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1.bin" ContentType="application/vnd.openxmlformats-officedocument.spreadsheetml.customProperty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5docs\1503551\"/>
    </mc:Choice>
  </mc:AlternateContent>
  <bookViews>
    <workbookView xWindow="120" yWindow="150" windowWidth="15480" windowHeight="8385" activeTab="1"/>
  </bookViews>
  <sheets>
    <sheet name="Summary" sheetId="96" r:id="rId1"/>
    <sheet name="BS Reconciliation" sheetId="1" r:id="rId2"/>
    <sheet name="CY 2014 YE JAM" sheetId="140" r:id="rId3"/>
    <sheet name="BW Reports&gt;&gt;" sheetId="158" r:id="rId4"/>
    <sheet name="2014 Nonutil 101" sheetId="138" r:id="rId5"/>
    <sheet name="2014 Non 1000 105" sheetId="139" r:id="rId6"/>
    <sheet name="2014 Nonutil 108" sheetId="141" r:id="rId7"/>
    <sheet name="2014 Nonutil 111" sheetId="142" r:id="rId8"/>
    <sheet name="2014 182 B Tab" sheetId="147" r:id="rId9"/>
    <sheet name="CY 2014 186 nonreg" sheetId="150" r:id="rId10"/>
    <sheet name="CY 2014 186 non 1000" sheetId="151" r:id="rId11"/>
    <sheet name="2014 Nonutil Reg Asset" sheetId="143" r:id="rId12"/>
    <sheet name="2014 YE Util CWC" sheetId="157" r:id="rId13"/>
    <sheet name="2014 Nonutil CWC" sheetId="146" r:id="rId14"/>
    <sheet name="2014 Non 1000 Misc Rate Base" sheetId="144" r:id="rId15"/>
    <sheet name="2014 Misc Rate Base Nonreg" sheetId="145" r:id="rId16"/>
    <sheet name="CY 2014 ADIT non 1000" sheetId="153" r:id="rId17"/>
    <sheet name="CY 2014 ADIT non reg" sheetId="152" r:id="rId18"/>
    <sheet name="CY 2014 252 nonutil" sheetId="155" r:id="rId19"/>
    <sheet name="CY 2014 255 nonutil" sheetId="156" r:id="rId20"/>
    <sheet name="Nonutil Rate Base" sheetId="148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123Graph_A" hidden="1">[1]Inputs!#REF!</definedName>
    <definedName name="__123Graph_B" hidden="1">[1]Inputs!#REF!</definedName>
    <definedName name="__123Graph_D" hidden="1">[1]Inputs!#REF!</definedName>
    <definedName name="__123Graph_E" hidden="1">[2]Input!$E$22:$E$37</definedName>
    <definedName name="__123Graph_F" hidden="1">[2]Input!$D$22:$D$37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Fill" hidden="1">#REF!</definedName>
    <definedName name="_xlnm._FilterDatabase" localSheetId="1" hidden="1">'BS Reconciliation'!$A$29:$I$174</definedName>
    <definedName name="_xlnm._FilterDatabase" localSheetId="20" hidden="1">'Nonutil Rate Base'!$R$132:$U$527</definedName>
    <definedName name="_xlnm._FilterDatabase" hidden="1">#REF!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hidden="1">#REF!</definedName>
    <definedName name="_Key2" hidden="1">#REF!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0</definedName>
    <definedName name="_Sort" hidden="1">#REF!</definedName>
    <definedName name="a" hidden="1">'[1]DSM Output'!$J$21:$J$23</definedName>
    <definedName name="Access_Button1" hidden="1">"Headcount_Workbook_Schedules_List"</definedName>
    <definedName name="AccessDatabase" hidden="1">"P:\HR\SharonPlummer\Headcount Workbook.mdb"</definedName>
    <definedName name="Adjs2avg">[3]Inputs!$L$255:'[3]Inputs'!$T$505</definedName>
    <definedName name="ADJTOTAL">#REF!</definedName>
    <definedName name="AdjustInput">[3]Inputs!$L$3:$T$283</definedName>
    <definedName name="AdjustSwitch">[3]Variables!$AH$3:$AJ$3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verageFactors">[3]UTCR!$AC$22:$AQ$108</definedName>
    <definedName name="AverageInput">[3]Inputs!$F$3:$I$1731</definedName>
    <definedName name="B1_Print" localSheetId="8">#REF!</definedName>
    <definedName name="B1_Print">#REF!</definedName>
    <definedName name="B2_Print">#REF!</definedName>
    <definedName name="B3_Print" localSheetId="8">[4]Variance!#REF!</definedName>
    <definedName name="B3_Print">#REF!</definedName>
    <definedName name="Bottom" localSheetId="8">[5]Variance!#REF!</definedName>
    <definedName name="Bottom">[6]Variance!#REF!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sumavg">[3]Inputs!$J$1</definedName>
    <definedName name="Checksumend">[3]Inputs!$E$1</definedName>
    <definedName name="combined1" hidden="1">{"YTD-Total",#N/A,TRUE,"Provision";"YTD-Utility",#N/A,TRUE,"Prov Utility";"YTD-NonUtility",#N/A,TRUE,"Prov NonUtility"}</definedName>
    <definedName name="Common">[7]Variables!$AQ$27</definedName>
    <definedName name="DATA5">[8]DS13!$E$2:$E$103</definedName>
    <definedName name="DATA6">[8]DS13!$F$2:$F$103</definedName>
    <definedName name="Debt">[7]Variables!$AQ$25</definedName>
    <definedName name="DebtCost">[7]Variables!$AT$25</definedName>
    <definedName name="DUDE" hidden="1">#REF!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actorMethod" localSheetId="8">[9]Variables!$AC$2</definedName>
    <definedName name="FactorMethod">[3]Variables!$AC$2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[3]Variables!$B$28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unc_Ftrs">[3]Function1149!$E$6:$P$88</definedName>
    <definedName name="GrossReceipts">[3]Variables!$B$31</definedName>
    <definedName name="High_Plan" localSheetId="8">#REF!</definedName>
    <definedName name="High_Plan">#REF!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astCell" localSheetId="8">[5]Variance!#REF!</definedName>
    <definedName name="LastCell">[6]Variance!#REF!</definedName>
    <definedName name="LeadLag">[3]Inputs!#REF!</definedName>
    <definedName name="limcount" hidden="1">1</definedName>
    <definedName name="ListOffset" hidden="1">1</definedName>
    <definedName name="Low_Plan">#REF!</definedName>
    <definedName name="Master" hidden="1">{#N/A,#N/A,FALSE,"Actual";#N/A,#N/A,FALSE,"Normalized";#N/A,#N/A,FALSE,"Electric Actual";#N/A,#N/A,FALSE,"Electric Normalized"}</definedName>
    <definedName name="MD_High1" localSheetId="8">'[5]Master Data'!$A$2</definedName>
    <definedName name="MD_High1">'[6]Master Data'!$A$2</definedName>
    <definedName name="MD_Low1" localSheetId="8">'[5]Master Data'!$D$28</definedName>
    <definedName name="MD_Low1">'[6]Master Data'!$D$29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SPAverageInput">[3]Inputs!#REF!</definedName>
    <definedName name="MSPYearEndInput">[3]Inputs!#REF!</definedName>
    <definedName name="NetToGross">[3]Variables!$B$25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ostDE">[3]Variables!#REF!</definedName>
    <definedName name="PostDG">[3]Variables!#REF!</definedName>
    <definedName name="PreDG">[3]Variables!#REF!</definedName>
    <definedName name="Pref">[7]Variables!$AQ$26</definedName>
    <definedName name="PrefCost">[7]Variables!$AT$26</definedName>
    <definedName name="PricingInfo" hidden="1">[10]Inputs!#REF!</definedName>
    <definedName name="_xlnm.Print_Area" localSheetId="1">'BS Reconciliation'!$A$1:$K$175</definedName>
    <definedName name="_xlnm.Print_Area" localSheetId="0">Summary!$A$1:$F$66</definedName>
    <definedName name="_xlnm.Print_Titles" localSheetId="1">'BS Reconciliation'!$B:$B,'BS Reconciliation'!$4:$4</definedName>
    <definedName name="PrintDetail">#REF!</definedName>
    <definedName name="PrintStateReport">#REF!</definedName>
    <definedName name="ResourceSupplier">[3]Variables!$B$30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enueTax">[3]Variables!$B$29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revision" hidden="1">1</definedName>
    <definedName name="SAPBEXsysID" hidden="1">"BWP"</definedName>
    <definedName name="SAPBEXwbID" localSheetId="8" hidden="1">"45EQYCS5Y3VSUQVBAPXGNCAH7"</definedName>
    <definedName name="SAPBEXwbID" hidden="1">"45LH92Q3939V4QXK6YGUNRITN"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>[3]Variables!$AF$32</definedName>
    <definedName name="spippw" hidden="1">{#N/A,#N/A,FALSE,"Actual";#N/A,#N/A,FALSE,"Normalized";#N/A,#N/A,FALSE,"Electric Actual";#N/A,#N/A,FALSE,"Electric Normalized"}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_Bottom1" localSheetId="8">[5]Variance!#REF!</definedName>
    <definedName name="ST_Bottom1">[6]Variance!#REF!</definedName>
    <definedName name="ST_Top1" localSheetId="8">[5]Variance!#REF!</definedName>
    <definedName name="ST_Top1">[6]Variance!#REF!</definedName>
    <definedName name="ST_Top2" localSheetId="8">[5]Variance!#REF!</definedName>
    <definedName name="ST_Top2">[6]Variance!#REF!</definedName>
    <definedName name="ST_Top3" localSheetId="8">#REF!</definedName>
    <definedName name="ST_Top3">#REF!</definedName>
    <definedName name="standard1" hidden="1">{"YTD-Total",#N/A,FALSE,"Provision"}</definedName>
    <definedName name="T1_Print" localSheetId="8">#REF!</definedName>
    <definedName name="T1_Print">#REF!</definedName>
    <definedName name="T2_Print">#REF!</definedName>
    <definedName name="T3_Print">#REF!</definedName>
    <definedName name="Top">#REF!</definedName>
    <definedName name="UncollectibleAccounts">[3]Variables!$B$27</definedName>
    <definedName name="w" hidden="1">[11]Inputs!#REF!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sheet";#N/A,#N/A,FALSE,"Adj backup";#N/A,#N/A,FALSE,"t Accounts"}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View." hidden="1">{"FullView",#N/A,FALSE,"Consltd-For contngcy"}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_.View." hidden="1">{#N/A,#N/A,FALSE,"Consltd-For contngcy"}</definedName>
    <definedName name="wrn.UK._.Conversion._.Only." hidden="1">{#N/A,#N/A,FALSE,"Dec 1999 UK Continuing Ops"}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y" hidden="1">'[1]DSM Output'!$B$21:$B$23</definedName>
    <definedName name="YearEndFactors">[3]UTCR!$G$22:$U$108</definedName>
    <definedName name="YearEndInput" localSheetId="8">[9]Inputs!$A$3:$D$1680</definedName>
    <definedName name="YearEndInput">[3]Inputs!$A$3:$D$1680</definedName>
    <definedName name="z" hidden="1">'[1]DSM Output'!$G$21:$G$23</definedName>
    <definedName name="Z_01844156_6462_4A28_9785_1A86F4D0C834_.wvu.PrintTitles" hidden="1">#REF!</definedName>
  </definedNames>
  <calcPr calcId="152511"/>
  <pivotCaches>
    <pivotCache cacheId="0" r:id="rId33"/>
  </pivotCaches>
</workbook>
</file>

<file path=xl/calcChain.xml><?xml version="1.0" encoding="utf-8"?>
<calcChain xmlns="http://schemas.openxmlformats.org/spreadsheetml/2006/main">
  <c r="F109" i="1" l="1"/>
  <c r="Q156" i="140" l="1"/>
  <c r="Q140" i="140"/>
  <c r="Q161" i="140"/>
  <c r="Q160" i="140"/>
  <c r="Q159" i="140"/>
  <c r="Q158" i="140"/>
  <c r="Q157" i="140"/>
  <c r="Q155" i="140"/>
  <c r="Q154" i="140"/>
  <c r="Q153" i="140"/>
  <c r="Q152" i="140"/>
  <c r="Q151" i="140"/>
  <c r="S151" i="140" s="1"/>
  <c r="Q150" i="140"/>
  <c r="Q146" i="140"/>
  <c r="Q141" i="140"/>
  <c r="Q139" i="140"/>
  <c r="Q138" i="140"/>
  <c r="Q137" i="140"/>
  <c r="Q132" i="140"/>
  <c r="C42" i="96" s="1"/>
  <c r="Q131" i="140"/>
  <c r="Q130" i="140"/>
  <c r="Q129" i="140"/>
  <c r="Q133" i="140" s="1"/>
  <c r="Q123" i="140"/>
  <c r="Q122" i="140"/>
  <c r="S121" i="140"/>
  <c r="Q121" i="140"/>
  <c r="Q120" i="140"/>
  <c r="S120" i="140" s="1"/>
  <c r="S119" i="140"/>
  <c r="Q119" i="140"/>
  <c r="Q124" i="140" s="1"/>
  <c r="S114" i="140"/>
  <c r="Q114" i="140"/>
  <c r="Q107" i="140"/>
  <c r="S107" i="140" s="1"/>
  <c r="Q106" i="140"/>
  <c r="S106" i="140" s="1"/>
  <c r="Q105" i="140"/>
  <c r="S105" i="140" s="1"/>
  <c r="Q104" i="140"/>
  <c r="S104" i="140" s="1"/>
  <c r="Q103" i="140"/>
  <c r="S103" i="140" s="1"/>
  <c r="C41" i="96"/>
  <c r="C40" i="96"/>
  <c r="C35" i="96"/>
  <c r="C34" i="96"/>
  <c r="C31" i="96"/>
  <c r="C30" i="96"/>
  <c r="F114" i="1"/>
  <c r="F142" i="1"/>
  <c r="F126" i="1"/>
  <c r="C32" i="96" l="1"/>
  <c r="S129" i="140"/>
  <c r="S132" i="140"/>
  <c r="Q162" i="140"/>
  <c r="C33" i="96"/>
  <c r="Q142" i="140"/>
  <c r="S122" i="140"/>
  <c r="Q108" i="140"/>
  <c r="S137" i="140"/>
  <c r="S150" i="140"/>
  <c r="F147" i="1" l="1"/>
  <c r="F58" i="1" l="1"/>
  <c r="J99" i="148"/>
  <c r="J94" i="148"/>
  <c r="J98" i="148"/>
  <c r="F113" i="1" l="1"/>
  <c r="K55" i="1"/>
  <c r="K56" i="1"/>
  <c r="K165" i="1"/>
  <c r="K166" i="1"/>
  <c r="K139" i="1"/>
  <c r="K143" i="1"/>
  <c r="F143" i="1"/>
  <c r="K138" i="1" l="1"/>
  <c r="F55" i="1" l="1"/>
  <c r="G138" i="1" l="1"/>
  <c r="G165" i="1"/>
  <c r="G87" i="1" l="1"/>
  <c r="G179" i="1"/>
  <c r="E172" i="1"/>
  <c r="F163" i="1"/>
  <c r="F172" i="1"/>
  <c r="F171" i="1"/>
  <c r="F168" i="1"/>
  <c r="F165" i="1"/>
  <c r="F162" i="1" l="1"/>
  <c r="G172" i="1" l="1"/>
  <c r="G171" i="1"/>
  <c r="G170" i="1"/>
  <c r="G168" i="1"/>
  <c r="G163" i="1"/>
  <c r="G162" i="1"/>
  <c r="M133" i="148"/>
  <c r="G143" i="1"/>
  <c r="F154" i="1"/>
  <c r="F148" i="1"/>
  <c r="F145" i="1"/>
  <c r="F149" i="1"/>
  <c r="J132" i="148"/>
  <c r="F146" i="1"/>
  <c r="F155" i="1"/>
  <c r="J133" i="148"/>
  <c r="F153" i="1" l="1"/>
  <c r="F152" i="1"/>
  <c r="H155" i="1"/>
  <c r="G134" i="1" l="1"/>
  <c r="G133" i="1"/>
  <c r="G132" i="1"/>
  <c r="F104" i="1"/>
  <c r="K87" i="148"/>
  <c r="J87" i="148"/>
  <c r="F125" i="1"/>
  <c r="F138" i="1"/>
  <c r="F105" i="1"/>
  <c r="F130" i="1"/>
  <c r="F121" i="1"/>
  <c r="F135" i="1"/>
  <c r="F134" i="1"/>
  <c r="F117" i="1"/>
  <c r="F133" i="1"/>
  <c r="F112" i="1"/>
  <c r="E97" i="1" l="1"/>
  <c r="F97" i="1"/>
  <c r="G97" i="1" l="1"/>
  <c r="F93" i="1"/>
  <c r="E93" i="1"/>
  <c r="F96" i="1"/>
  <c r="G93" i="1" l="1"/>
  <c r="F92" i="1"/>
  <c r="F77" i="1"/>
  <c r="F74" i="1"/>
  <c r="F56" i="1"/>
  <c r="F84" i="1"/>
  <c r="F78" i="1"/>
  <c r="F76" i="1"/>
  <c r="F87" i="1"/>
  <c r="F75" i="1"/>
  <c r="F88" i="1"/>
  <c r="P2151" i="140" l="1"/>
  <c r="F52" i="1"/>
  <c r="F54" i="1"/>
  <c r="F31" i="1"/>
  <c r="F42" i="1"/>
  <c r="F32" i="1"/>
  <c r="F53" i="1"/>
  <c r="F30" i="1"/>
  <c r="F18" i="1"/>
  <c r="F33" i="1"/>
  <c r="F40" i="1"/>
  <c r="Q2151" i="140" l="1"/>
  <c r="G86" i="1" l="1"/>
  <c r="G62" i="1"/>
  <c r="G59" i="1"/>
  <c r="G55" i="1"/>
  <c r="F49" i="1"/>
  <c r="F71" i="1"/>
  <c r="G71" i="1"/>
  <c r="E71" i="1"/>
  <c r="G47" i="1" l="1"/>
  <c r="F36" i="1"/>
  <c r="G36" i="1" l="1"/>
  <c r="G23" i="1" l="1"/>
  <c r="G22" i="1"/>
  <c r="F22" i="1"/>
  <c r="F21" i="1" l="1"/>
  <c r="G21" i="1" l="1"/>
  <c r="G16" i="1"/>
  <c r="G15" i="1"/>
  <c r="G11" i="1"/>
  <c r="G10" i="1"/>
  <c r="G9" i="1"/>
  <c r="G8" i="1"/>
  <c r="G7" i="1"/>
  <c r="G6" i="1"/>
  <c r="G5" i="1"/>
  <c r="E15" i="1"/>
  <c r="F11" i="1" l="1"/>
  <c r="F10" i="1"/>
  <c r="F8" i="1"/>
  <c r="F6" i="1"/>
  <c r="F5" i="1"/>
  <c r="H8" i="1" l="1"/>
  <c r="C44" i="96" l="1"/>
  <c r="C45" i="96"/>
  <c r="C43" i="96" l="1"/>
  <c r="C36" i="96"/>
  <c r="C46" i="96" l="1"/>
  <c r="H168" i="1"/>
  <c r="K172" i="1" l="1"/>
  <c r="K167" i="1"/>
  <c r="F64" i="96" s="1"/>
  <c r="H169" i="1"/>
  <c r="H164" i="1"/>
  <c r="H154" i="1"/>
  <c r="H158" i="1"/>
  <c r="H157" i="1"/>
  <c r="H156" i="1"/>
  <c r="H153" i="1"/>
  <c r="H152" i="1"/>
  <c r="H151" i="1"/>
  <c r="H150" i="1"/>
  <c r="H149" i="1"/>
  <c r="H148" i="1"/>
  <c r="H147" i="1"/>
  <c r="H146" i="1"/>
  <c r="H145" i="1"/>
  <c r="H144" i="1"/>
  <c r="H142" i="1"/>
  <c r="H141" i="1"/>
  <c r="H135" i="1"/>
  <c r="H132" i="1"/>
  <c r="H130" i="1"/>
  <c r="H126" i="1"/>
  <c r="H125" i="1"/>
  <c r="H137" i="1"/>
  <c r="H136" i="1"/>
  <c r="H131" i="1"/>
  <c r="H129" i="1"/>
  <c r="H128" i="1"/>
  <c r="H117" i="1"/>
  <c r="H116" i="1"/>
  <c r="H115" i="1"/>
  <c r="H111" i="1"/>
  <c r="H110" i="1"/>
  <c r="H108" i="1"/>
  <c r="H107" i="1"/>
  <c r="H106" i="1"/>
  <c r="H112" i="1"/>
  <c r="H109" i="1"/>
  <c r="H105" i="1"/>
  <c r="H104" i="1"/>
  <c r="F65" i="96" l="1"/>
  <c r="H165" i="1"/>
  <c r="H163" i="1"/>
  <c r="H162" i="1"/>
  <c r="H143" i="1"/>
  <c r="H138" i="1"/>
  <c r="H134" i="1"/>
  <c r="H133" i="1"/>
  <c r="H87" i="1" l="1"/>
  <c r="H98" i="1"/>
  <c r="H96" i="1"/>
  <c r="H95" i="1"/>
  <c r="H94" i="1"/>
  <c r="H92" i="1"/>
  <c r="H91" i="1"/>
  <c r="H90" i="1"/>
  <c r="H89" i="1"/>
  <c r="H88" i="1"/>
  <c r="H86" i="1"/>
  <c r="H85" i="1"/>
  <c r="H84" i="1"/>
  <c r="H71" i="1" l="1"/>
  <c r="H62" i="1"/>
  <c r="H59" i="1"/>
  <c r="H58" i="1"/>
  <c r="H55" i="1"/>
  <c r="H54" i="1"/>
  <c r="H80" i="1"/>
  <c r="H79" i="1"/>
  <c r="H78" i="1"/>
  <c r="H77" i="1"/>
  <c r="H76" i="1"/>
  <c r="H75" i="1"/>
  <c r="H74" i="1"/>
  <c r="H73" i="1"/>
  <c r="H72" i="1"/>
  <c r="H70" i="1"/>
  <c r="H69" i="1"/>
  <c r="H68" i="1"/>
  <c r="H67" i="1"/>
  <c r="H66" i="1"/>
  <c r="H65" i="1"/>
  <c r="H64" i="1"/>
  <c r="H63" i="1"/>
  <c r="H61" i="1"/>
  <c r="H60" i="1"/>
  <c r="H57" i="1"/>
  <c r="H56" i="1"/>
  <c r="H53" i="1"/>
  <c r="H52" i="1"/>
  <c r="H51" i="1"/>
  <c r="H49" i="1"/>
  <c r="H48" i="1"/>
  <c r="H50" i="1"/>
  <c r="H42" i="1"/>
  <c r="H40" i="1"/>
  <c r="H36" i="1"/>
  <c r="H33" i="1"/>
  <c r="H32" i="1"/>
  <c r="H31" i="1"/>
  <c r="H43" i="1"/>
  <c r="H41" i="1"/>
  <c r="H39" i="1"/>
  <c r="H38" i="1"/>
  <c r="H37" i="1"/>
  <c r="H35" i="1"/>
  <c r="H24" i="1"/>
  <c r="H20" i="1"/>
  <c r="H14" i="1"/>
  <c r="C13" i="96" s="1"/>
  <c r="H30" i="1"/>
  <c r="H18" i="1"/>
  <c r="H47" i="1" l="1"/>
  <c r="F55" i="96" s="1"/>
  <c r="G81" i="1"/>
  <c r="Q125" i="140" s="1"/>
  <c r="Q126" i="140" s="1"/>
  <c r="H22" i="1" l="1"/>
  <c r="H21" i="1"/>
  <c r="H15" i="1" l="1"/>
  <c r="H12" i="1"/>
  <c r="H11" i="1" l="1"/>
  <c r="H10" i="1"/>
  <c r="H9" i="1"/>
  <c r="H7" i="1" l="1"/>
  <c r="H6" i="1"/>
  <c r="H5" i="1" l="1"/>
  <c r="E25" i="1"/>
  <c r="E17" i="1" l="1"/>
  <c r="E19" i="1" s="1"/>
  <c r="E27" i="1" s="1"/>
  <c r="E173" i="1" l="1"/>
  <c r="H114" i="1"/>
  <c r="H113" i="1"/>
  <c r="E174" i="1"/>
  <c r="C22" i="96" s="1"/>
  <c r="G127" i="1"/>
  <c r="G118" i="1"/>
  <c r="E81" i="1"/>
  <c r="E99" i="1"/>
  <c r="F118" i="1" l="1"/>
  <c r="E100" i="1"/>
  <c r="C11" i="96" s="1"/>
  <c r="H124" i="1" l="1"/>
  <c r="H123" i="1"/>
  <c r="H122" i="1"/>
  <c r="H120" i="1"/>
  <c r="H121" i="1"/>
  <c r="D118" i="1" l="1"/>
  <c r="H118" i="1" s="1"/>
  <c r="D99" i="1" l="1"/>
  <c r="F99" i="1"/>
  <c r="D13" i="1" l="1"/>
  <c r="D17" i="1" l="1"/>
  <c r="K140" i="1" l="1"/>
  <c r="F62" i="96" s="1"/>
  <c r="H172" i="1"/>
  <c r="H16" i="1"/>
  <c r="K57" i="1"/>
  <c r="D81" i="1"/>
  <c r="D44" i="1"/>
  <c r="F25" i="1"/>
  <c r="D25" i="1"/>
  <c r="D19" i="1"/>
  <c r="F173" i="1"/>
  <c r="D173" i="1"/>
  <c r="G159" i="1"/>
  <c r="Q147" i="140" s="1"/>
  <c r="Q148" i="140" s="1"/>
  <c r="D159" i="1"/>
  <c r="D139" i="1"/>
  <c r="F139" i="1"/>
  <c r="D127" i="1"/>
  <c r="F81" i="1"/>
  <c r="F44" i="1"/>
  <c r="F57" i="96" l="1"/>
  <c r="F58" i="96" s="1"/>
  <c r="C15" i="96" s="1"/>
  <c r="H171" i="1"/>
  <c r="H170" i="1"/>
  <c r="H97" i="1"/>
  <c r="H93" i="1"/>
  <c r="H23" i="1"/>
  <c r="K144" i="1"/>
  <c r="K145" i="1" s="1"/>
  <c r="F63" i="96" s="1"/>
  <c r="F66" i="96" s="1"/>
  <c r="C23" i="96" s="1"/>
  <c r="D174" i="1"/>
  <c r="F13" i="1"/>
  <c r="D27" i="1"/>
  <c r="D100" i="1" s="1"/>
  <c r="C8" i="96" s="1"/>
  <c r="F159" i="1"/>
  <c r="H159" i="1" s="1"/>
  <c r="F127" i="1"/>
  <c r="H127" i="1" s="1"/>
  <c r="C19" i="96" l="1"/>
  <c r="H173" i="1"/>
  <c r="F174" i="1"/>
  <c r="G139" i="1"/>
  <c r="Q143" i="140" s="1"/>
  <c r="Q144" i="140" s="1"/>
  <c r="G44" i="1"/>
  <c r="Q115" i="140" s="1"/>
  <c r="Q116" i="140" s="1"/>
  <c r="H81" i="1"/>
  <c r="G99" i="1"/>
  <c r="Q134" i="140" s="1"/>
  <c r="Q135" i="140" s="1"/>
  <c r="G173" i="1"/>
  <c r="Q163" i="140" s="1"/>
  <c r="Q164" i="140" s="1"/>
  <c r="G13" i="1"/>
  <c r="H13" i="1" s="1"/>
  <c r="F17" i="1"/>
  <c r="C20" i="96" l="1"/>
  <c r="C21" i="96" s="1"/>
  <c r="C24" i="96"/>
  <c r="G17" i="1"/>
  <c r="G19" i="1" s="1"/>
  <c r="H139" i="1"/>
  <c r="H99" i="1"/>
  <c r="H44" i="1"/>
  <c r="G174" i="1"/>
  <c r="H174" i="1" s="1"/>
  <c r="F19" i="1"/>
  <c r="H17" i="1" l="1"/>
  <c r="H19" i="1"/>
  <c r="G25" i="1"/>
  <c r="F27" i="1"/>
  <c r="G27" i="1" l="1"/>
  <c r="Q109" i="140" s="1"/>
  <c r="Q110" i="140" s="1"/>
  <c r="H25" i="1"/>
  <c r="F100" i="1"/>
  <c r="C9" i="96" s="1"/>
  <c r="C10" i="96" s="1"/>
  <c r="C12" i="96" s="1"/>
  <c r="C14" i="96" s="1"/>
  <c r="C16" i="96" s="1"/>
  <c r="C25" i="96" s="1"/>
  <c r="G100" i="1" l="1"/>
  <c r="G176" i="1"/>
  <c r="G180" i="1" s="1"/>
  <c r="H27" i="1"/>
  <c r="H100" i="1" s="1"/>
</calcChain>
</file>

<file path=xl/comments1.xml><?xml version="1.0" encoding="utf-8"?>
<comments xmlns="http://schemas.openxmlformats.org/spreadsheetml/2006/main">
  <authors>
    <author>Nelson, James</author>
  </authors>
  <commentList>
    <comment ref="J100" authorId="0" shapeId="0">
      <text>
        <r>
          <rPr>
            <b/>
            <sz val="9"/>
            <color indexed="81"/>
            <rFont val="Tahoma"/>
            <family val="2"/>
          </rPr>
          <t>Nelson, James:</t>
        </r>
        <r>
          <rPr>
            <sz val="9"/>
            <color indexed="81"/>
            <rFont val="Tahoma"/>
            <family val="2"/>
          </rPr>
          <t xml:space="preserve">
Net Profit/Loss for the year</t>
        </r>
      </text>
    </comment>
  </commentList>
</comments>
</file>

<file path=xl/sharedStrings.xml><?xml version="1.0" encoding="utf-8"?>
<sst xmlns="http://schemas.openxmlformats.org/spreadsheetml/2006/main" count="25211" uniqueCount="8974">
  <si>
    <t>FERC</t>
  </si>
  <si>
    <t>Description</t>
  </si>
  <si>
    <t>FERC Form 1</t>
  </si>
  <si>
    <t>NUTIL</t>
  </si>
  <si>
    <t>Other</t>
  </si>
  <si>
    <t>Difference</t>
  </si>
  <si>
    <t>Electric Plant in Service</t>
  </si>
  <si>
    <t>Plant Held for Future Use</t>
  </si>
  <si>
    <t>Misc Deferred Debits</t>
  </si>
  <si>
    <t>Elec Plant Acq Adj</t>
  </si>
  <si>
    <t>Prepayments</t>
  </si>
  <si>
    <t>Fuel Stock</t>
  </si>
  <si>
    <t>Material &amp; Supplies</t>
  </si>
  <si>
    <t>Working Capital</t>
  </si>
  <si>
    <t>Weatherization Loans</t>
  </si>
  <si>
    <t>Miscellaneous Rate Base</t>
  </si>
  <si>
    <t>Accum Prov For Depr</t>
  </si>
  <si>
    <t>Accum Prov For Amort</t>
  </si>
  <si>
    <t>Accum Def Income Taxes</t>
  </si>
  <si>
    <t>Unamortized ITC</t>
  </si>
  <si>
    <t>Customer Adv for Const</t>
  </si>
  <si>
    <t>Customer Service Deposits</t>
  </si>
  <si>
    <t>Misc. Rate Base Deductions</t>
  </si>
  <si>
    <t>301-303</t>
  </si>
  <si>
    <t xml:space="preserve">Intangible Plant </t>
  </si>
  <si>
    <t>310-317</t>
  </si>
  <si>
    <t xml:space="preserve">Steam Production Plant </t>
  </si>
  <si>
    <t xml:space="preserve">Hydraulic Production Plant </t>
  </si>
  <si>
    <t>340-347</t>
  </si>
  <si>
    <t xml:space="preserve">Other Production Plant </t>
  </si>
  <si>
    <t>350-359.1</t>
  </si>
  <si>
    <t xml:space="preserve">Transmission Plant </t>
  </si>
  <si>
    <t>360-374</t>
  </si>
  <si>
    <t xml:space="preserve">Distribution Plant </t>
  </si>
  <si>
    <t>389-399.1</t>
  </si>
  <si>
    <t xml:space="preserve">General Plant </t>
  </si>
  <si>
    <t>Electric Plant Purchased</t>
  </si>
  <si>
    <t>101, 102, 106</t>
  </si>
  <si>
    <t>Capital Leases</t>
  </si>
  <si>
    <t xml:space="preserve">Elec Plant Acq Adj </t>
  </si>
  <si>
    <t xml:space="preserve">Utility Plant </t>
  </si>
  <si>
    <t xml:space="preserve">Construction Work in Progress </t>
  </si>
  <si>
    <t xml:space="preserve">Total Utility Plant </t>
  </si>
  <si>
    <t/>
  </si>
  <si>
    <t xml:space="preserve">Accum Prov For Depr </t>
  </si>
  <si>
    <t xml:space="preserve">Accum Prov For Amort </t>
  </si>
  <si>
    <t>Accum Prov For Acq Adj</t>
  </si>
  <si>
    <t xml:space="preserve">(Less) Accum. Prov. for Depr. Amort. Depl. </t>
  </si>
  <si>
    <t>NET Utility Plant</t>
  </si>
  <si>
    <t>OTHER PROPERTY AND INVESTMENTS</t>
  </si>
  <si>
    <t xml:space="preserve">Nonutility Property </t>
  </si>
  <si>
    <t xml:space="preserve">(Less) Accum. Prov. for Depr. and Amort. </t>
  </si>
  <si>
    <t xml:space="preserve">Investments in Associated Companies </t>
  </si>
  <si>
    <t xml:space="preserve">Investment in Subsidiary Companies </t>
  </si>
  <si>
    <t>Noncurrent Portion of Allowances</t>
  </si>
  <si>
    <t xml:space="preserve">Other Investments </t>
  </si>
  <si>
    <t xml:space="preserve">Sinking Funds </t>
  </si>
  <si>
    <t>Depreciation Fund</t>
  </si>
  <si>
    <t>Amortization Fund - Federal</t>
  </si>
  <si>
    <t xml:space="preserve">Other Special Funds </t>
  </si>
  <si>
    <t xml:space="preserve">Special Funds (Non Major Only) </t>
  </si>
  <si>
    <t>Long-Term Portion of Derivative Assets</t>
  </si>
  <si>
    <t xml:space="preserve">Long-Term Portion of Derivative Assets – Hedges </t>
  </si>
  <si>
    <t xml:space="preserve">TOTAL Other Property and Investments </t>
  </si>
  <si>
    <t>CURRENT AND ACCRUED ASSETS</t>
  </si>
  <si>
    <t>CWC</t>
  </si>
  <si>
    <t>Cash Working Capital</t>
  </si>
  <si>
    <t xml:space="preserve">Cash and Working Funds (Non-major Only) </t>
  </si>
  <si>
    <t>Cash</t>
  </si>
  <si>
    <t xml:space="preserve">Special Deposits </t>
  </si>
  <si>
    <t xml:space="preserve">Working Fund </t>
  </si>
  <si>
    <t xml:space="preserve">Temporary Cash Investments </t>
  </si>
  <si>
    <t xml:space="preserve">Notes Receivable </t>
  </si>
  <si>
    <t xml:space="preserve">Customer Accounts Receivable </t>
  </si>
  <si>
    <t xml:space="preserve">(Less) Accum. Prov. for Uncollectible Acct.-Credit </t>
  </si>
  <si>
    <t xml:space="preserve">Notes Receivable from Associated Companies </t>
  </si>
  <si>
    <t xml:space="preserve">Accounts Receivable from Assoc. Companies </t>
  </si>
  <si>
    <t xml:space="preserve">Fuel Stock Expenses Undistributed </t>
  </si>
  <si>
    <t>Residuals (Elec) and Extracted Products</t>
  </si>
  <si>
    <t xml:space="preserve">Plant Materials and Operating Supplies </t>
  </si>
  <si>
    <t>Merchandise</t>
  </si>
  <si>
    <t>Other Materials and Supplies</t>
  </si>
  <si>
    <t xml:space="preserve">Nuclear Materials Held for Sale </t>
  </si>
  <si>
    <t xml:space="preserve">Allowances </t>
  </si>
  <si>
    <t>(Less) Noncurrent Portion of Allowances</t>
  </si>
  <si>
    <t xml:space="preserve">Stores Expense Undistributed </t>
  </si>
  <si>
    <t>Gas Stored Underground - Current</t>
  </si>
  <si>
    <t>165.2-164.3</t>
  </si>
  <si>
    <t xml:space="preserve">Liquefied Natural Gas Stored and Held for Processing </t>
  </si>
  <si>
    <t>166-167</t>
  </si>
  <si>
    <t xml:space="preserve">Advances for Gas </t>
  </si>
  <si>
    <t>Interest and Dividends Receivable</t>
  </si>
  <si>
    <t xml:space="preserve">Rents Receivable </t>
  </si>
  <si>
    <t>Accrued Utility Revenues</t>
  </si>
  <si>
    <t>Miscellaneous Current and Accrued Assets</t>
  </si>
  <si>
    <t xml:space="preserve">Derivative Instrument Assets </t>
  </si>
  <si>
    <t xml:space="preserve">(Less) Long-Term Portion of Derivative Instrument Assets </t>
  </si>
  <si>
    <t xml:space="preserve">Derivative Instrument Assets - Hedges </t>
  </si>
  <si>
    <t xml:space="preserve">(Less) Long-Term Portion of Derivative Instrument Assets - Hedges </t>
  </si>
  <si>
    <t>DEFERRED DEBITS</t>
  </si>
  <si>
    <t xml:space="preserve">Unamortized Debt Expenses </t>
  </si>
  <si>
    <t>Extraordinary Property Losses</t>
  </si>
  <si>
    <t xml:space="preserve">Unrecovered Plant and Regulatory Study Costs </t>
  </si>
  <si>
    <t xml:space="preserve">Other Regulatory Assets </t>
  </si>
  <si>
    <t xml:space="preserve">Prelim. Survey and Investigation Charges (Electric) </t>
  </si>
  <si>
    <t xml:space="preserve">Preliminary Natural Gas Survey and Investigation Charges </t>
  </si>
  <si>
    <t xml:space="preserve">Other Preliminary Survey and Investigation Charges </t>
  </si>
  <si>
    <t>Clearing Accounts</t>
  </si>
  <si>
    <t>Temporary Facilities</t>
  </si>
  <si>
    <t xml:space="preserve">Miscellaneous Deferred Debits </t>
  </si>
  <si>
    <t>Def. Losses from Disposition of Utility Plt.</t>
  </si>
  <si>
    <t>Research, Devel. and Demonstration Expend.</t>
  </si>
  <si>
    <t xml:space="preserve">Unamortized Loss on Reaquired Debt </t>
  </si>
  <si>
    <t xml:space="preserve">Accumulated Deferred Income Taxes </t>
  </si>
  <si>
    <t xml:space="preserve">Unrecovered Purchased Gas Costs </t>
  </si>
  <si>
    <t xml:space="preserve">Total Deferred Debits </t>
  </si>
  <si>
    <t xml:space="preserve">TOTAL ASSETS </t>
  </si>
  <si>
    <t>PROPRIETARY CAPITAL</t>
  </si>
  <si>
    <t>Common Stock Issued</t>
  </si>
  <si>
    <t xml:space="preserve">Preferred Stock Issued </t>
  </si>
  <si>
    <t>202, 205</t>
  </si>
  <si>
    <t>Capital Stock Subscribed</t>
  </si>
  <si>
    <t>203, 206</t>
  </si>
  <si>
    <t>Stock Liability for Conversion</t>
  </si>
  <si>
    <t xml:space="preserve">Premium on Capital Stock </t>
  </si>
  <si>
    <t>Other Paid-In Capital</t>
  </si>
  <si>
    <t>Installments Received on Capital Stock</t>
  </si>
  <si>
    <t xml:space="preserve">(Less) Discount on Capital Stock </t>
  </si>
  <si>
    <t>(Less) Capital Stock Expense</t>
  </si>
  <si>
    <t>215, 215.1, 216</t>
  </si>
  <si>
    <t xml:space="preserve">Retained Earnings </t>
  </si>
  <si>
    <t xml:space="preserve">Unappropriated Undistributed Subsidiary Earnings </t>
  </si>
  <si>
    <t xml:space="preserve">(Less) Reaquired Capital Stock </t>
  </si>
  <si>
    <t xml:space="preserve"> Noncorporate Proprietorship (Non-major only) </t>
  </si>
  <si>
    <t>Accumulated Other Comprehensive Income</t>
  </si>
  <si>
    <t xml:space="preserve">Total Proprietary Capital </t>
  </si>
  <si>
    <t>LONG-TERM DEBT</t>
  </si>
  <si>
    <t>Bonds</t>
  </si>
  <si>
    <t xml:space="preserve">(Less) Reaquired Bonds </t>
  </si>
  <si>
    <t xml:space="preserve">Advances from Associated Companies </t>
  </si>
  <si>
    <t>Other Long-Term Debt</t>
  </si>
  <si>
    <t xml:space="preserve">Unamortized Premium on Long-Term Debt </t>
  </si>
  <si>
    <t xml:space="preserve">(Less) Unamortized Discount on Long-Term Debt-Debit </t>
  </si>
  <si>
    <t>OTHER NONCURRENT LIABILITIES</t>
  </si>
  <si>
    <t xml:space="preserve">Obligations Under Capital Leases - Noncurrent </t>
  </si>
  <si>
    <t>Accumulated Provision for Property Insurance</t>
  </si>
  <si>
    <t xml:space="preserve">Accumulated Provision for Injuries and Damages </t>
  </si>
  <si>
    <t xml:space="preserve">Accumulated Provision for Pensions and Benefits </t>
  </si>
  <si>
    <t xml:space="preserve">Accumulated Miscellaneous Operating Provisions </t>
  </si>
  <si>
    <t xml:space="preserve">Accumulated Provision for Rate Refunds </t>
  </si>
  <si>
    <t>Long-Term Portion of Derivative Instrument Liabilities</t>
  </si>
  <si>
    <t>Long-Term Portion of Derivative Instrument Liabilities - Hedges</t>
  </si>
  <si>
    <t xml:space="preserve">Asset Retirement Obligations </t>
  </si>
  <si>
    <t>CURRENT AND ACCRUED LIABILITIES</t>
  </si>
  <si>
    <t xml:space="preserve">Notes Payable </t>
  </si>
  <si>
    <t>Accounts Payable</t>
  </si>
  <si>
    <t xml:space="preserve">Notes Payable to Associated Companies </t>
  </si>
  <si>
    <t>Accounts Payable to Associated Companies</t>
  </si>
  <si>
    <t xml:space="preserve">Customer Deposits </t>
  </si>
  <si>
    <t>Taxes Accrued</t>
  </si>
  <si>
    <t>Interest Accrued</t>
  </si>
  <si>
    <t xml:space="preserve">Dividends Declared </t>
  </si>
  <si>
    <t xml:space="preserve">Matured Long-Term Debt </t>
  </si>
  <si>
    <t xml:space="preserve">Matured Interest </t>
  </si>
  <si>
    <t xml:space="preserve">Tax Collections Payable </t>
  </si>
  <si>
    <t xml:space="preserve">Miscellaneous Current and Accrued Liabilities </t>
  </si>
  <si>
    <t>Obligations Under Capital Leases-Current</t>
  </si>
  <si>
    <t xml:space="preserve">Derivative Instrument Liabilities </t>
  </si>
  <si>
    <t>(Less) Long-Term Portion of Derivative Instrument Liabilities</t>
  </si>
  <si>
    <t xml:space="preserve">Derivative Instrument Liabilities - Hedges </t>
  </si>
  <si>
    <t>(Less) Long-Term Portion of Derivative Instrument Liabilities-Hedges</t>
  </si>
  <si>
    <t>DEFERRED CREDITS</t>
  </si>
  <si>
    <t xml:space="preserve">Customer Advances for Construction </t>
  </si>
  <si>
    <t>Accumulated Deferred Investment Tax Credits</t>
  </si>
  <si>
    <t xml:space="preserve">Deferred Gains from Disposition of Utility Plant </t>
  </si>
  <si>
    <t xml:space="preserve">Other Deferred Credits </t>
  </si>
  <si>
    <t xml:space="preserve">Other Regulatory Liabilities </t>
  </si>
  <si>
    <t xml:space="preserve">Unamortized Gain on Reaquired Debt </t>
  </si>
  <si>
    <t>Accum. Deferred Income Taxes-Accel. Amort.</t>
  </si>
  <si>
    <t xml:space="preserve">Accum. Deferred Income Taxes-Other Property </t>
  </si>
  <si>
    <t>Accum. Deferred Income Taxes-Other</t>
  </si>
  <si>
    <t>TOTAL LIABILITIES AND STOCKHOLDER EQUITY (lines 16, 24, 35, 54 and 65)</t>
  </si>
  <si>
    <t>Total Rate Base</t>
  </si>
  <si>
    <t>Year End Report</t>
  </si>
  <si>
    <t>Check</t>
  </si>
  <si>
    <t>FERC Account</t>
  </si>
  <si>
    <t>SO</t>
  </si>
  <si>
    <t>SGCT</t>
  </si>
  <si>
    <t>SG-P</t>
  </si>
  <si>
    <t>TROJP</t>
  </si>
  <si>
    <t>182M</t>
  </si>
  <si>
    <t>182W</t>
  </si>
  <si>
    <t>SE</t>
  </si>
  <si>
    <t>SG</t>
  </si>
  <si>
    <t>SNPPS</t>
  </si>
  <si>
    <t>CASH</t>
  </si>
  <si>
    <t>Other Accounts Receivable</t>
  </si>
  <si>
    <t>Total Current and Accrued Assets</t>
  </si>
  <si>
    <t xml:space="preserve">Total Long-Term Debt </t>
  </si>
  <si>
    <t>Total Other Noncurrent Liabilities</t>
  </si>
  <si>
    <t xml:space="preserve">Total Current and Accrued Liabilities </t>
  </si>
  <si>
    <t>Total Deferred Credits</t>
  </si>
  <si>
    <t>Used in Working Capital. JAM is 12 month average</t>
  </si>
  <si>
    <t>CWC not included in Form 1 - calculated in JAM</t>
  </si>
  <si>
    <t>(Allocated in Thousands)</t>
  </si>
  <si>
    <t>P05771</t>
  </si>
  <si>
    <t>Key Date</t>
  </si>
  <si>
    <t>Account Number</t>
  </si>
  <si>
    <t>Secondary Account</t>
  </si>
  <si>
    <t>0</t>
  </si>
  <si>
    <t>Primary Account</t>
  </si>
  <si>
    <t>Alloc</t>
  </si>
  <si>
    <t>Calendar Year/Month (Single Value, Required Entry)</t>
  </si>
  <si>
    <t>Rates Month (Mandatory, Single Value)</t>
  </si>
  <si>
    <t>06.2011</t>
  </si>
  <si>
    <t>Allocation Factor (Optional, Selection Options)</t>
  </si>
  <si>
    <t>Allocation Method (Mandatory, Single Value)</t>
  </si>
  <si>
    <t>Factor 2010 Protocol</t>
  </si>
  <si>
    <t>Allocation Version (Mandatory, Single Value)</t>
  </si>
  <si>
    <t>Profit Center Hierarchy Nodes</t>
  </si>
  <si>
    <t>Company Code (Selection Options, Optional)</t>
  </si>
  <si>
    <t>1000</t>
  </si>
  <si>
    <t>FERC Account (Selection Option, Optional)</t>
  </si>
  <si>
    <t xml:space="preserve"> </t>
  </si>
  <si>
    <t>Total</t>
  </si>
  <si>
    <t>Calif</t>
  </si>
  <si>
    <t>Oregon</t>
  </si>
  <si>
    <t>Wash</t>
  </si>
  <si>
    <t>Id-PPL</t>
  </si>
  <si>
    <t>Mont</t>
  </si>
  <si>
    <t>Wy-PPL</t>
  </si>
  <si>
    <t>Utah</t>
  </si>
  <si>
    <t>Idaho</t>
  </si>
  <si>
    <t>Wy-UPL</t>
  </si>
  <si>
    <t>Nutil</t>
  </si>
  <si>
    <t>1010000</t>
  </si>
  <si>
    <t>3023000</t>
  </si>
  <si>
    <t>Hydro Re-license Obligations Intangibles</t>
  </si>
  <si>
    <t>Result</t>
  </si>
  <si>
    <t>3170000</t>
  </si>
  <si>
    <t>FAS 143 ARO - STEAM</t>
  </si>
  <si>
    <t>3470000</t>
  </si>
  <si>
    <t>FAS 143 ARO - OTHER PROD</t>
  </si>
  <si>
    <t>3740000</t>
  </si>
  <si>
    <t>DISTRIBUTION ARO</t>
  </si>
  <si>
    <t>3991000</t>
  </si>
  <si>
    <t>GENERAL PLANT ARO</t>
  </si>
  <si>
    <t>3991500</t>
  </si>
  <si>
    <t>Coal Mine Asset Retirement Obligations</t>
  </si>
  <si>
    <t>Overall Result</t>
  </si>
  <si>
    <t>Average</t>
  </si>
  <si>
    <t>CN</t>
  </si>
  <si>
    <t>DGP</t>
  </si>
  <si>
    <t>RESULTS OF OPERATIONS</t>
  </si>
  <si>
    <t>USER SPECIFIC INFORMATION</t>
  </si>
  <si>
    <t>STATE:</t>
  </si>
  <si>
    <t>PERIOD:</t>
  </si>
  <si>
    <t>FILE:</t>
  </si>
  <si>
    <t>PREPARED BY:</t>
  </si>
  <si>
    <t>Revenue Requirement Department</t>
  </si>
  <si>
    <t>DATE:</t>
  </si>
  <si>
    <t>TIME:</t>
  </si>
  <si>
    <t>TYPE OF RATE BASE:</t>
  </si>
  <si>
    <t>ALLOCATION METHOD:</t>
  </si>
  <si>
    <t>FERC JURISDICTION:</t>
  </si>
  <si>
    <t>8 OR 12 CP:</t>
  </si>
  <si>
    <t>DEMAND %</t>
  </si>
  <si>
    <t>ENERGY %</t>
  </si>
  <si>
    <t>TAX INFORMATION</t>
  </si>
  <si>
    <t>TAX RATE ASSUMPTIONS:</t>
  </si>
  <si>
    <t>TAX RATE</t>
  </si>
  <si>
    <t>FEDERAL RATE</t>
  </si>
  <si>
    <t>STATE EFFECTIVE RATE</t>
  </si>
  <si>
    <t>TAX GROSS UP FACTOR</t>
  </si>
  <si>
    <t>FEDERAL/STATE COMBINED RATE</t>
  </si>
  <si>
    <t>CAPITAL STRUCTURE INFORMATION</t>
  </si>
  <si>
    <t>CAPITAL</t>
  </si>
  <si>
    <t>EMBEDDED</t>
  </si>
  <si>
    <t>WEIGHTED</t>
  </si>
  <si>
    <t>STRUCTURE</t>
  </si>
  <si>
    <t>COST</t>
  </si>
  <si>
    <t>DEBT</t>
  </si>
  <si>
    <t>PREFERRED</t>
  </si>
  <si>
    <t>COMMON</t>
  </si>
  <si>
    <t>OTHER INFORMATION</t>
  </si>
  <si>
    <t xml:space="preserve">  </t>
  </si>
  <si>
    <t>RESULTS OF OPERATIONS SUMMARY</t>
  </si>
  <si>
    <t>UNADJUSTED RESULTS</t>
  </si>
  <si>
    <t>Description of Account Summary:</t>
  </si>
  <si>
    <t>Ref</t>
  </si>
  <si>
    <t>TOTAL</t>
  </si>
  <si>
    <t>OTHER</t>
  </si>
  <si>
    <t>ADJUSTMENTS</t>
  </si>
  <si>
    <t>ADJ TOTAL</t>
  </si>
  <si>
    <t>Operating Revenues</t>
  </si>
  <si>
    <t>General Business Revenues</t>
  </si>
  <si>
    <t>Interdepartmental</t>
  </si>
  <si>
    <t>Special Sales</t>
  </si>
  <si>
    <t>Other Operating Revenues</t>
  </si>
  <si>
    <t xml:space="preserve">   Total Operating Revenues</t>
  </si>
  <si>
    <t>Operating Expenses:</t>
  </si>
  <si>
    <t>Steam Production</t>
  </si>
  <si>
    <t>Nuclear Production</t>
  </si>
  <si>
    <t>Hydro Production</t>
  </si>
  <si>
    <t>Other Power Supply</t>
  </si>
  <si>
    <t>Transmission</t>
  </si>
  <si>
    <t>Distribution</t>
  </si>
  <si>
    <t>Customer Accounting</t>
  </si>
  <si>
    <t>Customer Service &amp; Infor</t>
  </si>
  <si>
    <t>Sales</t>
  </si>
  <si>
    <t>Administrative &amp; General</t>
  </si>
  <si>
    <t xml:space="preserve">    Total O &amp; M Expenses</t>
  </si>
  <si>
    <t>Depreciation</t>
  </si>
  <si>
    <t xml:space="preserve">Amortization </t>
  </si>
  <si>
    <t>Taxes Other Than Income</t>
  </si>
  <si>
    <t>Income Taxes - Federal</t>
  </si>
  <si>
    <t>Income Taxes - State</t>
  </si>
  <si>
    <t>Income Taxes - Def Net</t>
  </si>
  <si>
    <t>Investment Tax Credit Adj.</t>
  </si>
  <si>
    <t xml:space="preserve">Misc Revenue &amp; Expense </t>
  </si>
  <si>
    <t>Total Operating Expenses</t>
  </si>
  <si>
    <t>Operating Revenue for Return</t>
  </si>
  <si>
    <t>Rate Base:</t>
  </si>
  <si>
    <t xml:space="preserve">     Total Electric Plant</t>
  </si>
  <si>
    <t>Rate Base Deductions:</t>
  </si>
  <si>
    <t xml:space="preserve">     Total Rate Base Deductions</t>
  </si>
  <si>
    <t>Return on Rate Base</t>
  </si>
  <si>
    <t>Return on Equity</t>
  </si>
  <si>
    <t>Net Power Costs</t>
  </si>
  <si>
    <t>100 Basis Points in Equity:</t>
  </si>
  <si>
    <t xml:space="preserve">   Revenue Requirement Impact</t>
  </si>
  <si>
    <t xml:space="preserve">   Rate Base Decrease</t>
  </si>
  <si>
    <t>BUS</t>
  </si>
  <si>
    <t>ACCT</t>
  </si>
  <si>
    <t>DESCRIP</t>
  </si>
  <si>
    <t>FUNC</t>
  </si>
  <si>
    <t>FACTOR</t>
  </si>
  <si>
    <t>ADJUSTMENT</t>
  </si>
  <si>
    <t>Sales to Ultimate Customers</t>
  </si>
  <si>
    <t>Residential Sales</t>
  </si>
  <si>
    <t>B1</t>
  </si>
  <si>
    <t>Commercial &amp; Industrial Sales</t>
  </si>
  <si>
    <t>Public Street &amp; Highway Lighting</t>
  </si>
  <si>
    <t>Other Sales to Public Authority</t>
  </si>
  <si>
    <t>Total Sales to Ultimate Customers</t>
  </si>
  <si>
    <t>Sales for Resale-Non NPC</t>
  </si>
  <si>
    <t>447NPC</t>
  </si>
  <si>
    <t>Sales for Resale-NPC</t>
  </si>
  <si>
    <t>Total Sales for Resale</t>
  </si>
  <si>
    <t>Provision for Rate Refund</t>
  </si>
  <si>
    <t>Total Sales from Electricity</t>
  </si>
  <si>
    <t>Forfeited Discounts &amp; Interest</t>
  </si>
  <si>
    <t>Misc Electric Revenue</t>
  </si>
  <si>
    <t>Water Sales</t>
  </si>
  <si>
    <t>Rent of Electric Property</t>
  </si>
  <si>
    <t>Other Electric Revenue</t>
  </si>
  <si>
    <t>Total Other Electric Revenues</t>
  </si>
  <si>
    <t>Total Electric Operating Revenues</t>
  </si>
  <si>
    <t>Summary of Revenues by Factor</t>
  </si>
  <si>
    <t>S</t>
  </si>
  <si>
    <t>Miscellaneous Revenues</t>
  </si>
  <si>
    <t>Gain on Sale of Utility Plant - CR</t>
  </si>
  <si>
    <t>Loss on Sale of Utility Plant</t>
  </si>
  <si>
    <t>Gain from Emission Allowances</t>
  </si>
  <si>
    <t>Gain from Disposition of NOX Credits</t>
  </si>
  <si>
    <t>Impact Housing Interest Income</t>
  </si>
  <si>
    <t>(Gain) / Loss on Sale of Utility Plant</t>
  </si>
  <si>
    <t>Total Miscellaneous Revenues</t>
  </si>
  <si>
    <t>Miscellaneous Expenses</t>
  </si>
  <si>
    <t>Interest on Customer Deposits</t>
  </si>
  <si>
    <t>Total Miscellaneous Expenses</t>
  </si>
  <si>
    <t>Net Misc Revenue and Expense</t>
  </si>
  <si>
    <t>Operation Supervision &amp; Engineering</t>
  </si>
  <si>
    <t>B2</t>
  </si>
  <si>
    <t>Fuel Related-Non NPC</t>
  </si>
  <si>
    <t>501NPC</t>
  </si>
  <si>
    <t xml:space="preserve">Fuel Related-NPC </t>
  </si>
  <si>
    <t>Total Fuel Related</t>
  </si>
  <si>
    <t>Steam Expenses</t>
  </si>
  <si>
    <t>Steam From Other Sources-Non-NPC</t>
  </si>
  <si>
    <t>503NPC</t>
  </si>
  <si>
    <t>Steam From Other Sources-NPC</t>
  </si>
  <si>
    <t>Electric Expenses</t>
  </si>
  <si>
    <t>Misc. Steam Expense</t>
  </si>
  <si>
    <t>Rents</t>
  </si>
  <si>
    <t>Maint Supervision &amp; Engineering</t>
  </si>
  <si>
    <t>Maintenance of Structures</t>
  </si>
  <si>
    <t>Maintenance of Boiler Plant</t>
  </si>
  <si>
    <t>Maintenance of Electric Plant</t>
  </si>
  <si>
    <t>Maintenance of Misc. Steam Plant</t>
  </si>
  <si>
    <t>Total Steam Power Generation</t>
  </si>
  <si>
    <t>Operation Super &amp; Engineering</t>
  </si>
  <si>
    <t>Nuclear Fuel Expense</t>
  </si>
  <si>
    <t>Coolants and Water</t>
  </si>
  <si>
    <t>Misc. Nuclear Expenses</t>
  </si>
  <si>
    <t>Maintenance Super &amp; Engineering</t>
  </si>
  <si>
    <t>Maintenance of Reactor Plant</t>
  </si>
  <si>
    <t>Maintenance of Misc Nuclear</t>
  </si>
  <si>
    <t>Total Nuclear Power Generation</t>
  </si>
  <si>
    <t>Water For Power</t>
  </si>
  <si>
    <t>Hydraulic Expenses</t>
  </si>
  <si>
    <t>Misc. Hydro Expenses</t>
  </si>
  <si>
    <t>Rents (Hydro Generation)</t>
  </si>
  <si>
    <t>Maintenance of Dams &amp; Waterways</t>
  </si>
  <si>
    <t>Maintenance of Misc. Hydro Plant</t>
  </si>
  <si>
    <t xml:space="preserve">Total Hydraulic Power Generation </t>
  </si>
  <si>
    <t>Fuel-Non-NPC</t>
  </si>
  <si>
    <t>547NPC</t>
  </si>
  <si>
    <t>Fuel-NPC</t>
  </si>
  <si>
    <t>Generation Expense</t>
  </si>
  <si>
    <t>Miscellaneous Other</t>
  </si>
  <si>
    <t>Maint of Generation &amp; Electric Plant</t>
  </si>
  <si>
    <t>Maintenance of Misc. Other</t>
  </si>
  <si>
    <t>Total Other Power Generation</t>
  </si>
  <si>
    <t>Purchased Power-Non NPC</t>
  </si>
  <si>
    <t>555NPC</t>
  </si>
  <si>
    <t>Purchased Power-NPC</t>
  </si>
  <si>
    <t>Seasonal Contracts</t>
  </si>
  <si>
    <t>Total Purchased Power</t>
  </si>
  <si>
    <t>System Control &amp; Load Dispatch</t>
  </si>
  <si>
    <t>Other Expenses</t>
  </si>
  <si>
    <t>Embedded Cost Differentials</t>
  </si>
  <si>
    <t>Company Owned Hydro</t>
  </si>
  <si>
    <t>Mid-C Contract</t>
  </si>
  <si>
    <t>Existing QF Contracts</t>
  </si>
  <si>
    <t xml:space="preserve">2010 Protocol Stipulated Embedded Cost Differential </t>
  </si>
  <si>
    <t>Klamath Dam Removal Surcharge Re-allocation</t>
  </si>
  <si>
    <t>Total Other Power Supply</t>
  </si>
  <si>
    <t>Total Production Expense</t>
  </si>
  <si>
    <t>Summary of Production Expense by Factor</t>
  </si>
  <si>
    <t>SNPPH</t>
  </si>
  <si>
    <t>DEU</t>
  </si>
  <si>
    <t>DEP</t>
  </si>
  <si>
    <t>SNPPO</t>
  </si>
  <si>
    <t>DGU</t>
  </si>
  <si>
    <t>MC</t>
  </si>
  <si>
    <t>SSGCT</t>
  </si>
  <si>
    <t>SSECT</t>
  </si>
  <si>
    <t>SSGC</t>
  </si>
  <si>
    <t>SSGCH</t>
  </si>
  <si>
    <t>SSECH</t>
  </si>
  <si>
    <t>Total Production Expense by Factor</t>
  </si>
  <si>
    <t>Load Dispatching</t>
  </si>
  <si>
    <t>Station Expense</t>
  </si>
  <si>
    <t>Overhead Line Expense</t>
  </si>
  <si>
    <t>Underground Line Expense</t>
  </si>
  <si>
    <t>Transmission of Electricity by Others</t>
  </si>
  <si>
    <t>565NPC</t>
  </si>
  <si>
    <t>Transmission of Electricity by Others-NPC</t>
  </si>
  <si>
    <t>Total Transmission of Electricity by Others</t>
  </si>
  <si>
    <t>Misc. Transmission Expense</t>
  </si>
  <si>
    <t>Rents - Transmission</t>
  </si>
  <si>
    <t>Maintenance of Station Equipment</t>
  </si>
  <si>
    <t>Maintenance of Overhead Lines</t>
  </si>
  <si>
    <t>Maintenance of Underground Lines</t>
  </si>
  <si>
    <t>Maint of Misc. Transmission Plant</t>
  </si>
  <si>
    <t>Total Transmission Expense</t>
  </si>
  <si>
    <t>Summary of Transmission Expense by Factor</t>
  </si>
  <si>
    <t>SNPT</t>
  </si>
  <si>
    <t>Total Transmission Expense by Factor</t>
  </si>
  <si>
    <t>Overhead Line Expenses</t>
  </si>
  <si>
    <t>Street Lighting &amp; Signal Systems</t>
  </si>
  <si>
    <t>Meter Expenses</t>
  </si>
  <si>
    <t>Customer Installation Expenses</t>
  </si>
  <si>
    <t>Misc. Distribution Expenses</t>
  </si>
  <si>
    <t>Maintenance of Line Transformers</t>
  </si>
  <si>
    <t>Maint of Street Lighting &amp; Signal Sys.</t>
  </si>
  <si>
    <t>Maintenance of Meters</t>
  </si>
  <si>
    <t>Maint of Misc. Distribution Plant</t>
  </si>
  <si>
    <t>Total Distribution Expense</t>
  </si>
  <si>
    <t>Summary of Distribution Expense by Factor</t>
  </si>
  <si>
    <t>SNPD</t>
  </si>
  <si>
    <t>Total Distribution Expense by Factor</t>
  </si>
  <si>
    <t>Supervision</t>
  </si>
  <si>
    <t>Meter Reading Expense</t>
  </si>
  <si>
    <t>Customer Receipts &amp; Collections</t>
  </si>
  <si>
    <t>Uncollectible Accounts</t>
  </si>
  <si>
    <t>Misc. Customer Accounts Expense</t>
  </si>
  <si>
    <t>Total Customer Accounts Expense</t>
  </si>
  <si>
    <t>Summary of Customer Accts Exp by Factor</t>
  </si>
  <si>
    <t>Total Customer Accounts Expense by Factor</t>
  </si>
  <si>
    <t>Customer Assistance</t>
  </si>
  <si>
    <t>Informational &amp; Instructional Adv</t>
  </si>
  <si>
    <t>Misc. Customer Service</t>
  </si>
  <si>
    <t>Total Customer Service Expense</t>
  </si>
  <si>
    <t>Summary of Customer Service Exp by Factor</t>
  </si>
  <si>
    <t>Total Customer Service Expense by Factor</t>
  </si>
  <si>
    <t>Demonstration &amp; Selling Expense</t>
  </si>
  <si>
    <t>Advertising Expense</t>
  </si>
  <si>
    <t>Misc. Sales Expense</t>
  </si>
  <si>
    <t>Total Sales Expense</t>
  </si>
  <si>
    <t>Total Sales Expense by Factor</t>
  </si>
  <si>
    <t>Total Customer Service Exp Including Sales</t>
  </si>
  <si>
    <t>Administrative &amp; General Salaries</t>
  </si>
  <si>
    <t>Office Supplies &amp; expenses</t>
  </si>
  <si>
    <t>A&amp;G Expenses Transferred</t>
  </si>
  <si>
    <t>Outside Services</t>
  </si>
  <si>
    <t>Property Insurance</t>
  </si>
  <si>
    <t>Injuries &amp; Damages</t>
  </si>
  <si>
    <t>Employee Pensions &amp; Benefits</t>
  </si>
  <si>
    <t>Franchise Requirements</t>
  </si>
  <si>
    <t>Regulatory Commission Expense</t>
  </si>
  <si>
    <t>Duplicate Charges</t>
  </si>
  <si>
    <t>Misc General Expenses</t>
  </si>
  <si>
    <t>Maintenance of General Plant</t>
  </si>
  <si>
    <t>Total Administrative &amp; General Expense</t>
  </si>
  <si>
    <t>Summary of A&amp;G Expense by Factor</t>
  </si>
  <si>
    <t>Total A&amp;G Expense by Factor</t>
  </si>
  <si>
    <t>Total O&amp;M Expense</t>
  </si>
  <si>
    <t>403SP</t>
  </si>
  <si>
    <t>Steam Depreciation</t>
  </si>
  <si>
    <t>B3</t>
  </si>
  <si>
    <t>403NP</t>
  </si>
  <si>
    <t>Nuclear Depreciation</t>
  </si>
  <si>
    <t>403HP</t>
  </si>
  <si>
    <t>Hydro Depreciation</t>
  </si>
  <si>
    <t>403OP</t>
  </si>
  <si>
    <t>Other Production Depreciation</t>
  </si>
  <si>
    <t>403TP</t>
  </si>
  <si>
    <t>Transmission Depreciation</t>
  </si>
  <si>
    <t>Distribution Depreciation</t>
  </si>
  <si>
    <t>Land &amp; Land Rights</t>
  </si>
  <si>
    <t>Structures</t>
  </si>
  <si>
    <t>Station Equipment</t>
  </si>
  <si>
    <t>Storage Battery Equipment</t>
  </si>
  <si>
    <t>Poles &amp; Towers</t>
  </si>
  <si>
    <t>OH Conductors</t>
  </si>
  <si>
    <t>UG Conduit</t>
  </si>
  <si>
    <t>UG Conductor</t>
  </si>
  <si>
    <t>Line Trans</t>
  </si>
  <si>
    <t>Services</t>
  </si>
  <si>
    <t>Meters</t>
  </si>
  <si>
    <t>Inst Cust Prem</t>
  </si>
  <si>
    <t>Leased Property</t>
  </si>
  <si>
    <t>Street Lighting</t>
  </si>
  <si>
    <t>403GP</t>
  </si>
  <si>
    <t>General Depreciation</t>
  </si>
  <si>
    <t>403GV0</t>
  </si>
  <si>
    <t>General Vehicles</t>
  </si>
  <si>
    <t>403MP</t>
  </si>
  <si>
    <t>Mining Depreciation</t>
  </si>
  <si>
    <t>403EP</t>
  </si>
  <si>
    <t>Experimental Plant Depreciation</t>
  </si>
  <si>
    <t>ARO Depreciation</t>
  </si>
  <si>
    <t>Total Depreciation Expense</t>
  </si>
  <si>
    <t>Summary</t>
  </si>
  <si>
    <t>Total Depreciation Expense By Factor</t>
  </si>
  <si>
    <t>404GP</t>
  </si>
  <si>
    <t>B4</t>
  </si>
  <si>
    <t>404SP</t>
  </si>
  <si>
    <t>Amort of LT Plant - Cap Lease Steam</t>
  </si>
  <si>
    <t>404IP</t>
  </si>
  <si>
    <t>Amort of LT Plant - Intangible Plant</t>
  </si>
  <si>
    <t>404MP</t>
  </si>
  <si>
    <t>Amort of LT Plant - Mining Plant</t>
  </si>
  <si>
    <t>404OP</t>
  </si>
  <si>
    <t>Amort of LT Plant - Other Plant</t>
  </si>
  <si>
    <t>404HP</t>
  </si>
  <si>
    <t>Amortization of Other Electric Plant</t>
  </si>
  <si>
    <t>Total Amortization of Limited Term Plant</t>
  </si>
  <si>
    <t>Amortization of Plant Acquisition Adj</t>
  </si>
  <si>
    <t>Amort of Prop Losses, Unrec Plant, etc</t>
  </si>
  <si>
    <t>Total Amortization Expense</t>
  </si>
  <si>
    <t>Summary of Amortization Expense by Factor</t>
  </si>
  <si>
    <t>Total Amortization Expense by Factor</t>
  </si>
  <si>
    <t>Total Taxes Other Than Income</t>
  </si>
  <si>
    <t>B5</t>
  </si>
  <si>
    <t>Deferred Investment Tax Credit - Fed</t>
  </si>
  <si>
    <t>B7</t>
  </si>
  <si>
    <t>Deferred Investment Tax Credit - Idaho</t>
  </si>
  <si>
    <t>Total Deferred ITC</t>
  </si>
  <si>
    <t>Interest on Long-Term Debt</t>
  </si>
  <si>
    <t>B6</t>
  </si>
  <si>
    <t>Amortization of Debt Disc &amp; Exp</t>
  </si>
  <si>
    <t>Amortization of Premium on Debt</t>
  </si>
  <si>
    <t>Other Interest Expense</t>
  </si>
  <si>
    <t>AFUDC - Borrowed</t>
  </si>
  <si>
    <t>Total Elec. Interest Deductions for Tax</t>
  </si>
  <si>
    <t>Non-Utility Portion of Interest</t>
  </si>
  <si>
    <t>Total Non-utility Interest</t>
  </si>
  <si>
    <t>Total Interest Deductions for Tax</t>
  </si>
  <si>
    <t>Interest &amp; Dividends</t>
  </si>
  <si>
    <t>Total Operating Deductions for Tax</t>
  </si>
  <si>
    <t>Deferred Income Tax - Federal-DR</t>
  </si>
  <si>
    <t>41110</t>
  </si>
  <si>
    <t>Deferred Income Tax - Federal-CR</t>
  </si>
  <si>
    <t>Total Deferred Income Taxes</t>
  </si>
  <si>
    <t>SCHMAF</t>
  </si>
  <si>
    <t xml:space="preserve">  Additions - Flow Through</t>
  </si>
  <si>
    <t>SCHMAP</t>
  </si>
  <si>
    <t xml:space="preserve">  Additions - Permanent</t>
  </si>
  <si>
    <t>SCHMAT</t>
  </si>
  <si>
    <t xml:space="preserve">  Additions - Temporary</t>
  </si>
  <si>
    <t>TOTAL SCHEDULE - M ADDITIONS</t>
  </si>
  <si>
    <t>SCHMDF</t>
  </si>
  <si>
    <t xml:space="preserve">  Deductions - Flow Through</t>
  </si>
  <si>
    <t>SCHMDP</t>
  </si>
  <si>
    <t xml:space="preserve">  Deductions - Permanent</t>
  </si>
  <si>
    <t>SCHMDT</t>
  </si>
  <si>
    <t xml:space="preserve">  Deductions - Temporary</t>
  </si>
  <si>
    <t>TOTAL SCHEDULE - M DEDUCTIONS</t>
  </si>
  <si>
    <t>TOTAL SCHEDULE - M ADJUSTMENTS</t>
  </si>
  <si>
    <t>State Income Taxes</t>
  </si>
  <si>
    <t>PTC</t>
  </si>
  <si>
    <t>Total State Tax Expense</t>
  </si>
  <si>
    <t>Calculation of Taxable Income:</t>
  </si>
  <si>
    <t>Operating Deductions:</t>
  </si>
  <si>
    <t xml:space="preserve">   O &amp; M Expenses</t>
  </si>
  <si>
    <t xml:space="preserve">   Depreciation Expense</t>
  </si>
  <si>
    <t xml:space="preserve">   Amortization Expense</t>
  </si>
  <si>
    <t xml:space="preserve">   Taxes Other Than Income</t>
  </si>
  <si>
    <t xml:space="preserve">   Interest &amp; Dividends (AFUDC-Equity)</t>
  </si>
  <si>
    <t xml:space="preserve">   Misc Revenue &amp; Expense</t>
  </si>
  <si>
    <t xml:space="preserve">    Total Operating Deductions</t>
  </si>
  <si>
    <t>Other Deductions:</t>
  </si>
  <si>
    <t xml:space="preserve">   Interest Deductions</t>
  </si>
  <si>
    <t xml:space="preserve">   Interest on PCRBS</t>
  </si>
  <si>
    <t xml:space="preserve">   Schedule M Adjustments</t>
  </si>
  <si>
    <t xml:space="preserve">    Income Before State Taxes</t>
  </si>
  <si>
    <t>Total Taxable Income</t>
  </si>
  <si>
    <t>Tax Rate</t>
  </si>
  <si>
    <t>Federal Income Tax - Calculated</t>
  </si>
  <si>
    <t>Adjustments to Calculated Tax:</t>
  </si>
  <si>
    <t>PMI</t>
  </si>
  <si>
    <t>IRS Settle</t>
  </si>
  <si>
    <t>Federal Income Tax Expense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</si>
  <si>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</si>
  <si>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</si>
  <si>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</si>
  <si>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</si>
  <si>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</si>
  <si>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</si>
  <si>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</si>
  <si>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</si>
  <si>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SP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</si>
  <si>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</si>
  <si>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</si>
  <si>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</si>
  <si>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</si>
  <si>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</si>
  <si>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</si>
  <si>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NP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</si>
  <si>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</si>
  <si>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</si>
  <si>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</si>
  <si>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</si>
  <si>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</si>
  <si>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</si>
  <si>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</si>
  <si>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</si>
  <si>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HP</t>
  </si>
  <si>
    <t>Unclassified Hydro Plant - Acct 300</t>
  </si>
  <si>
    <t>Total Hydraulic Production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</si>
  <si>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</si>
  <si>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</si>
  <si>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</si>
  <si>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</si>
  <si>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</si>
  <si>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</si>
  <si>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</si>
  <si>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OP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</si>
  <si>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</si>
  <si>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</si>
  <si>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</si>
  <si>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</si>
  <si>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</si>
  <si>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Production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</si>
  <si>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</si>
  <si>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</si>
  <si>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</si>
  <si>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</si>
  <si>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</si>
  <si>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</si>
  <si>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</si>
  <si>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TP</t>
  </si>
  <si>
    <t>Unclassified Trans Plant - Acct 300</t>
  </si>
  <si>
    <t>TS0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</si>
  <si>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</si>
  <si>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</si>
  <si>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</si>
  <si>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</si>
  <si>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</si>
  <si>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</si>
  <si>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</si>
  <si>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</si>
  <si>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</si>
  <si>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DP</t>
  </si>
  <si>
    <t>Unclassified Dist Plant - Acct 300</t>
  </si>
  <si>
    <t>DS0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</si>
  <si>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</si>
  <si>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</si>
  <si>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</si>
  <si>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</si>
  <si>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</si>
  <si>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</si>
  <si>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</si>
  <si>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</si>
  <si>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</si>
  <si>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</si>
  <si>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</si>
  <si>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</si>
  <si>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</si>
  <si>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MP</t>
  </si>
  <si>
    <t>399L</t>
  </si>
  <si>
    <t>WIDCO Capital Lease</t>
  </si>
  <si>
    <t>Remove Capital Leases</t>
  </si>
  <si>
    <t>General Capital Leases</t>
  </si>
  <si>
    <t>B9</t>
  </si>
  <si>
    <t>General Gas Line Capital Leases</t>
  </si>
  <si>
    <t>GP</t>
  </si>
  <si>
    <t>Unclassified Gen Plant - Acct 300</t>
  </si>
  <si>
    <t>399G</t>
  </si>
  <si>
    <t>Total General Plant</t>
  </si>
  <si>
    <t>Summary of General Plant by Factor</t>
  </si>
  <si>
    <t>Less Capital Leases</t>
  </si>
  <si>
    <t>Total General Plant by Factor</t>
  </si>
  <si>
    <t>Organization</t>
  </si>
  <si>
    <t>Franchise &amp; Consent</t>
  </si>
  <si>
    <t>Miscellaneous Intangible Plant</t>
  </si>
  <si>
    <t>Less Non-Utility Plant</t>
  </si>
  <si>
    <t>IP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</si>
  <si>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</si>
  <si>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</si>
  <si>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</si>
  <si>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</si>
  <si>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</si>
  <si>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</si>
  <si>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</si>
  <si>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</si>
  <si>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</si>
  <si>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</si>
  <si>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</si>
  <si>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</si>
  <si>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</t>
  </si>
  <si>
    <t>B15</t>
  </si>
  <si>
    <t>Accum  Provision for Asset Acquisition Adjustments</t>
  </si>
  <si>
    <t>Weatherization</t>
  </si>
  <si>
    <t>B16</t>
  </si>
  <si>
    <t>186W</t>
  </si>
  <si>
    <t>Total Weatherization</t>
  </si>
  <si>
    <t>Total Fuel Stock</t>
  </si>
  <si>
    <t>B13</t>
  </si>
  <si>
    <t>Fuel Stock - Undistributed</t>
  </si>
  <si>
    <t>DG&amp;T Working Capital Deposit</t>
  </si>
  <si>
    <t>Provo Working Capital Deposit</t>
  </si>
  <si>
    <t>Materials and Supplies</t>
  </si>
  <si>
    <t>Total Materials and Supplies</t>
  </si>
  <si>
    <t>Stores Expense Undistributed</t>
  </si>
  <si>
    <t>Total Materials &amp; Supplies</t>
  </si>
  <si>
    <t>Total Prepayments</t>
  </si>
  <si>
    <t>Misc Regulatory Assets</t>
  </si>
  <si>
    <t>B11</t>
  </si>
  <si>
    <t>186M</t>
  </si>
  <si>
    <t>Total Misc. Deferred Debits</t>
  </si>
  <si>
    <t>B14</t>
  </si>
  <si>
    <t>OWC</t>
  </si>
  <si>
    <t>Other Work. Cap.</t>
  </si>
  <si>
    <t>Working Funds</t>
  </si>
  <si>
    <t>Notes Receivable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</si>
  <si>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</si>
  <si>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</si>
  <si>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</si>
  <si>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</si>
  <si>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</si>
  <si>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</si>
  <si>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</si>
  <si>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Unrec Plant &amp; Reg Study Costs</t>
  </si>
  <si>
    <t>Nuclear Plant - Trojan</t>
  </si>
  <si>
    <t>Misc Deferred Debits-Trojan</t>
  </si>
  <si>
    <t xml:space="preserve">B15 </t>
  </si>
  <si>
    <t>Total Miscellaneous Rate Base</t>
  </si>
  <si>
    <t>Total Rate Base Additions</t>
  </si>
  <si>
    <t>Total Customer Service Deposits</t>
  </si>
  <si>
    <t>Prop Ins</t>
  </si>
  <si>
    <t>Inj &amp; Dam</t>
  </si>
  <si>
    <t>Pen &amp; Ben</t>
  </si>
  <si>
    <t>Reg Liab</t>
  </si>
  <si>
    <t>Ins Prov</t>
  </si>
  <si>
    <t>Accum Misc Oper Provisions - Other</t>
  </si>
  <si>
    <t xml:space="preserve">ARO  </t>
  </si>
  <si>
    <t>Customer Advances for Construction</t>
  </si>
  <si>
    <t>Total Customer Advances for Construction</t>
  </si>
  <si>
    <t>B19</t>
  </si>
  <si>
    <t>SO2 Emissions</t>
  </si>
  <si>
    <t>Other Deferred Credits</t>
  </si>
  <si>
    <t>Accumulated Deferred Income Taxes</t>
  </si>
  <si>
    <t>Total Accum Deferred Income Taxes</t>
  </si>
  <si>
    <t>P</t>
  </si>
  <si>
    <t>Total Accum Deferred Income Tax</t>
  </si>
  <si>
    <t>Accumulated Investment Tax Credit</t>
  </si>
  <si>
    <t>Total Accumlated ITC</t>
  </si>
  <si>
    <t>Total Rate Base Deductions</t>
  </si>
  <si>
    <t>108SP</t>
  </si>
  <si>
    <t>Steam Prod Plant Accumulated Depr</t>
  </si>
  <si>
    <t>B17</t>
  </si>
  <si>
    <t>108NP</t>
  </si>
  <si>
    <t>Nuclear Prod Plant Accumulated Depr</t>
  </si>
  <si>
    <t>108HP</t>
  </si>
  <si>
    <t>Hydraulic Prod Plant Accum Depr</t>
  </si>
  <si>
    <t>108OP</t>
  </si>
  <si>
    <t>Other Production Plant - Accum Depr</t>
  </si>
  <si>
    <t>108EP</t>
  </si>
  <si>
    <t>Experimental Plant - Accum Depr</t>
  </si>
  <si>
    <t>Total Production Plant Accum Depreciation</t>
  </si>
  <si>
    <t>Summary of Prod Plant Depreciation by Factor</t>
  </si>
  <si>
    <t>Total of Prod Plant Depreciation by Factor</t>
  </si>
  <si>
    <t>108TP</t>
  </si>
  <si>
    <t>Transmission Plant Accumulated Depr</t>
  </si>
  <si>
    <t>Total Trans Plant Accum Depreciation</t>
  </si>
  <si>
    <t>108D00</t>
  </si>
  <si>
    <t>108DS</t>
  </si>
  <si>
    <t>108DP</t>
  </si>
  <si>
    <t>Total Distribution Plant Accum Depreciation</t>
  </si>
  <si>
    <t>Summary of Distribution Plant Depr by Factor</t>
  </si>
  <si>
    <t>Total Distribution Depreciation by Factor</t>
  </si>
  <si>
    <t>108GP</t>
  </si>
  <si>
    <t>General Plant Accumulated Depr</t>
  </si>
  <si>
    <t>108MP</t>
  </si>
  <si>
    <t>Mining Plant Accumulated Depr.</t>
  </si>
  <si>
    <t>Less Centralia Situs Depreciation</t>
  </si>
  <si>
    <t>Accum Depr - Capital Lease</t>
  </si>
  <si>
    <t>Total General Plant Accum Depreciation</t>
  </si>
  <si>
    <t>Summary of General Depreciation by Factor</t>
  </si>
  <si>
    <t>Total General Depreciation by Factor</t>
  </si>
  <si>
    <t>Total Accum Depreciation - Plant In Service</t>
  </si>
  <si>
    <t>111SP</t>
  </si>
  <si>
    <t>Accum Prov for Amort-Steam</t>
  </si>
  <si>
    <t>B18</t>
  </si>
  <si>
    <t>111GP</t>
  </si>
  <si>
    <t>Accum Prov for Amort-General</t>
  </si>
  <si>
    <t>111HP</t>
  </si>
  <si>
    <t>Accum Prov for Amort-Hydro</t>
  </si>
  <si>
    <t>111IP</t>
  </si>
  <si>
    <t>Accum Prov for Amort-Intangible Plant</t>
  </si>
  <si>
    <t>Accum Amtr - Capital Lease</t>
  </si>
  <si>
    <t>Remove Capital Lease Amtr</t>
  </si>
  <si>
    <t>Total Accum Provision for Amortization</t>
  </si>
  <si>
    <t>Summary of Amortization by Factor</t>
  </si>
  <si>
    <t>Less Capital Lease</t>
  </si>
  <si>
    <t>Total Provision For Amortization by Factor</t>
  </si>
  <si>
    <t>NOTES RECEIVABLE</t>
  </si>
  <si>
    <t>CSS OAR BILLINGS</t>
  </si>
  <si>
    <t>PHFU</t>
  </si>
  <si>
    <t>1059000</t>
  </si>
  <si>
    <t>ELECTRIC PLANT HELD FOR FUTURE USE-OTHER</t>
  </si>
  <si>
    <t>DEPR</t>
  </si>
  <si>
    <t>1080000</t>
  </si>
  <si>
    <t>COAL MINE ASSET RETIREMENT OBLIGATIONS</t>
  </si>
  <si>
    <t>1082000</t>
  </si>
  <si>
    <t>SAPERROR</t>
  </si>
  <si>
    <t>144122</t>
  </si>
  <si>
    <t>144132</t>
  </si>
  <si>
    <t>144142</t>
  </si>
  <si>
    <t>144162</t>
  </si>
  <si>
    <t>144182</t>
  </si>
  <si>
    <t>1084000</t>
  </si>
  <si>
    <t>144124</t>
  </si>
  <si>
    <t>144134</t>
  </si>
  <si>
    <t>144144</t>
  </si>
  <si>
    <t>144164</t>
  </si>
  <si>
    <t>144204</t>
  </si>
  <si>
    <t>144998</t>
  </si>
  <si>
    <t>145167</t>
  </si>
  <si>
    <t>ARO Actual Removal Costs - Distribution</t>
  </si>
  <si>
    <t>1085000</t>
  </si>
  <si>
    <t>145132</t>
  </si>
  <si>
    <t>PRODUCTION PLANT - OR INCREMENTAL A/D</t>
  </si>
  <si>
    <t>145133</t>
  </si>
  <si>
    <t>Acc Dep-Hyd-UT Klmth Adj</t>
  </si>
  <si>
    <t>145142</t>
  </si>
  <si>
    <t>Accum Depr - Transm - ID Pop-Term Adj</t>
  </si>
  <si>
    <t>AMTR</t>
  </si>
  <si>
    <t>1110000</t>
  </si>
  <si>
    <t>1310000</t>
  </si>
  <si>
    <t>1410000</t>
  </si>
  <si>
    <t>1430000</t>
  </si>
  <si>
    <t>OTHER ACCOUNTS RECEIVABLE</t>
  </si>
  <si>
    <t>1431000</t>
  </si>
  <si>
    <t>EMPLOYEE RECEIVABLES</t>
  </si>
  <si>
    <t>1431200</t>
  </si>
  <si>
    <t>MISC OTHER LOANS</t>
  </si>
  <si>
    <t>1433000</t>
  </si>
  <si>
    <t>JOINT OWNER RECEIVABLE</t>
  </si>
  <si>
    <t>1435100</t>
  </si>
  <si>
    <t>CASH OVER &amp; SHORT</t>
  </si>
  <si>
    <t>1436000</t>
  </si>
  <si>
    <t>1437000</t>
  </si>
  <si>
    <t>1437100</t>
  </si>
  <si>
    <t>OTHER ACCT REC CCS</t>
  </si>
  <si>
    <t>2300000</t>
  </si>
  <si>
    <t>284915</t>
  </si>
  <si>
    <t>ARO LIAB - DEER CREEK MINE RECLAMATION</t>
  </si>
  <si>
    <t>2320000</t>
  </si>
  <si>
    <t>210100</t>
  </si>
  <si>
    <t>TRADE ACCTS PAYABLE - RECONCILIATION ACC</t>
  </si>
  <si>
    <t>210115</t>
  </si>
  <si>
    <t>CSS CUSTOMER ACCT REC</t>
  </si>
  <si>
    <t>210119</t>
  </si>
  <si>
    <t>Contra Acct Payable-Berkshire Affiliates</t>
  </si>
  <si>
    <t>210150</t>
  </si>
  <si>
    <t>ACCTS PAYABLE PURCHASE CARD-RECONCILIATI</t>
  </si>
  <si>
    <t>210402</t>
  </si>
  <si>
    <t>MINORITY PLANT OPERATING ACCRUAL - COLST</t>
  </si>
  <si>
    <t>210403</t>
  </si>
  <si>
    <t>MINORITY PLANT OPERATING ACCRUAL - CHOLL</t>
  </si>
  <si>
    <t>210405</t>
  </si>
  <si>
    <t>MINORITY PLANT OPERATING ACCRUAL - HAYDE</t>
  </si>
  <si>
    <t>210406</t>
  </si>
  <si>
    <t>MINORITY PLANT OPERATING ACCRUAL - HERMI</t>
  </si>
  <si>
    <t>210412</t>
  </si>
  <si>
    <t>Marengo Wind Proj Accrual</t>
  </si>
  <si>
    <t>210460</t>
  </si>
  <si>
    <t>JOINT OWNER RECEIVABLES - CREDIT</t>
  </si>
  <si>
    <t>210470</t>
  </si>
  <si>
    <t>Minority Plant Accrual-Idaho Power (T&amp;D)</t>
  </si>
  <si>
    <t>210546</t>
  </si>
  <si>
    <t>T&amp;E Expense Liability</t>
  </si>
  <si>
    <t>210613</t>
  </si>
  <si>
    <t>BLACK BUTTE COAL CO</t>
  </si>
  <si>
    <t>210614</t>
  </si>
  <si>
    <t>MINING DIVISION - CENTRAL WHSE</t>
  </si>
  <si>
    <t>210616</t>
  </si>
  <si>
    <t>WESTERN ENERGY - COLSTRIP</t>
  </si>
  <si>
    <t>210631</t>
  </si>
  <si>
    <t>DRY FORK COAL PURCHASES</t>
  </si>
  <si>
    <t>210637</t>
  </si>
  <si>
    <t>CANYON FUEL COAL PURCHASES</t>
  </si>
  <si>
    <t>210638</t>
  </si>
  <si>
    <t>WESTRIDGE RESOURCES COAL PURCHASES</t>
  </si>
  <si>
    <t>210640</t>
  </si>
  <si>
    <t>ARIZONA PUBLIC SERVICE/P &amp; M COAL SALES</t>
  </si>
  <si>
    <t>210641</t>
  </si>
  <si>
    <t>COLO WYO COAL PURCHASES</t>
  </si>
  <si>
    <t>210642</t>
  </si>
  <si>
    <t>PEABODY COAL PURCHASES</t>
  </si>
  <si>
    <t>210643</t>
  </si>
  <si>
    <t>Mountain Fuel Supply Co</t>
  </si>
  <si>
    <t>210645</t>
  </si>
  <si>
    <t>BLUNDELL GEOTHERMAL</t>
  </si>
  <si>
    <t>210648</t>
  </si>
  <si>
    <t>Spring Creek Coal - Centralia Purchases</t>
  </si>
  <si>
    <t>210649</t>
  </si>
  <si>
    <t>PITTSBURG &amp; MIDWAY COAL COMPANY</t>
  </si>
  <si>
    <t>210650</t>
  </si>
  <si>
    <t>BEAR CANYON COAL - CARBON</t>
  </si>
  <si>
    <t>210652</t>
  </si>
  <si>
    <t>HERMISTON GENERATING CO</t>
  </si>
  <si>
    <t>210656</t>
  </si>
  <si>
    <t>Foidel Creek/Cypress Coal Purchase</t>
  </si>
  <si>
    <t>210673</t>
  </si>
  <si>
    <t>Nielson Transportation</t>
  </si>
  <si>
    <t>210680</t>
  </si>
  <si>
    <t>Natural Gas Accruals</t>
  </si>
  <si>
    <t>210800</t>
  </si>
  <si>
    <t>ACCTS PAYABLE - NEGATIVE CASH RECLASS</t>
  </si>
  <si>
    <t>210900</t>
  </si>
  <si>
    <t>GR/IR (GOODS RECEIPT/INVOICE RECEIPT)</t>
  </si>
  <si>
    <t>210910</t>
  </si>
  <si>
    <t>FREIGHT CLEARING</t>
  </si>
  <si>
    <t>210990</t>
  </si>
  <si>
    <t>PURCH CARD TRANS LIAB</t>
  </si>
  <si>
    <t>211116</t>
  </si>
  <si>
    <t>DEPENDENT SUPPORT/LEVY WITHHOLDINGS</t>
  </si>
  <si>
    <t>215076</t>
  </si>
  <si>
    <t>"K-Plus Employer Contrib Enhance ""Choic</t>
  </si>
  <si>
    <t>215077</t>
  </si>
  <si>
    <t>K-PLUS EMPLOYER CONTRIBUTIONS - ENHANCED</t>
  </si>
  <si>
    <t>215078</t>
  </si>
  <si>
    <t>K-Plus Employer Contributions - Fixed</t>
  </si>
  <si>
    <t>215079</t>
  </si>
  <si>
    <t>K-PLUS EMPLOYER CONTRIBUTIONS</t>
  </si>
  <si>
    <t>215080</t>
  </si>
  <si>
    <t>METLIFE MEDICAL INSURANCE</t>
  </si>
  <si>
    <t>215081</t>
  </si>
  <si>
    <t>OTHER EMPLOYEE BENEFITS</t>
  </si>
  <si>
    <t>215082</t>
  </si>
  <si>
    <t>METLIFE DENTAL INSURANCE</t>
  </si>
  <si>
    <t>215084</t>
  </si>
  <si>
    <t>METLIFE VISION INSURANCE</t>
  </si>
  <si>
    <t>215090</t>
  </si>
  <si>
    <t>LUMENOS HEALTH PLAN</t>
  </si>
  <si>
    <t>215095</t>
  </si>
  <si>
    <t>HMO HEALTH PLAN</t>
  </si>
  <si>
    <t>215096</t>
  </si>
  <si>
    <t>DELTA DENTAL</t>
  </si>
  <si>
    <t>215102</t>
  </si>
  <si>
    <t>SAVAGE BROTHERS - UP&amp;L</t>
  </si>
  <si>
    <t>215111</t>
  </si>
  <si>
    <t>IBEW 57 LIFE INSURANCE</t>
  </si>
  <si>
    <t>215112</t>
  </si>
  <si>
    <t>Minnesota Life Insurance</t>
  </si>
  <si>
    <t>215116</t>
  </si>
  <si>
    <t>IBEW 57 MEDICAL INSURANCE</t>
  </si>
  <si>
    <t>215124</t>
  </si>
  <si>
    <t>MINING DIVISION - RECLAMATION FEE</t>
  </si>
  <si>
    <t>215136</t>
  </si>
  <si>
    <t>ESOP ACCRUAL</t>
  </si>
  <si>
    <t>215169</t>
  </si>
  <si>
    <t>CSS REFUNDS</t>
  </si>
  <si>
    <t>215174</t>
  </si>
  <si>
    <t>MILLARD COUNTY LANDFILL FEE</t>
  </si>
  <si>
    <t>215176</t>
  </si>
  <si>
    <t>BEAVER COUNTY LANDFILL FEE</t>
  </si>
  <si>
    <t>215196</t>
  </si>
  <si>
    <t>SANPETE COUNTY FIRE DISTRICT</t>
  </si>
  <si>
    <t>215198</t>
  </si>
  <si>
    <t>WEST VALLEY CITY STORM DRAINS FEE</t>
  </si>
  <si>
    <t>215210</t>
  </si>
  <si>
    <t>SANPETE COUNTY LAND FILL FEE</t>
  </si>
  <si>
    <t>215211</t>
  </si>
  <si>
    <t>DRAPER CITY STORM DRAIN</t>
  </si>
  <si>
    <t>215212</t>
  </si>
  <si>
    <t>Taylorsville City Storm Drain Fee</t>
  </si>
  <si>
    <t>215356</t>
  </si>
  <si>
    <t>"HEALTH REIMBURSEMENT, CURRENT YEAR"</t>
  </si>
  <si>
    <t>215357</t>
  </si>
  <si>
    <t>"DEPENDENT CARE REIMBURSEMENT, CURRENT Y</t>
  </si>
  <si>
    <t>215365</t>
  </si>
  <si>
    <t>HAS EMPLOYER CONTRIB</t>
  </si>
  <si>
    <t>215366</t>
  </si>
  <si>
    <t>215414</t>
  </si>
  <si>
    <t>UNION PACIFIC RAILROAD</t>
  </si>
  <si>
    <t>215420</t>
  </si>
  <si>
    <t>On-The-Bill Financing Liability (PCEF)</t>
  </si>
  <si>
    <t>215425</t>
  </si>
  <si>
    <t>OR DOE Cool School Program</t>
  </si>
  <si>
    <t>215427</t>
  </si>
  <si>
    <t>PROJECT HELP</t>
  </si>
  <si>
    <t>215428</t>
  </si>
  <si>
    <t>CSS PROJECT HELP</t>
  </si>
  <si>
    <t>215429</t>
  </si>
  <si>
    <t>CSS OREGON LOW INCOME ASSISTANCE SURCHAR</t>
  </si>
  <si>
    <t>215432</t>
  </si>
  <si>
    <t>OR SALMON HABITAT PROGRAM</t>
  </si>
  <si>
    <t>215433</t>
  </si>
  <si>
    <t>SCHOOL ENERGY CONSERVATION</t>
  </si>
  <si>
    <t>215434</t>
  </si>
  <si>
    <t>LOCAL AND NEW MARKET CONSERVATION</t>
  </si>
  <si>
    <t>215435</t>
  </si>
  <si>
    <t>RENEWABLE ENERGY RESOURCES</t>
  </si>
  <si>
    <t>215436</t>
  </si>
  <si>
    <t>LOW INCOME WEATHERIZATION</t>
  </si>
  <si>
    <t>215437</t>
  </si>
  <si>
    <t>REHABILITATION OF LOW INCOME HOUSING</t>
  </si>
  <si>
    <t>215510</t>
  </si>
  <si>
    <t>MED/DENT/VISION - ENERGY WEST</t>
  </si>
  <si>
    <t>215511</t>
  </si>
  <si>
    <t>EMPLOYEE LIFE - ENERGY WEST</t>
  </si>
  <si>
    <t>215513</t>
  </si>
  <si>
    <t>215550</t>
  </si>
  <si>
    <t>MED/DENT/VISION - BRIDGER</t>
  </si>
  <si>
    <t>215725</t>
  </si>
  <si>
    <t>Medicare Subsidies Payable to FAS 106 Tr</t>
  </si>
  <si>
    <t>215820</t>
  </si>
  <si>
    <t>"OR Klamath Dam Removal (Copco 1&amp;2, Iron</t>
  </si>
  <si>
    <t>215821</t>
  </si>
  <si>
    <t>OR Klamath Dam Removal (JC Boyle)</t>
  </si>
  <si>
    <t>215901</t>
  </si>
  <si>
    <t>FLATHEAD ELECTRIC CO-OP LIABILITY</t>
  </si>
  <si>
    <t>220000</t>
  </si>
  <si>
    <t>ACCOUNTS PAYABLE - OTHER</t>
  </si>
  <si>
    <t>220009</t>
  </si>
  <si>
    <t>ACCOUNTS PAYABLE - SUSPENSE</t>
  </si>
  <si>
    <t>220010</t>
  </si>
  <si>
    <t>Corp Card Clearing Account</t>
  </si>
  <si>
    <t>220011</t>
  </si>
  <si>
    <t>AP FUEL CR CLR ACCT</t>
  </si>
  <si>
    <t>220080</t>
  </si>
  <si>
    <t>Net Power Cost Pay Net</t>
  </si>
  <si>
    <t>220099</t>
  </si>
  <si>
    <t>NET POWER COST PAYABLE ESTIMATE</t>
  </si>
  <si>
    <t>220900</t>
  </si>
  <si>
    <t>Transmission Imbalance Penalty Payable -</t>
  </si>
  <si>
    <t>220901</t>
  </si>
  <si>
    <t>220904</t>
  </si>
  <si>
    <t>Transmission Unreserved Use Penalty Paya</t>
  </si>
  <si>
    <t>235120</t>
  </si>
  <si>
    <t>ACCRUAL - MISCELLANEOUS EXPENDITURE</t>
  </si>
  <si>
    <t>235130</t>
  </si>
  <si>
    <t>ACCRUAL - ELECTRICITY PURCHASES-RECON AC</t>
  </si>
  <si>
    <t>235131</t>
  </si>
  <si>
    <t>ACCRUAL - ELECTRICITY PURCHASES-CLEARING</t>
  </si>
  <si>
    <t>235185</t>
  </si>
  <si>
    <t>Accrual - Deer Creek Royalties</t>
  </si>
  <si>
    <t>235230</t>
  </si>
  <si>
    <t>ACCRUAL - ROYALTIES</t>
  </si>
  <si>
    <t>235501</t>
  </si>
  <si>
    <t>ACCRUAL - PAYROLL/SALARIES</t>
  </si>
  <si>
    <t>235502</t>
  </si>
  <si>
    <t>Payroll Reconciliation</t>
  </si>
  <si>
    <t>235511</t>
  </si>
  <si>
    <t>Incentive Plan - Power Supply</t>
  </si>
  <si>
    <t>235513</t>
  </si>
  <si>
    <t>Incentive Plan - Wt&amp;T</t>
  </si>
  <si>
    <t>235554</t>
  </si>
  <si>
    <t>Continuation Pay</t>
  </si>
  <si>
    <t>240330</t>
  </si>
  <si>
    <t>PROVISION FOR WORKERS' COMPENSATION</t>
  </si>
  <si>
    <t>2533000</t>
  </si>
  <si>
    <t>289517</t>
  </si>
  <si>
    <t>TRAPPER MINE FINAL RECLAMATION</t>
  </si>
  <si>
    <t>2541050</t>
  </si>
  <si>
    <t>ARO/REG DIFF - DEER CREEK MINE RECLAMA</t>
  </si>
  <si>
    <t>1249900</t>
  </si>
  <si>
    <t>1651000</t>
  </si>
  <si>
    <t>1652100</t>
  </si>
  <si>
    <t>1653000</t>
  </si>
  <si>
    <t>1823109</t>
  </si>
  <si>
    <t>1823150</t>
  </si>
  <si>
    <t>1823870</t>
  </si>
  <si>
    <t>1823990</t>
  </si>
  <si>
    <t>1860000</t>
  </si>
  <si>
    <t>1861000</t>
  </si>
  <si>
    <t>1868000</t>
  </si>
  <si>
    <t>1901000</t>
  </si>
  <si>
    <t>1901090</t>
  </si>
  <si>
    <t>1902000</t>
  </si>
  <si>
    <t>2010000</t>
  </si>
  <si>
    <t>2040000</t>
  </si>
  <si>
    <t>2140000</t>
  </si>
  <si>
    <t>2151000</t>
  </si>
  <si>
    <t>2161100</t>
  </si>
  <si>
    <t>2190000</t>
  </si>
  <si>
    <t>2210000</t>
  </si>
  <si>
    <t>2250000</t>
  </si>
  <si>
    <t>2260000</t>
  </si>
  <si>
    <t>2270000</t>
  </si>
  <si>
    <t>2283000</t>
  </si>
  <si>
    <t>2283400</t>
  </si>
  <si>
    <t>2283500</t>
  </si>
  <si>
    <t>2284400</t>
  </si>
  <si>
    <t>2350000</t>
  </si>
  <si>
    <t>2520000</t>
  </si>
  <si>
    <t>2525000</t>
  </si>
  <si>
    <t>2534000</t>
  </si>
  <si>
    <t>2534100</t>
  </si>
  <si>
    <t>2535000</t>
  </si>
  <si>
    <t>2539900</t>
  </si>
  <si>
    <t>2540000</t>
  </si>
  <si>
    <t>2551000</t>
  </si>
  <si>
    <t>2552000</t>
  </si>
  <si>
    <t>2821000</t>
  </si>
  <si>
    <t>2823109</t>
  </si>
  <si>
    <t>2830000</t>
  </si>
  <si>
    <t>2831000</t>
  </si>
  <si>
    <t>2832000</t>
  </si>
  <si>
    <t>143 12 mo avg</t>
  </si>
  <si>
    <t>143 UTIL Y/E</t>
  </si>
  <si>
    <t>232 UTIL Y/E</t>
  </si>
  <si>
    <t>232 12 mo avg</t>
  </si>
  <si>
    <t>253 UTIL Y/E</t>
  </si>
  <si>
    <t>Check - from JAM</t>
  </si>
  <si>
    <t xml:space="preserve">Weatherization  </t>
  </si>
  <si>
    <t>Utility Plant</t>
  </si>
  <si>
    <t>Current &amp; Accrued Assets</t>
  </si>
  <si>
    <t>Def Credits - Mines</t>
  </si>
  <si>
    <t>M &amp; S</t>
  </si>
  <si>
    <t>Def Credit - Provo Dep</t>
  </si>
  <si>
    <t>Cash WK Cap</t>
  </si>
  <si>
    <t>Other Prop &amp; Investments</t>
  </si>
  <si>
    <t>114, 115</t>
  </si>
  <si>
    <t>Deferred Debits</t>
  </si>
  <si>
    <t>Misc Def Debits</t>
  </si>
  <si>
    <t>Misc Reg Assets</t>
  </si>
  <si>
    <t>Accum Def Income Tax</t>
  </si>
  <si>
    <t>Other Noncurrent Liabilities</t>
  </si>
  <si>
    <t>ARO</t>
  </si>
  <si>
    <t>Current &amp; Accrued Liabilities</t>
  </si>
  <si>
    <t>Deferred Credits</t>
  </si>
  <si>
    <t>Acc DIT</t>
  </si>
  <si>
    <t>Other Def Credits</t>
  </si>
  <si>
    <t>Offset on in current section below</t>
  </si>
  <si>
    <t>Offset on in noncurrent section above</t>
  </si>
  <si>
    <t>1231100</t>
  </si>
  <si>
    <t>1231200</t>
  </si>
  <si>
    <t>1231300</t>
  </si>
  <si>
    <t>1070000</t>
  </si>
  <si>
    <t>PCRP/148000</t>
  </si>
  <si>
    <t>AUC</t>
  </si>
  <si>
    <t>PCRP/148001</t>
  </si>
  <si>
    <t>CWIP Reserve</t>
  </si>
  <si>
    <t>PCRP/148002</t>
  </si>
  <si>
    <t>CWIP Unall O/H &amp; Adj</t>
  </si>
  <si>
    <t>PCRP/148003</t>
  </si>
  <si>
    <t>Reclass to PP&amp;E-Uncl</t>
  </si>
  <si>
    <t>107</t>
  </si>
  <si>
    <t>132000</t>
  </si>
  <si>
    <t>000107</t>
  </si>
  <si>
    <t>1210000</t>
  </si>
  <si>
    <t>PCRP/140920</t>
  </si>
  <si>
    <t>Nonutility Prop</t>
  </si>
  <si>
    <t>0001211</t>
  </si>
  <si>
    <t>0001212</t>
  </si>
  <si>
    <t>0001213</t>
  </si>
  <si>
    <t>1211</t>
  </si>
  <si>
    <t>1211000</t>
  </si>
  <si>
    <t>1212</t>
  </si>
  <si>
    <t>1212000</t>
  </si>
  <si>
    <t>1213</t>
  </si>
  <si>
    <t>1213000</t>
  </si>
  <si>
    <t>137100</t>
  </si>
  <si>
    <t>1220000</t>
  </si>
  <si>
    <t>PCRP/146500</t>
  </si>
  <si>
    <t>A/Amrt-Non-Utility P</t>
  </si>
  <si>
    <t>1215000</t>
  </si>
  <si>
    <t>1230000</t>
  </si>
  <si>
    <t>PCRP/175502</t>
  </si>
  <si>
    <t>Inv Land Resour</t>
  </si>
  <si>
    <t>PCRP/165110</t>
  </si>
  <si>
    <t>Inv in Pac Minr(PMI)</t>
  </si>
  <si>
    <t>PCRP/165170</t>
  </si>
  <si>
    <t>Inv Fssl Rock Fuels</t>
  </si>
  <si>
    <t>PCRP/165101</t>
  </si>
  <si>
    <t>Inv Intrwst Mine Co</t>
  </si>
  <si>
    <t>PCRP/165106</t>
  </si>
  <si>
    <t>Inv Enrgy Wst Min Co</t>
  </si>
  <si>
    <t>PCRP/165111</t>
  </si>
  <si>
    <t>Inv Glenrock Coal Co</t>
  </si>
  <si>
    <t>PCRP/175501</t>
  </si>
  <si>
    <t>Inv Wms Fork(Tpr Mn)</t>
  </si>
  <si>
    <t>PCRP/167110</t>
  </si>
  <si>
    <t>Inv PMI-Eqty Erngs</t>
  </si>
  <si>
    <t>PCRP/167170</t>
  </si>
  <si>
    <t>Eq Earn-Fssl Rk Fuel</t>
  </si>
  <si>
    <t>PCRP/175751</t>
  </si>
  <si>
    <t>Inv Trp Mine-Eq Earn</t>
  </si>
  <si>
    <t>PCRP/169110</t>
  </si>
  <si>
    <t>Inv PMI-Accum Divnds</t>
  </si>
  <si>
    <t>1280000</t>
  </si>
  <si>
    <t>Cust Acct -N. Umpqua</t>
  </si>
  <si>
    <t>PCRP/111100</t>
  </si>
  <si>
    <t>PCRP/111200</t>
  </si>
  <si>
    <t>PCRP/114505</t>
  </si>
  <si>
    <t>UH - Medical Claims</t>
  </si>
  <si>
    <t>PCRP/114506</t>
  </si>
  <si>
    <t>UH - Dental Claims</t>
  </si>
  <si>
    <t>PCRP/114507</t>
  </si>
  <si>
    <t>UH - Flexible Spend</t>
  </si>
  <si>
    <t>PCRP/114910</t>
  </si>
  <si>
    <t>Trust Funds -Current</t>
  </si>
  <si>
    <t>PCRP/162400</t>
  </si>
  <si>
    <t>Nuc Decom Trst</t>
  </si>
  <si>
    <t>PCRP/163509</t>
  </si>
  <si>
    <t>Invest Def Cmp-Recla</t>
  </si>
  <si>
    <t>PCRP/163751</t>
  </si>
  <si>
    <t>LCT Oper Trust Acct</t>
  </si>
  <si>
    <t>1340000</t>
  </si>
  <si>
    <t>PCRP/139804</t>
  </si>
  <si>
    <t>Insurance Deposits</t>
  </si>
  <si>
    <t>PCRP/139805</t>
  </si>
  <si>
    <t>Margin Deposits</t>
  </si>
  <si>
    <t>PCRP/139831</t>
  </si>
  <si>
    <t>Marg Dep Net w/FAS</t>
  </si>
  <si>
    <t>1360000</t>
  </si>
  <si>
    <t>PCRP/128200</t>
  </si>
  <si>
    <t>Invest - Temp Cash</t>
  </si>
  <si>
    <t>PCRP/128222</t>
  </si>
  <si>
    <t>Invest MM- SERP TFnd</t>
  </si>
  <si>
    <t>1420000</t>
  </si>
  <si>
    <t>PCRP/115000</t>
  </si>
  <si>
    <t>Cust A/R-Elect</t>
  </si>
  <si>
    <t>PCRP/115100</t>
  </si>
  <si>
    <t>A/R-Wtr,Swr,Grbg</t>
  </si>
  <si>
    <t>PCRP/115175</t>
  </si>
  <si>
    <t>A/R-Unident Cash</t>
  </si>
  <si>
    <t>PCRP/115225</t>
  </si>
  <si>
    <t>A/R-Prod Sales</t>
  </si>
  <si>
    <t>PCRP/115399</t>
  </si>
  <si>
    <t>DSM Loan Rec-Cur Ptn</t>
  </si>
  <si>
    <t>PCRP/115400</t>
  </si>
  <si>
    <t>BPA Balancing-All St</t>
  </si>
  <si>
    <t>PCRP/115420</t>
  </si>
  <si>
    <t>On-The-Bill Fin Rec</t>
  </si>
  <si>
    <t>PCRP/115700</t>
  </si>
  <si>
    <t>A/R-Wholesale-Regul</t>
  </si>
  <si>
    <t>PCRP/115710</t>
  </si>
  <si>
    <t>Wholesale Trans Sale</t>
  </si>
  <si>
    <t>PCRP/115720</t>
  </si>
  <si>
    <t>C&amp;T Intracomp Recv</t>
  </si>
  <si>
    <t>PCRP/115721</t>
  </si>
  <si>
    <t>Transm Intracomp Pay</t>
  </si>
  <si>
    <t>PCRP/115750</t>
  </si>
  <si>
    <t>A/R-WICR/RIS Offset</t>
  </si>
  <si>
    <t>PCRP/115751</t>
  </si>
  <si>
    <t>A/R Whsle Ex Val Pur</t>
  </si>
  <si>
    <t>PCRP/115980</t>
  </si>
  <si>
    <t>Net Pwr Cost Rec Net</t>
  </si>
  <si>
    <t>PCRP/115990</t>
  </si>
  <si>
    <t>Nt Pwr Cst Rc Est-Tr</t>
  </si>
  <si>
    <t>PCRP/115999</t>
  </si>
  <si>
    <t>Net Pwr Cost Rec Est</t>
  </si>
  <si>
    <t>PCRP/162099</t>
  </si>
  <si>
    <t>DSM Loan Rec-Reclass</t>
  </si>
  <si>
    <t>1440000</t>
  </si>
  <si>
    <t>PCRP/118100</t>
  </si>
  <si>
    <t>Prov D/Debts-Elec</t>
  </si>
  <si>
    <t>PCRP/118150</t>
  </si>
  <si>
    <t>Prov D/Debts-Other</t>
  </si>
  <si>
    <t>PCRP/118168</t>
  </si>
  <si>
    <t>Prov  for D/Debts</t>
  </si>
  <si>
    <t>PCRP/118175</t>
  </si>
  <si>
    <t>Allow for B/D-Trans</t>
  </si>
  <si>
    <t>PCRP/118157</t>
  </si>
  <si>
    <t>Allow Bad Debt-Pole</t>
  </si>
  <si>
    <t>PCRP/118155</t>
  </si>
  <si>
    <t>Bad Debt Res Joint</t>
  </si>
  <si>
    <t>1460000</t>
  </si>
  <si>
    <t>PCRP/116000</t>
  </si>
  <si>
    <t>Interco A/R-Curr</t>
  </si>
  <si>
    <t>PCRP/116020</t>
  </si>
  <si>
    <t>A/R-PCorp Foundation</t>
  </si>
  <si>
    <t>PCRP/116011</t>
  </si>
  <si>
    <t>IntCo A/R-BCC</t>
  </si>
  <si>
    <t>PCRP/116125</t>
  </si>
  <si>
    <t>PCRP/116126</t>
  </si>
  <si>
    <t>InterCo A/R - MEC</t>
  </si>
  <si>
    <t>PCRP/116128</t>
  </si>
  <si>
    <t>InterCo A/R-MEHC Ins</t>
  </si>
  <si>
    <t>PCRP/116170</t>
  </si>
  <si>
    <t>IntrCo A/R-Kern Rvr</t>
  </si>
  <si>
    <t>PCRP/116171</t>
  </si>
  <si>
    <t>I/C A/R-CalEnr Op Co</t>
  </si>
  <si>
    <t>PCRP/116172</t>
  </si>
  <si>
    <t>InterCo A/R - NNG</t>
  </si>
  <si>
    <t>PCRP/116173</t>
  </si>
  <si>
    <t>InterCo A/R - HomeSv</t>
  </si>
  <si>
    <t>PCRP/116174</t>
  </si>
  <si>
    <t>IntrCo A/R-MdWst Cap</t>
  </si>
  <si>
    <t>PCRP/116175</t>
  </si>
  <si>
    <t>IntrCo A/R-MCS</t>
  </si>
  <si>
    <t>PCRP/116177</t>
  </si>
  <si>
    <t>PCRP/116178</t>
  </si>
  <si>
    <t>IntrCo A/R-N.Pwr Hdg</t>
  </si>
  <si>
    <t>PCRP/116179</t>
  </si>
  <si>
    <t>IntrCo A/R-CE Philip</t>
  </si>
  <si>
    <t>PCRP/116188</t>
  </si>
  <si>
    <t>IntrCoA/R-IowaRealty</t>
  </si>
  <si>
    <t>PCRP/116190</t>
  </si>
  <si>
    <t>InterCo A/R-Brkshire</t>
  </si>
  <si>
    <t>PCRP/116200</t>
  </si>
  <si>
    <t>I/C A/R Recl to A/P</t>
  </si>
  <si>
    <t>1710000</t>
  </si>
  <si>
    <t>PCRP/116448</t>
  </si>
  <si>
    <t>Intrst Rfnd Rec PCRB</t>
  </si>
  <si>
    <t>1720000</t>
  </si>
  <si>
    <t>PCRP/116460</t>
  </si>
  <si>
    <t>Joint Use Rec-Recon</t>
  </si>
  <si>
    <t>PCRP/119460</t>
  </si>
  <si>
    <t>Accr-Unbil Joint Use</t>
  </si>
  <si>
    <t>PCRP/116455</t>
  </si>
  <si>
    <t>CSS Rent Receivable</t>
  </si>
  <si>
    <t>PCRP/116459</t>
  </si>
  <si>
    <t>Rent Receivable-Reco</t>
  </si>
  <si>
    <t>1730000</t>
  </si>
  <si>
    <t>PCRP/119200</t>
  </si>
  <si>
    <t>Accr-Unbill Rev - PP</t>
  </si>
  <si>
    <t>PCRP/119300</t>
  </si>
  <si>
    <t>Accr-Unbill Rev -RMP</t>
  </si>
  <si>
    <t>PCRP/118200</t>
  </si>
  <si>
    <t>Dtfl Accts- Unbil PP</t>
  </si>
  <si>
    <t>PCRP/118300</t>
  </si>
  <si>
    <t>Dtfl Accts-Unbil RMP</t>
  </si>
  <si>
    <t>1740000</t>
  </si>
  <si>
    <t>PCRP/137806</t>
  </si>
  <si>
    <t>Curr def fed tx corr</t>
  </si>
  <si>
    <t>PCRP/137826</t>
  </si>
  <si>
    <t>Curr def st tx corr</t>
  </si>
  <si>
    <t>PCRP/139940</t>
  </si>
  <si>
    <t>Frozen MTM Asset-Cur</t>
  </si>
  <si>
    <t>PCRP/241806</t>
  </si>
  <si>
    <t>Cur fed tax cor liab</t>
  </si>
  <si>
    <t>PCRP/241826</t>
  </si>
  <si>
    <t>Curr st tax cor liab</t>
  </si>
  <si>
    <t>PCRP/284806</t>
  </si>
  <si>
    <t>Non-cur fed tax corr</t>
  </si>
  <si>
    <t>PCRP/284816</t>
  </si>
  <si>
    <t>Non-curr fed uncr tx</t>
  </si>
  <si>
    <t>PCRP/284826</t>
  </si>
  <si>
    <t>Non-cur st tax corr</t>
  </si>
  <si>
    <t>PCRP/284836</t>
  </si>
  <si>
    <t>Non-cur st uncer tx</t>
  </si>
  <si>
    <t>PCRP/287806</t>
  </si>
  <si>
    <t>Non-cur def fed tx</t>
  </si>
  <si>
    <t>PCRP/287816</t>
  </si>
  <si>
    <t>PCRP/287826</t>
  </si>
  <si>
    <t>Non-cur def st tx</t>
  </si>
  <si>
    <t>PCRP/287836</t>
  </si>
  <si>
    <t>Non-cur def st uncrn</t>
  </si>
  <si>
    <t>1750000</t>
  </si>
  <si>
    <t>PCRP/139901</t>
  </si>
  <si>
    <t>FAS 133 Asset Cur</t>
  </si>
  <si>
    <t>1751000</t>
  </si>
  <si>
    <t>PCRP/185901</t>
  </si>
  <si>
    <t>FAS 133 Asset NonCur</t>
  </si>
  <si>
    <t>1810000</t>
  </si>
  <si>
    <t>PCRP/183105</t>
  </si>
  <si>
    <t>Emy Co. 1991 Rfnd PC</t>
  </si>
  <si>
    <t>PCRP/183106</t>
  </si>
  <si>
    <t>3.4% Lincoln Co.1991</t>
  </si>
  <si>
    <t>PCRP/183107</t>
  </si>
  <si>
    <t>PCRB - Forsyth 1/1/1</t>
  </si>
  <si>
    <t>PCRP/183108</t>
  </si>
  <si>
    <t>PCRB - Swtwtr A 1/1/</t>
  </si>
  <si>
    <t>PCRP/183109</t>
  </si>
  <si>
    <t>PCRB - Gillette 1/1/</t>
  </si>
  <si>
    <t>PCRP/183111</t>
  </si>
  <si>
    <t>3.9% Sweetwater Co.</t>
  </si>
  <si>
    <t>PCRP/183112</t>
  </si>
  <si>
    <t>4.125% City of Forsy</t>
  </si>
  <si>
    <t>PCRP/183113</t>
  </si>
  <si>
    <t>Swtwtr 1990A (Rfnd 1</t>
  </si>
  <si>
    <t>PCRP/183114</t>
  </si>
  <si>
    <t>Swtwtr 1992A PCRB Du</t>
  </si>
  <si>
    <t>PCRP/183115</t>
  </si>
  <si>
    <t>Convrs 1992 PCRB Due</t>
  </si>
  <si>
    <t>PCRP/183116</t>
  </si>
  <si>
    <t>Swtwtr 1992B PCRB Du</t>
  </si>
  <si>
    <t>PCRP/183120</t>
  </si>
  <si>
    <t>Swtwtr Flt Rte PCRB</t>
  </si>
  <si>
    <t>PCRP/183121</t>
  </si>
  <si>
    <t>Convrs Flt Rte PCRB</t>
  </si>
  <si>
    <t>PCRP/183122</t>
  </si>
  <si>
    <t>Emy Flt Rte PCRB Ser</t>
  </si>
  <si>
    <t>PCRP/183123</t>
  </si>
  <si>
    <t>Carbon Flt Rte PCRB</t>
  </si>
  <si>
    <t>PCRP/183124</t>
  </si>
  <si>
    <t>Linc Flt Rte PCRB Se</t>
  </si>
  <si>
    <t>PCRP/183126</t>
  </si>
  <si>
    <t>4.125% Converse Co.</t>
  </si>
  <si>
    <t>PCRP/183127</t>
  </si>
  <si>
    <t>4.125% Lincoln Co.</t>
  </si>
  <si>
    <t>PCRP/183128</t>
  </si>
  <si>
    <t>PCRP/183161</t>
  </si>
  <si>
    <t>MTN Ser.C 8.53% Due</t>
  </si>
  <si>
    <t>PCRP/183163</t>
  </si>
  <si>
    <t>MTN Ser.C 8.375% Due</t>
  </si>
  <si>
    <t>PCRP/183164</t>
  </si>
  <si>
    <t>MTN Ser.C 8.26% Due</t>
  </si>
  <si>
    <t>PCRP/183165</t>
  </si>
  <si>
    <t>MTN Ser.C 8.27% Due</t>
  </si>
  <si>
    <t>PCRP/183196</t>
  </si>
  <si>
    <t>MTN Ser.E 8.07% Due</t>
  </si>
  <si>
    <t>PCRP/183200</t>
  </si>
  <si>
    <t>MTN Ser.E 8.12% Due</t>
  </si>
  <si>
    <t>PCRP/183201</t>
  </si>
  <si>
    <t>MTN Ser.E 8.11% Due</t>
  </si>
  <si>
    <t>PCRP/183202</t>
  </si>
  <si>
    <t>MTN Ser.E 8.05% Due</t>
  </si>
  <si>
    <t>PCRP/183209</t>
  </si>
  <si>
    <t>PCRP/183215</t>
  </si>
  <si>
    <t>MTN Ser.E 8.08% Due</t>
  </si>
  <si>
    <t>PCRP/183216</t>
  </si>
  <si>
    <t>PCRP/183237</t>
  </si>
  <si>
    <t>MTN Ser.E 8.23% Due</t>
  </si>
  <si>
    <t>PCRP/183246</t>
  </si>
  <si>
    <t>PCRP/183261</t>
  </si>
  <si>
    <t>MTN Ser.F 7.26% Due</t>
  </si>
  <si>
    <t>PCRP/183262</t>
  </si>
  <si>
    <t>PCRP/183272</t>
  </si>
  <si>
    <t>MTN Ser.F 7.23% Due</t>
  </si>
  <si>
    <t>PCRP/183273</t>
  </si>
  <si>
    <t>MTN Ser.F 7.24% Due</t>
  </si>
  <si>
    <t>PCRP/183275</t>
  </si>
  <si>
    <t>MTN Ser.F 6.75% Due</t>
  </si>
  <si>
    <t>PCRP/183276</t>
  </si>
  <si>
    <t>PCRP/183277</t>
  </si>
  <si>
    <t>MTN Ser.F 6.72% Due</t>
  </si>
  <si>
    <t>PCRP/183278</t>
  </si>
  <si>
    <t>PCRP/183279</t>
  </si>
  <si>
    <t>PCRP/183280</t>
  </si>
  <si>
    <t>PCRP/183284</t>
  </si>
  <si>
    <t>MTN Ser.G 6.71% Due</t>
  </si>
  <si>
    <t>PCRP/183291</t>
  </si>
  <si>
    <t>7.7 FMB Due 11/15/31</t>
  </si>
  <si>
    <t>PCRP/183296</t>
  </si>
  <si>
    <t>4.95% FMB Due 8/15/2</t>
  </si>
  <si>
    <t>PCRP/183297</t>
  </si>
  <si>
    <t>5.90% FMB Due 8/15/2</t>
  </si>
  <si>
    <t>PCRP/183298</t>
  </si>
  <si>
    <t>5.25% FMB Due 6/15/3</t>
  </si>
  <si>
    <t>PCRP/183299</t>
  </si>
  <si>
    <t>6.10% FMB Due 8/1/36</t>
  </si>
  <si>
    <t>PCRP/183300</t>
  </si>
  <si>
    <t>5.75% FMB Due 4/1/37</t>
  </si>
  <si>
    <t>PCRP/183301</t>
  </si>
  <si>
    <t>6.25% FMB 10/15/37</t>
  </si>
  <si>
    <t>PCRP/183302</t>
  </si>
  <si>
    <t>5.65% FMB 7/15/2018</t>
  </si>
  <si>
    <t>PCRP/183303</t>
  </si>
  <si>
    <t>6.35% FMB 7/15/2038</t>
  </si>
  <si>
    <t>PCRP/183304</t>
  </si>
  <si>
    <t>5.50% FMB 1/15/2019</t>
  </si>
  <si>
    <t>PCRP/183305</t>
  </si>
  <si>
    <t>6.00% FMB 1/15/2039</t>
  </si>
  <si>
    <t>PCRP/183306</t>
  </si>
  <si>
    <t>3.85% FMB 6/15/2021</t>
  </si>
  <si>
    <t>1830000</t>
  </si>
  <si>
    <t>PCRP/184750</t>
  </si>
  <si>
    <t>Prel Surv &amp; Invest</t>
  </si>
  <si>
    <t>PCRP/610006</t>
  </si>
  <si>
    <t>Engineer</t>
  </si>
  <si>
    <t>PCRP/610344</t>
  </si>
  <si>
    <t>Director</t>
  </si>
  <si>
    <t>PCRP/701010</t>
  </si>
  <si>
    <t>Labor- Setl to Cap</t>
  </si>
  <si>
    <t>1850000</t>
  </si>
  <si>
    <t>PCRP/184960</t>
  </si>
  <si>
    <t>Temp Facilities-Clrg</t>
  </si>
  <si>
    <t>000185</t>
  </si>
  <si>
    <t>1890000</t>
  </si>
  <si>
    <t>PCRP/189245</t>
  </si>
  <si>
    <t>MTN-8.625 Due 12/13/</t>
  </si>
  <si>
    <t>PCRP/189301</t>
  </si>
  <si>
    <t>8 3/8% QUIDS</t>
  </si>
  <si>
    <t>PCRP/189302</t>
  </si>
  <si>
    <t>8.55% QUIDS Series B</t>
  </si>
  <si>
    <t>PCRP/189701</t>
  </si>
  <si>
    <t>6 1/8% Ser Emy PCRB</t>
  </si>
  <si>
    <t>PCRP/189702</t>
  </si>
  <si>
    <t>6 1/8% Ser Carbon PC</t>
  </si>
  <si>
    <t>PCRP/189703</t>
  </si>
  <si>
    <t>6 1/8% Ser Linc PCRB</t>
  </si>
  <si>
    <t>PCRP/189704</t>
  </si>
  <si>
    <t>Emy 6 3/8% PCRB Due</t>
  </si>
  <si>
    <t>PCRP/189705</t>
  </si>
  <si>
    <t>Emy 5.9% PCRB Due 4/</t>
  </si>
  <si>
    <t>PCRP/189706</t>
  </si>
  <si>
    <t>11 1/8% Emy Co. PCRB</t>
  </si>
  <si>
    <t>PCRP/189707</t>
  </si>
  <si>
    <t>11 1/8% Linc Co. PCR</t>
  </si>
  <si>
    <t>PCRP/189708</t>
  </si>
  <si>
    <t>Emy 10.70% PCRB Due</t>
  </si>
  <si>
    <t>PCRP/189709</t>
  </si>
  <si>
    <t>8 1/4% Ser PCRB Due</t>
  </si>
  <si>
    <t>PCRP/189710</t>
  </si>
  <si>
    <t>8 5/8% Ser PCRB Emy</t>
  </si>
  <si>
    <t>PCRP/189711</t>
  </si>
  <si>
    <t>8 5/8% PCRB Linc Due</t>
  </si>
  <si>
    <t>PCRP/189714</t>
  </si>
  <si>
    <t>Convrs 6 3/8% PCRB D</t>
  </si>
  <si>
    <t>PCRP/189716</t>
  </si>
  <si>
    <t>Swtwtr 6 % PCRB Due</t>
  </si>
  <si>
    <t>PCRP/189719</t>
  </si>
  <si>
    <t>Forsyth Loss Amrt</t>
  </si>
  <si>
    <t>PCRP/189720</t>
  </si>
  <si>
    <t>Swtwtr A Loss Amrt</t>
  </si>
  <si>
    <t>PCRP/189721</t>
  </si>
  <si>
    <t>Swtwtr 1983B Unamrt</t>
  </si>
  <si>
    <t>PCRP/189722</t>
  </si>
  <si>
    <t>City Of Gillette PCR</t>
  </si>
  <si>
    <t>PCRP/189724</t>
  </si>
  <si>
    <t>Swtwtr 1990A 7/1/201</t>
  </si>
  <si>
    <t>PCRP/293000</t>
  </si>
  <si>
    <t>Iss Cap - Ord Shares</t>
  </si>
  <si>
    <t>PCRP/293001</t>
  </si>
  <si>
    <t>PCRP/291003</t>
  </si>
  <si>
    <t>Ser Pref Stock - 7%</t>
  </si>
  <si>
    <t>PCRP/291004</t>
  </si>
  <si>
    <t>Ser Pref Stock - 6%</t>
  </si>
  <si>
    <t>2110000</t>
  </si>
  <si>
    <t>PCRP/294501</t>
  </si>
  <si>
    <t>Eqty Contrib-Share B</t>
  </si>
  <si>
    <t>PCRP/294502</t>
  </si>
  <si>
    <t>APIC-FAS 109 Stk Opt</t>
  </si>
  <si>
    <t>PCRP/294503</t>
  </si>
  <si>
    <t>APIC - Benefit Plan</t>
  </si>
  <si>
    <t>PCRP/296000</t>
  </si>
  <si>
    <t>Addit Paid In Cap</t>
  </si>
  <si>
    <t>PCRP/296201</t>
  </si>
  <si>
    <t>Common Stock</t>
  </si>
  <si>
    <t>PCRP/296209</t>
  </si>
  <si>
    <t>Common Stock Split-1</t>
  </si>
  <si>
    <t>PCRP/296950</t>
  </si>
  <si>
    <t>Appr Ret Earn-Amrt R</t>
  </si>
  <si>
    <t>2160100</t>
  </si>
  <si>
    <t>PCRP/297000</t>
  </si>
  <si>
    <t>Unappr Ret Earn</t>
  </si>
  <si>
    <t>PCRP/297903</t>
  </si>
  <si>
    <t>Dividends to S/H</t>
  </si>
  <si>
    <t>PCRP/297100</t>
  </si>
  <si>
    <t>Unap Und Sub Earn</t>
  </si>
  <si>
    <t>PCRP/246050</t>
  </si>
  <si>
    <t>Curr Mat 1st Bonds</t>
  </si>
  <si>
    <t>PCRP/270251</t>
  </si>
  <si>
    <t>PCRP/270252</t>
  </si>
  <si>
    <t>PCRP/270253</t>
  </si>
  <si>
    <t>PCRP/270261</t>
  </si>
  <si>
    <t>PCRP/270262</t>
  </si>
  <si>
    <t>PCRP/270263</t>
  </si>
  <si>
    <t>PCRP/270264</t>
  </si>
  <si>
    <t>PCRP/270265</t>
  </si>
  <si>
    <t>PCRP/270266</t>
  </si>
  <si>
    <t>PCRP/270267</t>
  </si>
  <si>
    <t>PCRP/270268</t>
  </si>
  <si>
    <t>PCRP/270269</t>
  </si>
  <si>
    <t>PCRP/270270</t>
  </si>
  <si>
    <t>PCRP/271011</t>
  </si>
  <si>
    <t>MTN S C 8.26% Due 1/</t>
  </si>
  <si>
    <t>PCRP/270257</t>
  </si>
  <si>
    <t>PCRP/271137</t>
  </si>
  <si>
    <t>PCRP/271181</t>
  </si>
  <si>
    <t>PCRP/271182</t>
  </si>
  <si>
    <t>PCRP/271184</t>
  </si>
  <si>
    <t>PCRP/271189</t>
  </si>
  <si>
    <t>PCRP/271190</t>
  </si>
  <si>
    <t>PCRP/271191</t>
  </si>
  <si>
    <t>PCRP/271192</t>
  </si>
  <si>
    <t>5 5/8% Lincoln 1993</t>
  </si>
  <si>
    <t>PCRP/271196</t>
  </si>
  <si>
    <t>PCRP/271197</t>
  </si>
  <si>
    <t>Converse Float Rate</t>
  </si>
  <si>
    <t>PCRP/271198</t>
  </si>
  <si>
    <t>PCRP/271199</t>
  </si>
  <si>
    <t>PCRP/271200</t>
  </si>
  <si>
    <t>Lincoln Float Rate P</t>
  </si>
  <si>
    <t>PCRP/271204</t>
  </si>
  <si>
    <t>PCRP/274346</t>
  </si>
  <si>
    <t>Med Term Note S C 8.</t>
  </si>
  <si>
    <t>PCRP/274348</t>
  </si>
  <si>
    <t>MTN S C 8.375% Due 1</t>
  </si>
  <si>
    <t>PCRP/274349</t>
  </si>
  <si>
    <t>PCRP/274350</t>
  </si>
  <si>
    <t>MTN S C 8.27% Due 1/</t>
  </si>
  <si>
    <t>PCRP/274385</t>
  </si>
  <si>
    <t>MTN S E 8.07% Due 9/</t>
  </si>
  <si>
    <t>PCRP/274389</t>
  </si>
  <si>
    <t>MTN S E 8.12% Due 9/</t>
  </si>
  <si>
    <t>PCRP/274390</t>
  </si>
  <si>
    <t>MTN S E 8.11% Due 9/</t>
  </si>
  <si>
    <t>PCRP/274391</t>
  </si>
  <si>
    <t>MTN S E 8.05% Due 9/</t>
  </si>
  <si>
    <t>PCRP/274398</t>
  </si>
  <si>
    <t>PCRP/274404</t>
  </si>
  <si>
    <t>MTN S E 8.08% Due 10</t>
  </si>
  <si>
    <t>PCRP/274405</t>
  </si>
  <si>
    <t>PCRP/274435</t>
  </si>
  <si>
    <t>MTN S E 8.23% Due 1/</t>
  </si>
  <si>
    <t>PCRP/274444</t>
  </si>
  <si>
    <t>PCRP/274459</t>
  </si>
  <si>
    <t>MTN S F 7.26% Due 7/</t>
  </si>
  <si>
    <t>PCRP/274460</t>
  </si>
  <si>
    <t>PCRP/274470</t>
  </si>
  <si>
    <t>MTN S F 7.23% Due 8/</t>
  </si>
  <si>
    <t>PCRP/274471</t>
  </si>
  <si>
    <t>MTN S F 7.24% Due 8/</t>
  </si>
  <si>
    <t>PCRP/274478</t>
  </si>
  <si>
    <t>MTN S F 6.75% Due 9/</t>
  </si>
  <si>
    <t>PCRP/274479</t>
  </si>
  <si>
    <t>MTN S F 6.72% Due 9/</t>
  </si>
  <si>
    <t>PCRP/274480</t>
  </si>
  <si>
    <t>MTN S F 6.75% Due 10</t>
  </si>
  <si>
    <t>PCRP/274481</t>
  </si>
  <si>
    <t>PCRP/274482</t>
  </si>
  <si>
    <t>PCRP/274486</t>
  </si>
  <si>
    <t>MTN S G 6.71% Due 1/</t>
  </si>
  <si>
    <t>PCRP/274490</t>
  </si>
  <si>
    <t>PCRP/276444</t>
  </si>
  <si>
    <t>Med-Term Note S  E 8</t>
  </si>
  <si>
    <t>PCRP/277492</t>
  </si>
  <si>
    <t>PCRP/277496</t>
  </si>
  <si>
    <t>PCRP/277497</t>
  </si>
  <si>
    <t>PCRP/277498</t>
  </si>
  <si>
    <t>PCRP/277499</t>
  </si>
  <si>
    <t>PCRP/277500</t>
  </si>
  <si>
    <t>PCRP/277501</t>
  </si>
  <si>
    <t>PCRP/277502</t>
  </si>
  <si>
    <t>PCRP/277503</t>
  </si>
  <si>
    <t>PCRP/277504</t>
  </si>
  <si>
    <t>PCRP/277505</t>
  </si>
  <si>
    <t>2330000</t>
  </si>
  <si>
    <t>2340000</t>
  </si>
  <si>
    <t>PCRP/116201</t>
  </si>
  <si>
    <t>PCRP/210120</t>
  </si>
  <si>
    <t>Acct Pay-Brkshr Affl</t>
  </si>
  <si>
    <t>PCRP/210712</t>
  </si>
  <si>
    <t>Intco A/P-Bridger Co</t>
  </si>
  <si>
    <t>PCRP/210716</t>
  </si>
  <si>
    <t>Intercomp A/P-PMI</t>
  </si>
  <si>
    <t>PCRP/210717</t>
  </si>
  <si>
    <t>Intco Gas Acc-Kern R</t>
  </si>
  <si>
    <t>PCRP/210718</t>
  </si>
  <si>
    <t>Intco Reloc - HomeSv</t>
  </si>
  <si>
    <t>PCRP/210723</t>
  </si>
  <si>
    <t>I/Co A/P - Kern Rvr</t>
  </si>
  <si>
    <t>PCRP/210725</t>
  </si>
  <si>
    <t>PCRP/210726</t>
  </si>
  <si>
    <t>I/Co A/P - MEC</t>
  </si>
  <si>
    <t>PCRP/210710</t>
  </si>
  <si>
    <t>Intrco A/P-Trpr Mine</t>
  </si>
  <si>
    <t>PCRP/210780</t>
  </si>
  <si>
    <t>I/Co A/P - BNSF</t>
  </si>
  <si>
    <t>2360000</t>
  </si>
  <si>
    <t>PCRP/235203</t>
  </si>
  <si>
    <t>Use Tax Clearing</t>
  </si>
  <si>
    <t>PCRP/210732</t>
  </si>
  <si>
    <t>I/Co Fd Tax Pay MEHC</t>
  </si>
  <si>
    <t>PCRP/232501</t>
  </si>
  <si>
    <t>Fran Lic Tx Accruals</t>
  </si>
  <si>
    <t>PCRP/233002</t>
  </si>
  <si>
    <t>WA - Property Tax</t>
  </si>
  <si>
    <t>PCRP/233004</t>
  </si>
  <si>
    <t>UT - Property Tax</t>
  </si>
  <si>
    <t>PCRP/233005</t>
  </si>
  <si>
    <t>WY - Property Tax</t>
  </si>
  <si>
    <t>PCRP/233006</t>
  </si>
  <si>
    <t>ID - Property Tax</t>
  </si>
  <si>
    <t>PCRP/233007</t>
  </si>
  <si>
    <t>MT - Property Tax</t>
  </si>
  <si>
    <t>PCRP/233008</t>
  </si>
  <si>
    <t>Navajo Possessory Ta</t>
  </si>
  <si>
    <t>PCRP/233012</t>
  </si>
  <si>
    <t>CO - Property Tax</t>
  </si>
  <si>
    <t>PCRP/233014</t>
  </si>
  <si>
    <t>AZ - Property Tax</t>
  </si>
  <si>
    <t>PCRP/235200</t>
  </si>
  <si>
    <t>Use Tax Payable</t>
  </si>
  <si>
    <t>PCRP/235240</t>
  </si>
  <si>
    <t>Mont Whsle Engy Tax</t>
  </si>
  <si>
    <t>PCRP/235241</t>
  </si>
  <si>
    <t>Accr MT Energy Licen</t>
  </si>
  <si>
    <t>PCRP/235301</t>
  </si>
  <si>
    <t>Fed Exc Tax On Coal</t>
  </si>
  <si>
    <t>PCRP/240300</t>
  </si>
  <si>
    <t>Prov Soc Sec Tax</t>
  </si>
  <si>
    <t>PCRP/240305</t>
  </si>
  <si>
    <t>Prov Medicare Tax</t>
  </si>
  <si>
    <t>PCRP/240310</t>
  </si>
  <si>
    <t>Prov Unemp Tax</t>
  </si>
  <si>
    <t>PCRP/240311</t>
  </si>
  <si>
    <t>Accrued Unemp Tax-CA</t>
  </si>
  <si>
    <t>PCRP/240312</t>
  </si>
  <si>
    <t>Accrued Unemp Tax-ID</t>
  </si>
  <si>
    <t>PCRP/240313</t>
  </si>
  <si>
    <t>Accrued Unemp Tax-OR</t>
  </si>
  <si>
    <t>PCRP/240314</t>
  </si>
  <si>
    <t>Accrued Unemp Tax-UT</t>
  </si>
  <si>
    <t>PCRP/240315</t>
  </si>
  <si>
    <t>Accrued Unemp Tax-WA</t>
  </si>
  <si>
    <t>PCRP/240316</t>
  </si>
  <si>
    <t>Accrued Unemp Tax-WY</t>
  </si>
  <si>
    <t>PCRP/240354</t>
  </si>
  <si>
    <t>Acc Pay Tax-Transit</t>
  </si>
  <si>
    <t>PCRP/240355</t>
  </si>
  <si>
    <t>PCRP/240392</t>
  </si>
  <si>
    <t>Idaho Kwh Tax</t>
  </si>
  <si>
    <t>PCRP/240394</t>
  </si>
  <si>
    <t>Navajo Sales Tax</t>
  </si>
  <si>
    <t>PCRP/240501</t>
  </si>
  <si>
    <t>Wash Public Utility</t>
  </si>
  <si>
    <t>PCRP/240502</t>
  </si>
  <si>
    <t>Wash Business/Occupa</t>
  </si>
  <si>
    <t>PCRP/240510</t>
  </si>
  <si>
    <t>WA Natrl Gas Use Tax</t>
  </si>
  <si>
    <t>2370000</t>
  </si>
  <si>
    <t>PCRP/238005</t>
  </si>
  <si>
    <t>8.734% FMB C-U Ser (</t>
  </si>
  <si>
    <t>PCRP/238006</t>
  </si>
  <si>
    <t>8.294% FMB C-U Ser (</t>
  </si>
  <si>
    <t>PCRP/238007</t>
  </si>
  <si>
    <t>8.635% FMB C-U Ser (</t>
  </si>
  <si>
    <t>PCRP/238008</t>
  </si>
  <si>
    <t>8.470% FMB C-U Ser (</t>
  </si>
  <si>
    <t>PCRP/238039</t>
  </si>
  <si>
    <t>PCRP/238041</t>
  </si>
  <si>
    <t>PCRP/238042</t>
  </si>
  <si>
    <t>PCRP/238043</t>
  </si>
  <si>
    <t>PCRP/238074</t>
  </si>
  <si>
    <t>PCRP/238078</t>
  </si>
  <si>
    <t>PCRP/238079</t>
  </si>
  <si>
    <t>PCRP/238080</t>
  </si>
  <si>
    <t>PCRP/238087</t>
  </si>
  <si>
    <t>PCRP/238093</t>
  </si>
  <si>
    <t>PCRP/238094</t>
  </si>
  <si>
    <t>PCRP/238115</t>
  </si>
  <si>
    <t>PCRP/238124</t>
  </si>
  <si>
    <t>PCRP/238139</t>
  </si>
  <si>
    <t>PCRP/238140</t>
  </si>
  <si>
    <t>PCRP/238150</t>
  </si>
  <si>
    <t>PCRP/238151</t>
  </si>
  <si>
    <t>PCRP/238153</t>
  </si>
  <si>
    <t>PCRP/238154</t>
  </si>
  <si>
    <t>PCRP/238155</t>
  </si>
  <si>
    <t>PCRP/238156</t>
  </si>
  <si>
    <t>PCRP/238157</t>
  </si>
  <si>
    <t>PCRP/238158</t>
  </si>
  <si>
    <t>PCRP/238162</t>
  </si>
  <si>
    <t>PCRP/238167</t>
  </si>
  <si>
    <t>PCRP/238170</t>
  </si>
  <si>
    <t>PCRP/238171</t>
  </si>
  <si>
    <t>PCRP/238172</t>
  </si>
  <si>
    <t>PCRP/238173</t>
  </si>
  <si>
    <t>PCRP/238174</t>
  </si>
  <si>
    <t>PCRP/238175</t>
  </si>
  <si>
    <t>PCRP/238176</t>
  </si>
  <si>
    <t>PCRP/238177</t>
  </si>
  <si>
    <t>PCRP/238178</t>
  </si>
  <si>
    <t>PCRP/238179</t>
  </si>
  <si>
    <t>PCRP/238180</t>
  </si>
  <si>
    <t>PCRP/238600</t>
  </si>
  <si>
    <t>PCRB-Emery Co. 1991</t>
  </si>
  <si>
    <t>PCRP/238601</t>
  </si>
  <si>
    <t>PCRB-Lincoln Co.1991</t>
  </si>
  <si>
    <t>PCRP/238602</t>
  </si>
  <si>
    <t>PCRB -Swtwtr Co.1988</t>
  </si>
  <si>
    <t>PCRP/238603</t>
  </si>
  <si>
    <t>PCRB-City of Gillett</t>
  </si>
  <si>
    <t>PCRP/238605</t>
  </si>
  <si>
    <t>PCRB-Sweetwater Co.</t>
  </si>
  <si>
    <t>PCRP/238606</t>
  </si>
  <si>
    <t>PCRP/238607</t>
  </si>
  <si>
    <t>PCRB-Converse Co. 19</t>
  </si>
  <si>
    <t>PCRP/238608</t>
  </si>
  <si>
    <t>PCRP/238612</t>
  </si>
  <si>
    <t>PCRP/238613</t>
  </si>
  <si>
    <t>PCRB-Carbon Co. 1994</t>
  </si>
  <si>
    <t>PCRP/238615</t>
  </si>
  <si>
    <t>PCRB-Lincoln Co.1995</t>
  </si>
  <si>
    <t>PCRP/238616</t>
  </si>
  <si>
    <t>PCRP/238621</t>
  </si>
  <si>
    <t>PCRB-City of Forsyth</t>
  </si>
  <si>
    <t>PCRP/238622</t>
  </si>
  <si>
    <t>PCRP/238624</t>
  </si>
  <si>
    <t>PCRB-Sweetwater 1990</t>
  </si>
  <si>
    <t>PCRP/238625</t>
  </si>
  <si>
    <t>PCRP/238626</t>
  </si>
  <si>
    <t>PCRB-Emery Co. 1994</t>
  </si>
  <si>
    <t>PCRP/238627</t>
  </si>
  <si>
    <t>PCRB-Lincoln Co. 199</t>
  </si>
  <si>
    <t>PCRP/238628</t>
  </si>
  <si>
    <t>PCRP/238629</t>
  </si>
  <si>
    <t>PCRP/238950</t>
  </si>
  <si>
    <t>Int Accr - Trans Dep</t>
  </si>
  <si>
    <t>PCRP/238951</t>
  </si>
  <si>
    <t>Int Accr - Customer</t>
  </si>
  <si>
    <t>PCRP/238959</t>
  </si>
  <si>
    <t>Int Accr - Sunnyside</t>
  </si>
  <si>
    <t>2372000</t>
  </si>
  <si>
    <t>PCRP/284807</t>
  </si>
  <si>
    <t>Non-curr fed int tx</t>
  </si>
  <si>
    <t>PCRP/284817</t>
  </si>
  <si>
    <t>Non-cur fed int unct</t>
  </si>
  <si>
    <t>PCRP/284827</t>
  </si>
  <si>
    <t>Non-cur st int tx</t>
  </si>
  <si>
    <t>PCRP/284837</t>
  </si>
  <si>
    <t>Non-cur st int uncrt</t>
  </si>
  <si>
    <t>2380000</t>
  </si>
  <si>
    <t>PCRP/236002</t>
  </si>
  <si>
    <t>Divs Decl - Preferre</t>
  </si>
  <si>
    <t>2410000</t>
  </si>
  <si>
    <t>PCRP/211200</t>
  </si>
  <si>
    <t>P/R Tax Payable</t>
  </si>
  <si>
    <t>PCRP/215905</t>
  </si>
  <si>
    <t>Interest Ref To Exem</t>
  </si>
  <si>
    <t>PCRP/235205</t>
  </si>
  <si>
    <t>Sales Tax Ref to Exe</t>
  </si>
  <si>
    <t>PCRP/240325</t>
  </si>
  <si>
    <t>Franchise/Licen Tax</t>
  </si>
  <si>
    <t>PCRP/245935</t>
  </si>
  <si>
    <t>Sales Tax Coll Payab</t>
  </si>
  <si>
    <t>PCRP/245942</t>
  </si>
  <si>
    <t>Multnomah County, Or</t>
  </si>
  <si>
    <t>PCRP/245943</t>
  </si>
  <si>
    <t>Wash Public Util Tax</t>
  </si>
  <si>
    <t>PCRP/245946</t>
  </si>
  <si>
    <t>California Energy Re</t>
  </si>
  <si>
    <t>PCRP/245955</t>
  </si>
  <si>
    <t>Utah Mineral Rylty</t>
  </si>
  <si>
    <t>PCRP/245957</t>
  </si>
  <si>
    <t>California PUC Fee</t>
  </si>
  <si>
    <t>2420000</t>
  </si>
  <si>
    <t>PCRP/248000</t>
  </si>
  <si>
    <t>Misc Curr/Accr Liab</t>
  </si>
  <si>
    <t>PCRP/248025</t>
  </si>
  <si>
    <t>Curr Wholesale Liab</t>
  </si>
  <si>
    <t>PCRP/248050</t>
  </si>
  <si>
    <t>Unclaimed/Outstnding</t>
  </si>
  <si>
    <t>PCRP/248070</t>
  </si>
  <si>
    <t>Accrued Settlement P</t>
  </si>
  <si>
    <t>PCRP/248097</t>
  </si>
  <si>
    <t>Wyoming Emission Fee</t>
  </si>
  <si>
    <t>PCRP/248100</t>
  </si>
  <si>
    <t>FERC Hydro Admin Fee</t>
  </si>
  <si>
    <t>PCRP/248101</t>
  </si>
  <si>
    <t>FERC Annual Fee Accr</t>
  </si>
  <si>
    <t>PCRP/248127</t>
  </si>
  <si>
    <t>Deferred Rent Revenu</t>
  </si>
  <si>
    <t>PCRP/248130</t>
  </si>
  <si>
    <t>Rnts Pyble - Off/Ser</t>
  </si>
  <si>
    <t>PCRP/248131</t>
  </si>
  <si>
    <t>Rnts Pyble - Real Es</t>
  </si>
  <si>
    <t>PCRP/248181</t>
  </si>
  <si>
    <t>Vacatn Accr IBEW 57</t>
  </si>
  <si>
    <t>PCRP/248182</t>
  </si>
  <si>
    <t>Vacatn Accr IBEW 125</t>
  </si>
  <si>
    <t>PCRP/248183</t>
  </si>
  <si>
    <t>Vacatn Accr IBEW 659</t>
  </si>
  <si>
    <t>PCRP/248186</t>
  </si>
  <si>
    <t>PT Accrual IBEW 57</t>
  </si>
  <si>
    <t>PCRP/248187</t>
  </si>
  <si>
    <t>PT Accrual UWUA 127</t>
  </si>
  <si>
    <t>PCRP/248188</t>
  </si>
  <si>
    <t>PT Accrual UWUA 197</t>
  </si>
  <si>
    <t>PCRP/248189</t>
  </si>
  <si>
    <t>PT Accrual Non-Union</t>
  </si>
  <si>
    <t>PCRP/248195</t>
  </si>
  <si>
    <t>Sick Leave IBEW 57</t>
  </si>
  <si>
    <t>PCRP/248940</t>
  </si>
  <si>
    <t>Curr Liab - Frzn MTM</t>
  </si>
  <si>
    <t>PCRP/249931</t>
  </si>
  <si>
    <t>FAS 158 SERP-Current</t>
  </si>
  <si>
    <t>PCRP/249972</t>
  </si>
  <si>
    <t>Inj &amp; Dmgs Prov - Cu</t>
  </si>
  <si>
    <t>PCRP/249974</t>
  </si>
  <si>
    <t>Cust Adv Cons - Curr</t>
  </si>
  <si>
    <t>PCRP/249975</t>
  </si>
  <si>
    <t>Serv &amp; Cap Dep- Curr</t>
  </si>
  <si>
    <t>PCRP/249976</t>
  </si>
  <si>
    <t>Hydro Re-Licn - Curr</t>
  </si>
  <si>
    <t>PCRP/249977</t>
  </si>
  <si>
    <t>Mng Prv (Min) - Curr</t>
  </si>
  <si>
    <t>PCRP/249978</t>
  </si>
  <si>
    <t>Environ Prov - Curr</t>
  </si>
  <si>
    <t>PCRP/249979</t>
  </si>
  <si>
    <t>Deferred Comp - Curr</t>
  </si>
  <si>
    <t>PCRP/249980</t>
  </si>
  <si>
    <t>Contr/Buy Prv - Curr</t>
  </si>
  <si>
    <t>PCRP/249981</t>
  </si>
  <si>
    <t>Auditing Srvces Liab</t>
  </si>
  <si>
    <t>PCRP/249982</t>
  </si>
  <si>
    <t>Min ARO Prov - Curr</t>
  </si>
  <si>
    <t>PCRP/249983</t>
  </si>
  <si>
    <t>Nuc Decom Prov - Cur</t>
  </si>
  <si>
    <t>PCRP/249984</t>
  </si>
  <si>
    <t>Plnt ARO Prov - Curr</t>
  </si>
  <si>
    <t>PCRP/249985</t>
  </si>
  <si>
    <t>Deferred Rev  - Curr</t>
  </si>
  <si>
    <t>PCRP/280314</t>
  </si>
  <si>
    <t>I&amp;D Prov-Reclass Cur</t>
  </si>
  <si>
    <t>PCRP/284949</t>
  </si>
  <si>
    <t>Mining ARO Prov-Rcls</t>
  </si>
  <si>
    <t>PCRP/284996</t>
  </si>
  <si>
    <t>Nuclear DCom Pr-Rcls</t>
  </si>
  <si>
    <t>PCRP/284997</t>
  </si>
  <si>
    <t>Plant ARO Prov-Rcls</t>
  </si>
  <si>
    <t>PCRP/285499</t>
  </si>
  <si>
    <t>Cust Adv-Reclass Cur</t>
  </si>
  <si>
    <t>PCRP/288699</t>
  </si>
  <si>
    <t>Environ Prov-Reclass</t>
  </si>
  <si>
    <t>PCRP/289199</t>
  </si>
  <si>
    <t>Def Rev-Rcls to Curr</t>
  </si>
  <si>
    <t>PCRP/289399</t>
  </si>
  <si>
    <t>Oth Def Cr-Reclass</t>
  </si>
  <si>
    <t>PCRP/289899</t>
  </si>
  <si>
    <t>Def Comp-Reclass Cur</t>
  </si>
  <si>
    <t>PCRP/289919</t>
  </si>
  <si>
    <t>Cont/Buyouts-Reclass</t>
  </si>
  <si>
    <t>PCRP/289929</t>
  </si>
  <si>
    <t>Serv Deposit-Reclass</t>
  </si>
  <si>
    <t>PCRP/248092</t>
  </si>
  <si>
    <t>Acc Fees-WA Util &amp; T</t>
  </si>
  <si>
    <t>PCRP/289519</t>
  </si>
  <si>
    <t>Mining Prov-Reclass</t>
  </si>
  <si>
    <t>PCRP/289299</t>
  </si>
  <si>
    <t>Hydro Re-Lic Prov -</t>
  </si>
  <si>
    <t>2430000</t>
  </si>
  <si>
    <t>PCRP/245100</t>
  </si>
  <si>
    <t>Cap Lease Oblig</t>
  </si>
  <si>
    <t>PCRP/245110</t>
  </si>
  <si>
    <t>Cap Ls Oblg-Cur(EITF</t>
  </si>
  <si>
    <t>2440000</t>
  </si>
  <si>
    <t>PCRP/248901</t>
  </si>
  <si>
    <t>FAS 133 Liab-Cur</t>
  </si>
  <si>
    <t>2441000</t>
  </si>
  <si>
    <t>PCRP/283901</t>
  </si>
  <si>
    <t>FAS 133 Liab-NonCur</t>
  </si>
  <si>
    <t>4150000</t>
  </si>
  <si>
    <t>PCRP/301938</t>
  </si>
  <si>
    <t>Svc Prvd Others-Rev</t>
  </si>
  <si>
    <t>PCRP/367100</t>
  </si>
  <si>
    <t>Rev: Serv Prov to Ot</t>
  </si>
  <si>
    <t>PCRP/367400</t>
  </si>
  <si>
    <t>Rev: Retl Prod&amp;Svcs</t>
  </si>
  <si>
    <t>4170000</t>
  </si>
  <si>
    <t>PCRP/374500</t>
  </si>
  <si>
    <t>4171000</t>
  </si>
  <si>
    <t>PCRP/505950</t>
  </si>
  <si>
    <t>Non Util Op Exp Othr</t>
  </si>
  <si>
    <t>4180000</t>
  </si>
  <si>
    <t>PCRP/301876</t>
  </si>
  <si>
    <t>Rent Rev - NonUtilit</t>
  </si>
  <si>
    <t>PCRP/380500</t>
  </si>
  <si>
    <t>Nonoperating Rental</t>
  </si>
  <si>
    <t>PCRP/505960</t>
  </si>
  <si>
    <t>Non Op Rental Exp</t>
  </si>
  <si>
    <t>4371000</t>
  </si>
  <si>
    <t>PCRP/599500</t>
  </si>
  <si>
    <t>Pref Div Req</t>
  </si>
  <si>
    <t>4380000</t>
  </si>
  <si>
    <t>PCRP/599600</t>
  </si>
  <si>
    <t>Common Divs Declar</t>
  </si>
  <si>
    <t>MISC</t>
  </si>
  <si>
    <t>132096</t>
  </si>
  <si>
    <t>Prepaid RECs for RPS (WA)</t>
  </si>
  <si>
    <t>132303</t>
  </si>
  <si>
    <t>PREPAID INTEREST COMPANY - OWNED LIFE IN</t>
  </si>
  <si>
    <t>OBLIGATIONS UNDER CAPITAL LEASES-NONCURR</t>
  </si>
  <si>
    <t>280330</t>
  </si>
  <si>
    <t>FAS 112 BOOK RESERVE</t>
  </si>
  <si>
    <t>280490</t>
  </si>
  <si>
    <t>FAS 112 - WASATCH WORKER'S COMP</t>
  </si>
  <si>
    <t>280465</t>
  </si>
  <si>
    <t>FAS 158 SERP Liability</t>
  </si>
  <si>
    <t>280479</t>
  </si>
  <si>
    <t>FAS 158 SERP BENEFIT LIABILITY</t>
  </si>
  <si>
    <t>289201</t>
  </si>
  <si>
    <t>N. UMPQUA - TRIBUTARY ENHANCEMENT LIABIL</t>
  </si>
  <si>
    <t>289202</t>
  </si>
  <si>
    <t>N. UMPQUA - L-T MONITORING &amp; PREDATOR CO</t>
  </si>
  <si>
    <t>289203</t>
  </si>
  <si>
    <t>N. UMPQUA - MITIGATION LIABILITY</t>
  </si>
  <si>
    <t>289204</t>
  </si>
  <si>
    <t>N. UMPQUA - OVERSIGHT COSTS LIABILITY</t>
  </si>
  <si>
    <t>289211</t>
  </si>
  <si>
    <t>BEAR RIVER - CONSERVATION HATCHERY PRGRM</t>
  </si>
  <si>
    <t>289212</t>
  </si>
  <si>
    <t>BEAR RIVER - HABITAT ENHANCE &amp; RESTORATN</t>
  </si>
  <si>
    <t>289213</t>
  </si>
  <si>
    <t>BEAR RIVER - LAND &amp; WATER ACQUISITIO</t>
  </si>
  <si>
    <t>289214</t>
  </si>
  <si>
    <t>BEAR RIVER - OTHER SETTLEMENT AGREEMENTS</t>
  </si>
  <si>
    <t>289221</t>
  </si>
  <si>
    <t>289231</t>
  </si>
  <si>
    <t>LEWIS RIVER - LRG WOODY DEBRIS FUND LIAB</t>
  </si>
  <si>
    <t>289232</t>
  </si>
  <si>
    <t>LEWIS RIVER - AQUATICS FUND LIABILITY</t>
  </si>
  <si>
    <t>289233</t>
  </si>
  <si>
    <t>LEWIS RIVER - FOREST ROAD LIABILITY</t>
  </si>
  <si>
    <t>289234</t>
  </si>
  <si>
    <t>LEWIS RIVER - EMERG. NOTIFICATION LIAB</t>
  </si>
  <si>
    <t>284916</t>
  </si>
  <si>
    <t>ARO LIAB-GLENROCK RECLAM - NON-REGULATED</t>
  </si>
  <si>
    <t>284919</t>
  </si>
  <si>
    <t>ARO LIAB - BLUNDELL PLANT</t>
  </si>
  <si>
    <t>284920</t>
  </si>
  <si>
    <t>ARO LIAB - COLSTRIP PLANT PONDS</t>
  </si>
  <si>
    <t>284921</t>
  </si>
  <si>
    <t>ARO LIAB - DAVE JOHNSON PLANT LANDFILL</t>
  </si>
  <si>
    <t>284922</t>
  </si>
  <si>
    <t>ARO LIAB - HTR PLNT ORIGINAL LANDFILL</t>
  </si>
  <si>
    <t>284924</t>
  </si>
  <si>
    <t>ARO LIAB - HUNTINGTON PLANT LANDFILL</t>
  </si>
  <si>
    <t>284926</t>
  </si>
  <si>
    <t>ARO LIAB - JIM BRIDGER PLANT LANDFILL</t>
  </si>
  <si>
    <t>284927</t>
  </si>
  <si>
    <t>ARO LIAB - JIM BRIDGER PLANT FGD POND #1</t>
  </si>
  <si>
    <t>284928</t>
  </si>
  <si>
    <t>ARO LIAB - JIM BRIDGER PLANT FGD POND #2</t>
  </si>
  <si>
    <t>284929</t>
  </si>
  <si>
    <t>ARO LIAB - JIM BRIDGER PLANT FGD POND #3</t>
  </si>
  <si>
    <t>284930</t>
  </si>
  <si>
    <t>ARO LIAB - JIM BRIDGER PLT RAW WTR POND</t>
  </si>
  <si>
    <t>284931</t>
  </si>
  <si>
    <t>ARO LIAB - JIM BRIDGER PLANT PIPELINE</t>
  </si>
  <si>
    <t>284932</t>
  </si>
  <si>
    <t>ARO LIAB - NAUGHTON PLANT LANDFILL</t>
  </si>
  <si>
    <t>284933</t>
  </si>
  <si>
    <t>ARO LIAB - NAUGHTON PLT 1 &amp; 2 CLEAR POND</t>
  </si>
  <si>
    <t>284934</t>
  </si>
  <si>
    <t>ARO LIAB - NAUGHTON PLT 3 CLEAR POND</t>
  </si>
  <si>
    <t>284935</t>
  </si>
  <si>
    <t>ARO LIAB - NAUGHTON PLT 1 &amp; 2 ASH POND</t>
  </si>
  <si>
    <t>284936</t>
  </si>
  <si>
    <t>ARO LIAB - NAUGHTON PLANT 3 ASH POND</t>
  </si>
  <si>
    <t>284937</t>
  </si>
  <si>
    <t>ARO LIAB - NAUGHTON PLANT 3 FGD POND 1</t>
  </si>
  <si>
    <t>284938</t>
  </si>
  <si>
    <t>ARO LIAB - NAUGHTON PLANT 3 FGD POND 2</t>
  </si>
  <si>
    <t>284939</t>
  </si>
  <si>
    <t>ARO LIAB - HERMISTON PLANT</t>
  </si>
  <si>
    <t>284942</t>
  </si>
  <si>
    <t>ARO Liab - Distribution Plant</t>
  </si>
  <si>
    <t>284943</t>
  </si>
  <si>
    <t>ARO Liab - Transmission Plant</t>
  </si>
  <si>
    <t>284944</t>
  </si>
  <si>
    <t>ARO Liab - Currant Creek Evap Pond</t>
  </si>
  <si>
    <t>284946</t>
  </si>
  <si>
    <t>ARO Liab - Asbestos - Power Plants</t>
  </si>
  <si>
    <t>284947</t>
  </si>
  <si>
    <t>ARO Liab - General Plant</t>
  </si>
  <si>
    <t>284950</t>
  </si>
  <si>
    <t>ARO Liab - Leaning Juniper Wind Farm</t>
  </si>
  <si>
    <t>284951</t>
  </si>
  <si>
    <t>ARO Liab - Marengo WF</t>
  </si>
  <si>
    <t>284952</t>
  </si>
  <si>
    <t>ARO-Liability Goodnoe WF</t>
  </si>
  <si>
    <t>284953</t>
  </si>
  <si>
    <t>ARO LIAB - CHEHALIS PLANT</t>
  </si>
  <si>
    <t>284954</t>
  </si>
  <si>
    <t>ARO LIAB - SEVEN MILE HILL WIND FARM</t>
  </si>
  <si>
    <t>284955</t>
  </si>
  <si>
    <t>ARO Liab - High Plains Wind Farm</t>
  </si>
  <si>
    <t>284956</t>
  </si>
  <si>
    <t>ARO Liab - McFadden Ridge Wind Farm</t>
  </si>
  <si>
    <t>284957</t>
  </si>
  <si>
    <t>ARO Liab - Dunlap Wind Farm</t>
  </si>
  <si>
    <t>284958</t>
  </si>
  <si>
    <t>ARO Liab - Hayden Coal Unloading Facilit</t>
  </si>
  <si>
    <t>284959</t>
  </si>
  <si>
    <t>ARO Liab - Condit Hydro Plant</t>
  </si>
  <si>
    <t>210552</t>
  </si>
  <si>
    <t>"Transm Payments Received-Studies, Other</t>
  </si>
  <si>
    <t>289040</t>
  </si>
  <si>
    <t>OTH DEF CR - DEFERRED COMPENSATION</t>
  </si>
  <si>
    <t>289651</t>
  </si>
  <si>
    <t>EXECUTIVE DEFERRED COMP REDUCTION</t>
  </si>
  <si>
    <t>289029</t>
  </si>
  <si>
    <t>OTH DEF CR - COGENERATION BONDS</t>
  </si>
  <si>
    <t>230150</t>
  </si>
  <si>
    <t>CONTRACTOR DEPOSITS</t>
  </si>
  <si>
    <t>283940</t>
  </si>
  <si>
    <t>Noncurrent Liability - Frozen MTM</t>
  </si>
  <si>
    <t>288601</t>
  </si>
  <si>
    <t>ENVIRONMENTAL LIABILITIES-CENTRALIA PLNT</t>
  </si>
  <si>
    <t>288602</t>
  </si>
  <si>
    <t>ENVIRONMENTAL LIABILITIES-CENTRALIA MINE</t>
  </si>
  <si>
    <t>288603</t>
  </si>
  <si>
    <t xml:space="preserve"> ENVIRONMENTAL LIABILITY - CENTRALIA MI</t>
  </si>
  <si>
    <t>289024</t>
  </si>
  <si>
    <t>DEFERRED REVENUE-COWLITZ/LEWIS RIVER O&amp;M</t>
  </si>
  <si>
    <t>289535</t>
  </si>
  <si>
    <t>Western Coal Carriers Benefits Obligatio</t>
  </si>
  <si>
    <t>00111579</t>
  </si>
  <si>
    <t>REGULATORY LIABILITIES</t>
  </si>
  <si>
    <t>00111584</t>
  </si>
  <si>
    <t>111579</t>
  </si>
  <si>
    <t>111584</t>
  </si>
  <si>
    <t>288108</t>
  </si>
  <si>
    <t>288109</t>
  </si>
  <si>
    <t>FAS 109 REGULATORY LIABILITY</t>
  </si>
  <si>
    <t>288114</t>
  </si>
  <si>
    <t>REG LIABILITY - OR GAIN-SALE EPUD ASSETS</t>
  </si>
  <si>
    <t>288119</t>
  </si>
  <si>
    <t>288122</t>
  </si>
  <si>
    <t>Reg Liability - UT Home Energy Lifeline</t>
  </si>
  <si>
    <t>288123</t>
  </si>
  <si>
    <t>Reg Liability - WA Low Income Program</t>
  </si>
  <si>
    <t>288140</t>
  </si>
  <si>
    <t>Reg Liability - WA A&amp;G Credit</t>
  </si>
  <si>
    <t>288150</t>
  </si>
  <si>
    <t>REGULATORY LIABILITIES - BLUE SKY</t>
  </si>
  <si>
    <t>288151</t>
  </si>
  <si>
    <t>BLUE SKY PROGRAM - WA - REG LIABILITY</t>
  </si>
  <si>
    <t>288152</t>
  </si>
  <si>
    <t>BLUE SKY PROGRAM - CA - REG LIABILITY</t>
  </si>
  <si>
    <t>288153</t>
  </si>
  <si>
    <t>BLUE SKY PROGRAM - UT - REG LIABILITY</t>
  </si>
  <si>
    <t>288154</t>
  </si>
  <si>
    <t>BLUE SKY PROGRAM - ID - REG LIABILITY</t>
  </si>
  <si>
    <t>288155</t>
  </si>
  <si>
    <t>BLUE SKY PROGRAM - WY - REG LIABILITY</t>
  </si>
  <si>
    <t>288200</t>
  </si>
  <si>
    <t>288201</t>
  </si>
  <si>
    <t>BPA OREGON BALANCING ACCT</t>
  </si>
  <si>
    <t>BPA IDAHO BALANCING ACCT</t>
  </si>
  <si>
    <t>288400</t>
  </si>
  <si>
    <t>288401</t>
  </si>
  <si>
    <t>Reg Liability - OR Regulatory Asset/Liab</t>
  </si>
  <si>
    <t>288469</t>
  </si>
  <si>
    <t>Reg Liability - Other - Balance Reclass</t>
  </si>
  <si>
    <t>132045</t>
  </si>
  <si>
    <t>PREPAID WORKERS COMPENSATION</t>
  </si>
  <si>
    <t>132900</t>
  </si>
  <si>
    <t>PREPAYMENTS - OTHER</t>
  </si>
  <si>
    <t>182600</t>
  </si>
  <si>
    <t>PREPAID INSURANCE</t>
  </si>
  <si>
    <t>REGA</t>
  </si>
  <si>
    <t>OTHER INVESTMENT</t>
  </si>
  <si>
    <t>FAS 109 - INCOME TAXES- ELECTRIC</t>
  </si>
  <si>
    <t>187030</t>
  </si>
  <si>
    <t>145127</t>
  </si>
  <si>
    <t>145137</t>
  </si>
  <si>
    <t>145138</t>
  </si>
  <si>
    <t>145148</t>
  </si>
  <si>
    <t>187507</t>
  </si>
  <si>
    <t>ARO/REG DIFF - BLUNDELL PLANT</t>
  </si>
  <si>
    <t>187509</t>
  </si>
  <si>
    <t>ARO/REG DIFF - DAVE JOHNSON PLANT REFILL</t>
  </si>
  <si>
    <t>187512</t>
  </si>
  <si>
    <t>ARO/Reg Diff-Hntngtn</t>
  </si>
  <si>
    <t>187514</t>
  </si>
  <si>
    <t>ARO/REG DIFF - JIM BRIDGER PLNT LANDFILL</t>
  </si>
  <si>
    <t>187515</t>
  </si>
  <si>
    <t>ARO/REG DIFF - JIM BR PLANT FGD POND #1</t>
  </si>
  <si>
    <t>187520</t>
  </si>
  <si>
    <t>ARO/Reg Diff-Nghtn</t>
  </si>
  <si>
    <t>187525</t>
  </si>
  <si>
    <t>ARO/Reg Diff-Nau FGD</t>
  </si>
  <si>
    <t>187526</t>
  </si>
  <si>
    <t>ARO/Reg Diff - Naughton Plant 3 FGD Pond</t>
  </si>
  <si>
    <t>187527</t>
  </si>
  <si>
    <t>ARO/REG DIFF - HERMISTON PLANT</t>
  </si>
  <si>
    <t>187530</t>
  </si>
  <si>
    <t>ARO Reg Diff Dist</t>
  </si>
  <si>
    <t>187531</t>
  </si>
  <si>
    <t>ARO/Reg Diff - Transmission Plant</t>
  </si>
  <si>
    <t>187532</t>
  </si>
  <si>
    <t>ARO/Reg Diff-CC Evap</t>
  </si>
  <si>
    <t>187533</t>
  </si>
  <si>
    <t>ARO/Reg Diff-Asb Plt</t>
  </si>
  <si>
    <t>187536</t>
  </si>
  <si>
    <t>ARO/Reg Diff-LNG JNPR</t>
  </si>
  <si>
    <t>187542</t>
  </si>
  <si>
    <t>ARO/Reg Diff - Dunlap Wind Farm</t>
  </si>
  <si>
    <t>187544</t>
  </si>
  <si>
    <t>ARO/Reg Diff - Hayden Coal Unloading Fac</t>
  </si>
  <si>
    <t>187545</t>
  </si>
  <si>
    <t>288508</t>
  </si>
  <si>
    <t>288510</t>
  </si>
  <si>
    <t>288516</t>
  </si>
  <si>
    <t>ARO/REG DIFF - JIM BR PLANT FGD POND #2</t>
  </si>
  <si>
    <t>288517</t>
  </si>
  <si>
    <t>288518</t>
  </si>
  <si>
    <t>288519</t>
  </si>
  <si>
    <t>288521</t>
  </si>
  <si>
    <t>ARO/REG DIFF - NGTN PLT 1 &amp; 2 CLEAR POND</t>
  </si>
  <si>
    <t>288522</t>
  </si>
  <si>
    <t>ARO/REG DIFF - NGTN PLNT 3 CLRWATER POND</t>
  </si>
  <si>
    <t>288523</t>
  </si>
  <si>
    <t>ARO/REG DIFF - NGTN PLNT 1 &amp; 2 ASH POND</t>
  </si>
  <si>
    <t>288524</t>
  </si>
  <si>
    <t>288534</t>
  </si>
  <si>
    <t>288537</t>
  </si>
  <si>
    <t>288538</t>
  </si>
  <si>
    <t>288539</t>
  </si>
  <si>
    <t>ARO/Reg Diff - Seven Mile Hill Wind Farm</t>
  </si>
  <si>
    <t>288540</t>
  </si>
  <si>
    <t>ARO/Reg Diff - High Plains Wind Farm</t>
  </si>
  <si>
    <t>288541</t>
  </si>
  <si>
    <t>ARO/Reg Diff - McFadden Ridge Wind Farm</t>
  </si>
  <si>
    <t>288543</t>
  </si>
  <si>
    <t>ARO/Reg Diff - Chehalis Plant</t>
  </si>
  <si>
    <t>187017</t>
  </si>
  <si>
    <t>FAS 158 Pen Liab Adj</t>
  </si>
  <si>
    <t>187600</t>
  </si>
  <si>
    <t>Contra Pension Reg Asset MMT &amp; CTG - OR</t>
  </si>
  <si>
    <t>187602</t>
  </si>
  <si>
    <t>Reg Asset -  Pension MMT - UT</t>
  </si>
  <si>
    <t>187604</t>
  </si>
  <si>
    <t>Contra Pension Reg Asset MMT &amp; CTG - CA</t>
  </si>
  <si>
    <t>187621</t>
  </si>
  <si>
    <t>Reg Asset FAS - 158</t>
  </si>
  <si>
    <t>187622</t>
  </si>
  <si>
    <t>Reg Asset - Post-Ret MMT - OR</t>
  </si>
  <si>
    <t>187624</t>
  </si>
  <si>
    <t>Reg Asset - Post-Ret MMT - UT</t>
  </si>
  <si>
    <t>187627</t>
  </si>
  <si>
    <t>Reg Asset - Post-Ret MMT - CA</t>
  </si>
  <si>
    <t>186901</t>
  </si>
  <si>
    <t>FAS133 DERIVATIVE NET REG ASSET</t>
  </si>
  <si>
    <t>187910</t>
  </si>
  <si>
    <t>DEFERRED EXCESS NPC - WA HYDRO DEFERRAL</t>
  </si>
  <si>
    <t>187936</t>
  </si>
  <si>
    <t>187940</t>
  </si>
  <si>
    <t>Reg Asset - Frozen MTM</t>
  </si>
  <si>
    <t>187952</t>
  </si>
  <si>
    <t>DEFERRED INTERVENER</t>
  </si>
  <si>
    <t>187969</t>
  </si>
  <si>
    <t>Reg Asset - Other - Balance Reclass</t>
  </si>
  <si>
    <t>188000</t>
  </si>
  <si>
    <t>REG ASSET - ENVIRONMENTAL COSTS</t>
  </si>
  <si>
    <t>145168</t>
  </si>
  <si>
    <t>145125</t>
  </si>
  <si>
    <t>DEFD</t>
  </si>
  <si>
    <t>185940</t>
  </si>
  <si>
    <t>Frozen MTM Asset # Noncurrent</t>
  </si>
  <si>
    <t>185011</t>
  </si>
  <si>
    <t>SALES OF ELECTRIC UTILITY FACILITIES &amp; P</t>
  </si>
  <si>
    <t>185024</t>
  </si>
  <si>
    <t>Deferred Cost - Lease Incentives</t>
  </si>
  <si>
    <t>185343</t>
  </si>
  <si>
    <t>INTRA-CO POINT TO POINT TRANS RESERVATIO</t>
  </si>
  <si>
    <t>185344</t>
  </si>
  <si>
    <t>TRANSM SVC DEPOSITS REC'D-DUE TO C&amp;T</t>
  </si>
  <si>
    <t>185350</t>
  </si>
  <si>
    <t>Long Term Lease Prepaid - Boyer Block 57</t>
  </si>
  <si>
    <t>185353</t>
  </si>
  <si>
    <t>P En Sv Dep-frm Tran</t>
  </si>
  <si>
    <t>185354</t>
  </si>
  <si>
    <t>Trans Sev Dep to P E</t>
  </si>
  <si>
    <t>DITB</t>
  </si>
  <si>
    <t>137807</t>
  </si>
  <si>
    <t>Curr def fed tax corr ben of int</t>
  </si>
  <si>
    <t>137827</t>
  </si>
  <si>
    <t>Curr def state tax corr ben of int</t>
  </si>
  <si>
    <t>287248</t>
  </si>
  <si>
    <t>DTA 415.838 Curr Liab - Frozen MTM</t>
  </si>
  <si>
    <t>287249</t>
  </si>
  <si>
    <t>DTA 415.839 NonCurr Liab - Frozen MTM</t>
  </si>
  <si>
    <t>287262</t>
  </si>
  <si>
    <t>DTA 100.100 FAS 109 DTL - ITC - RL</t>
  </si>
  <si>
    <t>287269</t>
  </si>
  <si>
    <t>DTA Colorado Tax Credit Carryforward</t>
  </si>
  <si>
    <t>287275</t>
  </si>
  <si>
    <t>287280</t>
  </si>
  <si>
    <t>DTA - STATE CHARITABLE CONTRIB LIMITATIO</t>
  </si>
  <si>
    <t>287284</t>
  </si>
  <si>
    <t>DTA 610.147 Reg Liability-Other - Balanc</t>
  </si>
  <si>
    <t>287288</t>
  </si>
  <si>
    <t>DTA 415.804 RTO Grid West N/R - OR</t>
  </si>
  <si>
    <t>287289</t>
  </si>
  <si>
    <t>DTA 425.130 Rogue River-Habitat Enhancem</t>
  </si>
  <si>
    <t>287290</t>
  </si>
  <si>
    <t>DTA 425.150 Lewis River- LWD Fund Liabil</t>
  </si>
  <si>
    <t>287312</t>
  </si>
  <si>
    <t>DTA 105.400 ARO Reg Liabilities</t>
  </si>
  <si>
    <t>287316</t>
  </si>
  <si>
    <t>287320</t>
  </si>
  <si>
    <t>DTA 910.560 SMUD Revenue Imputation-UT r</t>
  </si>
  <si>
    <t>287336</t>
  </si>
  <si>
    <t>DTA 730.120 FAS 133 Derivatives - Book U</t>
  </si>
  <si>
    <t>287339</t>
  </si>
  <si>
    <t>DTA 105.400 FAS 143 ARO Liability</t>
  </si>
  <si>
    <t>287391</t>
  </si>
  <si>
    <t>287392</t>
  </si>
  <si>
    <t>DTA 425.120 BEAR RIVER SETTLEMENT AGREEM</t>
  </si>
  <si>
    <t>287399</t>
  </si>
  <si>
    <t>DTA 920.150 FAS 112</t>
  </si>
  <si>
    <t>287434</t>
  </si>
  <si>
    <t>DTA 730.110 FAS 133</t>
  </si>
  <si>
    <t>287438</t>
  </si>
  <si>
    <t>DTA 415.800 RTO Grid West N/R Allowance</t>
  </si>
  <si>
    <t>287439</t>
  </si>
  <si>
    <t>DTA 415.805 RTO Grid West Notes Rec - WY</t>
  </si>
  <si>
    <t>287440</t>
  </si>
  <si>
    <t>DTA 415.806 RTO Grid West Notes Rec - ID</t>
  </si>
  <si>
    <t>287445</t>
  </si>
  <si>
    <t>287447</t>
  </si>
  <si>
    <t>DTA 720.830 Western Coal Carrier FAS 106</t>
  </si>
  <si>
    <t>287462</t>
  </si>
  <si>
    <t>DTA 720.820 FAS 158 SERP Liability</t>
  </si>
  <si>
    <t>287494</t>
  </si>
  <si>
    <t>DTA IDAHO ITC CARRYFORWARD</t>
  </si>
  <si>
    <t>287807</t>
  </si>
  <si>
    <t>NON-CURR DEF FED TAX COR BEN OF INT</t>
  </si>
  <si>
    <t>287817</t>
  </si>
  <si>
    <t>NON-CURR DEF FED UNC TAX POS BEN OF INT</t>
  </si>
  <si>
    <t>287827</t>
  </si>
  <si>
    <t>NON-CURR DEF STA TAX COR BEN OF INT</t>
  </si>
  <si>
    <t>287837</t>
  </si>
  <si>
    <t>NON-CURR DEF STA UNC TAX POS BEN OF INT</t>
  </si>
  <si>
    <t>287321</t>
  </si>
  <si>
    <t>DTA 100.100 FAS 109 Deferred Tax Liabili</t>
  </si>
  <si>
    <t>287313</t>
  </si>
  <si>
    <t>DTA 105.450 NON-ARO LIABILILY - REG LIAB</t>
  </si>
  <si>
    <t>287610</t>
  </si>
  <si>
    <t>DTL AssetsRetirement Obligation</t>
  </si>
  <si>
    <t>287201</t>
  </si>
  <si>
    <t>FAS 109 DEFERRED TAX LIABILITY-ELECTRIC</t>
  </si>
  <si>
    <t>287207</t>
  </si>
  <si>
    <t>ADIT Tax Timing-UK GAAP</t>
  </si>
  <si>
    <t>287648</t>
  </si>
  <si>
    <t>DTL 100.120 FAS 109 Deferred Tax Asset</t>
  </si>
  <si>
    <t>Deferred Tax Asset - Current Portion</t>
  </si>
  <si>
    <t>287991</t>
  </si>
  <si>
    <t>Accum Def Inc Tax Liab-Reclass to Curr A</t>
  </si>
  <si>
    <t>287642</t>
  </si>
  <si>
    <t>DTL 105.400 ARO Reg Assets</t>
  </si>
  <si>
    <t>287649</t>
  </si>
  <si>
    <t>DTL 730.170 Regulatory assets - FAS 133</t>
  </si>
  <si>
    <t>287886</t>
  </si>
  <si>
    <t>DTL 415.837 RA - Frozen MTM</t>
  </si>
  <si>
    <t>287891</t>
  </si>
  <si>
    <t>DTL 505.180 Accrued Insur Premium Tax</t>
  </si>
  <si>
    <t>287964</t>
  </si>
  <si>
    <t>DTL 100.120 FAS 109 DTA - RA</t>
  </si>
  <si>
    <t>287965</t>
  </si>
  <si>
    <t>287966</t>
  </si>
  <si>
    <t>DTL 415.834 NonCurr Asset Frozen MTM</t>
  </si>
  <si>
    <t>287890</t>
  </si>
  <si>
    <t>DTL 105.241 SAFE HARBOR LEASES - MALIN</t>
  </si>
  <si>
    <t>1867000</t>
  </si>
  <si>
    <t>134300</t>
  </si>
  <si>
    <t>DEFERRED CHARGES</t>
  </si>
  <si>
    <t>230 UTIL Y/E</t>
  </si>
  <si>
    <t>230 12 mo avg</t>
  </si>
  <si>
    <t>ADVN</t>
  </si>
  <si>
    <t>285500</t>
  </si>
  <si>
    <t>Line Extension Refunds Between Customers</t>
  </si>
  <si>
    <t>ITCB</t>
  </si>
  <si>
    <t>285610</t>
  </si>
  <si>
    <t>ACCUM DEFERRED ITC - UPL - 71 POST</t>
  </si>
  <si>
    <t>285690</t>
  </si>
  <si>
    <t>ACCUM DEFERRED ITC-UTAH-IDAHO-46(F)(2)</t>
  </si>
  <si>
    <t>253 12 mo avg</t>
  </si>
  <si>
    <t>200</t>
  </si>
  <si>
    <t>Regulatory Results</t>
  </si>
  <si>
    <t>PREPAYMENT-OTHER</t>
  </si>
  <si>
    <t>Fossil Rock Fuels Entries</t>
  </si>
  <si>
    <t>2060</t>
  </si>
  <si>
    <t>289523</t>
  </si>
  <si>
    <t>ARO Removal Accrual Reversal - Gen Plnt</t>
  </si>
  <si>
    <t>ARO Actual Removal Costs - Gen Plnt Bldg</t>
  </si>
  <si>
    <t>ARO Actual Removal Costs - Production</t>
  </si>
  <si>
    <t>ARO Removal Accrual Reversal - Productio</t>
  </si>
  <si>
    <t>ARO Removal Accrual Reversal - Transmiss</t>
  </si>
  <si>
    <t>ARO Removal Accrual Reversal - Distribut</t>
  </si>
  <si>
    <t>ARO/Reg Diff - Colstrip Plant Ponds</t>
  </si>
  <si>
    <t>ARO/Reg Diff -Hunter Plant Original Land</t>
  </si>
  <si>
    <t>ARO/Reg Diff - Jim Bridger Plant Evap Po</t>
  </si>
  <si>
    <t>ARO/Reg Diff - Jim Bridger Plant Raw Wat</t>
  </si>
  <si>
    <t>ARO/Reg Diff - Jim Bridger Plant Pipelin</t>
  </si>
  <si>
    <t>ARO/REG DIFF - NGTN PLNT 3 ASH POND</t>
  </si>
  <si>
    <t>ARO/Reg Diff - General Plant</t>
  </si>
  <si>
    <t>ARO/REG DIFF - MARENGO WIND FARM</t>
  </si>
  <si>
    <t>ARO/REG DIFF - GOODNOE HILLS WIND FARM</t>
  </si>
  <si>
    <t>Rocky Mountain Power</t>
  </si>
  <si>
    <t>WYOMING</t>
  </si>
  <si>
    <t>Year-End</t>
  </si>
  <si>
    <t>2010 PROTOCOL</t>
  </si>
  <si>
    <t>Separate Jurisdiction</t>
  </si>
  <si>
    <t>12 Coincident Peaks</t>
  </si>
  <si>
    <t xml:space="preserve">  75% Demand</t>
  </si>
  <si>
    <t xml:space="preserve">  25% Energy</t>
  </si>
  <si>
    <t xml:space="preserve">  2010 PROTOCOL</t>
  </si>
  <si>
    <t>PT</t>
  </si>
  <si>
    <t>DPW</t>
  </si>
  <si>
    <t>WSF</t>
  </si>
  <si>
    <t>CUST</t>
  </si>
  <si>
    <t>T</t>
  </si>
  <si>
    <t>DMSC</t>
  </si>
  <si>
    <t>OTHSE</t>
  </si>
  <si>
    <t>OTHSO</t>
  </si>
  <si>
    <t>OTHSGR</t>
  </si>
  <si>
    <t>G</t>
  </si>
  <si>
    <t>PTD</t>
  </si>
  <si>
    <t>LABOR</t>
  </si>
  <si>
    <t>G-SITUS</t>
  </si>
  <si>
    <t>G-SG</t>
  </si>
  <si>
    <t>Amort of LT Plant - Leasehold Improvements</t>
  </si>
  <si>
    <t>I-SITUS</t>
  </si>
  <si>
    <t>I-SG</t>
  </si>
  <si>
    <t>GPS</t>
  </si>
  <si>
    <t>OPRV-ID</t>
  </si>
  <si>
    <t>EXCTAX</t>
  </si>
  <si>
    <t>SNP</t>
  </si>
  <si>
    <t>OTH</t>
  </si>
  <si>
    <t>TROJD</t>
  </si>
  <si>
    <t>TAXDEPR</t>
  </si>
  <si>
    <t>BADDEBT</t>
  </si>
  <si>
    <t>IBT</t>
  </si>
  <si>
    <t>CIAC</t>
  </si>
  <si>
    <t>BOOKDEPR</t>
  </si>
  <si>
    <t>SCHMDEXP</t>
  </si>
  <si>
    <t>SCHMAP-SO</t>
  </si>
  <si>
    <t>SCHMAT-SITUS</t>
  </si>
  <si>
    <t>SCHMAT-SNP</t>
  </si>
  <si>
    <t>SCHMAT-SE</t>
  </si>
  <si>
    <t>SCHMAT-SO</t>
  </si>
  <si>
    <t>SCHMAT-GPS</t>
  </si>
  <si>
    <t>SCHMDP-SO</t>
  </si>
  <si>
    <t>SCHMDT-SNP</t>
  </si>
  <si>
    <t>SCHMDT-SG</t>
  </si>
  <si>
    <t>SCHMDT-GPS</t>
  </si>
  <si>
    <t>SCHMDT-SO</t>
  </si>
  <si>
    <t>COM_EQ</t>
  </si>
  <si>
    <t>CNP</t>
  </si>
  <si>
    <t>MSS</t>
  </si>
  <si>
    <t>DDS2</t>
  </si>
  <si>
    <t>DEFSG</t>
  </si>
  <si>
    <t>DDSO2</t>
  </si>
  <si>
    <t>ACCMDIT</t>
  </si>
  <si>
    <t>DITBAL</t>
  </si>
  <si>
    <t>ITC84</t>
  </si>
  <si>
    <t>ITC85</t>
  </si>
  <si>
    <t>ITC86</t>
  </si>
  <si>
    <t>ITC88</t>
  </si>
  <si>
    <t>ITC89</t>
  </si>
  <si>
    <t>ITC90</t>
  </si>
  <si>
    <t>4360000</t>
  </si>
  <si>
    <t>PCRP/114509</t>
  </si>
  <si>
    <t>Escrow Acct-UT Reten</t>
  </si>
  <si>
    <t>PCRP/114503</t>
  </si>
  <si>
    <t>Escrw Acct-1031 Asst</t>
  </si>
  <si>
    <t>PCRP/115800</t>
  </si>
  <si>
    <t>A/R-Unmatch Paymnts</t>
  </si>
  <si>
    <t>PCRP/115991</t>
  </si>
  <si>
    <t>PCRP/116163</t>
  </si>
  <si>
    <t>IntrCo A/R-Cordova</t>
  </si>
  <si>
    <t>PCRP/116180</t>
  </si>
  <si>
    <t>PCRP/116182</t>
  </si>
  <si>
    <t>PCRP/116183</t>
  </si>
  <si>
    <t>PCRP/116187</t>
  </si>
  <si>
    <t>PCRP/183307</t>
  </si>
  <si>
    <t>2.95% FMB 2/1/2022</t>
  </si>
  <si>
    <t>PCRP/183308</t>
  </si>
  <si>
    <t>4.10% FMB 2/1/2042</t>
  </si>
  <si>
    <t>PCRP/610425</t>
  </si>
  <si>
    <t>Journeyman P&amp;D</t>
  </si>
  <si>
    <t>PCRP/189733</t>
  </si>
  <si>
    <t>5.65% Emery 1993A</t>
  </si>
  <si>
    <t>PCRP/189734</t>
  </si>
  <si>
    <t>5 5/8% Emery 1993B</t>
  </si>
  <si>
    <t>PCRP/189735</t>
  </si>
  <si>
    <t>PCRP/189736</t>
  </si>
  <si>
    <t>Emery 6.15% PCRB '96</t>
  </si>
  <si>
    <t>PCRP/246053</t>
  </si>
  <si>
    <t>Curr Mat PCRB's-Secr</t>
  </si>
  <si>
    <t>PCRP/270271</t>
  </si>
  <si>
    <t>PCRP/270272</t>
  </si>
  <si>
    <t>PCRP/270273</t>
  </si>
  <si>
    <t>PCRP/276445</t>
  </si>
  <si>
    <t>PCRP/246090</t>
  </si>
  <si>
    <t>Cur Mat Dis FMB</t>
  </si>
  <si>
    <t>PCRP/277506</t>
  </si>
  <si>
    <t>PCRP/277507</t>
  </si>
  <si>
    <t>PCRP/200011</t>
  </si>
  <si>
    <t>IntrCo Notes Pay-PMI</t>
  </si>
  <si>
    <t>PCRP/239901</t>
  </si>
  <si>
    <t>IntrCo Int Pay - PMI</t>
  </si>
  <si>
    <t>PCRP/210731</t>
  </si>
  <si>
    <t>I/Co Fd Tax Pay Even</t>
  </si>
  <si>
    <t>PCRP/210733</t>
  </si>
  <si>
    <t>I/Co St Tax Pay MEHC</t>
  </si>
  <si>
    <t>PCRP/210734</t>
  </si>
  <si>
    <t>PCRP/235242</t>
  </si>
  <si>
    <t>Accr WY Wind Gen Tax</t>
  </si>
  <si>
    <t>PCRP/238181</t>
  </si>
  <si>
    <t>PCRP/238182</t>
  </si>
  <si>
    <t>PCRP/238956</t>
  </si>
  <si>
    <t>Int Accr - Other</t>
  </si>
  <si>
    <t>PCRP/241807</t>
  </si>
  <si>
    <t>Cur fed int tx liab</t>
  </si>
  <si>
    <t>PCRP/241827</t>
  </si>
  <si>
    <t>Curr st int tx corr</t>
  </si>
  <si>
    <t>PCRP/249933</t>
  </si>
  <si>
    <t>FAS 115 Post-Emp Lia</t>
  </si>
  <si>
    <t>PCRP/249934</t>
  </si>
  <si>
    <t>FAS 158 PR Liab-Curr</t>
  </si>
  <si>
    <t>PCRP/249986</t>
  </si>
  <si>
    <t>Misc Othr Def - Curr</t>
  </si>
  <si>
    <t>PCRP/280499</t>
  </si>
  <si>
    <t>FAS 112 Post-Emp Lia</t>
  </si>
  <si>
    <t>PCRP/503135</t>
  </si>
  <si>
    <t>Auto/Park/Mileage</t>
  </si>
  <si>
    <t>PCRP/530030</t>
  </si>
  <si>
    <t>Bldg Ops Serv</t>
  </si>
  <si>
    <t>PCRP/530190</t>
  </si>
  <si>
    <t>Misc Contr/Serv</t>
  </si>
  <si>
    <t>PCRP/535000</t>
  </si>
  <si>
    <t>Electricity</t>
  </si>
  <si>
    <t>PCRP/535225</t>
  </si>
  <si>
    <t>Water</t>
  </si>
  <si>
    <t>PCRP/535300</t>
  </si>
  <si>
    <t>Other Utilities</t>
  </si>
  <si>
    <t>PCRP/543000</t>
  </si>
  <si>
    <t>Other Rent/Leases</t>
  </si>
  <si>
    <t>PCRP/610036</t>
  </si>
  <si>
    <t>Property Services</t>
  </si>
  <si>
    <t>PCRP/599750</t>
  </si>
  <si>
    <t>Appropriations of RE</t>
  </si>
  <si>
    <t>ARO/REG DIFF - CONDIT HYDRO PLANT</t>
  </si>
  <si>
    <t>187546</t>
  </si>
  <si>
    <t>1823910</t>
  </si>
  <si>
    <t>103463</t>
  </si>
  <si>
    <t>Olympia MGP</t>
  </si>
  <si>
    <t>187355</t>
  </si>
  <si>
    <t>Reg Asset # Post-Employment Costs</t>
  </si>
  <si>
    <t>187364</t>
  </si>
  <si>
    <t>Reg Asset  - ID - Naughton U3 Costs</t>
  </si>
  <si>
    <t>PCRP/157009</t>
  </si>
  <si>
    <t>Notes Rec-Recon Acct</t>
  </si>
  <si>
    <t>PCRP/157499</t>
  </si>
  <si>
    <t>Notes Rec-Recl to Cu</t>
  </si>
  <si>
    <t>PCRP/163500</t>
  </si>
  <si>
    <t>SERP-CSV</t>
  </si>
  <si>
    <t>PCRP/163501</t>
  </si>
  <si>
    <t>SERP-Premium Payment</t>
  </si>
  <si>
    <t>PCRP/163505</t>
  </si>
  <si>
    <t>Invest Def Cmp</t>
  </si>
  <si>
    <t>PCRP/163510</t>
  </si>
  <si>
    <t>COLI-CSV</t>
  </si>
  <si>
    <t>PCRP/163520</t>
  </si>
  <si>
    <t>COLI Loans</t>
  </si>
  <si>
    <t>PCRP/187030</t>
  </si>
  <si>
    <t>Reg Asset-Inc Tax Pr</t>
  </si>
  <si>
    <t>PCRP/187507</t>
  </si>
  <si>
    <t>ARO/Reg Diff-Blundll</t>
  </si>
  <si>
    <t>PCRP/187509</t>
  </si>
  <si>
    <t>ARO/Reg Diff-DJ Land</t>
  </si>
  <si>
    <t>PCRP/187512</t>
  </si>
  <si>
    <t>PCRP/187514</t>
  </si>
  <si>
    <t>ARO/Reg Diff-JB Land</t>
  </si>
  <si>
    <t>PCRP/187515</t>
  </si>
  <si>
    <t>ARO/Reg Diff-JB FGD1</t>
  </si>
  <si>
    <t>PCRP/187520</t>
  </si>
  <si>
    <t>PCRP/187525</t>
  </si>
  <si>
    <t>PCRP/187526</t>
  </si>
  <si>
    <t>ARO/Reg Diff-Nau 3-2</t>
  </si>
  <si>
    <t>PCRP/187527</t>
  </si>
  <si>
    <t>ARO/Reg Diff-Herm</t>
  </si>
  <si>
    <t>PCRP/187530</t>
  </si>
  <si>
    <t>ARO/Reg Diff-Distr</t>
  </si>
  <si>
    <t>PCRP/187531</t>
  </si>
  <si>
    <t>ARO/Reg Diff-Trans</t>
  </si>
  <si>
    <t>PCRP/187532</t>
  </si>
  <si>
    <t>PCRP/187533</t>
  </si>
  <si>
    <t>PCRP/187536</t>
  </si>
  <si>
    <t>ARO/Reg Diff-LNG JPR</t>
  </si>
  <si>
    <t>PCRP/187542</t>
  </si>
  <si>
    <t>ARO/Reg Diff-Dunlap</t>
  </si>
  <si>
    <t>PCRP/187544</t>
  </si>
  <si>
    <t>ARO/Reg Diff-Hayden</t>
  </si>
  <si>
    <t>PCRP/187545</t>
  </si>
  <si>
    <t>ARO/Reg Diff-Condit</t>
  </si>
  <si>
    <t>PCRP/187546</t>
  </si>
  <si>
    <t>ARO/Reg Diff-Little</t>
  </si>
  <si>
    <t>PCRP/187017</t>
  </si>
  <si>
    <t>PCRP/187621</t>
  </si>
  <si>
    <t>Reg Asset - FAS 158</t>
  </si>
  <si>
    <t>#/188010</t>
  </si>
  <si>
    <t>Not assigned/188010</t>
  </si>
  <si>
    <t>PCRP/186901</t>
  </si>
  <si>
    <t>FAS 133 Reg Asset</t>
  </si>
  <si>
    <t>BPA Idaho Balancing</t>
  </si>
  <si>
    <t>PCRP/187355</t>
  </si>
  <si>
    <t>RegA-Post Empl Costs</t>
  </si>
  <si>
    <t>PCRP/187364</t>
  </si>
  <si>
    <t>RegA-Naughton Unit 3</t>
  </si>
  <si>
    <t>PCRP/187910</t>
  </si>
  <si>
    <t>Def Ex NPC -WA Hydro</t>
  </si>
  <si>
    <t>PCRP/187936</t>
  </si>
  <si>
    <t>SB 408 RgAst-EvnYr#1</t>
  </si>
  <si>
    <t>PCRP/187940</t>
  </si>
  <si>
    <t>Reg Asset - Frzn MTM</t>
  </si>
  <si>
    <t>PCRP/187952</t>
  </si>
  <si>
    <t>OR Defrd Intervenor</t>
  </si>
  <si>
    <t>PCRP/187969</t>
  </si>
  <si>
    <t>Rg Asst-Othr-Bal Rcl</t>
  </si>
  <si>
    <t>PCRP/188000</t>
  </si>
  <si>
    <t>Reg Asset - Env Cost</t>
  </si>
  <si>
    <t>280449</t>
  </si>
  <si>
    <t>FAS 158 PR Liab - Recl to Current</t>
  </si>
  <si>
    <t>284960</t>
  </si>
  <si>
    <t>288680</t>
  </si>
  <si>
    <t>Envir Liab - Coos Bay MGP (50% Adv Ross)</t>
  </si>
  <si>
    <t>288681</t>
  </si>
  <si>
    <t>Envir Liab - Coos Bay MGP (50% PCRP)</t>
  </si>
  <si>
    <t>288682</t>
  </si>
  <si>
    <t>Envir Liab - Everett MGP (1/3 Adv Ross)</t>
  </si>
  <si>
    <t>288684</t>
  </si>
  <si>
    <t>Envir Liab - Eugene MGP (50% Adv Ross)</t>
  </si>
  <si>
    <t>288686</t>
  </si>
  <si>
    <t>Envir Liab - Tacoma A St. (75% Adv Ross)</t>
  </si>
  <si>
    <t>288688</t>
  </si>
  <si>
    <t>Envir Liab - Thea Foss (75% Adv Ross)</t>
  </si>
  <si>
    <t>288689</t>
  </si>
  <si>
    <t>Envir Liab - Thea Foss (25% PCRP)</t>
  </si>
  <si>
    <t>289000</t>
  </si>
  <si>
    <t>SCRUBBER CONTIGENCY - CENTRALIA</t>
  </si>
  <si>
    <t>289950</t>
  </si>
  <si>
    <t>L-T Accrued Settlement Provisions</t>
  </si>
  <si>
    <t>PCRP/132096</t>
  </si>
  <si>
    <t>Prpd RECs-RPS (WA)</t>
  </si>
  <si>
    <t>PCRP/132303</t>
  </si>
  <si>
    <t>Prep Int-COLI's</t>
  </si>
  <si>
    <t>PCRP/299107</t>
  </si>
  <si>
    <t>FAS 158 SERP Acc OCI</t>
  </si>
  <si>
    <t>PCRP/299117</t>
  </si>
  <si>
    <t>Tax FAS 158 SERP Acc</t>
  </si>
  <si>
    <t>PCRP/279501</t>
  </si>
  <si>
    <t>Noncurrent Oblig - O</t>
  </si>
  <si>
    <t>PCRP/279502</t>
  </si>
  <si>
    <t>Noncurrent Oblig - C</t>
  </si>
  <si>
    <t>PCRP/279505</t>
  </si>
  <si>
    <t>Noncur Oblg - PMOC</t>
  </si>
  <si>
    <t>PCRP/279506</t>
  </si>
  <si>
    <t>Noncur Oblg - CC Gas</t>
  </si>
  <si>
    <t>PCRP/279507</t>
  </si>
  <si>
    <t>Noncur Oblg - LS Gas</t>
  </si>
  <si>
    <t>PCRP/279508</t>
  </si>
  <si>
    <t>Noncur Oblg - Sunysd</t>
  </si>
  <si>
    <t>PCRP/279509</t>
  </si>
  <si>
    <t>Ncur Oblg - Cheh Gas</t>
  </si>
  <si>
    <t>PCRP/280330</t>
  </si>
  <si>
    <t>FAS 112 Book Reserve</t>
  </si>
  <si>
    <t>PCRP/280490</t>
  </si>
  <si>
    <t>FAS 112 - Wasatch Wo</t>
  </si>
  <si>
    <t>PCRP/280449</t>
  </si>
  <si>
    <t>FAS 158 PR Liab-Recl</t>
  </si>
  <si>
    <t>PCRP/280465</t>
  </si>
  <si>
    <t>FAS 158 SERP Liab</t>
  </si>
  <si>
    <t>PCRP/280479</t>
  </si>
  <si>
    <t>FAS 158 SERP Ben Lia</t>
  </si>
  <si>
    <t>PCRP/289201</t>
  </si>
  <si>
    <t>N. Umpqua - Trib Enh</t>
  </si>
  <si>
    <t>PCRP/289202</t>
  </si>
  <si>
    <t>N. Umpqua - L-T Mon</t>
  </si>
  <si>
    <t>PCRP/289203</t>
  </si>
  <si>
    <t>N. Umpqua - Mitigati</t>
  </si>
  <si>
    <t>PCRP/289204</t>
  </si>
  <si>
    <t>N. Umpqua - Oversigh</t>
  </si>
  <si>
    <t>PCRP/289211</t>
  </si>
  <si>
    <t>Bear Riv - Consrv Ha</t>
  </si>
  <si>
    <t>PCRP/289212</t>
  </si>
  <si>
    <t>Bear Riv - Hab Enh &amp;</t>
  </si>
  <si>
    <t>PCRP/289213</t>
  </si>
  <si>
    <t>Bear Riv - Lnd &amp; Wat</t>
  </si>
  <si>
    <t>PCRP/289214</t>
  </si>
  <si>
    <t>Bear Riv - Other Set</t>
  </si>
  <si>
    <t>PCRP/289221</t>
  </si>
  <si>
    <t>Rogue Rvr - Habitat</t>
  </si>
  <si>
    <t>PCRP/289231</t>
  </si>
  <si>
    <t>Lewis Rvr - LWD Fund</t>
  </si>
  <si>
    <t>PCRP/289232</t>
  </si>
  <si>
    <t>Lewis Rvr - Aquatics</t>
  </si>
  <si>
    <t>PCRP/289233</t>
  </si>
  <si>
    <t>Lewis Rvr - Forest</t>
  </si>
  <si>
    <t>PCRP/289234</t>
  </si>
  <si>
    <t>Lewis Rvr-Emrg Notfy</t>
  </si>
  <si>
    <t>PCRP/284916</t>
  </si>
  <si>
    <t>ARO Liab-Glenrock Re</t>
  </si>
  <si>
    <t>PCRP/284919</t>
  </si>
  <si>
    <t>ARO Liab-Blundell Pl</t>
  </si>
  <si>
    <t>PCRP/284920</t>
  </si>
  <si>
    <t>ARO Liab-Colstrip Pl</t>
  </si>
  <si>
    <t>PCRP/284921</t>
  </si>
  <si>
    <t>ARO Liab-DJ Plt Land</t>
  </si>
  <si>
    <t>PCRP/284922</t>
  </si>
  <si>
    <t>ARO Liab-Hunter Plt</t>
  </si>
  <si>
    <t>PCRP/284924</t>
  </si>
  <si>
    <t>ARO Liab-Huntgn Plt</t>
  </si>
  <si>
    <t>PCRP/284926</t>
  </si>
  <si>
    <t>ARO Liab-JB Plt Land</t>
  </si>
  <si>
    <t>PCRP/284927</t>
  </si>
  <si>
    <t>ARO Liab-JB Plt #1</t>
  </si>
  <si>
    <t>PCRP/284928</t>
  </si>
  <si>
    <t>ARO Liab-JB Plt #2</t>
  </si>
  <si>
    <t>PCRP/284929</t>
  </si>
  <si>
    <t>ARO Liab-JB Plt #3</t>
  </si>
  <si>
    <t>PCRP/284930</t>
  </si>
  <si>
    <t>ARO Liab-JB Plt Raw</t>
  </si>
  <si>
    <t>PCRP/284931</t>
  </si>
  <si>
    <t>ARO Liab-JB Plt Pipe</t>
  </si>
  <si>
    <t>PCRP/284932</t>
  </si>
  <si>
    <t>ARO Liab-Naughton Pl</t>
  </si>
  <si>
    <t>PCRP/284933</t>
  </si>
  <si>
    <t>ARO Liab-Nghtn 1 &amp; 2</t>
  </si>
  <si>
    <t>PCRP/284934</t>
  </si>
  <si>
    <t>ARO Liab-Nghton Pl 3</t>
  </si>
  <si>
    <t>PCRP/284935</t>
  </si>
  <si>
    <t>ARO Liab-Nghtn 1&amp;2 A</t>
  </si>
  <si>
    <t>PCRP/284936</t>
  </si>
  <si>
    <t>ARO Liab-Nghtn 3 Ash</t>
  </si>
  <si>
    <t>PCRP/284937</t>
  </si>
  <si>
    <t>ARO Liab-Nghtn 3 FGD</t>
  </si>
  <si>
    <t>PCRP/284938</t>
  </si>
  <si>
    <t>PCRP/284939</t>
  </si>
  <si>
    <t>ARO Liab-Herm Plant</t>
  </si>
  <si>
    <t>PCRP/284942</t>
  </si>
  <si>
    <t>ARO Liab-Dist Plant</t>
  </si>
  <si>
    <t>PCRP/284943</t>
  </si>
  <si>
    <t>ARO Liab-Tran Plant</t>
  </si>
  <si>
    <t>PCRP/284944</t>
  </si>
  <si>
    <t>ARO Liab-CC Evap Pnd</t>
  </si>
  <si>
    <t>PCRP/284946</t>
  </si>
  <si>
    <t>ARO Liab-Asb Pwr Pln</t>
  </si>
  <si>
    <t>PCRP/284947</t>
  </si>
  <si>
    <t>ARO Liab-Gen Plant</t>
  </si>
  <si>
    <t>PCRP/284950</t>
  </si>
  <si>
    <t>ARO Liab-LNG JPR WF</t>
  </si>
  <si>
    <t>PCRP/284951</t>
  </si>
  <si>
    <t>ARO Liab-Marengo WF</t>
  </si>
  <si>
    <t>PCRP/284952</t>
  </si>
  <si>
    <t>ARO Liab-Goodnoe WF</t>
  </si>
  <si>
    <t>PCRP/284953</t>
  </si>
  <si>
    <t>ARO Liab-Chehalis Pl</t>
  </si>
  <si>
    <t>PCRP/284954</t>
  </si>
  <si>
    <t>ARO Liab-7 Mile Hill</t>
  </si>
  <si>
    <t>PCRP/284955</t>
  </si>
  <si>
    <t>ARO Liab-High Plains</t>
  </si>
  <si>
    <t>PCRP/284956</t>
  </si>
  <si>
    <t>ARO Liab - McFadden</t>
  </si>
  <si>
    <t>PCRP/284957</t>
  </si>
  <si>
    <t>ARO Liab - Dunlap</t>
  </si>
  <si>
    <t>PCRP/284958</t>
  </si>
  <si>
    <t>ARO Liab-Hayden Coal</t>
  </si>
  <si>
    <t>PCRP/284959</t>
  </si>
  <si>
    <t>ARO Liab - Condit</t>
  </si>
  <si>
    <t>PCRP/284960</t>
  </si>
  <si>
    <t>ARO Liab-Little Mtn</t>
  </si>
  <si>
    <t>PCRP/210552</t>
  </si>
  <si>
    <t>Transm Pmts Rec-Othr</t>
  </si>
  <si>
    <t>PCRP/230140</t>
  </si>
  <si>
    <t>Customer Deposits</t>
  </si>
  <si>
    <t>PCRP/230160</t>
  </si>
  <si>
    <t>Dep - OR Volum Prgm</t>
  </si>
  <si>
    <t>PCRP/230200</t>
  </si>
  <si>
    <t>S-T Transm Dep-Cr Re</t>
  </si>
  <si>
    <t>PCRP/289926</t>
  </si>
  <si>
    <t>Tran Cust Dep-Future</t>
  </si>
  <si>
    <t>PCRP/289040</t>
  </si>
  <si>
    <t>Def Comp-PPL</t>
  </si>
  <si>
    <t>PCRP/289651</t>
  </si>
  <si>
    <t>Exec Def Comp Reduct</t>
  </si>
  <si>
    <t>PCRP/289029</t>
  </si>
  <si>
    <t>Oth Def Cr - Cogener</t>
  </si>
  <si>
    <t>PCRP/230150</t>
  </si>
  <si>
    <t>Misc Security Dep</t>
  </si>
  <si>
    <t>PCRP/283940</t>
  </si>
  <si>
    <t>Ncurr Liab - Fzn MTM</t>
  </si>
  <si>
    <t>PCRP/288601</t>
  </si>
  <si>
    <t>Env Liab-Cent. Plant</t>
  </si>
  <si>
    <t>PCRP/288602</t>
  </si>
  <si>
    <t>Env Liab-Cent. (JO)</t>
  </si>
  <si>
    <t>PCRP/288603</t>
  </si>
  <si>
    <t>Env Liab-Cent. PCor</t>
  </si>
  <si>
    <t>PCRP/288680</t>
  </si>
  <si>
    <t>Env Liab-Coos Bay</t>
  </si>
  <si>
    <t>PCRP/288681</t>
  </si>
  <si>
    <t>PCRP/288682</t>
  </si>
  <si>
    <t>Env Liab-Everett MGP</t>
  </si>
  <si>
    <t>PCRP/288684</t>
  </si>
  <si>
    <t>Env Liab-Eugene MGP</t>
  </si>
  <si>
    <t>PCRP/288686</t>
  </si>
  <si>
    <t>Env Liab-Tacoma A St</t>
  </si>
  <si>
    <t>PCRP/288688</t>
  </si>
  <si>
    <t>Env Liab-Thea Foss</t>
  </si>
  <si>
    <t>PCRP/288689</t>
  </si>
  <si>
    <t>PCRP/289000</t>
  </si>
  <si>
    <t>Def Rev - Other</t>
  </si>
  <si>
    <t>PCRP/289024</t>
  </si>
  <si>
    <t>Def Rev-Cwltz/Lw Rvr</t>
  </si>
  <si>
    <t>PCRP/289535</t>
  </si>
  <si>
    <t>Wstrn Coal Ben Oblig</t>
  </si>
  <si>
    <t>PCRP/289950</t>
  </si>
  <si>
    <t>L-T Accrd Settlement</t>
  </si>
  <si>
    <t>PCRP/288113</t>
  </si>
  <si>
    <t>Reg Liab-OR Herm</t>
  </si>
  <si>
    <t>PCRP/288119</t>
  </si>
  <si>
    <t>Reg Liab-SMUD</t>
  </si>
  <si>
    <t>PCRP/288108</t>
  </si>
  <si>
    <t>Reg Liab - WA Flwthr</t>
  </si>
  <si>
    <t>PCRP/288109</t>
  </si>
  <si>
    <t>Reg Liab - IncTx ITC</t>
  </si>
  <si>
    <t>PCRP/288114</t>
  </si>
  <si>
    <t>Reg Liab-OR Sale Gn</t>
  </si>
  <si>
    <t>PCRP/288122</t>
  </si>
  <si>
    <t>Reg Liab-UT HELP</t>
  </si>
  <si>
    <t>PCRP/288123</t>
  </si>
  <si>
    <t>Reg Liab-WA Low Inc</t>
  </si>
  <si>
    <t>PCRP/288140</t>
  </si>
  <si>
    <t>Reg Liab-WA A&amp;G Cred</t>
  </si>
  <si>
    <t>PCRP/288150</t>
  </si>
  <si>
    <t>Reg Liab-Blue Sky-OR</t>
  </si>
  <si>
    <t>PCRP/288151</t>
  </si>
  <si>
    <t>Reg Liab-Blue Sky-WA</t>
  </si>
  <si>
    <t>PCRP/288152</t>
  </si>
  <si>
    <t>Reg Liab-Blue Sky-CA</t>
  </si>
  <si>
    <t>PCRP/288153</t>
  </si>
  <si>
    <t>Reg Liab-Blue Sky-UT</t>
  </si>
  <si>
    <t>PCRP/288154</t>
  </si>
  <si>
    <t>Reg Liab-Blue Sky-ID</t>
  </si>
  <si>
    <t>PCRP/288155</t>
  </si>
  <si>
    <t>Reg Liab-Blue Sky-WY</t>
  </si>
  <si>
    <t>PCRP/288200</t>
  </si>
  <si>
    <t>BPA Wash Reg Bal Acc</t>
  </si>
  <si>
    <t>PCRP/288201</t>
  </si>
  <si>
    <t>BPA Oregon Balancing</t>
  </si>
  <si>
    <t>PCRP/288400</t>
  </si>
  <si>
    <t>Rg Liab-DSM Bal Rcls</t>
  </si>
  <si>
    <t>PCRP/288401</t>
  </si>
  <si>
    <t>Reg Liab-OR Asset/Li</t>
  </si>
  <si>
    <t>PCRP/288469</t>
  </si>
  <si>
    <t>Rg Liab-Othr-Bal Rcl</t>
  </si>
  <si>
    <t>PCRP/288508</t>
  </si>
  <si>
    <t>ARO/Reg Diff-Colstrp</t>
  </si>
  <si>
    <t>PCRP/288510</t>
  </si>
  <si>
    <t>ARO/Reg Diff-Hnt Lan</t>
  </si>
  <si>
    <t>PCRP/288516</t>
  </si>
  <si>
    <t>ARO/Reg Diff-JB FGD2</t>
  </si>
  <si>
    <t>PCRP/288517</t>
  </si>
  <si>
    <t>ARO/Reg Diff-JB FGD3</t>
  </si>
  <si>
    <t>PCRP/288518</t>
  </si>
  <si>
    <t>ARO/Reg Diff-JB Raw</t>
  </si>
  <si>
    <t>PCRP/288519</t>
  </si>
  <si>
    <t>ARO/Reg Diff-JB Pipe</t>
  </si>
  <si>
    <t>PCRP/288521</t>
  </si>
  <si>
    <t>ARO/Reg Diff-Nau 1&amp;2</t>
  </si>
  <si>
    <t>PCRP/288522</t>
  </si>
  <si>
    <t>ARO/Reg Diff-Nau 3</t>
  </si>
  <si>
    <t>PCRP/288523</t>
  </si>
  <si>
    <t>ARO/Reg Diff-N 1&amp;2 A</t>
  </si>
  <si>
    <t>PCRP/288524</t>
  </si>
  <si>
    <t>ARO/Reg Diff-Nau 3 A</t>
  </si>
  <si>
    <t>PCRP/288534</t>
  </si>
  <si>
    <t>ARO/Reg Diff-Gen Pln</t>
  </si>
  <si>
    <t>PCRP/288537</t>
  </si>
  <si>
    <t>ARO/Reg Diff-Marengo</t>
  </si>
  <si>
    <t>PCRP/288538</t>
  </si>
  <si>
    <t>ARO/Reg Diff-Goodnoe</t>
  </si>
  <si>
    <t>PCRP/288539</t>
  </si>
  <si>
    <t>ARO/Reg Diff-7 Mile</t>
  </si>
  <si>
    <t>PCRP/288540</t>
  </si>
  <si>
    <t>ARO/Reg Diff-High PL</t>
  </si>
  <si>
    <t>ARO/Reg Diff-McFaddn</t>
  </si>
  <si>
    <t>PCRP/288543</t>
  </si>
  <si>
    <t>ARO/Reg Diff-Cheh Pl</t>
  </si>
  <si>
    <t>PCRP/101000</t>
  </si>
  <si>
    <t>Main Concentration</t>
  </si>
  <si>
    <t>PCRP/101003</t>
  </si>
  <si>
    <t>Main Concent-WiresIn</t>
  </si>
  <si>
    <t>PCRP/101203</t>
  </si>
  <si>
    <t>RETL-Wires In Clr</t>
  </si>
  <si>
    <t>PCRP/102000</t>
  </si>
  <si>
    <t>Main Check Disb</t>
  </si>
  <si>
    <t>PCRP/102001</t>
  </si>
  <si>
    <t>Mn Chk-Check Clr</t>
  </si>
  <si>
    <t>PCRP/102004</t>
  </si>
  <si>
    <t>Mn Chk-Wire Out Clr</t>
  </si>
  <si>
    <t>PCRP/102201</t>
  </si>
  <si>
    <t>Prop Dept Chk Clear</t>
  </si>
  <si>
    <t>PCRP/103000</t>
  </si>
  <si>
    <t>PCRP/103001</t>
  </si>
  <si>
    <t>Main Check Disb-Clrg</t>
  </si>
  <si>
    <t>PCRP/103004</t>
  </si>
  <si>
    <t>Main Ck Disb-Wires</t>
  </si>
  <si>
    <t>PCRP/105000</t>
  </si>
  <si>
    <t>Main Depository</t>
  </si>
  <si>
    <t>PCRP/105007</t>
  </si>
  <si>
    <t>Mn Dep-Ret Item Clr</t>
  </si>
  <si>
    <t>PCRP/106903</t>
  </si>
  <si>
    <t>PPW Direct Wires In</t>
  </si>
  <si>
    <t>PCRP/109003</t>
  </si>
  <si>
    <t>EDI-Wires/ACH In Clr</t>
  </si>
  <si>
    <t>PCRP/112980</t>
  </si>
  <si>
    <t>Held Checks Received</t>
  </si>
  <si>
    <t>PCRP/112995</t>
  </si>
  <si>
    <t>Cash-Neg Cash Reclss</t>
  </si>
  <si>
    <t>PCRP/112999</t>
  </si>
  <si>
    <t>Cash-Bank Det Clrg</t>
  </si>
  <si>
    <t>PCRP/156009</t>
  </si>
  <si>
    <t>Notes Rec - Current</t>
  </si>
  <si>
    <t>PCRP/116410</t>
  </si>
  <si>
    <t>A/R - Employees</t>
  </si>
  <si>
    <t>PCRP/116900</t>
  </si>
  <si>
    <t>A/R - Other-Recon</t>
  </si>
  <si>
    <t>PCRP/156076</t>
  </si>
  <si>
    <t>Emp Rec-NonCur-Clrg</t>
  </si>
  <si>
    <t>PCRP/115174</t>
  </si>
  <si>
    <t>Cash Overs &amp; Shorts</t>
  </si>
  <si>
    <t>ACCOUNTS PAYABLE</t>
  </si>
  <si>
    <t>PCRP/210900</t>
  </si>
  <si>
    <t>GR/IR Clearing</t>
  </si>
  <si>
    <t>PCRP/210990</t>
  </si>
  <si>
    <t>Purch Card Trans Lia</t>
  </si>
  <si>
    <t>PCRP/210100</t>
  </si>
  <si>
    <t>A/P Reconciliation</t>
  </si>
  <si>
    <t>PCRP/210115</t>
  </si>
  <si>
    <t>CSS Customer Acct Re</t>
  </si>
  <si>
    <t>PCRP/210119</t>
  </si>
  <si>
    <t>Cntr Acct Pay-Brk Af</t>
  </si>
  <si>
    <t>PCRP/210150</t>
  </si>
  <si>
    <t>A/P Purch Card Recon</t>
  </si>
  <si>
    <t>PCRP/210402</t>
  </si>
  <si>
    <t>Min Plt Ac Colstrip</t>
  </si>
  <si>
    <t>PCRP/210403</t>
  </si>
  <si>
    <t>Min Plt Acc Cholla</t>
  </si>
  <si>
    <t>PCRP/210405</t>
  </si>
  <si>
    <t>Min Plt Acc Hayden</t>
  </si>
  <si>
    <t>PCRP/210406</t>
  </si>
  <si>
    <t>Min Plt Ac Hermiston</t>
  </si>
  <si>
    <t>PCRP/210546</t>
  </si>
  <si>
    <t>T&amp;E Expense Liab</t>
  </si>
  <si>
    <t>PCRP/210613</t>
  </si>
  <si>
    <t>Black Butte Coal Co</t>
  </si>
  <si>
    <t>PCRP/210614</t>
  </si>
  <si>
    <t>Accrued A/P - Mining</t>
  </si>
  <si>
    <t>PCRP/210616</t>
  </si>
  <si>
    <t>Western Energy - Col</t>
  </si>
  <si>
    <t>PCRP/210631</t>
  </si>
  <si>
    <t>Dry Fork Coal Purc</t>
  </si>
  <si>
    <t>PCRP/210637</t>
  </si>
  <si>
    <t>Canyon Fuel Coal Pur</t>
  </si>
  <si>
    <t>PCRP/210638</t>
  </si>
  <si>
    <t>Westridge Coal Purch</t>
  </si>
  <si>
    <t>PCRP/210640</t>
  </si>
  <si>
    <t>APS/P&amp;M Cholla Coal</t>
  </si>
  <si>
    <t>PCRP/210641</t>
  </si>
  <si>
    <t>Colo Wyo Coal Purcha</t>
  </si>
  <si>
    <t>PCRP/210642</t>
  </si>
  <si>
    <t>Peabody Coal Purchas</t>
  </si>
  <si>
    <t>PCRP/210645</t>
  </si>
  <si>
    <t>Blundell Geothermal</t>
  </si>
  <si>
    <t>PCRP/210649</t>
  </si>
  <si>
    <t>Chevron Mining (P&amp;M)</t>
  </si>
  <si>
    <t>PCRP/210650</t>
  </si>
  <si>
    <t>Bear Canyon Coal CBN</t>
  </si>
  <si>
    <t>PCRP/210652</t>
  </si>
  <si>
    <t>Hermiston Gen Co Acc</t>
  </si>
  <si>
    <t>PCRP/210673</t>
  </si>
  <si>
    <t>Nielson Transport</t>
  </si>
  <si>
    <t>210675</t>
  </si>
  <si>
    <t>Westmoreland Kemmerer Payable</t>
  </si>
  <si>
    <t>PCRP/210675</t>
  </si>
  <si>
    <t>Westmoreland Kemmere</t>
  </si>
  <si>
    <t>PCRP/210680</t>
  </si>
  <si>
    <t>PCRP/210800</t>
  </si>
  <si>
    <t>A/P-Neg Cash Reclass</t>
  </si>
  <si>
    <t>PCRP/210910</t>
  </si>
  <si>
    <t>Freight Clearing</t>
  </si>
  <si>
    <t>PCRP/215076</t>
  </si>
  <si>
    <t>K-Plus Em Cntr-E Chc</t>
  </si>
  <si>
    <t>PCRP/215079</t>
  </si>
  <si>
    <t>K-Plus Emplyr Cnt-Ma</t>
  </si>
  <si>
    <t>PCRP/215102</t>
  </si>
  <si>
    <t>Savage Brothers - Up</t>
  </si>
  <si>
    <t>PCRP/215111</t>
  </si>
  <si>
    <t>IBEW 57 Life Insur</t>
  </si>
  <si>
    <t>PCRP/215124</t>
  </si>
  <si>
    <t>Mining Division - Re</t>
  </si>
  <si>
    <t>PCRP/215169</t>
  </si>
  <si>
    <t>CSS Refunds</t>
  </si>
  <si>
    <t>PCRP/215174</t>
  </si>
  <si>
    <t>Millard County Landf</t>
  </si>
  <si>
    <t>PCRP/215176</t>
  </si>
  <si>
    <t>Beaver County Landfi</t>
  </si>
  <si>
    <t>PCRP/215196</t>
  </si>
  <si>
    <t>Sanpete County Fire</t>
  </si>
  <si>
    <t>PCRP/215210</t>
  </si>
  <si>
    <t>Sanpete County Land</t>
  </si>
  <si>
    <t>PCRP/215212</t>
  </si>
  <si>
    <t>Taylrsville Strm Fee</t>
  </si>
  <si>
    <t>PCRP/215365</t>
  </si>
  <si>
    <t>HSA Employer Contrib</t>
  </si>
  <si>
    <t>PCRP/215366</t>
  </si>
  <si>
    <t>HSA Employee Contrib</t>
  </si>
  <si>
    <t>PCRP/215414</t>
  </si>
  <si>
    <t>Union Pacific Railro</t>
  </si>
  <si>
    <t>PCRP/215420</t>
  </si>
  <si>
    <t>On-The-Bill Fin Liab</t>
  </si>
  <si>
    <t>PCRP/215427</t>
  </si>
  <si>
    <t>Project Help</t>
  </si>
  <si>
    <t>PCRP/215428</t>
  </si>
  <si>
    <t>CSS Project Help</t>
  </si>
  <si>
    <t>PCRP/215429</t>
  </si>
  <si>
    <t>CSS Oregon Low Inc</t>
  </si>
  <si>
    <t>PCRP/215432</t>
  </si>
  <si>
    <t>OR Salmon Habitat</t>
  </si>
  <si>
    <t>PCRP/215433</t>
  </si>
  <si>
    <t>School Enrgy Conserv</t>
  </si>
  <si>
    <t>PCRP/215434</t>
  </si>
  <si>
    <t>Local and New Market</t>
  </si>
  <si>
    <t>PCRP/215435</t>
  </si>
  <si>
    <t>Renewable Energy Res</t>
  </si>
  <si>
    <t>PCRP/215436</t>
  </si>
  <si>
    <t>Low Inc Weatherizatn</t>
  </si>
  <si>
    <t>PCRP/215437</t>
  </si>
  <si>
    <t>Rehab of Low Inc Hsg</t>
  </si>
  <si>
    <t>PCRP/215510</t>
  </si>
  <si>
    <t>Med/Dent/Vision - En</t>
  </si>
  <si>
    <t>PCRP/215511</t>
  </si>
  <si>
    <t>Employee Life - Ener</t>
  </si>
  <si>
    <t>PCRP/215513</t>
  </si>
  <si>
    <t>Ltd - Energy West</t>
  </si>
  <si>
    <t>PCRP/215550</t>
  </si>
  <si>
    <t>Med/Dent/Vision - Br</t>
  </si>
  <si>
    <t>PCRP/215820</t>
  </si>
  <si>
    <t>OR KDR (Cop1&amp;2,IrGt)</t>
  </si>
  <si>
    <t>PCRP/215821</t>
  </si>
  <si>
    <t>OR KDR (JC Boyle)</t>
  </si>
  <si>
    <t>215822</t>
  </si>
  <si>
    <t>CA Klamath River Dams Removal</t>
  </si>
  <si>
    <t>PCRP/215822</t>
  </si>
  <si>
    <t>CA Klmth Rvr Dms Rmv</t>
  </si>
  <si>
    <t>PCRP/220000</t>
  </si>
  <si>
    <t>Accounts Pay-Other</t>
  </si>
  <si>
    <t>PCRP/220009</t>
  </si>
  <si>
    <t>Accounts Pay-Suspens</t>
  </si>
  <si>
    <t>PCRP/220010</t>
  </si>
  <si>
    <t>Corp Card Clear Acct</t>
  </si>
  <si>
    <t>PCRP/220011</t>
  </si>
  <si>
    <t>AP Fuel Crd Clr Acct</t>
  </si>
  <si>
    <t>PCRP/220080</t>
  </si>
  <si>
    <t>Net Pwr Cost Pay Net</t>
  </si>
  <si>
    <t>PCRP/220099</t>
  </si>
  <si>
    <t>Net Pwr Cost Pay Est</t>
  </si>
  <si>
    <t>PCRP/220900</t>
  </si>
  <si>
    <t>Trnsm Imb Pen Payble</t>
  </si>
  <si>
    <t>PCRP/220901</t>
  </si>
  <si>
    <t>PCRP/220904</t>
  </si>
  <si>
    <t>Transm Unres Use Pen</t>
  </si>
  <si>
    <t>PCRP/235120</t>
  </si>
  <si>
    <t>Accr - Misc Exp</t>
  </si>
  <si>
    <t>PCRP/235130</t>
  </si>
  <si>
    <t>Accr - Elec Purch-Re</t>
  </si>
  <si>
    <t>PCRP/235131</t>
  </si>
  <si>
    <t>Accr - Elec Purch-Cl</t>
  </si>
  <si>
    <t>PCRP/235185</t>
  </si>
  <si>
    <t>Accr - Deer Crk Royl</t>
  </si>
  <si>
    <t>PCRP/235230</t>
  </si>
  <si>
    <t>Accr - Royalties</t>
  </si>
  <si>
    <t>PCRP/235501</t>
  </si>
  <si>
    <t>Accr - Payroll/Salar</t>
  </si>
  <si>
    <t>PCRP/116500</t>
  </si>
  <si>
    <t>J.O. Rec-Non-Rec</t>
  </si>
  <si>
    <t>PCRP/116600</t>
  </si>
  <si>
    <t>J. O.-Recon Acct</t>
  </si>
  <si>
    <t>PCRP/116510</t>
  </si>
  <si>
    <t>Intra Bus Seg A/R</t>
  </si>
  <si>
    <t>PCRP/116850</t>
  </si>
  <si>
    <t>A/R - Other</t>
  </si>
  <si>
    <t>215085</t>
  </si>
  <si>
    <t>Western Utilities Dental Payable</t>
  </si>
  <si>
    <t>215086</t>
  </si>
  <si>
    <t>Western Utilities Vision Payable</t>
  </si>
  <si>
    <t>Naughton U3</t>
  </si>
  <si>
    <t>Reg Assets</t>
  </si>
  <si>
    <t>From WY B Tab Reports</t>
  </si>
  <si>
    <t>287241</t>
  </si>
  <si>
    <t>DTA 605.302 Environmental Liab- NonReg</t>
  </si>
  <si>
    <t>287297</t>
  </si>
  <si>
    <t>DTA 505.155 Deferred Revenue - Citibank</t>
  </si>
  <si>
    <t>287498</t>
  </si>
  <si>
    <t>DTA 425.140 USA Power Accrual</t>
  </si>
  <si>
    <t>287491</t>
  </si>
  <si>
    <t>DTA BETC Purchased Credits</t>
  </si>
  <si>
    <t>287497</t>
  </si>
  <si>
    <t>DTA BETC Purchased Gain</t>
  </si>
  <si>
    <t>287700</t>
  </si>
  <si>
    <t>DTL Misc</t>
  </si>
  <si>
    <t>287859</t>
  </si>
  <si>
    <t>287972</t>
  </si>
  <si>
    <t>DTL 320.285 RA - Post-Employment Costs</t>
  </si>
  <si>
    <t>287974</t>
  </si>
  <si>
    <t>DTL 415.916 RA - ID - Naughton #3 Costs</t>
  </si>
  <si>
    <t>287892</t>
  </si>
  <si>
    <t>DTL BETC Purchased Gain Fed Detriment</t>
  </si>
  <si>
    <t>PCRP/137807</t>
  </si>
  <si>
    <t>Curr def fed tax cor</t>
  </si>
  <si>
    <t>PCRP/137827</t>
  </si>
  <si>
    <t>Curr def state tax c</t>
  </si>
  <si>
    <t>PCRP/287241</t>
  </si>
  <si>
    <t>DTA 605.302 Env Liab</t>
  </si>
  <si>
    <t>PCRP/287248</t>
  </si>
  <si>
    <t>DTA 415.838 Frzn MTM</t>
  </si>
  <si>
    <t>PCRP/287249</t>
  </si>
  <si>
    <t>DTA 415.839 Frzn MTM</t>
  </si>
  <si>
    <t>PCRP/287262</t>
  </si>
  <si>
    <t>DTA 100.100 RL ITC</t>
  </si>
  <si>
    <t>PCRP/287269</t>
  </si>
  <si>
    <t>DTA CO Tx Crdt CFwd</t>
  </si>
  <si>
    <t>PCRP/287275</t>
  </si>
  <si>
    <t>DTA AZ St Tax Cr C/F</t>
  </si>
  <si>
    <t>PCRP/287280</t>
  </si>
  <si>
    <t>DTA State Chrt Contb</t>
  </si>
  <si>
    <t>PCRP/287284</t>
  </si>
  <si>
    <t>DTA 610.147 Reg LRCL</t>
  </si>
  <si>
    <t>PCRP/287288</t>
  </si>
  <si>
    <t>DTA 415.804 RTO Grid</t>
  </si>
  <si>
    <t>PCRP/287289</t>
  </si>
  <si>
    <t>DTA 425.130 Rogue Rv</t>
  </si>
  <si>
    <t>PCRP/287290</t>
  </si>
  <si>
    <t>DTA 425.150 Lews Rvr</t>
  </si>
  <si>
    <t>PCRP/287297</t>
  </si>
  <si>
    <t>DTA 505.155 Def Rev</t>
  </si>
  <si>
    <t>PCRP/287312</t>
  </si>
  <si>
    <t>DTA 105.400 ARO RL</t>
  </si>
  <si>
    <t>PCRP/287316</t>
  </si>
  <si>
    <t>DTA 715.720 NWP WA</t>
  </si>
  <si>
    <t>PCRP/287320</t>
  </si>
  <si>
    <t>DTA 910.560 SMUD UT</t>
  </si>
  <si>
    <t>PCRP/287336</t>
  </si>
  <si>
    <t>DTA 730.120 FAS 133</t>
  </si>
  <si>
    <t>PCRP/287339</t>
  </si>
  <si>
    <t>DTA 105.400 FAS 143</t>
  </si>
  <si>
    <t>PCRP/287391</t>
  </si>
  <si>
    <t>DTA 425.320 N Umpqua</t>
  </si>
  <si>
    <t>PCRP/287392</t>
  </si>
  <si>
    <t>DTA 425.120 Bear Rvr</t>
  </si>
  <si>
    <t>PCRP/287399</t>
  </si>
  <si>
    <t>PCRP/287434</t>
  </si>
  <si>
    <t>PCRP/287438</t>
  </si>
  <si>
    <t>DTA 415.800 RTO-Allo</t>
  </si>
  <si>
    <t>PCRP/287439</t>
  </si>
  <si>
    <t>DTA 415.805 RTO-WY</t>
  </si>
  <si>
    <t>PCRP/287440</t>
  </si>
  <si>
    <t>DTA 415.806 RTO-ID</t>
  </si>
  <si>
    <t>PCRP/287445</t>
  </si>
  <si>
    <t>DTA 610.142 UT Enrgy</t>
  </si>
  <si>
    <t>PCRP/287447</t>
  </si>
  <si>
    <t>DTA 720.830 Wst Coal</t>
  </si>
  <si>
    <t>PCRP/287462</t>
  </si>
  <si>
    <t>DTA 720.820 FAS 158</t>
  </si>
  <si>
    <t>PCRP/287494</t>
  </si>
  <si>
    <t>DTA Idaho ITC CryFwd</t>
  </si>
  <si>
    <t>PCRP/287498</t>
  </si>
  <si>
    <t>DTA 425.140 USA Pwr</t>
  </si>
  <si>
    <t>PCRP/287807</t>
  </si>
  <si>
    <t>Non-cur def fd tx co</t>
  </si>
  <si>
    <t>PCRP/287817</t>
  </si>
  <si>
    <t>Non-cur def fd tx un</t>
  </si>
  <si>
    <t>PCRP/287827</t>
  </si>
  <si>
    <t>Non-cur def st tx co</t>
  </si>
  <si>
    <t>PCRP/287837</t>
  </si>
  <si>
    <t>Non-cur def st un tx</t>
  </si>
  <si>
    <t>PCRP/287321</t>
  </si>
  <si>
    <t>DTA 100.100 ITC</t>
  </si>
  <si>
    <t>PCRP/287491</t>
  </si>
  <si>
    <t>DTA BETC Purch Crdts</t>
  </si>
  <si>
    <t>PCRP/287497</t>
  </si>
  <si>
    <t>DTA BETC Purch Gain</t>
  </si>
  <si>
    <t>PCRP/287313</t>
  </si>
  <si>
    <t>DTA 105.450 Non-ARO</t>
  </si>
  <si>
    <t>PCRP/287610</t>
  </si>
  <si>
    <t>DTL ARO</t>
  </si>
  <si>
    <t>PCRP/287201</t>
  </si>
  <si>
    <t>Fas 109 Deferred Tax</t>
  </si>
  <si>
    <t>PCRP/287648</t>
  </si>
  <si>
    <t>DTL 100.120 Inc Tax</t>
  </si>
  <si>
    <t>PCRP/137100</t>
  </si>
  <si>
    <t>Defrrd Tax Asst -Cur</t>
  </si>
  <si>
    <t>PCRP/287991</t>
  </si>
  <si>
    <t>DTL - Reclass</t>
  </si>
  <si>
    <t>PCRP/287642</t>
  </si>
  <si>
    <t>DTL 105.400 ARO RA</t>
  </si>
  <si>
    <t>PCRP/287649</t>
  </si>
  <si>
    <t>DTL 730.170 RA Fas13</t>
  </si>
  <si>
    <t>PCRP/287700</t>
  </si>
  <si>
    <t>PCRP/287859</t>
  </si>
  <si>
    <t>DTL 910.935 Unrealiz</t>
  </si>
  <si>
    <t>PCRP/287886</t>
  </si>
  <si>
    <t>DTL 415.837 RA Frzn</t>
  </si>
  <si>
    <t>PCRP/287891</t>
  </si>
  <si>
    <t>DTL 505.180 Ins Prem</t>
  </si>
  <si>
    <t>PCRP/287964</t>
  </si>
  <si>
    <t>DTL 100.120 RA IncTx</t>
  </si>
  <si>
    <t>PCRP/287965</t>
  </si>
  <si>
    <t>DTL 415.836 Curr MTM</t>
  </si>
  <si>
    <t>PCRP/287966</t>
  </si>
  <si>
    <t>DTL 415.834 NonCurr</t>
  </si>
  <si>
    <t>PCRP/287972</t>
  </si>
  <si>
    <t>DTL 320.285 RA-Post</t>
  </si>
  <si>
    <t>PCRP/287974</t>
  </si>
  <si>
    <t>DTL 415.916 RA - ID</t>
  </si>
  <si>
    <t>PCRP/287890</t>
  </si>
  <si>
    <t>DTL 105.241 Safe Hrb</t>
  </si>
  <si>
    <t>PCRP/287892</t>
  </si>
  <si>
    <t>287726</t>
  </si>
  <si>
    <t>DTL PMI PP&amp;E</t>
  </si>
  <si>
    <t>287723</t>
  </si>
  <si>
    <t>DTL 205.411 PMI SEC. 263A</t>
  </si>
  <si>
    <t>287302</t>
  </si>
  <si>
    <t>DTA-610.114 PMI EITF 04-06 PRE STRIPPING</t>
  </si>
  <si>
    <t>287499</t>
  </si>
  <si>
    <t>DTA - PMI Def Tax</t>
  </si>
  <si>
    <t>287681</t>
  </si>
  <si>
    <t>DTL 920.110 BRIDGER EXTRACTION TAXES PAY</t>
  </si>
  <si>
    <t>287706</t>
  </si>
  <si>
    <t>DTL 610.100 COAL MINE DEVT PMI</t>
  </si>
  <si>
    <t>287720</t>
  </si>
  <si>
    <t>DTL 610.100 PMI DEV'T COST AMORT</t>
  </si>
  <si>
    <t>287722</t>
  </si>
  <si>
    <t>DTL 505.510 PMI VAC ACCRUAL</t>
  </si>
  <si>
    <t>287735</t>
  </si>
  <si>
    <t>DTL 910.905 PMI COST DEPLETION</t>
  </si>
  <si>
    <t>Govt Coal Lease Bonus Payment Liability</t>
  </si>
  <si>
    <t>PCRP/285500</t>
  </si>
  <si>
    <t>Line Ext Refunds</t>
  </si>
  <si>
    <t>PCRP/285461</t>
  </si>
  <si>
    <t>Transm Con Dep-w/Gen</t>
  </si>
  <si>
    <t>PCRP/285462</t>
  </si>
  <si>
    <t>Gen Conn Dep-w/Trans</t>
  </si>
  <si>
    <t>PCRP/285610</t>
  </si>
  <si>
    <t>Acc Def ITC - Upl -</t>
  </si>
  <si>
    <t>PCRP/285690</t>
  </si>
  <si>
    <t>Acc Def ITC-Utah-Ida</t>
  </si>
  <si>
    <t>CHECK OF JAM RATE BASE</t>
  </si>
  <si>
    <t>Per Recon</t>
  </si>
  <si>
    <t>Check to Col I</t>
  </si>
  <si>
    <t>Cust Adv Const</t>
  </si>
  <si>
    <t>Assets per Form 1</t>
  </si>
  <si>
    <t>Lead Lag amount in JAM not in Form 1</t>
  </si>
  <si>
    <t>Difference in year-end amount in Form 1 and 12 mo avg for CWC accounts in JAM</t>
  </si>
  <si>
    <t>Account 143 - Other Accounts Receivable</t>
  </si>
  <si>
    <t>Utility Assets in Form 1</t>
  </si>
  <si>
    <t>Add:  Utility Assets not in Co. Code 1000</t>
  </si>
  <si>
    <t>Less :  Capital Lease removed in JAM</t>
  </si>
  <si>
    <r>
      <t>Add:  CWC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Differences </t>
    </r>
    <r>
      <rPr>
        <vertAlign val="superscript"/>
        <sz val="10"/>
        <color theme="1"/>
        <rFont val="Arial"/>
        <family val="2"/>
      </rPr>
      <t>(1)</t>
    </r>
  </si>
  <si>
    <t>Assets per YE JAM</t>
  </si>
  <si>
    <t>From Year-End JAM</t>
  </si>
  <si>
    <t>Total Electric Plant</t>
  </si>
  <si>
    <t>Liabilities and Stockholders' Equity per Form 1</t>
  </si>
  <si>
    <t>(1)  CWC Differences</t>
  </si>
  <si>
    <t>CWC Difference in Assets</t>
  </si>
  <si>
    <t>Assets</t>
  </si>
  <si>
    <t>Liabilities</t>
  </si>
  <si>
    <t>Account 232 - Accounts Payable</t>
  </si>
  <si>
    <t>Account 230 - ARO</t>
  </si>
  <si>
    <t>Account 253 - Other Deferred Credits</t>
  </si>
  <si>
    <t>Account 254 - Other Regulatory Liabilities</t>
  </si>
  <si>
    <t>Liabilities per YE JAM</t>
  </si>
  <si>
    <t>FORM 1 TO REGULATED RESULTS</t>
  </si>
  <si>
    <t>FERC Form 1 
Ref Pg</t>
  </si>
  <si>
    <t>Capital lease removed in regulatory results</t>
  </si>
  <si>
    <t>143 is on 12 month average basis in JAM</t>
  </si>
  <si>
    <t>Non-Regulatory Items</t>
  </si>
  <si>
    <t>Explanation of Difference and Comments</t>
  </si>
  <si>
    <t>SUMMARY OF RECONCILIATION OF FORM 1 TO YEAR-END REGULATORY RESULTS</t>
  </si>
  <si>
    <t>Less:  Non-regulatory included above</t>
  </si>
  <si>
    <t>Notes:</t>
  </si>
  <si>
    <t>Accum Prov for Depn and Amort</t>
  </si>
  <si>
    <t>ADIT in Account 190</t>
  </si>
  <si>
    <t>Liabilities included in CWC</t>
  </si>
  <si>
    <t>Deferred Credits in Fuel Stock</t>
  </si>
  <si>
    <t>Deferred Credits in M&amp;S</t>
  </si>
  <si>
    <t>287266</t>
  </si>
  <si>
    <t>287276</t>
  </si>
  <si>
    <t>287725</t>
  </si>
  <si>
    <t>287990</t>
  </si>
  <si>
    <t>DTL - PMI Def Tax</t>
  </si>
  <si>
    <t>Depreciation Reserve (Actuals)</t>
  </si>
  <si>
    <t>Allocation Method - Factor 2010 Protocol</t>
  </si>
  <si>
    <t>#/141210</t>
  </si>
  <si>
    <t>Not assigned/141210</t>
  </si>
  <si>
    <t>#/140240</t>
  </si>
  <si>
    <t>Not assigned/140240</t>
  </si>
  <si>
    <t>#/140270</t>
  </si>
  <si>
    <t>Not assigned/140270</t>
  </si>
  <si>
    <t>#/140280</t>
  </si>
  <si>
    <t>Not assigned/140280</t>
  </si>
  <si>
    <t>#/140250</t>
  </si>
  <si>
    <t>Not assigned/140250</t>
  </si>
  <si>
    <t>1011900</t>
  </si>
  <si>
    <t>ELECTRIC PLANT IN SERVICE - OTHER</t>
  </si>
  <si>
    <t>PCRP/140609</t>
  </si>
  <si>
    <t>Prop Under Cap Lease</t>
  </si>
  <si>
    <t>140609</t>
  </si>
  <si>
    <t>PROPERTY UNDER CAPITAL LEASES-OTHER</t>
  </si>
  <si>
    <t>IDU</t>
  </si>
  <si>
    <t>OR</t>
  </si>
  <si>
    <t>WYP</t>
  </si>
  <si>
    <t>UT</t>
  </si>
  <si>
    <t>WA</t>
  </si>
  <si>
    <t>CA</t>
  </si>
  <si>
    <t>3101000</t>
  </si>
  <si>
    <t>WYU</t>
  </si>
  <si>
    <t>1019000</t>
  </si>
  <si>
    <t>141209</t>
  </si>
  <si>
    <t>330-336</t>
  </si>
  <si>
    <t>Plant Held for Future Use (Actuals)</t>
  </si>
  <si>
    <t>Amortization Reserve (Actuals)</t>
  </si>
  <si>
    <t>JARS - Jurisdiction by FERC Account (Balance)</t>
  </si>
  <si>
    <t>NUTL</t>
  </si>
  <si>
    <t>2160300</t>
  </si>
  <si>
    <t>PCRP/114500</t>
  </si>
  <si>
    <t>BofA Coll L/C-Herm-U</t>
  </si>
  <si>
    <t>PCRP/134801</t>
  </si>
  <si>
    <t>Rental Deposits-Nonc</t>
  </si>
  <si>
    <t>PCRP/162420</t>
  </si>
  <si>
    <t>PDX Hrbr Super Trst</t>
  </si>
  <si>
    <t>PCRP/114504</t>
  </si>
  <si>
    <t>Escrw Acct-Asset Pur</t>
  </si>
  <si>
    <t>I/C A/R-BHEC (MEHC)</t>
  </si>
  <si>
    <t>PCRP/116127</t>
  </si>
  <si>
    <t>InterCo A/R - MHC</t>
  </si>
  <si>
    <t>PCRP/116129</t>
  </si>
  <si>
    <t>I/C A/R-NV Energy</t>
  </si>
  <si>
    <t>PCRP/116152</t>
  </si>
  <si>
    <t>I/C A/R-MidAm Centrl</t>
  </si>
  <si>
    <t>PCRP/116161</t>
  </si>
  <si>
    <t>InterCo A/R-Metal</t>
  </si>
  <si>
    <t>PCRP/116168</t>
  </si>
  <si>
    <t>I/C A/R-Topaz Solar</t>
  </si>
  <si>
    <t>PCRP/116281</t>
  </si>
  <si>
    <t>I/C A/R W/S Trns-Sie</t>
  </si>
  <si>
    <t>PCRP/183309</t>
  </si>
  <si>
    <t>2.95% FMB Due 6/2023</t>
  </si>
  <si>
    <t>PCRP/610032</t>
  </si>
  <si>
    <t>PPW Officers &amp; Execs</t>
  </si>
  <si>
    <t>PCRP/610065</t>
  </si>
  <si>
    <t>Finance Analyst</t>
  </si>
  <si>
    <t>PCRP/246054</t>
  </si>
  <si>
    <t>Curr Mat PCRB-Unsecr</t>
  </si>
  <si>
    <t>PCRP/270274</t>
  </si>
  <si>
    <t>PCRP/271014</t>
  </si>
  <si>
    <t>PCRP/271015</t>
  </si>
  <si>
    <t>PCRP/271016</t>
  </si>
  <si>
    <t>PCRP/246092</t>
  </si>
  <si>
    <t>Cur Mat Dis PCRB's</t>
  </si>
  <si>
    <t>PCRP/277508</t>
  </si>
  <si>
    <t>I/C A/P-BHEC (MEHC)</t>
  </si>
  <si>
    <t>PCRP/210741</t>
  </si>
  <si>
    <t>I/C A/P Pay Elec-Sie</t>
  </si>
  <si>
    <t>PCRP/210742</t>
  </si>
  <si>
    <t>I/C A/P Pay Elec-Nev</t>
  </si>
  <si>
    <t>PCRP/210772</t>
  </si>
  <si>
    <t>I/C A/P Net Pwr-Neva</t>
  </si>
  <si>
    <t>PCRP/233003</t>
  </si>
  <si>
    <t>CA - Property Tax</t>
  </si>
  <si>
    <t>PCRP/238183</t>
  </si>
  <si>
    <t>PCRP/245950</t>
  </si>
  <si>
    <t>Ut St Minerl Rylty W</t>
  </si>
  <si>
    <t>PCRP/248020</t>
  </si>
  <si>
    <t>PCRP/283915</t>
  </si>
  <si>
    <t>FAS 133 Deriv Non-Cu</t>
  </si>
  <si>
    <t>PCRP/507900</t>
  </si>
  <si>
    <t>PCRP/500110</t>
  </si>
  <si>
    <t>Secondary Labor Adj</t>
  </si>
  <si>
    <t>PCRP/503120</t>
  </si>
  <si>
    <t>Meals/Entertain</t>
  </si>
  <si>
    <t>PCRP/503130</t>
  </si>
  <si>
    <t>Other Ground Transp</t>
  </si>
  <si>
    <t>PCRP/530095</t>
  </si>
  <si>
    <t>Legal Cnslt  Sv-LFee</t>
  </si>
  <si>
    <t>PCRP/541002</t>
  </si>
  <si>
    <t>Rights of Way Exp</t>
  </si>
  <si>
    <t>PCRP/545150</t>
  </si>
  <si>
    <t>Misc A&amp;G Exps</t>
  </si>
  <si>
    <t>PCRP/582300</t>
  </si>
  <si>
    <t>Permits &amp; Licenses</t>
  </si>
  <si>
    <t>Regulatory Assests (Actuals)</t>
  </si>
  <si>
    <t>187511</t>
  </si>
  <si>
    <t>ARO/REG DIFF - HTR PLNT LANDFIL EXPANS</t>
  </si>
  <si>
    <t>PCRP/187511</t>
  </si>
  <si>
    <t>ARO/Reg Diff-Hntr Ex</t>
  </si>
  <si>
    <t>187513</t>
  </si>
  <si>
    <t>PCRP/187513</t>
  </si>
  <si>
    <t>ARO/Reg Diff-Htng Ex</t>
  </si>
  <si>
    <t>187541</t>
  </si>
  <si>
    <t>PCRP/187541</t>
  </si>
  <si>
    <t>210635</t>
  </si>
  <si>
    <t>ARCH COAL PRUCHASES</t>
  </si>
  <si>
    <t>PCRP/210635</t>
  </si>
  <si>
    <t>Arch Coal Purchases</t>
  </si>
  <si>
    <t>211000</t>
  </si>
  <si>
    <t>PAYROLL TECHNICAL ACCOUNT (CLEARING)</t>
  </si>
  <si>
    <t>PCRP/211000</t>
  </si>
  <si>
    <t>Payroll Technical Ac</t>
  </si>
  <si>
    <t>220091</t>
  </si>
  <si>
    <t>PCRP/220091</t>
  </si>
  <si>
    <t>215421</t>
  </si>
  <si>
    <t>OR Renewable Energy Dev &amp; Dem Liability</t>
  </si>
  <si>
    <t>235599</t>
  </si>
  <si>
    <t>Safety Award</t>
  </si>
  <si>
    <t>Miscellaneous Rate Base (Actuals)</t>
  </si>
  <si>
    <t>280328</t>
  </si>
  <si>
    <t>RETIREE TRUST CONTRIBUTIONS</t>
  </si>
  <si>
    <t>PCRP/280328</t>
  </si>
  <si>
    <t>Retiree Trust Contri</t>
  </si>
  <si>
    <t>284923</t>
  </si>
  <si>
    <t>ARO LIAB - HTR PLNT LANDFILL EXPANSION</t>
  </si>
  <si>
    <t>PCRP/284923</t>
  </si>
  <si>
    <t>ARO Liab-Hunter Expn</t>
  </si>
  <si>
    <t>284925</t>
  </si>
  <si>
    <t>ARO LIAB - HTG PLNT LANDFILL EXPANSION</t>
  </si>
  <si>
    <t>PCRP/284925</t>
  </si>
  <si>
    <t>ARO Liab-Hntngtn Exp</t>
  </si>
  <si>
    <t>PCRP/230161</t>
  </si>
  <si>
    <t>Depo-UT Solar Incent</t>
  </si>
  <si>
    <t>2351000</t>
  </si>
  <si>
    <t>CUST DEP - ACTIVE - UP&amp;L</t>
  </si>
  <si>
    <t>PCRP/230145</t>
  </si>
  <si>
    <t>Prj Dev Sec Deposits</t>
  </si>
  <si>
    <t>289996</t>
  </si>
  <si>
    <t>OTHER DEFERRED CREDITS - RMP</t>
  </si>
  <si>
    <t>PCRP/289996</t>
  </si>
  <si>
    <t>Other Defrrd Cr-RMP</t>
  </si>
  <si>
    <t>288202</t>
  </si>
  <si>
    <t>PCRP/288202</t>
  </si>
  <si>
    <t>Regulatory Assets (Actuals)</t>
  </si>
  <si>
    <t>06/2011</t>
  </si>
  <si>
    <t>Wyoming</t>
  </si>
  <si>
    <t>1242000</t>
  </si>
  <si>
    <t>INT FREE-PPL</t>
  </si>
  <si>
    <t>1242000 Total</t>
  </si>
  <si>
    <t>1243200</t>
  </si>
  <si>
    <t>INT BEARING VAR%-PPL</t>
  </si>
  <si>
    <t>1243200 Total</t>
  </si>
  <si>
    <t>1244100</t>
  </si>
  <si>
    <t>ENERGY FINANSWER</t>
  </si>
  <si>
    <t>1244100 Total</t>
  </si>
  <si>
    <t>1244500</t>
  </si>
  <si>
    <t>HOME COMFORT</t>
  </si>
  <si>
    <t>1244500 Total</t>
  </si>
  <si>
    <t>1244900</t>
  </si>
  <si>
    <t>"FINANSWER 12,000"</t>
  </si>
  <si>
    <t>1244900 Total</t>
  </si>
  <si>
    <t>1245300</t>
  </si>
  <si>
    <t>IRRIGATION FINANSWER</t>
  </si>
  <si>
    <t>1245300 Total</t>
  </si>
  <si>
    <t>1245400</t>
  </si>
  <si>
    <t>RETRO ENERGY FINANS</t>
  </si>
  <si>
    <t>1245400 Total</t>
  </si>
  <si>
    <t>1247000</t>
  </si>
  <si>
    <t>ELI/GAWL SYSTEM</t>
  </si>
  <si>
    <t>1247000 Total</t>
  </si>
  <si>
    <t>1247100</t>
  </si>
  <si>
    <t>CSS/ELI SYSTEM</t>
  </si>
  <si>
    <t>1247100 Total</t>
  </si>
  <si>
    <t>1249000</t>
  </si>
  <si>
    <t>ESC - RESERVE</t>
  </si>
  <si>
    <t>1249000 Total</t>
  </si>
  <si>
    <t>1822200</t>
  </si>
  <si>
    <t>185801</t>
  </si>
  <si>
    <t>UNRECOVD PLANT - TROJAN-DR</t>
  </si>
  <si>
    <t>185802</t>
  </si>
  <si>
    <t>UNRECOVD PLANT - TROJAN-CR-DEP'N</t>
  </si>
  <si>
    <t>185803</t>
  </si>
  <si>
    <t>UNRECOVD PLANT - TROJAN-DECOM-DR</t>
  </si>
  <si>
    <t>185804</t>
  </si>
  <si>
    <t>UNRECOVD PLANT - TROJAN-DECOM-CR</t>
  </si>
  <si>
    <t>1822200 Total</t>
  </si>
  <si>
    <t>1822600</t>
  </si>
  <si>
    <t>187058</t>
  </si>
  <si>
    <t>Trail Mountain Mine Closure Costs</t>
  </si>
  <si>
    <t>187059</t>
  </si>
  <si>
    <t>TRAIL MTN MINE UNRECOVERED INVEST</t>
  </si>
  <si>
    <t>1822600 Total</t>
  </si>
  <si>
    <t>187503</t>
  </si>
  <si>
    <t>1823150 Total</t>
  </si>
  <si>
    <t>D-SM RETAIL MINOR SITES</t>
  </si>
  <si>
    <t>SALT LAKE CITY AUTO</t>
  </si>
  <si>
    <t>102570</t>
  </si>
  <si>
    <t>102571</t>
  </si>
  <si>
    <t>103407</t>
  </si>
  <si>
    <t>103408</t>
  </si>
  <si>
    <t>103409</t>
  </si>
  <si>
    <t>103410</t>
  </si>
  <si>
    <t>103411</t>
  </si>
  <si>
    <t>103412</t>
  </si>
  <si>
    <t>103413</t>
  </si>
  <si>
    <t>103414</t>
  </si>
  <si>
    <t>ASTORIA YOUNGS BAY CLEANUP</t>
  </si>
  <si>
    <t>103415</t>
  </si>
  <si>
    <t>103416</t>
  </si>
  <si>
    <t>103417</t>
  </si>
  <si>
    <t>103418</t>
  </si>
  <si>
    <t>103419</t>
  </si>
  <si>
    <t>103420</t>
  </si>
  <si>
    <t>103421</t>
  </si>
  <si>
    <t>SILVER BELL MINE ENVIRONMENTAL REMED</t>
  </si>
  <si>
    <t>103422</t>
  </si>
  <si>
    <t>103423</t>
  </si>
  <si>
    <t>103424</t>
  </si>
  <si>
    <t>103425</t>
  </si>
  <si>
    <t>103426</t>
  </si>
  <si>
    <t>103434</t>
  </si>
  <si>
    <t>WASHINGTON NON-DEFERRED COSTS</t>
  </si>
  <si>
    <t>103435</t>
  </si>
  <si>
    <t>103436</t>
  </si>
  <si>
    <t>103437</t>
  </si>
  <si>
    <t>103438</t>
  </si>
  <si>
    <t>103439</t>
  </si>
  <si>
    <t>103440</t>
  </si>
  <si>
    <t>103441</t>
  </si>
  <si>
    <t>103442</t>
  </si>
  <si>
    <t>103443</t>
  </si>
  <si>
    <t>103444</t>
  </si>
  <si>
    <t>103445</t>
  </si>
  <si>
    <t>American Barrel (UT)</t>
  </si>
  <si>
    <t>103446</t>
  </si>
  <si>
    <t>Astoria/Unocal (Downtown)</t>
  </si>
  <si>
    <t>103447</t>
  </si>
  <si>
    <t>Big Fork Hydro Plant (MT)</t>
  </si>
  <si>
    <t>103448</t>
  </si>
  <si>
    <t>Bridger Coal Fuel Oil Spill</t>
  </si>
  <si>
    <t>103449</t>
  </si>
  <si>
    <t>Bridger FGD Pond 1 Closure</t>
  </si>
  <si>
    <t>103450</t>
  </si>
  <si>
    <t>Bridger Plant Oil Spills</t>
  </si>
  <si>
    <t>103451</t>
  </si>
  <si>
    <t>Cedar Stream Plant (UT)</t>
  </si>
  <si>
    <t>103452</t>
  </si>
  <si>
    <t>Dave Johnston Oil Spill</t>
  </si>
  <si>
    <t>103453</t>
  </si>
  <si>
    <t>Eugene MGP (50% PCRP)</t>
  </si>
  <si>
    <t>103454</t>
  </si>
  <si>
    <t>Everett MGP (2/3 PCRP)</t>
  </si>
  <si>
    <t>103455</t>
  </si>
  <si>
    <t>Hunter Fuel Oil Spills</t>
  </si>
  <si>
    <t>103456</t>
  </si>
  <si>
    <t>Huntington Ash Landfill</t>
  </si>
  <si>
    <t>103457</t>
  </si>
  <si>
    <t>Idaho Falls Pole Yard</t>
  </si>
  <si>
    <t>103458</t>
  </si>
  <si>
    <t>Jordan Plant Substation</t>
  </si>
  <si>
    <t>103459</t>
  </si>
  <si>
    <t>Little Mountain Gas Plant</t>
  </si>
  <si>
    <t>103460</t>
  </si>
  <si>
    <t>Montague Ranch (CA)</t>
  </si>
  <si>
    <t>103461</t>
  </si>
  <si>
    <t>Naughton FGD Pond Closure</t>
  </si>
  <si>
    <t>103462</t>
  </si>
  <si>
    <t>Ogden MGP</t>
  </si>
  <si>
    <t>103464</t>
  </si>
  <si>
    <t>Powerdale Hydro Plant</t>
  </si>
  <si>
    <t>103465</t>
  </si>
  <si>
    <t>Tacoma A St. (25% PCRP)</t>
  </si>
  <si>
    <t>103466</t>
  </si>
  <si>
    <t>Portland Harbor Service Ctr</t>
  </si>
  <si>
    <t>103467</t>
  </si>
  <si>
    <t>Wyodak Fuel Oil Spill</t>
  </si>
  <si>
    <t>103585</t>
  </si>
  <si>
    <t>CLINE FALLS-HYDRO</t>
  </si>
  <si>
    <t>103737</t>
  </si>
  <si>
    <t>Geneva Rock Bldg - Hunter Plant</t>
  </si>
  <si>
    <t>1823910 Total</t>
  </si>
  <si>
    <t>1823920</t>
  </si>
  <si>
    <t>102030</t>
  </si>
  <si>
    <t>ENERGY FINANSWER - WASHINGTON</t>
  </si>
  <si>
    <t>102032</t>
  </si>
  <si>
    <t>INDUSTRIAL FINANSWER - WASHINGTON</t>
  </si>
  <si>
    <t>102033</t>
  </si>
  <si>
    <t>LOW INCOME - WASHINGTON</t>
  </si>
  <si>
    <t>102034</t>
  </si>
  <si>
    <t>SELF AUDIT - WASHINGTON</t>
  </si>
  <si>
    <t>102036</t>
  </si>
  <si>
    <t>COMMERCIAL SMALL RETROFIT - WASHINGTON</t>
  </si>
  <si>
    <t>102037</t>
  </si>
  <si>
    <t>INDUSTRIAL SMALL RETROFIT - WASHINGTON</t>
  </si>
  <si>
    <t>102038</t>
  </si>
  <si>
    <t>COMMERCIAL RETROFIT LIGHTING - WASHINGTO</t>
  </si>
  <si>
    <t>102039</t>
  </si>
  <si>
    <t>INDUSTRIAL RETROFIT LIGHTING-WA</t>
  </si>
  <si>
    <t>102040</t>
  </si>
  <si>
    <t>NEEA - WASHINGTON</t>
  </si>
  <si>
    <t>102043</t>
  </si>
  <si>
    <t>ENERGY CODE DEVELOPMENT</t>
  </si>
  <si>
    <t>102044</t>
  </si>
  <si>
    <t>HOME COMFORT - WASHINGTON</t>
  </si>
  <si>
    <t>102045</t>
  </si>
  <si>
    <t>WEATHERIZATION - WASHINGTON</t>
  </si>
  <si>
    <t>102046</t>
  </si>
  <si>
    <t>HASSLE FREE</t>
  </si>
  <si>
    <t>102072</t>
  </si>
  <si>
    <t>COMPACT FLUORESCENT LAMPS - WASHINGTON</t>
  </si>
  <si>
    <t>102127</t>
  </si>
  <si>
    <t>RESIDENTIAL PROGRAM RESEARCH - WA</t>
  </si>
  <si>
    <t>102128</t>
  </si>
  <si>
    <t>WA REVENUE RECOVERY - SBC OFFSET</t>
  </si>
  <si>
    <t>102131</t>
  </si>
  <si>
    <t>ENERGY FINANSWER - UTAH 2001/2002</t>
  </si>
  <si>
    <t>102133</t>
  </si>
  <si>
    <t>INDUSTRIAL FINANSWER - UTAH 2001/2002</t>
  </si>
  <si>
    <t>102138</t>
  </si>
  <si>
    <t>COMPACT FLUOR LAMPS (CFL) UT 2001/2002</t>
  </si>
  <si>
    <t>102147</t>
  </si>
  <si>
    <t>COMMERCIAL SMALL RETROFIT - UT 2001/2002</t>
  </si>
  <si>
    <t>102148</t>
  </si>
  <si>
    <t>INDUSTRIAL SMALL RETROFIT - UT 2002</t>
  </si>
  <si>
    <t>102149</t>
  </si>
  <si>
    <t>COMMERCIAL RETROFIT LIGHTING - UT 2001/2</t>
  </si>
  <si>
    <t>102150</t>
  </si>
  <si>
    <t>INDUSTRIAL RETROFIT LIGHTING - UT 2001/2</t>
  </si>
  <si>
    <t>102185</t>
  </si>
  <si>
    <t>WEB AUDIT PILOT - WA</t>
  </si>
  <si>
    <t>102186</t>
  </si>
  <si>
    <t>APPLIANCE REBATE - WA</t>
  </si>
  <si>
    <t>102195</t>
  </si>
  <si>
    <t>INDUSTRIAL RETROFIT LIGHTING - UT 2002</t>
  </si>
  <si>
    <t>102196</t>
  </si>
  <si>
    <t>POWER FORWARD UT 2002</t>
  </si>
  <si>
    <t>102205</t>
  </si>
  <si>
    <t>A/C LOAD CONTROL PGM - RESIDENTIAL - UT</t>
  </si>
  <si>
    <t>102206</t>
  </si>
  <si>
    <t>SCHOOL ENERGY EDUCATION - WA</t>
  </si>
  <si>
    <t>102209</t>
  </si>
  <si>
    <t>AIR CONDITIONING - UT 2002</t>
  </si>
  <si>
    <t>102210</t>
  </si>
  <si>
    <t>HASSELFREE EFFICIENCY - IDU 2003</t>
  </si>
  <si>
    <t>102213</t>
  </si>
  <si>
    <t>REFRIGERATOR RECYCLING PGM - UT 2003</t>
  </si>
  <si>
    <t>102214</t>
  </si>
  <si>
    <t>REFRIGERATOR RECYCLING PGM - WA</t>
  </si>
  <si>
    <t>102223</t>
  </si>
  <si>
    <t>A/C LOAD CONTROL - RESIDENTIAL UT 2003</t>
  </si>
  <si>
    <t>102225</t>
  </si>
  <si>
    <t>AIR CONDITIONING - UT 2003</t>
  </si>
  <si>
    <t>102226</t>
  </si>
  <si>
    <t>COMMERCIAL RETROFIT LIGHTING - UT 2003</t>
  </si>
  <si>
    <t>102227</t>
  </si>
  <si>
    <t>COMMERCIAL SMALL RETROFIT - UT 2003</t>
  </si>
  <si>
    <t>102228</t>
  </si>
  <si>
    <t>COMPACT FLOURESCENT LAMP (CFL) - UT 2002</t>
  </si>
  <si>
    <t>102229</t>
  </si>
  <si>
    <t>ENERGY FINANSWER - UT 2003</t>
  </si>
  <si>
    <t>102230</t>
  </si>
  <si>
    <t>INDUSTRIAL FINANSWER - UT 2003</t>
  </si>
  <si>
    <t>102231</t>
  </si>
  <si>
    <t>INDUSTRIAL RETROFIT LIGHTING - UT 2003</t>
  </si>
  <si>
    <t>102232</t>
  </si>
  <si>
    <t>INDUSTRIAL SMALL RETROFIT - UTAH - 2003</t>
  </si>
  <si>
    <t>102233</t>
  </si>
  <si>
    <t>POWER FORWARD - UT 2003</t>
  </si>
  <si>
    <t>102245</t>
  </si>
  <si>
    <t>CA REVENUE RECOVERY - BALANCING ACCT</t>
  </si>
  <si>
    <t>102327</t>
  </si>
  <si>
    <t>COMMERCIAL SELF-DIRECT UT 2003</t>
  </si>
  <si>
    <t>102328</t>
  </si>
  <si>
    <t>INDUSTRIAL SELF-DIRECT UT 2003</t>
  </si>
  <si>
    <t>102336</t>
  </si>
  <si>
    <t>LOW INCOME - UTAH - 2004</t>
  </si>
  <si>
    <t>102337</t>
  </si>
  <si>
    <t>REFRIGERATOR RECYCLING PGM - UT 2004</t>
  </si>
  <si>
    <t>102338</t>
  </si>
  <si>
    <t>AC LOAD CONTROL - RESIDENTIAL UT 2004</t>
  </si>
  <si>
    <t>102339</t>
  </si>
  <si>
    <t>AIR CONDITIONING - UT 2004</t>
  </si>
  <si>
    <t>102340</t>
  </si>
  <si>
    <t>COMMERCIAL RETROFIT LIGHTING - UT 2004</t>
  </si>
  <si>
    <t>102341</t>
  </si>
  <si>
    <t>COMMERCIAL SMALL RETROFIT - UT 2004</t>
  </si>
  <si>
    <t>102342</t>
  </si>
  <si>
    <t>COMPACT FLOURESCENT LAMPS (CFL) UT 2004</t>
  </si>
  <si>
    <t>102343</t>
  </si>
  <si>
    <t>ENERGY FINANSWER - UT 2004</t>
  </si>
  <si>
    <t>102344</t>
  </si>
  <si>
    <t>INDUSTRIAL FINANSWER - UT 2004</t>
  </si>
  <si>
    <t>102345</t>
  </si>
  <si>
    <t>INDUSTRIAL RETROFIT - UT 2004</t>
  </si>
  <si>
    <t>102346</t>
  </si>
  <si>
    <t>INDUSTRIAL SMALL RETROFIT - UT 2004</t>
  </si>
  <si>
    <t>102347</t>
  </si>
  <si>
    <t>POWER FORWARD - UT 2004</t>
  </si>
  <si>
    <t>102348</t>
  </si>
  <si>
    <t>COMMERCIAL SELF-DIRECT - UT 2004</t>
  </si>
  <si>
    <t>102349</t>
  </si>
  <si>
    <t>INDUSTRIAL SELF-DIRECT - UT 2004</t>
  </si>
  <si>
    <t>102351</t>
  </si>
  <si>
    <t>ENERGY FINANSWER - ID/UT 2004</t>
  </si>
  <si>
    <t>102362</t>
  </si>
  <si>
    <t>ENERGY FINANSWER - WYP 2004</t>
  </si>
  <si>
    <t>102443</t>
  </si>
  <si>
    <t>ESIDENTIAL NEW CONSTRUCTION - WASHINGTON</t>
  </si>
  <si>
    <t>102444</t>
  </si>
  <si>
    <t>RESIDENTIAL NEW CONSTRUCTION - UTAH - 20</t>
  </si>
  <si>
    <t>102458</t>
  </si>
  <si>
    <t>COMMERCIAL FINANSWER EXPRESS - WASHINGTO</t>
  </si>
  <si>
    <t>102459</t>
  </si>
  <si>
    <t>INDUSTRIAL FINANSWER EXPRESS - WASHINGTO</t>
  </si>
  <si>
    <t>102460</t>
  </si>
  <si>
    <t>COMMERCIAL FINANSWER EXPRESS - UTAH - 20</t>
  </si>
  <si>
    <t>102461</t>
  </si>
  <si>
    <t>INDUSTRIAL FINANSWER EXPRESS - UTAH - 20</t>
  </si>
  <si>
    <t>102462</t>
  </si>
  <si>
    <t>UTAH REVENUE RECOVERY - SBC OFFSET</t>
  </si>
  <si>
    <t>102502</t>
  </si>
  <si>
    <t>RETROFIT COMMISSIONING PROGRAM  - UTAH</t>
  </si>
  <si>
    <t>102503</t>
  </si>
  <si>
    <t>C&amp;I LIGHTING LOAD CONTROL  - UTAH - 2004</t>
  </si>
  <si>
    <t>102504</t>
  </si>
  <si>
    <t>REFRIGERATOR RECYCLING PGM - IDAHO - 200</t>
  </si>
  <si>
    <t>102506</t>
  </si>
  <si>
    <t>COMMERCIAL FINANSWER EXPRESS - IDAHO - 2</t>
  </si>
  <si>
    <t>102507</t>
  </si>
  <si>
    <t>INDUSTRIAL FINANSWER EXPRESS - IDAHO - 2</t>
  </si>
  <si>
    <t>102508</t>
  </si>
  <si>
    <t>IRRIGATION EFFICIENCY PROGRAM - IDAHO -</t>
  </si>
  <si>
    <t>102518</t>
  </si>
  <si>
    <t>ENERGY FINANSWER - ID/UT 2005</t>
  </si>
  <si>
    <t>102525</t>
  </si>
  <si>
    <t>102528</t>
  </si>
  <si>
    <t>102529</t>
  </si>
  <si>
    <t>102530</t>
  </si>
  <si>
    <t>102532</t>
  </si>
  <si>
    <t>LOW INCOME - UTAH - 2005</t>
  </si>
  <si>
    <t>102533</t>
  </si>
  <si>
    <t>REFRIGERATOR RECYCLING PGM- UTAH - 2005</t>
  </si>
  <si>
    <t>102534</t>
  </si>
  <si>
    <t>A/C LOAD CONTROL - RESIDENTIAL/UTAH - 20</t>
  </si>
  <si>
    <t>102535</t>
  </si>
  <si>
    <t>AIR CONDITIONING - UTAH - 2005</t>
  </si>
  <si>
    <t>102536</t>
  </si>
  <si>
    <t>COMMERCIAL RETROFIT LIGHTING - UTAH - 20</t>
  </si>
  <si>
    <t>102537</t>
  </si>
  <si>
    <t>COMMERCIAL SMALL RETROFIT - UTAH - 2005</t>
  </si>
  <si>
    <t>102539</t>
  </si>
  <si>
    <t>ENERGY FINANSWER - UTAH - 2005</t>
  </si>
  <si>
    <t>102540</t>
  </si>
  <si>
    <t>INDUSTRIAL FINANSWER - UTAH - 2005</t>
  </si>
  <si>
    <t>102541</t>
  </si>
  <si>
    <t>INDUSTRIAL RETROFIT LIGHTING - UTAH - 20</t>
  </si>
  <si>
    <t>102543</t>
  </si>
  <si>
    <t>POWER FORWARD - UTAH - 2005</t>
  </si>
  <si>
    <t>102544</t>
  </si>
  <si>
    <t>COMMERCIAL SELF-DIRECT - UTAH - 2005</t>
  </si>
  <si>
    <t>102545</t>
  </si>
  <si>
    <t>INDUSTRIAL SELF-DIRECT - UTAH - 2005</t>
  </si>
  <si>
    <t>102546</t>
  </si>
  <si>
    <t>102547</t>
  </si>
  <si>
    <t>102548</t>
  </si>
  <si>
    <t>102549</t>
  </si>
  <si>
    <t>RETROFIT COMMISSIONING PROGRAM  - UTAH -</t>
  </si>
  <si>
    <t>102550</t>
  </si>
  <si>
    <t>C&amp;I LIGHTING LOAD CONTROL  - UTAH - 2005</t>
  </si>
  <si>
    <t>102552</t>
  </si>
  <si>
    <t>ENERGY FINANSWER - WYOMING PPL - 2005</t>
  </si>
  <si>
    <t>102553</t>
  </si>
  <si>
    <t>INDUSTRIAL FINANSWER-WYOMING - PPL 2005</t>
  </si>
  <si>
    <t>102554</t>
  </si>
  <si>
    <t>SELF AUDIT - WYOMING - PPL 2005</t>
  </si>
  <si>
    <t>102555</t>
  </si>
  <si>
    <t>REFRIGERATOR RECYCLING - PPL WYOMING - 2</t>
  </si>
  <si>
    <t>102556</t>
  </si>
  <si>
    <t>1823920/102556</t>
  </si>
  <si>
    <t>102562</t>
  </si>
  <si>
    <t>APPLIANCE INCENTIVE - WASHWISE - WASHING</t>
  </si>
  <si>
    <t>102586</t>
  </si>
  <si>
    <t>IRRIGATION LOAD CONTROL - UTAH - 2005</t>
  </si>
  <si>
    <t>102702</t>
  </si>
  <si>
    <t>ENERGY FINANSWER - WYOMING PPL - 2006</t>
  </si>
  <si>
    <t>102703</t>
  </si>
  <si>
    <t>INDUSTRIAL FINANSWER-WYOMING-PPL 2006</t>
  </si>
  <si>
    <t>102706</t>
  </si>
  <si>
    <t>LOW INCOME-UTAH-2006</t>
  </si>
  <si>
    <t>102707</t>
  </si>
  <si>
    <t>REFRIGERATOR RECYCLING PGM-UTAH-2006</t>
  </si>
  <si>
    <t>102708</t>
  </si>
  <si>
    <t>A/C LOAD CONTROL-RESIDENTIAL/UTAH-2006</t>
  </si>
  <si>
    <t>102709</t>
  </si>
  <si>
    <t>AIR CONDITIONING-UTAH-2006</t>
  </si>
  <si>
    <t>102712</t>
  </si>
  <si>
    <t>ENERGY FINANSWER-UTAH-2006</t>
  </si>
  <si>
    <t>102713</t>
  </si>
  <si>
    <t>INDUSTRIAL FINANSWER-WYOMING-UTAH-2006</t>
  </si>
  <si>
    <t>102717</t>
  </si>
  <si>
    <t>COMMERCIAL SELF-DIRECT-UTAH-2006</t>
  </si>
  <si>
    <t>102718</t>
  </si>
  <si>
    <t>INDUSTRIAL SELF-DIRECT-UTAH-2006</t>
  </si>
  <si>
    <t>102719</t>
  </si>
  <si>
    <t>RESIDENTIAL NEW CONSTRUCTION-UTAH-2006</t>
  </si>
  <si>
    <t>102720</t>
  </si>
  <si>
    <t>COMMERCIAL FINANSWER EXPRESS-UTAH-2006</t>
  </si>
  <si>
    <t>102721</t>
  </si>
  <si>
    <t>INDUSTRIAL FINANSWER-UTAH-2006</t>
  </si>
  <si>
    <t>102722</t>
  </si>
  <si>
    <t>RETROFIT COMMISSIONING PROGRAM -UTAH-200</t>
  </si>
  <si>
    <t>102723</t>
  </si>
  <si>
    <t>C&amp;I LIGHTING LOAD CONTROL -UTAH-2006</t>
  </si>
  <si>
    <t>102725</t>
  </si>
  <si>
    <t>CALIFORNIA DSM EXPENSE-2006</t>
  </si>
  <si>
    <t>102759</t>
  </si>
  <si>
    <t>HOME ENERGY EFF INCENTIVE PROG-UTAH-2006</t>
  </si>
  <si>
    <t>102760</t>
  </si>
  <si>
    <t>HOME ENERGY EFF INCENTIVE PROG-WA-2006</t>
  </si>
  <si>
    <t>102761</t>
  </si>
  <si>
    <t>HOME ENERGY EFF INCENTIVE PROG-PPL WYOMI</t>
  </si>
  <si>
    <t>102767</t>
  </si>
  <si>
    <t>DSR COSTS BEING AMORTIZED</t>
  </si>
  <si>
    <t>102788</t>
  </si>
  <si>
    <t>102789</t>
  </si>
  <si>
    <t>102790</t>
  </si>
  <si>
    <t>102791</t>
  </si>
  <si>
    <t>102792</t>
  </si>
  <si>
    <t>102796</t>
  </si>
  <si>
    <t>102798</t>
  </si>
  <si>
    <t>ENERGY FINANSWER - WYOMING PPL - 2007</t>
  </si>
  <si>
    <t>102799</t>
  </si>
  <si>
    <t>MAJOR CUSTOMER  99</t>
  </si>
  <si>
    <t>102802</t>
  </si>
  <si>
    <t>HOME ENERGY EFF INCENTIVE PRO - PPL WYOM</t>
  </si>
  <si>
    <t>102803</t>
  </si>
  <si>
    <t>LOW-INCOME WEATHERIZATION - WYOMING PPL-</t>
  </si>
  <si>
    <t>102804</t>
  </si>
  <si>
    <t>COMMERCIAL FINANSWER EXPRESS - WY - 2007</t>
  </si>
  <si>
    <t>102805</t>
  </si>
  <si>
    <t>INDUSTRIAL FINANSWER EXPRESS - WY - 2007</t>
  </si>
  <si>
    <t>102806</t>
  </si>
  <si>
    <t>SELF DIRECT - COMMERCIAL - WY - 2007</t>
  </si>
  <si>
    <t>102807</t>
  </si>
  <si>
    <t>SELF DIRECT - INDUSTRIAL - WY - 2007</t>
  </si>
  <si>
    <t>102819</t>
  </si>
  <si>
    <t>102820</t>
  </si>
  <si>
    <t>AIR CONDITIONING - UTAH - 2007</t>
  </si>
  <si>
    <t>102821</t>
  </si>
  <si>
    <t>ENERGY FINANSWER - UTAH - 2007</t>
  </si>
  <si>
    <t>102822</t>
  </si>
  <si>
    <t>INDUSTRIAL FINANSWER - UTAH - 2007</t>
  </si>
  <si>
    <t>102823</t>
  </si>
  <si>
    <t>LOW INCOME - UTAH - 2007</t>
  </si>
  <si>
    <t>102824</t>
  </si>
  <si>
    <t>POWER FORWARD - UTAH - 2007</t>
  </si>
  <si>
    <t>102825</t>
  </si>
  <si>
    <t>REFRIGERATOR RECYCLING PGM- UTAH - 2007</t>
  </si>
  <si>
    <t>102826</t>
  </si>
  <si>
    <t>COMMERCIAL SELF-DIRECT - UTAH - 2007</t>
  </si>
  <si>
    <t>102827</t>
  </si>
  <si>
    <t>INDUSTRIAL SELF-DIRECT - UTAH - 2007</t>
  </si>
  <si>
    <t>102828</t>
  </si>
  <si>
    <t>102829</t>
  </si>
  <si>
    <t>102830</t>
  </si>
  <si>
    <t>102831</t>
  </si>
  <si>
    <t>RETROFIT COMMISSIONING PROGRAM - UTAH -</t>
  </si>
  <si>
    <t>102833</t>
  </si>
  <si>
    <t>IRRIGATION LOAD CONTROL  - UTAH - 2007</t>
  </si>
  <si>
    <t>102834</t>
  </si>
  <si>
    <t>HOME ENERGY EFF INCENTIVE PROG - UT 2007</t>
  </si>
  <si>
    <t>102883</t>
  </si>
  <si>
    <t>CALIFORNIA DSM EXPENSE - 2008</t>
  </si>
  <si>
    <t>102885</t>
  </si>
  <si>
    <t>ENERGY FINANSWER - WYOMING PPL - 2008</t>
  </si>
  <si>
    <t>102886</t>
  </si>
  <si>
    <t>INDUSTRIAL FINANSWER - WYOMING PPL - 200</t>
  </si>
  <si>
    <t>102888</t>
  </si>
  <si>
    <t>REFRIGERATOR RECYCLING - WYOMING 2008</t>
  </si>
  <si>
    <t>102889</t>
  </si>
  <si>
    <t>HOME ENERGY EFF INCENTIVE PROGRAM - WYOM</t>
  </si>
  <si>
    <t>102890</t>
  </si>
  <si>
    <t>LOW INCOME WEATHERIZATION - WYOMING 2008</t>
  </si>
  <si>
    <t>102891</t>
  </si>
  <si>
    <t>COMMERCIAL FINANSWER EXPRESS - WYOMING 2</t>
  </si>
  <si>
    <t>102892</t>
  </si>
  <si>
    <t>INDUSTRIAL FINANSWER EXPRESS - WY - 2008</t>
  </si>
  <si>
    <t>102893</t>
  </si>
  <si>
    <t>SELF DIRECT COMMERCIAL - WYOMING 2008</t>
  </si>
  <si>
    <t>102894</t>
  </si>
  <si>
    <t>SELF DIRECT INDUSTRIAL - WYOMING 2008</t>
  </si>
  <si>
    <t>102906</t>
  </si>
  <si>
    <t>AC LOAD CONTROL - RESIDENTIAL - UTAH 200</t>
  </si>
  <si>
    <t>102907</t>
  </si>
  <si>
    <t>AIR CONDITIONING - UTAH 2008</t>
  </si>
  <si>
    <t>102908</t>
  </si>
  <si>
    <t>ENERGY FINANSWER - UTAH - 2008</t>
  </si>
  <si>
    <t>102909</t>
  </si>
  <si>
    <t>INDUSTRIAL FINANSWER - UTAH - 2008</t>
  </si>
  <si>
    <t>102910</t>
  </si>
  <si>
    <t>LOW INCOME - UTAH 2008</t>
  </si>
  <si>
    <t>102911</t>
  </si>
  <si>
    <t>POWER FORWARD - UTAH - 2008</t>
  </si>
  <si>
    <t>102912</t>
  </si>
  <si>
    <t>REFRIGERATOR RECYCLING - UTAH - 2008</t>
  </si>
  <si>
    <t>102913</t>
  </si>
  <si>
    <t>COMMERCIAL SELF DIRECT - UTAH - 2008</t>
  </si>
  <si>
    <t>102914</t>
  </si>
  <si>
    <t>INDUSTRIAL SELF DIRECT - UTAH - 2008</t>
  </si>
  <si>
    <t>102915</t>
  </si>
  <si>
    <t>RESIDENTIAL NEW CONSTRUCTION - UTAH 2008</t>
  </si>
  <si>
    <t>102916</t>
  </si>
  <si>
    <t>COMMERCIAL FINANSWER EXPRESS - UTAH 2008</t>
  </si>
  <si>
    <t>102917</t>
  </si>
  <si>
    <t>INDUSTRIAL FINANSWER EXPRESS - UTAH 2008</t>
  </si>
  <si>
    <t>102918</t>
  </si>
  <si>
    <t>102919</t>
  </si>
  <si>
    <t>C&amp;I LIGHTING LOAD CONTROL  - UTAH - 2008</t>
  </si>
  <si>
    <t>102920</t>
  </si>
  <si>
    <t>IRRIGATION LOAD CONTROL - UTAH</t>
  </si>
  <si>
    <t>102921</t>
  </si>
  <si>
    <t>HOME ENERGY EFF INCENTIVE PROGRAM - UTAH</t>
  </si>
  <si>
    <t>102964</t>
  </si>
  <si>
    <t>CALIFORNIA DSM EXPENSE - 2009</t>
  </si>
  <si>
    <t>102976</t>
  </si>
  <si>
    <t>102977</t>
  </si>
  <si>
    <t>AIR CONDITIONING - UTAH - 2009</t>
  </si>
  <si>
    <t>102978</t>
  </si>
  <si>
    <t>ENERGY FINANSWER - UTAH - 2009</t>
  </si>
  <si>
    <t>102979</t>
  </si>
  <si>
    <t>INDUSTRIAL FINANSWER - UTAH - 2009</t>
  </si>
  <si>
    <t>102980</t>
  </si>
  <si>
    <t>LOW INCOME - UTAH - 2009</t>
  </si>
  <si>
    <t>102981</t>
  </si>
  <si>
    <t>POWER FORWARD - UTAH - 2009</t>
  </si>
  <si>
    <t>102982</t>
  </si>
  <si>
    <t>REFRIGERATOR RECYCLING PGM- UTAH - 2009</t>
  </si>
  <si>
    <t>102983</t>
  </si>
  <si>
    <t>COMMERCIAL SELF-DIRECT - UTAH - 2009</t>
  </si>
  <si>
    <t>102984</t>
  </si>
  <si>
    <t>INDUSTRIAL SELF-DIRECT - UTAH - 2009</t>
  </si>
  <si>
    <t>102985</t>
  </si>
  <si>
    <t>102986</t>
  </si>
  <si>
    <t>102987</t>
  </si>
  <si>
    <t>102988</t>
  </si>
  <si>
    <t>102990</t>
  </si>
  <si>
    <t>IRRIGATION LOAD CONTROL  - UTAH - 2009</t>
  </si>
  <si>
    <t>102991</t>
  </si>
  <si>
    <t>HOME ENERGY EFF INCENTIVE PROG - UT 2009</t>
  </si>
  <si>
    <t>102992</t>
  </si>
  <si>
    <t>ENERGY FINANSWER - WYOMING PPL - 2009</t>
  </si>
  <si>
    <t>102993</t>
  </si>
  <si>
    <t>INDUSTRIAL FINANSWER-WYOMING - PPL 2009</t>
  </si>
  <si>
    <t>102995</t>
  </si>
  <si>
    <t>102996</t>
  </si>
  <si>
    <t>102997</t>
  </si>
  <si>
    <t>LOW-INCOME WEATHERIZATION - WYOMING PPL</t>
  </si>
  <si>
    <t>102998</t>
  </si>
  <si>
    <t>COMMERCIAL FINANSWER EXPRESS - WY - 2009</t>
  </si>
  <si>
    <t>102999</t>
  </si>
  <si>
    <t>INDUSTRIAL FINANSWER EXPRESS - WY - 2009</t>
  </si>
  <si>
    <t>103000</t>
  </si>
  <si>
    <t>SELF DIRECT - COMMERCIAL - WY - 2009</t>
  </si>
  <si>
    <t>103001</t>
  </si>
  <si>
    <t>SELF DIRECT - INDUSTRIAL  - WY - 2009</t>
  </si>
  <si>
    <t>103003</t>
  </si>
  <si>
    <t>MAIN CHECK DISB-WIRES/ACH IN CLEAR ACCT</t>
  </si>
  <si>
    <t>103004</t>
  </si>
  <si>
    <t>MAIN CHECK DISB-WIRES/ACH OUT CLEAR ACCT</t>
  </si>
  <si>
    <t>103005</t>
  </si>
  <si>
    <t>COMMERCIAL FINANSWER EXPRESS Cat 2- WY -</t>
  </si>
  <si>
    <t>103006</t>
  </si>
  <si>
    <t>INDUSTRIAL FINANSWER EXPRESS Cat 2- WY -</t>
  </si>
  <si>
    <t>103007</t>
  </si>
  <si>
    <t>ENERGY FINANSWER Cat 2 - WY 2009</t>
  </si>
  <si>
    <t>103008</t>
  </si>
  <si>
    <t>INDUSTRIAL FINANSWER Cat 2 -WY 2009</t>
  </si>
  <si>
    <t>103012</t>
  </si>
  <si>
    <t>WYOMING REV RECOVERY - SBC OFFSET CAT 1</t>
  </si>
  <si>
    <t>103013</t>
  </si>
  <si>
    <t>WYOMING REV RECOVERY - SBC OFFSET CAT 2</t>
  </si>
  <si>
    <t>103014</t>
  </si>
  <si>
    <t>WYOMING REV RECOVERY - SBC OFFSET CAT 3</t>
  </si>
  <si>
    <t>103031</t>
  </si>
  <si>
    <t>OUTREACH and COMMUNICATIONS - UT 2009</t>
  </si>
  <si>
    <t>103059</t>
  </si>
  <si>
    <t>CALIFORNIA DSM EXPENSE - 2010</t>
  </si>
  <si>
    <t>103071</t>
  </si>
  <si>
    <t>103072</t>
  </si>
  <si>
    <t>AIR CONDITIONING - UTAH - 2010</t>
  </si>
  <si>
    <t>103073</t>
  </si>
  <si>
    <t>ENERGY FINANSWER - UTAH - 2010</t>
  </si>
  <si>
    <t>103074</t>
  </si>
  <si>
    <t>INDUSTRIAL FINANSWER - UTAH - 2010</t>
  </si>
  <si>
    <t>103075</t>
  </si>
  <si>
    <t>LOW INCOME - UTAH - 2010</t>
  </si>
  <si>
    <t>103076</t>
  </si>
  <si>
    <t>POWER FORWARD - UTAH # 2010</t>
  </si>
  <si>
    <t>103077</t>
  </si>
  <si>
    <t>REFRIGERATOR RECYCLING PGM- UTAH - 2010</t>
  </si>
  <si>
    <t>103078</t>
  </si>
  <si>
    <t>COMMERCIAL SELF-DIRECT - UTAH - 2010</t>
  </si>
  <si>
    <t>103079</t>
  </si>
  <si>
    <t>INDUSTRIAL SELF-DIRECT - UTAH - 2010</t>
  </si>
  <si>
    <t>103080</t>
  </si>
  <si>
    <t>103081</t>
  </si>
  <si>
    <t>103082</t>
  </si>
  <si>
    <t>103083</t>
  </si>
  <si>
    <t>103085</t>
  </si>
  <si>
    <t>IRRIGATION LOAD CONTROL  - UTAH - 2010</t>
  </si>
  <si>
    <t>103086</t>
  </si>
  <si>
    <t>HOME ENERGY EFF INCENTIVE PROG - UT 2010</t>
  </si>
  <si>
    <t>103087</t>
  </si>
  <si>
    <t>OUTREACH and COMMUNICATIONS - UT 2010</t>
  </si>
  <si>
    <t>103089</t>
  </si>
  <si>
    <t>ENERGY FINANSWER-WY-2010 CAT3</t>
  </si>
  <si>
    <t>103090</t>
  </si>
  <si>
    <t>INDUSTRIAL FINANSWER-WY-2010 CAT3</t>
  </si>
  <si>
    <t>103092</t>
  </si>
  <si>
    <t>REFRIGERATOR RECYCLING-WY -2010 CAT1</t>
  </si>
  <si>
    <t>103093</t>
  </si>
  <si>
    <t>HOME ENERGY EFF INCENT PROG Y-2010 CAT1</t>
  </si>
  <si>
    <t>103094</t>
  </si>
  <si>
    <t>LOW-INCOME WEATHERZTN - WY 2010 CAT1</t>
  </si>
  <si>
    <t>103095</t>
  </si>
  <si>
    <t>COMMERCIAL FINANSWER EXP WY-2010 CAT3</t>
  </si>
  <si>
    <t>103096</t>
  </si>
  <si>
    <t>INDUSTRIAL FINANSWER EXP WY-2010 CAT3</t>
  </si>
  <si>
    <t>103097</t>
  </si>
  <si>
    <t>SELF DIRECT - COMMERCIAL -WY-2010 CAT3</t>
  </si>
  <si>
    <t>103098</t>
  </si>
  <si>
    <t>SELF DIRECT -INDUSTRIAL -WY-2010 CAT3</t>
  </si>
  <si>
    <t>103099</t>
  </si>
  <si>
    <t>COMMERCIAL FINANSWER EXP- WY-2010 CAT2</t>
  </si>
  <si>
    <t>103100</t>
  </si>
  <si>
    <t>INDUSTRIAL FINAN EXPRESS WY-2010 CAT2</t>
  </si>
  <si>
    <t>103101</t>
  </si>
  <si>
    <t>ENERGY FINANSWER -WY 2010 CAT2</t>
  </si>
  <si>
    <t>103102</t>
  </si>
  <si>
    <t>INDUSTRIAL FINANSWER -WY 2010 CAT2</t>
  </si>
  <si>
    <t>103103</t>
  </si>
  <si>
    <t>Check Disb-Wires/ACH In Clearing - BT</t>
  </si>
  <si>
    <t>103104</t>
  </si>
  <si>
    <t>Check Disb-Wires/ACH Out Clearing - BT</t>
  </si>
  <si>
    <t>103137</t>
  </si>
  <si>
    <t>Company Initiatives DEI Study- Washingto</t>
  </si>
  <si>
    <t>103163</t>
  </si>
  <si>
    <t>Commercial Direct Install - Utah - 2011</t>
  </si>
  <si>
    <t>103164</t>
  </si>
  <si>
    <t>Commercial Curtailment - Utah - 2011</t>
  </si>
  <si>
    <t>103165</t>
  </si>
  <si>
    <t>Commercial Direct Install - Washington</t>
  </si>
  <si>
    <t>103168</t>
  </si>
  <si>
    <t>CALIFORNIA DSM EXPENSE - 2011</t>
  </si>
  <si>
    <t>103169</t>
  </si>
  <si>
    <t>Commercial Curtailment - Oregon</t>
  </si>
  <si>
    <t>103181</t>
  </si>
  <si>
    <t>103182</t>
  </si>
  <si>
    <t>AIR CONDITIONING - UTAH - 2011</t>
  </si>
  <si>
    <t>103183</t>
  </si>
  <si>
    <t>ENERGY FINANSWER - UTAH - 2011</t>
  </si>
  <si>
    <t>103184</t>
  </si>
  <si>
    <t>INDUSTRIAL FINANSWER - UTAH - 2011</t>
  </si>
  <si>
    <t>103185</t>
  </si>
  <si>
    <t>LOW INCOME - UTAH - 2011</t>
  </si>
  <si>
    <t>103186</t>
  </si>
  <si>
    <t>Power Forward - Utah - 2011</t>
  </si>
  <si>
    <t>103187</t>
  </si>
  <si>
    <t>REFRIGERATOR RECYCLING PGM- UTAH - 2011</t>
  </si>
  <si>
    <t>103188</t>
  </si>
  <si>
    <t>COMMERCIAL SELF-DIRECT - UTAH - 2011</t>
  </si>
  <si>
    <t>103189</t>
  </si>
  <si>
    <t>INDUSTRIAL SELF-DIRECT - UTAH - 2011</t>
  </si>
  <si>
    <t>103190</t>
  </si>
  <si>
    <t>103191</t>
  </si>
  <si>
    <t>103192</t>
  </si>
  <si>
    <t>103193</t>
  </si>
  <si>
    <t>103195</t>
  </si>
  <si>
    <t>IRRIGATION LOAD CONTROL  - UTAH - 2011</t>
  </si>
  <si>
    <t>103196</t>
  </si>
  <si>
    <t>HOME ENERGY EFF INCENTIVE PROG - UT 2011</t>
  </si>
  <si>
    <t>103197</t>
  </si>
  <si>
    <t>OUTREACH and COMMUNICATIONS - UT 2011</t>
  </si>
  <si>
    <t>103199</t>
  </si>
  <si>
    <t>ENERGY FINANSWER-WY-2011 CAT3</t>
  </si>
  <si>
    <t>103200</t>
  </si>
  <si>
    <t>INDUSTRIAL FINANSWER-WY-2011 CAT3</t>
  </si>
  <si>
    <t>103202</t>
  </si>
  <si>
    <t>REFRIGERATOR RECYCLING-WY -2011 CAT1</t>
  </si>
  <si>
    <t>103203</t>
  </si>
  <si>
    <t>HOME ENERGY EFF INCENT PROG Y-2011 CAT1</t>
  </si>
  <si>
    <t>103204</t>
  </si>
  <si>
    <t>Low-Income Weatherztn - Wy 2011 CAT1</t>
  </si>
  <si>
    <t>103205</t>
  </si>
  <si>
    <t>COMMERCIAL FINANSWER EXP WY-2011 CAT3</t>
  </si>
  <si>
    <t>103206</t>
  </si>
  <si>
    <t>INDUSTRIAL FINANSWER EXP WY-2011 CAT3</t>
  </si>
  <si>
    <t>103207</t>
  </si>
  <si>
    <t>Self Direct - Commercial -Wy-2011 CAT3</t>
  </si>
  <si>
    <t>103208</t>
  </si>
  <si>
    <t>Self Direct -Industrial -Wy-2011 CAT3</t>
  </si>
  <si>
    <t>103209</t>
  </si>
  <si>
    <t>COMMERCIAL FINANSWER EXP- WY-2011 CAT2</t>
  </si>
  <si>
    <t>103210</t>
  </si>
  <si>
    <t>INDUSTRIAL FINAN EXPRESS WY-2011 CAT2</t>
  </si>
  <si>
    <t>103211</t>
  </si>
  <si>
    <t>ENERGY FINANSWER -WY 2011 CAT2</t>
  </si>
  <si>
    <t>103212</t>
  </si>
  <si>
    <t>INDUSTRIAL FINANSWER -WY 2011 CAT2</t>
  </si>
  <si>
    <t>103213</t>
  </si>
  <si>
    <t>Self Direct - Commercial Wy-2011 CAT2</t>
  </si>
  <si>
    <t>103214</t>
  </si>
  <si>
    <t>Self Direct- Industrial Wy-2011 CAT2</t>
  </si>
  <si>
    <t>103277</t>
  </si>
  <si>
    <t>OUTREACH &amp; COMM- WATTSMART - EVALUATION</t>
  </si>
  <si>
    <t>103280</t>
  </si>
  <si>
    <t>COMPANY INITIATIVES -PRODUCTION EFFICIEN</t>
  </si>
  <si>
    <t>103291</t>
  </si>
  <si>
    <t>Portfolio -WY-2011   Cat4</t>
  </si>
  <si>
    <t>103292</t>
  </si>
  <si>
    <t>Portfolio - Washington</t>
  </si>
  <si>
    <t>103293</t>
  </si>
  <si>
    <t>Energy Storage Demonstration Project -UT</t>
  </si>
  <si>
    <t>103295</t>
  </si>
  <si>
    <t>Outreach And Communication-WY-2011</t>
  </si>
  <si>
    <t>103299</t>
  </si>
  <si>
    <t>AGRICULURAL FINANSWER EXPRESS - UTAH - 2</t>
  </si>
  <si>
    <t>103300</t>
  </si>
  <si>
    <t>AGRICULTURAL FINANSWER EXPRESS - WASHING</t>
  </si>
  <si>
    <t>103301</t>
  </si>
  <si>
    <t>PORTFOLIO -WY-2011   CAT2</t>
  </si>
  <si>
    <t>103302</t>
  </si>
  <si>
    <t>PORTFOLIO -WY-2011   CAT3</t>
  </si>
  <si>
    <t>103308</t>
  </si>
  <si>
    <t>Home Energy Reporting -OPower -WA 2011</t>
  </si>
  <si>
    <t>103311</t>
  </si>
  <si>
    <t>CALIFORNIA DSM EXPENSE - 2012</t>
  </si>
  <si>
    <t>103324</t>
  </si>
  <si>
    <t>103325</t>
  </si>
  <si>
    <t>AIR CONDITIONING - UTAH - 2012</t>
  </si>
  <si>
    <t>103326</t>
  </si>
  <si>
    <t>ENERGY FINANSWER - UTAH - 2012</t>
  </si>
  <si>
    <t>103327</t>
  </si>
  <si>
    <t>INDUSTRIAL FINANSWER - UTAH - 2012</t>
  </si>
  <si>
    <t>103328</t>
  </si>
  <si>
    <t>LOW INCOME - UTAH - 2012</t>
  </si>
  <si>
    <t>103330</t>
  </si>
  <si>
    <t>REFRIGERATOR RECYCLING PGM- UTAH - 2012</t>
  </si>
  <si>
    <t>103331</t>
  </si>
  <si>
    <t>COMMERCIAL SELF-DIRECT - UTAH - 2012</t>
  </si>
  <si>
    <t>103332</t>
  </si>
  <si>
    <t>INDUSTRIAL SELF-DIRECT - UTAH - 2012</t>
  </si>
  <si>
    <t>103333</t>
  </si>
  <si>
    <t>103334</t>
  </si>
  <si>
    <t>103335</t>
  </si>
  <si>
    <t>103336</t>
  </si>
  <si>
    <t>103337</t>
  </si>
  <si>
    <t>IRRIGATION LOAD CONTROL  - UTAH - 2012</t>
  </si>
  <si>
    <t>103338</t>
  </si>
  <si>
    <t>HOME ENERGY EFF INCENTIVE PROG - UT 2012</t>
  </si>
  <si>
    <t>103339</t>
  </si>
  <si>
    <t>OUTREACH and COMMUNICATIONS - UT 2012</t>
  </si>
  <si>
    <t>103340</t>
  </si>
  <si>
    <t>COMMERCIAL DIRECT INSTALL - UT 2012</t>
  </si>
  <si>
    <t>103341</t>
  </si>
  <si>
    <t>COMMERCIAL CURTAILMENT - UT 2012</t>
  </si>
  <si>
    <t>103342</t>
  </si>
  <si>
    <t>ENERGY STORAGE DEMO PROJECT - UT 2012</t>
  </si>
  <si>
    <t>103343</t>
  </si>
  <si>
    <t>AGRICULTURAL FINANSWER EXPRESS - UTAH -</t>
  </si>
  <si>
    <t>103346</t>
  </si>
  <si>
    <t>HOME ENERGY REPORTING - UT 2012</t>
  </si>
  <si>
    <t>103347</t>
  </si>
  <si>
    <t>ENERGY FINANSWER-WY-2012 CAT3</t>
  </si>
  <si>
    <t>103348</t>
  </si>
  <si>
    <t>INDUSTRIAL FINANSWER-WY-2012 CAT3</t>
  </si>
  <si>
    <t>103349</t>
  </si>
  <si>
    <t>REFRIGERATOR RECYCLING-WY -2012 CAT1</t>
  </si>
  <si>
    <t>103350</t>
  </si>
  <si>
    <t>HOME ENERGY EFF INCENT PROG Y-2012 CAT1</t>
  </si>
  <si>
    <t>103351</t>
  </si>
  <si>
    <t>LOW-INCOME WEATHERZTN - WY 2012 CAT1</t>
  </si>
  <si>
    <t>103352</t>
  </si>
  <si>
    <t>COMMERCIAL FINANSWER EXP WY-2012 CAT3</t>
  </si>
  <si>
    <t>103353</t>
  </si>
  <si>
    <t>INDUSTRIAL FINANSWER EXP WY-2012 CAT3</t>
  </si>
  <si>
    <t>103354</t>
  </si>
  <si>
    <t>SELF DIRECT - COMMERCIAL -WY-2012 CAT3</t>
  </si>
  <si>
    <t>103355</t>
  </si>
  <si>
    <t>SELF DIRECT -INDUSTRIAL -WY-2012 CAT3</t>
  </si>
  <si>
    <t>103356</t>
  </si>
  <si>
    <t>COMMERCIAL FINANSWER EXP- WY-2012 CAT2</t>
  </si>
  <si>
    <t>103357</t>
  </si>
  <si>
    <t>INDUSTRIAL FINAN EXPRESS WY-2012 CAT2</t>
  </si>
  <si>
    <t>103358</t>
  </si>
  <si>
    <t>ENERGY FINANSWER -WY 2012 CAT2</t>
  </si>
  <si>
    <t>103359</t>
  </si>
  <si>
    <t>INDUSTRIAL FINANSWER -WY 2012 CAT2</t>
  </si>
  <si>
    <t>103360</t>
  </si>
  <si>
    <t>SELF DIRECT - COMMERCIAL WY-2012 CAT2</t>
  </si>
  <si>
    <t>103361</t>
  </si>
  <si>
    <t>SELF DIRECT- INDUSTRIAL WY-2012 CAT2</t>
  </si>
  <si>
    <t>103363</t>
  </si>
  <si>
    <t>PORTFOLIO WY-2012 CAT1</t>
  </si>
  <si>
    <t>103364</t>
  </si>
  <si>
    <t>OUTREACH AND COMMUNICATION WATTSMT  WY-2</t>
  </si>
  <si>
    <t>103365</t>
  </si>
  <si>
    <t>AGRICULURAL FINANSWER EXP WY-2012 CAT2</t>
  </si>
  <si>
    <t>103366</t>
  </si>
  <si>
    <t>AGRICULURAL FINANSWER EXP WY-2012 CAT3</t>
  </si>
  <si>
    <t>103367</t>
  </si>
  <si>
    <t>PORTFOLIO WY-2012 CAT2</t>
  </si>
  <si>
    <t>103368</t>
  </si>
  <si>
    <t>PORTFOLIO WY-2012 CAT3</t>
  </si>
  <si>
    <t>103369</t>
  </si>
  <si>
    <t>COMMERCIAL CURTAILMENT - OR 2012</t>
  </si>
  <si>
    <t>103493</t>
  </si>
  <si>
    <t>U.of Utah Student Energy Sponsorship- UT</t>
  </si>
  <si>
    <t>103496</t>
  </si>
  <si>
    <t>PORTFOLIO - IDAHO</t>
  </si>
  <si>
    <t>103497</t>
  </si>
  <si>
    <t>PORTFOLIO - UTAH</t>
  </si>
  <si>
    <t>103623</t>
  </si>
  <si>
    <t>CALIFORNIA DSM EXPENSE - 2013</t>
  </si>
  <si>
    <t>103646</t>
  </si>
  <si>
    <t>PORTFOLIO - IDAHO 2013</t>
  </si>
  <si>
    <t>103647</t>
  </si>
  <si>
    <t>103648</t>
  </si>
  <si>
    <t>AIR CONDITIONING - UTAH - 2013</t>
  </si>
  <si>
    <t>103649</t>
  </si>
  <si>
    <t>ENERGY FINANSWER - UTAH - 2013</t>
  </si>
  <si>
    <t>103650</t>
  </si>
  <si>
    <t>INDUSTRIAL FINANSWER - UTAH - 2013</t>
  </si>
  <si>
    <t>103651</t>
  </si>
  <si>
    <t>LOW INCOME - UTAH - 2013</t>
  </si>
  <si>
    <t>103653</t>
  </si>
  <si>
    <t>REFRIGERATOR RECYCLING PGM- UTAH - 2013</t>
  </si>
  <si>
    <t>103654</t>
  </si>
  <si>
    <t>COMMERCIAL SELF-DIRECT - UTAH - 2013</t>
  </si>
  <si>
    <t>103655</t>
  </si>
  <si>
    <t>INDUSTRIAL SELF-DIRECT - UTAH - 2013</t>
  </si>
  <si>
    <t>103656</t>
  </si>
  <si>
    <t>103657</t>
  </si>
  <si>
    <t>103658</t>
  </si>
  <si>
    <t>103660</t>
  </si>
  <si>
    <t>IRRIGATION LOAD CONTROL  - UTAH - 2013</t>
  </si>
  <si>
    <t>103661</t>
  </si>
  <si>
    <t>HOME ENERGY EFF INCENTIVE PROG - UT 2013</t>
  </si>
  <si>
    <t>103662</t>
  </si>
  <si>
    <t>OUTREACH and COMMUNICATIONS - UT 2013</t>
  </si>
  <si>
    <t>103666</t>
  </si>
  <si>
    <t>103671</t>
  </si>
  <si>
    <t>HOME ENERGY REPORTING - UT 2013</t>
  </si>
  <si>
    <t>103673</t>
  </si>
  <si>
    <t>103675</t>
  </si>
  <si>
    <t>ENERGY FINANSWER-WY-2013 CAT3</t>
  </si>
  <si>
    <t>103676</t>
  </si>
  <si>
    <t>INDUSTRIAL FINANSWER-WY-2013 CAT3</t>
  </si>
  <si>
    <t>103677</t>
  </si>
  <si>
    <t>REFRIGERATOR RECYCLING-WY -2013 CAT1</t>
  </si>
  <si>
    <t>103678</t>
  </si>
  <si>
    <t>HOME ENERGY EFF INCENT PROG Y-2013 CAT1</t>
  </si>
  <si>
    <t>103679</t>
  </si>
  <si>
    <t>LOW-INCOME WEATHERZTN - WY 2013 CAT1</t>
  </si>
  <si>
    <t>103680</t>
  </si>
  <si>
    <t>COMMERCIAL FINANSWER EXP WY-2013 CAT3</t>
  </si>
  <si>
    <t>103681</t>
  </si>
  <si>
    <t>INDUSTRIAL FINANSWER EXP WY-2013 CAT3</t>
  </si>
  <si>
    <t>103682</t>
  </si>
  <si>
    <t>SELF DIRECT - COMMERCIAL -WY-2013 CAT3</t>
  </si>
  <si>
    <t>103683</t>
  </si>
  <si>
    <t>SELF DIRECT -INDUSTRIAL -WY-2013 CAT3</t>
  </si>
  <si>
    <t>103684</t>
  </si>
  <si>
    <t>COMMERCIAL FINANSWER EXP- WY-2013 CAT2</t>
  </si>
  <si>
    <t>103685</t>
  </si>
  <si>
    <t>INDUSTRIAL FINAN EXPRESS WY-2013 CAT2</t>
  </si>
  <si>
    <t>103686</t>
  </si>
  <si>
    <t>ENERGY FINANSWER -WY 2013 CAT2</t>
  </si>
  <si>
    <t>103687</t>
  </si>
  <si>
    <t>INDUSTRIAL FINANSWER -WY 2013 CAT2</t>
  </si>
  <si>
    <t>103688</t>
  </si>
  <si>
    <t>SELF DIRECT - COMMERCIAL WY-2013 CAT2</t>
  </si>
  <si>
    <t>103689</t>
  </si>
  <si>
    <t>SELF DIRECT- INDUSTRIAL WY-2013 CAT2</t>
  </si>
  <si>
    <t>103690</t>
  </si>
  <si>
    <t>PORTFOLIO WY-2013 CAT1</t>
  </si>
  <si>
    <t>103691</t>
  </si>
  <si>
    <t>103692</t>
  </si>
  <si>
    <t>AGRICULTURAL FINANSWER EXP WY-2013 CAT2</t>
  </si>
  <si>
    <t>103693</t>
  </si>
  <si>
    <t>AGRICULURAL FINANSWER EXP WY-2013 CAT3</t>
  </si>
  <si>
    <t>103694</t>
  </si>
  <si>
    <t>PORTFOLIO WY-2013 CAT2</t>
  </si>
  <si>
    <t>103695</t>
  </si>
  <si>
    <t>PORTFOLIO WY-2013 CAT3</t>
  </si>
  <si>
    <t>103700</t>
  </si>
  <si>
    <t>PORTFOLIO - UTAH 2013</t>
  </si>
  <si>
    <t>103701</t>
  </si>
  <si>
    <t>103732</t>
  </si>
  <si>
    <t>COMMERCIAL (WSB) WATTSMART BUSINESS - UT</t>
  </si>
  <si>
    <t>103734</t>
  </si>
  <si>
    <t>INDUSTRIAL (WSB) WATTSMART BUSINESS - UT</t>
  </si>
  <si>
    <t>103735</t>
  </si>
  <si>
    <t>WSB - WATTSMART BUSINESS - UT- 2013</t>
  </si>
  <si>
    <t>1823920 Total</t>
  </si>
  <si>
    <t>1823930</t>
  </si>
  <si>
    <t>102216</t>
  </si>
  <si>
    <t>WEATHERIZATION LOANS - RES UT 2003</t>
  </si>
  <si>
    <t>102217</t>
  </si>
  <si>
    <t>COMPACT FLOURESCENT - IDU 2002</t>
  </si>
  <si>
    <t>102218</t>
  </si>
  <si>
    <t>ENERGY FINANSWER - IDU 2003</t>
  </si>
  <si>
    <t>102219</t>
  </si>
  <si>
    <t>INDUSTRIAL FINANSWER - IDU 2003</t>
  </si>
  <si>
    <t>102220</t>
  </si>
  <si>
    <t>LOAN INCOME WZ - IDU 2003</t>
  </si>
  <si>
    <t>102221</t>
  </si>
  <si>
    <t>NEEA - IDU 2003</t>
  </si>
  <si>
    <t>102222</t>
  </si>
  <si>
    <t>SELF AUDIT - IDAHO-UT 2003</t>
  </si>
  <si>
    <t>102263</t>
  </si>
  <si>
    <t>IRRIGATION INTERRUPTIBLE IDAHO - UT 2003</t>
  </si>
  <si>
    <t>102352</t>
  </si>
  <si>
    <t>INDUSTRIAL FINANSWER - IDU 2004</t>
  </si>
  <si>
    <t>102353</t>
  </si>
  <si>
    <t>LOW INCOME WZ - IDU 2004</t>
  </si>
  <si>
    <t>102354</t>
  </si>
  <si>
    <t>NEEA - IDU 2004</t>
  </si>
  <si>
    <t>102355</t>
  </si>
  <si>
    <t>SELF AUDIT - IDAHO-UT 2004</t>
  </si>
  <si>
    <t>102356</t>
  </si>
  <si>
    <t>IRRIGATION INTERRUPTIBLE - IDU 2004</t>
  </si>
  <si>
    <t>102358</t>
  </si>
  <si>
    <t>WEATHERIZATION LOANS - RESIDENTIAL UT 20</t>
  </si>
  <si>
    <t>102519</t>
  </si>
  <si>
    <t>INDUSTRIAL FINANSWER - IDAHO-UT 2005</t>
  </si>
  <si>
    <t>102520</t>
  </si>
  <si>
    <t>LOW INCOME WZ  - IDAHO-UT 2005</t>
  </si>
  <si>
    <t>102521</t>
  </si>
  <si>
    <t>NEEA - IDAHO - UTAH 2005</t>
  </si>
  <si>
    <t>102522</t>
  </si>
  <si>
    <t>SELF AUDIT - IDAHO-UT 2005</t>
  </si>
  <si>
    <t>102523</t>
  </si>
  <si>
    <t>IRRIGATION INTERRUPTIBLE IDAHO - UT 2005</t>
  </si>
  <si>
    <t>102524</t>
  </si>
  <si>
    <t>WEATHERIZATION LOANS - RESIDENTIAL/ID-UT</t>
  </si>
  <si>
    <t>102573</t>
  </si>
  <si>
    <t>ENERGY FINANSWER ID/UT 2006</t>
  </si>
  <si>
    <t>102574</t>
  </si>
  <si>
    <t>INDUSTRIAL FINANSWER-ID-UT 2006</t>
  </si>
  <si>
    <t>102575</t>
  </si>
  <si>
    <t>LOW INCOME WZ -ID-UT 2006</t>
  </si>
  <si>
    <t>102576</t>
  </si>
  <si>
    <t>NEEA-IDAHO-UTAH 2006</t>
  </si>
  <si>
    <t>102577</t>
  </si>
  <si>
    <t>IRRIGATION INTERRUPTIBLE ID-UT 2006</t>
  </si>
  <si>
    <t>102578</t>
  </si>
  <si>
    <t>WEATHERIZATION LOANS-RESDL/ID-UT 2006</t>
  </si>
  <si>
    <t>102579</t>
  </si>
  <si>
    <t>REFRIGERATOR RECYCLING PGM-ID-UT 2006</t>
  </si>
  <si>
    <t>102580</t>
  </si>
  <si>
    <t>COMMERCIAL FINANSWER EXPR-ID-UT 2006</t>
  </si>
  <si>
    <t>102581</t>
  </si>
  <si>
    <t>INDUSTRIAL FINANSWER EXPR-ID-UT 2006</t>
  </si>
  <si>
    <t>102582</t>
  </si>
  <si>
    <t>IRRIGATION EFFICIENCY PRGRM-ID-UT 2006</t>
  </si>
  <si>
    <t>102758</t>
  </si>
  <si>
    <t>HOME ENERGY EFFICIENCY INCENTIVE PROGM-I</t>
  </si>
  <si>
    <t>102808</t>
  </si>
  <si>
    <t>WEATHERIZATION LOANS RESIDTL/ ID-UT 2007</t>
  </si>
  <si>
    <t>102809</t>
  </si>
  <si>
    <t>ENERGY FINANSWER IDU 2007</t>
  </si>
  <si>
    <t>102810</t>
  </si>
  <si>
    <t>Industrial Finanswer ID - 2007</t>
  </si>
  <si>
    <t>102811</t>
  </si>
  <si>
    <t>IRRIGATION INTERRUPTIBLE ID-UT 2007</t>
  </si>
  <si>
    <t>102812</t>
  </si>
  <si>
    <t>LOW INCOME WZ  - ID-UT 2007</t>
  </si>
  <si>
    <t>102813</t>
  </si>
  <si>
    <t>NEEA - IDAHO - UTAH 2007</t>
  </si>
  <si>
    <t>102814</t>
  </si>
  <si>
    <t>REFRIGERATOR RECYCLING PGM - ID-UT 2007</t>
  </si>
  <si>
    <t>102815</t>
  </si>
  <si>
    <t>COMMERCIAL FINANSWER EXPR - ID-UT 2007</t>
  </si>
  <si>
    <t>102816</t>
  </si>
  <si>
    <t>INDUSTRIAL FINANSWER EXPR - ID-UT 2007</t>
  </si>
  <si>
    <t>102817</t>
  </si>
  <si>
    <t>IRRIGATION EFFICIENCY PRGRM - ID-UT 2007</t>
  </si>
  <si>
    <t>102818</t>
  </si>
  <si>
    <t>HOME ENERGY EFFICIENCY INCENTIVE PROG  -</t>
  </si>
  <si>
    <t>102896</t>
  </si>
  <si>
    <t>ENERGY FINANSWER - ID/UT 2008</t>
  </si>
  <si>
    <t>102897</t>
  </si>
  <si>
    <t>INDUSTRIAL FINANSWER - ID-UT 2008</t>
  </si>
  <si>
    <t>102898</t>
  </si>
  <si>
    <t>IRRIGATION INTERRUPTIBLE - IDAHO - 2008</t>
  </si>
  <si>
    <t>102899</t>
  </si>
  <si>
    <t>LOW INCOME WEATHERIZATION - IDAHO 2008</t>
  </si>
  <si>
    <t>102900</t>
  </si>
  <si>
    <t>NEEA - IDAHO - 2008</t>
  </si>
  <si>
    <t>102901</t>
  </si>
  <si>
    <t>REFRIGERATOR RECYCLING PRGM - IDAHO 2008</t>
  </si>
  <si>
    <t>102902</t>
  </si>
  <si>
    <t>COMMERCIAL FINANSWER EXPRESS - IDAHO 200</t>
  </si>
  <si>
    <t>102903</t>
  </si>
  <si>
    <t>INDUSTRIAL FINANSWER - IDAHO - 2008</t>
  </si>
  <si>
    <t>102904</t>
  </si>
  <si>
    <t>IRRIGATION EFFICIENCY PRGM - IDAHO - 200</t>
  </si>
  <si>
    <t>102905</t>
  </si>
  <si>
    <t>HOME ENERGY EFF INCENTIVE PROGRAM - IDAH</t>
  </si>
  <si>
    <t>102957</t>
  </si>
  <si>
    <t>CATEGORY 1 - WYOMING - 2008</t>
  </si>
  <si>
    <t>102958</t>
  </si>
  <si>
    <t>CATEGORY 2 - WYOMING - 2008</t>
  </si>
  <si>
    <t>102959</t>
  </si>
  <si>
    <t>CATEGORY 3 - WYOMING - 2008</t>
  </si>
  <si>
    <t>102966</t>
  </si>
  <si>
    <t>ENERGY FINANSWER - ID/UT 2009</t>
  </si>
  <si>
    <t>102967</t>
  </si>
  <si>
    <t>INDUSTRIAL FINANSWER - ID-UT 2009</t>
  </si>
  <si>
    <t>102968</t>
  </si>
  <si>
    <t>IRRIGATION INTERRUPTIBLE ID-UT 2009</t>
  </si>
  <si>
    <t>102969</t>
  </si>
  <si>
    <t>LOW INCOME WZ  - ID-UT 2009</t>
  </si>
  <si>
    <t>102970</t>
  </si>
  <si>
    <t>NEEA - IDAHO - UTAH 2009</t>
  </si>
  <si>
    <t>102971</t>
  </si>
  <si>
    <t>REFRIGERATOR RECYCLING PGM - ID-UT 2009</t>
  </si>
  <si>
    <t>102972</t>
  </si>
  <si>
    <t>COMMERCIAL FINANSWER EXPR - ID-UT 2009</t>
  </si>
  <si>
    <t>102973</t>
  </si>
  <si>
    <t>INDUSTRIAL FINANSWER EXPR - ID-UT 2009</t>
  </si>
  <si>
    <t>102974</t>
  </si>
  <si>
    <t>IRRIGATION EFFICIENCY PRGRM - ID-UT 2009</t>
  </si>
  <si>
    <t>102975</t>
  </si>
  <si>
    <t>103061</t>
  </si>
  <si>
    <t>ENERGY FINANSWER - ID/UT 2010</t>
  </si>
  <si>
    <t>103062</t>
  </si>
  <si>
    <t>INDUSTRIAL FINANSWER - ID-UT 2010</t>
  </si>
  <si>
    <t>103063</t>
  </si>
  <si>
    <t>IRRIGATION INTERRUPTIBLE ID-UT 2010</t>
  </si>
  <si>
    <t>103064</t>
  </si>
  <si>
    <t>LOW INCOME WZ  - ID-UT 2010</t>
  </si>
  <si>
    <t>103065</t>
  </si>
  <si>
    <t>NEEA - IDAHO - UTAH 2010</t>
  </si>
  <si>
    <t>103066</t>
  </si>
  <si>
    <t>REFRIGERATOR RECYCLING PGM - ID-UT 2010</t>
  </si>
  <si>
    <t>103067</t>
  </si>
  <si>
    <t>COMMERCIAL FINANSWER EXPR - ID-UT 2010</t>
  </si>
  <si>
    <t>103068</t>
  </si>
  <si>
    <t>INDUSTRIAL FINANSWER EXPR - ID-UT 2010</t>
  </si>
  <si>
    <t>103069</t>
  </si>
  <si>
    <t>IRRIGATION EFFICIENCY PRGRM - ID-UT 2010</t>
  </si>
  <si>
    <t>103070</t>
  </si>
  <si>
    <t>103171</t>
  </si>
  <si>
    <t>ENERGY FINANSWER - ID/UT 2011</t>
  </si>
  <si>
    <t>103172</t>
  </si>
  <si>
    <t>INDUSTRIAL FINANSWER - ID-UT 2011</t>
  </si>
  <si>
    <t>103173</t>
  </si>
  <si>
    <t>IRRIGATION INTERRUPTIBLE ID-UT 2011</t>
  </si>
  <si>
    <t>103174</t>
  </si>
  <si>
    <t>LOW INCOME WZ  - ID-UT 2011</t>
  </si>
  <si>
    <t>103176</t>
  </si>
  <si>
    <t>REFRIGERATOR RECYCLING PGM - ID-UT 2011</t>
  </si>
  <si>
    <t>103177</t>
  </si>
  <si>
    <t>COMMERCIAL FINANSWER EXPR - ID-UT 2011</t>
  </si>
  <si>
    <t>103178</t>
  </si>
  <si>
    <t>INDUSTRIAL FINANSWER EXPR - ID-UT 2011</t>
  </si>
  <si>
    <t>103179</t>
  </si>
  <si>
    <t>IRRIGATION EFFICIENCY PRGRM - ID-UT 2011</t>
  </si>
  <si>
    <t>103180</t>
  </si>
  <si>
    <t>103312</t>
  </si>
  <si>
    <t>ENERGY FINANSWER - ID 2012</t>
  </si>
  <si>
    <t>103313</t>
  </si>
  <si>
    <t>INDUSTRIAL FINANSWER - ID 2012</t>
  </si>
  <si>
    <t>103314</t>
  </si>
  <si>
    <t>IRRIGATION INTERRUPTIBLE- ID 2012</t>
  </si>
  <si>
    <t>103315</t>
  </si>
  <si>
    <t>LOW INCOME WZ  - ID- 2012</t>
  </si>
  <si>
    <t>103317</t>
  </si>
  <si>
    <t>REFRIGERATOR RECYCLING PGM - ID 2012</t>
  </si>
  <si>
    <t>103318</t>
  </si>
  <si>
    <t>COMMERCIAL FINANSWER EXPR - ID 2012</t>
  </si>
  <si>
    <t>103319</t>
  </si>
  <si>
    <t>INDUSTRIAL FINANSWER EXPR - ID 2012</t>
  </si>
  <si>
    <t>103320</t>
  </si>
  <si>
    <t>IRRIGATION EFFICIENCY PRGRM - ID 2012</t>
  </si>
  <si>
    <t>103321</t>
  </si>
  <si>
    <t>103322</t>
  </si>
  <si>
    <t>COMMERCIAL DIRECT INSTALL - ID 2012</t>
  </si>
  <si>
    <t>103323</t>
  </si>
  <si>
    <t>AGRICULURAL FINANSWER EXPR - ID 2012</t>
  </si>
  <si>
    <t>103398</t>
  </si>
  <si>
    <t>RECOMMISSIONING INDUSTRIAL - UT 2012</t>
  </si>
  <si>
    <t>103634</t>
  </si>
  <si>
    <t>AGRICULURAL FINANSWER EXPR - ID 2013</t>
  </si>
  <si>
    <t>103635</t>
  </si>
  <si>
    <t>ENERGY FINANSWER - ID 2013</t>
  </si>
  <si>
    <t>103636</t>
  </si>
  <si>
    <t>INDUSTRIAL FINANSWER - ID 2013</t>
  </si>
  <si>
    <t>103638</t>
  </si>
  <si>
    <t>LOW INCOME WZ  - ID- 2013</t>
  </si>
  <si>
    <t>103640</t>
  </si>
  <si>
    <t>REFRIGERATOR RECYCLING PGM - ID 2013</t>
  </si>
  <si>
    <t>103641</t>
  </si>
  <si>
    <t>COMMERCIAL FINANSWER EXPR - ID 2013</t>
  </si>
  <si>
    <t>103642</t>
  </si>
  <si>
    <t>INDUSTRIAL FINANSWER EXPR - ID 2013</t>
  </si>
  <si>
    <t>103643</t>
  </si>
  <si>
    <t>IRRIGATION EFFICIENCY PRGRM - ID 2013</t>
  </si>
  <si>
    <t>103644</t>
  </si>
  <si>
    <t>103672</t>
  </si>
  <si>
    <t>RECOMMISSIONING INDUSTRIAL - UT 2013</t>
  </si>
  <si>
    <t>1823930 Total</t>
  </si>
  <si>
    <t>1823940</t>
  </si>
  <si>
    <t>102146</t>
  </si>
  <si>
    <t>UT CARRYING CHARGE - 2001/2002</t>
  </si>
  <si>
    <t>102188</t>
  </si>
  <si>
    <t>WA REVENUE RECOVERY - CARRYING CHG PENAL</t>
  </si>
  <si>
    <t>102766</t>
  </si>
  <si>
    <t>DSR CARRYING CHARGES</t>
  </si>
  <si>
    <t>103140</t>
  </si>
  <si>
    <t>Wy DSM - Cat1 - Carrying Charges</t>
  </si>
  <si>
    <t>103141</t>
  </si>
  <si>
    <t>Wy DSM - Cat2 - Carrying Charges</t>
  </si>
  <si>
    <t>103142</t>
  </si>
  <si>
    <t>Wy DSM - Cat3 - Carrying Charges</t>
  </si>
  <si>
    <t>103279</t>
  </si>
  <si>
    <t>CA CARRYING CHRG LIEE - 2011</t>
  </si>
  <si>
    <t>1823940 Total</t>
  </si>
  <si>
    <t>138020</t>
  </si>
  <si>
    <t>Reg Asset Current - DSM</t>
  </si>
  <si>
    <t>138045</t>
  </si>
  <si>
    <t>Reg Asset Current - GHG Allowances</t>
  </si>
  <si>
    <t>138050</t>
  </si>
  <si>
    <t>Reg Asset Current - Def Net Power Costs</t>
  </si>
  <si>
    <t>138055</t>
  </si>
  <si>
    <t>Reg Asset Current - Def RECs in Rates</t>
  </si>
  <si>
    <t>138090</t>
  </si>
  <si>
    <t>Reg Asset Current - Solar Feed-In</t>
  </si>
  <si>
    <t>138190</t>
  </si>
  <si>
    <t>Reg Asset Current - Other</t>
  </si>
  <si>
    <t>186095</t>
  </si>
  <si>
    <t>RegA - DSM - Recl to Curr</t>
  </si>
  <si>
    <t>186099</t>
  </si>
  <si>
    <t>Regulatory Asset - Balance Reclass</t>
  </si>
  <si>
    <t>186100</t>
  </si>
  <si>
    <t>Calif Alternative Rate for Energy (CARE)</t>
  </si>
  <si>
    <t>186502</t>
  </si>
  <si>
    <t>POWERDALE HYDRO DECOM REG ASSET - ID</t>
  </si>
  <si>
    <t>187042</t>
  </si>
  <si>
    <t>Reg Asset - CA GHG Allowances</t>
  </si>
  <si>
    <t>187048</t>
  </si>
  <si>
    <t>RegA - CA GHG Allowances - Recl to Curr</t>
  </si>
  <si>
    <t>187050</t>
  </si>
  <si>
    <t>CHOLLA PLANT TRANSACTION COSTS</t>
  </si>
  <si>
    <t>187051</t>
  </si>
  <si>
    <t>WASHINGTON COLSTRIP #3 REGULATORY ASSET</t>
  </si>
  <si>
    <t>TRAIL MOUNTAIN MINE CLOSURE COSTS</t>
  </si>
  <si>
    <t>187070</t>
  </si>
  <si>
    <t>Trail Mtn Mine Costs - Deseret Settlemen</t>
  </si>
  <si>
    <t>187096</t>
  </si>
  <si>
    <t>Reg Asset - Tax Rev Req Adj-WY</t>
  </si>
  <si>
    <t>187222</t>
  </si>
  <si>
    <t>Reg Asset - Tax Adj on PR Benefits - ID</t>
  </si>
  <si>
    <t>187223</t>
  </si>
  <si>
    <t>Reg Asset - Tax Adj on PR Benefits - OR</t>
  </si>
  <si>
    <t>187224</t>
  </si>
  <si>
    <t>Reg Asset - Tax Adj on PR Benefits - UT</t>
  </si>
  <si>
    <t>187226</t>
  </si>
  <si>
    <t>Reg Asset - Tax Adj on PR Benefits - WY</t>
  </si>
  <si>
    <t>187340</t>
  </si>
  <si>
    <t>Reg Asset-OR Sch 94 Distr Safety Surch</t>
  </si>
  <si>
    <t>187350</t>
  </si>
  <si>
    <t>ID - Deferred Overburden Costs</t>
  </si>
  <si>
    <t>187351</t>
  </si>
  <si>
    <t>WY - Deferred Overburden Costs</t>
  </si>
  <si>
    <t>187363</t>
  </si>
  <si>
    <t>Reg Asset - CA Naughton U3 Costs</t>
  </si>
  <si>
    <t>187371</t>
  </si>
  <si>
    <t>REG ASSET - CA SOLAR FEED-IN TARIFF</t>
  </si>
  <si>
    <t>187373</t>
  </si>
  <si>
    <t>Reg Asset-OR Solar Feed-In Tariff 2013</t>
  </si>
  <si>
    <t>187374</t>
  </si>
  <si>
    <t>Reg Asset-OR Solar Feed-In Tariff 2014</t>
  </si>
  <si>
    <t>187380</t>
  </si>
  <si>
    <t>Reg Asset - UT Solar Incentive Program</t>
  </si>
  <si>
    <t>187383</t>
  </si>
  <si>
    <t>RegA - OR Solar Feed-In - Recl to Curr</t>
  </si>
  <si>
    <t>187390</t>
  </si>
  <si>
    <t>UT-Klamath Hydro Relicensing Costs</t>
  </si>
  <si>
    <t>187391</t>
  </si>
  <si>
    <t>RegA - CA Solar Feed-In - Recl to Liab</t>
  </si>
  <si>
    <t>187394</t>
  </si>
  <si>
    <t>RegA - UT Solar Feed-In - Recl to Liab</t>
  </si>
  <si>
    <t>187496</t>
  </si>
  <si>
    <t>RegA - OR Asset Sale Gain-Recl to Curr</t>
  </si>
  <si>
    <t>187803</t>
  </si>
  <si>
    <t>Reg Asset  - CA ECAC CY2013</t>
  </si>
  <si>
    <t>187808</t>
  </si>
  <si>
    <t>Contra Reg Asset - CA ECAC CY2013</t>
  </si>
  <si>
    <t>187810</t>
  </si>
  <si>
    <t>Reg Asset - ID ECAM Dec11-Nov12 Mnsanto</t>
  </si>
  <si>
    <t>187811</t>
  </si>
  <si>
    <t>Reg Asset - ID ECAM Dec11-Nov12 Agrium</t>
  </si>
  <si>
    <t>187813</t>
  </si>
  <si>
    <t>Reg Asset  - ID ECAM Dec12-Nov13</t>
  </si>
  <si>
    <t>187814</t>
  </si>
  <si>
    <t>Reg Asset  - ID ECAM Dec13-Nov14</t>
  </si>
  <si>
    <t>187819</t>
  </si>
  <si>
    <t>Contra Reg Asset - ID ECAM Dec13-Nov14</t>
  </si>
  <si>
    <t>187824</t>
  </si>
  <si>
    <t>Reg Asset  - UT EBA CY2013</t>
  </si>
  <si>
    <t>187834</t>
  </si>
  <si>
    <t>Reg Asset  - UT RBA CY2013</t>
  </si>
  <si>
    <t>187852</t>
  </si>
  <si>
    <t>Reg Asset - WY ECAM CY2012</t>
  </si>
  <si>
    <t>187853</t>
  </si>
  <si>
    <t>Reg Asset  - WY ECAM CY2013</t>
  </si>
  <si>
    <t>187863</t>
  </si>
  <si>
    <t>Reg Asset  - WY RRA CY2013</t>
  </si>
  <si>
    <t>187886</t>
  </si>
  <si>
    <t>Reg Asset-OR RPS Compliance Purchases</t>
  </si>
  <si>
    <t>187895</t>
  </si>
  <si>
    <t>RegA - OR RECs in Rates - Balance Recl</t>
  </si>
  <si>
    <t>187896</t>
  </si>
  <si>
    <t>RegA - UT RECs in Rates - Recl to Curr</t>
  </si>
  <si>
    <t>187898</t>
  </si>
  <si>
    <t>RegA - Def RECs in Rates - Recl to Curr</t>
  </si>
  <si>
    <t>187911</t>
  </si>
  <si>
    <t>REG ASSET - LAKE SIDE LIQ. DAMAGES - WY</t>
  </si>
  <si>
    <t>187913</t>
  </si>
  <si>
    <t>Reg Asset - Goodnoe Hills Liq. Damages -</t>
  </si>
  <si>
    <t>187914</t>
  </si>
  <si>
    <t>"Reg Asset-UT-Liq. Damages JB4, N1&amp;2"</t>
  </si>
  <si>
    <t>187915</t>
  </si>
  <si>
    <t>Reg Asset-WY-Liq. Damages N2</t>
  </si>
  <si>
    <t>187921</t>
  </si>
  <si>
    <t>WA-Chehalis Plant Rev Reqmt - Reg Asset</t>
  </si>
  <si>
    <t>187955</t>
  </si>
  <si>
    <t>Defd UT Ind Eval Fee</t>
  </si>
  <si>
    <t>187956</t>
  </si>
  <si>
    <t>CA DEFERRED INTERVENOR FUNDING</t>
  </si>
  <si>
    <t>187958</t>
  </si>
  <si>
    <t>ID Deferred Intervenor Funding</t>
  </si>
  <si>
    <t>187964</t>
  </si>
  <si>
    <t>RegA - Intervenor Fees - Recl to Liab</t>
  </si>
  <si>
    <t>187966</t>
  </si>
  <si>
    <t>RegA - CA (CARE) Program - Recl to Liab</t>
  </si>
  <si>
    <t>187967</t>
  </si>
  <si>
    <t>RegA - OR Asset Sale Gain-Balance Recl</t>
  </si>
  <si>
    <t>187968</t>
  </si>
  <si>
    <t>Reg A - Insurance Reserves - Reclass</t>
  </si>
  <si>
    <t>187972</t>
  </si>
  <si>
    <t>Deferred Net Power Costs - WY 11</t>
  </si>
  <si>
    <t>187975</t>
  </si>
  <si>
    <t>Reg Asset - CA ECAC</t>
  </si>
  <si>
    <t>187983</t>
  </si>
  <si>
    <t>"Reg Asset - ID ECAM Dec10-Nov11, Mnsant</t>
  </si>
  <si>
    <t>187984</t>
  </si>
  <si>
    <t>"Reg Asset - ID ECAM Dec10-Nov11, Agrium</t>
  </si>
  <si>
    <t>189528</t>
  </si>
  <si>
    <t>RegA - CA Def Exc NPC - Recl to Curr</t>
  </si>
  <si>
    <t>189568</t>
  </si>
  <si>
    <t>RegA - ID Def Exc NPC - Recl to Curr</t>
  </si>
  <si>
    <t>189638</t>
  </si>
  <si>
    <t>RegA - UT Def Exc NPC - Recl to Curr</t>
  </si>
  <si>
    <t>189649</t>
  </si>
  <si>
    <t>RegA - WA Def Exc NPC - Recl to Liab</t>
  </si>
  <si>
    <t>189688</t>
  </si>
  <si>
    <t>RegA - WY Def Exc NPC - Recl to Curr</t>
  </si>
  <si>
    <t>610005</t>
  </si>
  <si>
    <t>SEC 174 94-98 7 99-00 RAR</t>
  </si>
  <si>
    <t>701010</t>
  </si>
  <si>
    <t>LABOR COSTS SETTLED TO CAPITAL</t>
  </si>
  <si>
    <t>1823990 Total</t>
  </si>
  <si>
    <t>1823993</t>
  </si>
  <si>
    <t>187060</t>
  </si>
  <si>
    <t>CHOLLA PLANT TRANSACTION COSTS-OR</t>
  </si>
  <si>
    <t>1823993 Total</t>
  </si>
  <si>
    <t>1823994</t>
  </si>
  <si>
    <t>187061</t>
  </si>
  <si>
    <t>CHOLLA PLANT TRANSACTION COSTS-WA</t>
  </si>
  <si>
    <t>1823994 Total</t>
  </si>
  <si>
    <t>1823995</t>
  </si>
  <si>
    <t>187062</t>
  </si>
  <si>
    <t>CHOLLA PLANT TRANSACTION COSTS-ID</t>
  </si>
  <si>
    <t>1823995 Total</t>
  </si>
  <si>
    <t>1823999</t>
  </si>
  <si>
    <t>186001</t>
  </si>
  <si>
    <t>DSM Regulatory Assets-Accruals</t>
  </si>
  <si>
    <t>1823999 Total</t>
  </si>
  <si>
    <t>Grand Total</t>
  </si>
  <si>
    <t>Deferred Debits (Actuals)</t>
  </si>
  <si>
    <t>PCRP/185940</t>
  </si>
  <si>
    <t>Frozen MTM Aset-NCur</t>
  </si>
  <si>
    <t>PCRP/185011</t>
  </si>
  <si>
    <t>Sales of Elec. Util</t>
  </si>
  <si>
    <t>PCRP/185024</t>
  </si>
  <si>
    <t>Def Cost-Lease Incen</t>
  </si>
  <si>
    <t>PCRP/185343</t>
  </si>
  <si>
    <t>P Enrgy Dep-frm Tran</t>
  </si>
  <si>
    <t>PCRP/185344</t>
  </si>
  <si>
    <t>Trans Dep-to Pac Enr</t>
  </si>
  <si>
    <t>PCRP/185350</t>
  </si>
  <si>
    <t>LT Lease Comm Prepd</t>
  </si>
  <si>
    <t>PCRP/185353</t>
  </si>
  <si>
    <t>PCRP/185354</t>
  </si>
  <si>
    <t>Trans Svc Dep-to P E</t>
  </si>
  <si>
    <t>Deferred Income Tax Balance (Actuals)</t>
  </si>
  <si>
    <t>137233</t>
  </si>
  <si>
    <t>137237</t>
  </si>
  <si>
    <t>137238</t>
  </si>
  <si>
    <t>DTA 730.110 FAS 133 Derivatives</t>
  </si>
  <si>
    <t>137409</t>
  </si>
  <si>
    <t>DTA 425.320 N Umpqua Settlement Agmt</t>
  </si>
  <si>
    <t>137412</t>
  </si>
  <si>
    <t>DTA 505.150 Misc Current &amp; Accrued Liab</t>
  </si>
  <si>
    <t>137416</t>
  </si>
  <si>
    <t>DTA 610.142 RL - UT Home Energy</t>
  </si>
  <si>
    <t>137419</t>
  </si>
  <si>
    <t>DTA 705.270 RL - Blue Sky OR</t>
  </si>
  <si>
    <t>137420</t>
  </si>
  <si>
    <t>DTA 705.271 RL - Blue Sky WA</t>
  </si>
  <si>
    <t>137421</t>
  </si>
  <si>
    <t>DTA 705.272 RL - Blue Sky CA</t>
  </si>
  <si>
    <t>137422</t>
  </si>
  <si>
    <t>DTA 705.273 RL - Blue Sky UT</t>
  </si>
  <si>
    <t>137423</t>
  </si>
  <si>
    <t>DTA 705.274 RL - Blue Sky ID</t>
  </si>
  <si>
    <t>137424</t>
  </si>
  <si>
    <t>DTA 705.275 RL - Blue Sky WY</t>
  </si>
  <si>
    <t>287345</t>
  </si>
  <si>
    <t>287373</t>
  </si>
  <si>
    <t>DTA 910.580 Wasach workers comp reserve</t>
  </si>
  <si>
    <t>287393</t>
  </si>
  <si>
    <t>DTA 425.110 TENANT LEASE ALLOW - PSU CAL</t>
  </si>
  <si>
    <t>137998</t>
  </si>
  <si>
    <t>Curr DIT Assets-State Recl from Federal</t>
  </si>
  <si>
    <t>137999</t>
  </si>
  <si>
    <t>Curr DIT Assets-State Portion from Fed</t>
  </si>
  <si>
    <t>287998</t>
  </si>
  <si>
    <t>ADIT Liab - State Reclass from Federal</t>
  </si>
  <si>
    <t>287999</t>
  </si>
  <si>
    <t>ADIT Liab - State Portion from Federal</t>
  </si>
  <si>
    <t>137333</t>
  </si>
  <si>
    <t>DTL 415.836 Curr Asset - Frozen MTM</t>
  </si>
  <si>
    <t>137336</t>
  </si>
  <si>
    <t>137340</t>
  </si>
  <si>
    <t>DTL 910.935 Unrealized G/L Trading Sec</t>
  </si>
  <si>
    <t>287573</t>
  </si>
  <si>
    <t>PCRP/137233</t>
  </si>
  <si>
    <t>DTA 415.838 Frz MTM</t>
  </si>
  <si>
    <t>PCRP/137237</t>
  </si>
  <si>
    <t>DTA 715.720 RL - BPA</t>
  </si>
  <si>
    <t>PCRP/137238</t>
  </si>
  <si>
    <t>PCRP/137409</t>
  </si>
  <si>
    <t>PCRP/137412</t>
  </si>
  <si>
    <t>DTA 505.150 Misc Lia</t>
  </si>
  <si>
    <t>PCRP/137416</t>
  </si>
  <si>
    <t>DTA 610.142 RL - UT</t>
  </si>
  <si>
    <t>PCRP/137419</t>
  </si>
  <si>
    <t>DTA 705.270 RL - Sky</t>
  </si>
  <si>
    <t>PCRP/137420</t>
  </si>
  <si>
    <t>DTA 705.271 RL - Sky</t>
  </si>
  <si>
    <t>PCRP/137421</t>
  </si>
  <si>
    <t>DTA 705.272 RL - Sky</t>
  </si>
  <si>
    <t>PCRP/137422</t>
  </si>
  <si>
    <t>DTA 705.273 RL - Sky</t>
  </si>
  <si>
    <t>PCRP/137423</t>
  </si>
  <si>
    <t>DTA 705.274 RL - Sky</t>
  </si>
  <si>
    <t>PCRP/137424</t>
  </si>
  <si>
    <t>DTA 705.275 RL - Sky</t>
  </si>
  <si>
    <t>PCRP/287345</t>
  </si>
  <si>
    <t>DTA 145.030 Distribu</t>
  </si>
  <si>
    <t>PCRP/287373</t>
  </si>
  <si>
    <t>DTA 910.580 Wasach</t>
  </si>
  <si>
    <t>PCRP/287393</t>
  </si>
  <si>
    <t>DTA 425.110 Ten Leas</t>
  </si>
  <si>
    <t>PCRP/137998</t>
  </si>
  <si>
    <t>Curr DIT Assets-Recl</t>
  </si>
  <si>
    <t>PCRP/137999</t>
  </si>
  <si>
    <t>Curr DIT Assets-Port</t>
  </si>
  <si>
    <t>PCRP/287998</t>
  </si>
  <si>
    <t>ADIT Liab-State Recl</t>
  </si>
  <si>
    <t>PCRP/287999</t>
  </si>
  <si>
    <t>ADIT Liab-State Port</t>
  </si>
  <si>
    <t>PCRP/137333</t>
  </si>
  <si>
    <t>DTL 415.836 Frzn MTM</t>
  </si>
  <si>
    <t>PCRP/137336</t>
  </si>
  <si>
    <t>DTL 505.180 Accr Tax</t>
  </si>
  <si>
    <t>PCRP/137340</t>
  </si>
  <si>
    <t>DTL 910.935 Security</t>
  </si>
  <si>
    <t>PCRP/287573</t>
  </si>
  <si>
    <t>DTL 415.873 Def Exc</t>
  </si>
  <si>
    <t>PCRP/137428</t>
  </si>
  <si>
    <t>DTA 910.525 Deseret</t>
  </si>
  <si>
    <t>137428</t>
  </si>
  <si>
    <t>PCRP/137817</t>
  </si>
  <si>
    <t>Curr def fed unc tax</t>
  </si>
  <si>
    <t>137817</t>
  </si>
  <si>
    <t>PCRP/137837</t>
  </si>
  <si>
    <t>Curr def state unc t</t>
  </si>
  <si>
    <t>137837</t>
  </si>
  <si>
    <t>PCRP/190180</t>
  </si>
  <si>
    <t>ADIT-Merger Credits</t>
  </si>
  <si>
    <t>190180</t>
  </si>
  <si>
    <t>PCRP/190190</t>
  </si>
  <si>
    <t>ADIT-Min Pens Lia Ad</t>
  </si>
  <si>
    <t>190190</t>
  </si>
  <si>
    <t>PCRP/190192</t>
  </si>
  <si>
    <t>ADIT-Min SERP Lia Ad</t>
  </si>
  <si>
    <t>190192</t>
  </si>
  <si>
    <t>PCRP/190193</t>
  </si>
  <si>
    <t>ADIT-FAS 143 ARO Adj</t>
  </si>
  <si>
    <t>190193</t>
  </si>
  <si>
    <t>PCRP/287242</t>
  </si>
  <si>
    <t>DTA 505.501 Fed IRHI</t>
  </si>
  <si>
    <t>287242</t>
  </si>
  <si>
    <t>PCRP/287243</t>
  </si>
  <si>
    <t>DTA 505.502 Fed IRHI</t>
  </si>
  <si>
    <t>287243</t>
  </si>
  <si>
    <t>PCRP/287244</t>
  </si>
  <si>
    <t>DTA 505.805 Fed IRHI</t>
  </si>
  <si>
    <t>287244</t>
  </si>
  <si>
    <t>PCRP/287245</t>
  </si>
  <si>
    <t>DTA 505.503 State</t>
  </si>
  <si>
    <t>287245</t>
  </si>
  <si>
    <t>PCRP/287246</t>
  </si>
  <si>
    <t>DTA 505.504 State</t>
  </si>
  <si>
    <t>287246</t>
  </si>
  <si>
    <t>PCRP/287247</t>
  </si>
  <si>
    <t>DTA 505.810 Rate Dif</t>
  </si>
  <si>
    <t>287247</t>
  </si>
  <si>
    <t>PCRP/287263</t>
  </si>
  <si>
    <t>DTA 720.861 PMI Resv</t>
  </si>
  <si>
    <t>287263</t>
  </si>
  <si>
    <t>PCRP/287264</t>
  </si>
  <si>
    <t>DTA 720.860 PMI Blrm</t>
  </si>
  <si>
    <t>287264</t>
  </si>
  <si>
    <t>PCRP/287266</t>
  </si>
  <si>
    <t>DTA 920.115  Mn Rec</t>
  </si>
  <si>
    <t>PCRP/287273</t>
  </si>
  <si>
    <t>DTA 910.935 G/L Trd</t>
  </si>
  <si>
    <t>287273</t>
  </si>
  <si>
    <t>PCRP/287276</t>
  </si>
  <si>
    <t>DTA 920.107 BCC MMII</t>
  </si>
  <si>
    <t>PCRP/287283</t>
  </si>
  <si>
    <t>DTA 910.561 SMUD UT</t>
  </si>
  <si>
    <t>287283</t>
  </si>
  <si>
    <t>PCRP/287287</t>
  </si>
  <si>
    <t>DTA 720.600 M to Mkt</t>
  </si>
  <si>
    <t>287287</t>
  </si>
  <si>
    <t>PCRP/287296</t>
  </si>
  <si>
    <t>DTA 505.145 Misc Non</t>
  </si>
  <si>
    <t>287296</t>
  </si>
  <si>
    <t>PCRP/287311</t>
  </si>
  <si>
    <t>DTA 415.595 OR UE134</t>
  </si>
  <si>
    <t>287311</t>
  </si>
  <si>
    <t>PCRP/287315</t>
  </si>
  <si>
    <t>DTA 705.110 C-tralia</t>
  </si>
  <si>
    <t>287315</t>
  </si>
  <si>
    <t>PCRP/287317</t>
  </si>
  <si>
    <t>DTA 705.100 C-tralia</t>
  </si>
  <si>
    <t>287317</t>
  </si>
  <si>
    <t>PCRP/287318</t>
  </si>
  <si>
    <t>DTA 705.160 MC - OR</t>
  </si>
  <si>
    <t>287318</t>
  </si>
  <si>
    <t>PCRP/287319</t>
  </si>
  <si>
    <t>DTA 705.180 MC - WA</t>
  </si>
  <si>
    <t>287319</t>
  </si>
  <si>
    <t>PCRP/287330</t>
  </si>
  <si>
    <t>DTA 415.636 Min. Pen</t>
  </si>
  <si>
    <t>287330</t>
  </si>
  <si>
    <t>PCRP/287334</t>
  </si>
  <si>
    <t>DTA 920.130 Exe trus</t>
  </si>
  <si>
    <t>287334</t>
  </si>
  <si>
    <t>PCRP/287346</t>
  </si>
  <si>
    <t>DTA 730.150 Weather</t>
  </si>
  <si>
    <t>287346</t>
  </si>
  <si>
    <t>PCRP/287354</t>
  </si>
  <si>
    <t>DTA 505.150 Misc. Cu</t>
  </si>
  <si>
    <t>287354</t>
  </si>
  <si>
    <t>PCRP/287365</t>
  </si>
  <si>
    <t>DTA 910.260 Min Pen.</t>
  </si>
  <si>
    <t>287365</t>
  </si>
  <si>
    <t>PCRP/287366</t>
  </si>
  <si>
    <t>DTA 720.900 Min SERP</t>
  </si>
  <si>
    <t>287366</t>
  </si>
  <si>
    <t>PCRP/287375</t>
  </si>
  <si>
    <t>DTA 610.010N RAR</t>
  </si>
  <si>
    <t>287375</t>
  </si>
  <si>
    <t>PCRP/287376</t>
  </si>
  <si>
    <t>DTA 610.035N RAR</t>
  </si>
  <si>
    <t>287376</t>
  </si>
  <si>
    <t>PCRP/287377</t>
  </si>
  <si>
    <t>DTA 610.058 BCC 94-9</t>
  </si>
  <si>
    <t>287377</t>
  </si>
  <si>
    <t>PCRP/287380</t>
  </si>
  <si>
    <t>DTA 610.070N RAR</t>
  </si>
  <si>
    <t>287380</t>
  </si>
  <si>
    <t>PCRP/287382</t>
  </si>
  <si>
    <t>DTA 610.100N RAR</t>
  </si>
  <si>
    <t>287382</t>
  </si>
  <si>
    <t>PCRP/287388</t>
  </si>
  <si>
    <t>DTA 610.140, OR Ref</t>
  </si>
  <si>
    <t>287388</t>
  </si>
  <si>
    <t>PCRP/287390</t>
  </si>
  <si>
    <t>DTA 610.141 WA Ref</t>
  </si>
  <si>
    <t>287390</t>
  </si>
  <si>
    <t>PCRP/287395</t>
  </si>
  <si>
    <t>DTA 730.170 FAS 133</t>
  </si>
  <si>
    <t>287395</t>
  </si>
  <si>
    <t>PCRP/287398</t>
  </si>
  <si>
    <t>DTA 605.200 WY Jt Wa</t>
  </si>
  <si>
    <t>287398</t>
  </si>
  <si>
    <t>PCRP/287425</t>
  </si>
  <si>
    <t>DTA 730.180 Aquila</t>
  </si>
  <si>
    <t>287425</t>
  </si>
  <si>
    <t>PCRP/287426</t>
  </si>
  <si>
    <t>DTA 730.190 FAS 133</t>
  </si>
  <si>
    <t>287426</t>
  </si>
  <si>
    <t>PCRP/287436</t>
  </si>
  <si>
    <t>DTA 105.155 Sec 382</t>
  </si>
  <si>
    <t>287436</t>
  </si>
  <si>
    <t>PCRP/287443</t>
  </si>
  <si>
    <t>DTA R&amp;D Credit C/F</t>
  </si>
  <si>
    <t>287443</t>
  </si>
  <si>
    <t>PCRP/287448</t>
  </si>
  <si>
    <t>DTA 505.180 Insur Tx</t>
  </si>
  <si>
    <t>287448</t>
  </si>
  <si>
    <t>PCRP/287481</t>
  </si>
  <si>
    <t>DTA 730.140 Enrgy Tr</t>
  </si>
  <si>
    <t>287481</t>
  </si>
  <si>
    <t>PCRP/287484</t>
  </si>
  <si>
    <t>DTA 920.300 Cont Lmt</t>
  </si>
  <si>
    <t>287484</t>
  </si>
  <si>
    <t>PCRP/287485</t>
  </si>
  <si>
    <t>PMI 920.301 Cont CFw</t>
  </si>
  <si>
    <t>287485</t>
  </si>
  <si>
    <t>PCRP/287490</t>
  </si>
  <si>
    <t>DTA - NOL c/f</t>
  </si>
  <si>
    <t>287490</t>
  </si>
  <si>
    <t>PCRP/287492</t>
  </si>
  <si>
    <t>DTA - PTC c/f</t>
  </si>
  <si>
    <t>287492</t>
  </si>
  <si>
    <t>PCRP/287495</t>
  </si>
  <si>
    <t>DTA - Undist IRS Set</t>
  </si>
  <si>
    <t>287495</t>
  </si>
  <si>
    <t>PCRP/287679</t>
  </si>
  <si>
    <t>DTL 720.700 FAS 115</t>
  </si>
  <si>
    <t>287679</t>
  </si>
  <si>
    <t>PCRP/287725</t>
  </si>
  <si>
    <t>DTL 920.100 PMI Recl</t>
  </si>
  <si>
    <t>PCRP/287754</t>
  </si>
  <si>
    <t>PMI 105.466 BCC ARO-</t>
  </si>
  <si>
    <t>287754</t>
  </si>
  <si>
    <t>PCRP/287755</t>
  </si>
  <si>
    <t>PMI 105.469 BCC ARO</t>
  </si>
  <si>
    <t>287755</t>
  </si>
  <si>
    <t>PCRP/287756</t>
  </si>
  <si>
    <t>PMI 910.940 FAS 115</t>
  </si>
  <si>
    <t>287756</t>
  </si>
  <si>
    <t>PCRP/287757</t>
  </si>
  <si>
    <t>PMI 105.467 BCC ARO</t>
  </si>
  <si>
    <t>287757</t>
  </si>
  <si>
    <t>PCRP/287796</t>
  </si>
  <si>
    <t>FIN 48 DTA-Fed-N 190</t>
  </si>
  <si>
    <t>287796</t>
  </si>
  <si>
    <t>PCRP/192001</t>
  </si>
  <si>
    <t>ADIT-Malin Line Adj.</t>
  </si>
  <si>
    <t>192001</t>
  </si>
  <si>
    <t>PCRP/192002</t>
  </si>
  <si>
    <t>ADIT Dream Settlemen</t>
  </si>
  <si>
    <t>192002</t>
  </si>
  <si>
    <t>PCRP/192003</t>
  </si>
  <si>
    <t>192003</t>
  </si>
  <si>
    <t>PCRP/192004</t>
  </si>
  <si>
    <t>ADIT-Uranium Propert</t>
  </si>
  <si>
    <t>192004</t>
  </si>
  <si>
    <t>PCRP/192005</t>
  </si>
  <si>
    <t>192005</t>
  </si>
  <si>
    <t>PCRP/192006</t>
  </si>
  <si>
    <t>ADIT-Roosevelt Land</t>
  </si>
  <si>
    <t>192006</t>
  </si>
  <si>
    <t>PCRP/192007</t>
  </si>
  <si>
    <t>192007</t>
  </si>
  <si>
    <t>PCRP/192008</t>
  </si>
  <si>
    <t>ADIT-Bend Service Cn</t>
  </si>
  <si>
    <t>192008</t>
  </si>
  <si>
    <t>PCRP/192009</t>
  </si>
  <si>
    <t>ADIT-30th South Sub</t>
  </si>
  <si>
    <t>192009</t>
  </si>
  <si>
    <t>PCRP/192010</t>
  </si>
  <si>
    <t>ADIT-Non Utility Ass</t>
  </si>
  <si>
    <t>192010</t>
  </si>
  <si>
    <t>PCRP/192011</t>
  </si>
  <si>
    <t>192011</t>
  </si>
  <si>
    <t>PCRP/192012</t>
  </si>
  <si>
    <t>ADIT-Def Gain On Sal</t>
  </si>
  <si>
    <t>192012</t>
  </si>
  <si>
    <t>PCRP/192013</t>
  </si>
  <si>
    <t>192013</t>
  </si>
  <si>
    <t>PCRP/192014</t>
  </si>
  <si>
    <t>ADIT- Ontario Water</t>
  </si>
  <si>
    <t>192014</t>
  </si>
  <si>
    <t>PCRP/192015</t>
  </si>
  <si>
    <t>192015</t>
  </si>
  <si>
    <t>PCRP/192020</t>
  </si>
  <si>
    <t>ADIT-Yakima Hydro</t>
  </si>
  <si>
    <t>192020</t>
  </si>
  <si>
    <t>PCRP/192021</t>
  </si>
  <si>
    <t>ADIT-Trail Mountain</t>
  </si>
  <si>
    <t>192021</t>
  </si>
  <si>
    <t>PCRP/192500</t>
  </si>
  <si>
    <t>Reclamation-NOB's</t>
  </si>
  <si>
    <t>192500</t>
  </si>
  <si>
    <t>PCRP/192501</t>
  </si>
  <si>
    <t>Reclamation-NOB's-St</t>
  </si>
  <si>
    <t>192501</t>
  </si>
  <si>
    <t>PCRP/287480</t>
  </si>
  <si>
    <t>DTA 105.241 Safe Har</t>
  </si>
  <si>
    <t>287480</t>
  </si>
  <si>
    <t>PCRP/287795</t>
  </si>
  <si>
    <t>FIN 48 DTL-Fed-N 282</t>
  </si>
  <si>
    <t>287795</t>
  </si>
  <si>
    <t>2822000</t>
  </si>
  <si>
    <t>PCRP/287101</t>
  </si>
  <si>
    <t>ADIT-Malin Tax Lease</t>
  </si>
  <si>
    <t>287101</t>
  </si>
  <si>
    <t>PCRP/287102</t>
  </si>
  <si>
    <t>287102</t>
  </si>
  <si>
    <t>PCRP/287103</t>
  </si>
  <si>
    <t>ADIT - Non-Utility D</t>
  </si>
  <si>
    <t>287103</t>
  </si>
  <si>
    <t>PCRP/287104</t>
  </si>
  <si>
    <t>287104</t>
  </si>
  <si>
    <t>PCRP/287609</t>
  </si>
  <si>
    <t>DTL SHL M</t>
  </si>
  <si>
    <t>287609</t>
  </si>
  <si>
    <t>PCRP/234100</t>
  </si>
  <si>
    <t>DTL - Current</t>
  </si>
  <si>
    <t>234100</t>
  </si>
  <si>
    <t>PCRP/287901</t>
  </si>
  <si>
    <t>FAS 133 Deferred Tax</t>
  </si>
  <si>
    <t>287901</t>
  </si>
  <si>
    <t>PCRP/287951</t>
  </si>
  <si>
    <t>N Cr Fd/St In Tx Pay</t>
  </si>
  <si>
    <t>287951</t>
  </si>
  <si>
    <t>PCRP/287992</t>
  </si>
  <si>
    <t>DTL - Reclass Cur Li</t>
  </si>
  <si>
    <t>287992</t>
  </si>
  <si>
    <t>PCRP/137103</t>
  </si>
  <si>
    <t>FIN 48 DTA-Fed-Curr</t>
  </si>
  <si>
    <t>137103</t>
  </si>
  <si>
    <t>PCRP/137104</t>
  </si>
  <si>
    <t>FIN 48 DTA-St-Curr</t>
  </si>
  <si>
    <t>137104</t>
  </si>
  <si>
    <t>PCRP/287535</t>
  </si>
  <si>
    <t>ADIT - Garfield Roya</t>
  </si>
  <si>
    <t>287535</t>
  </si>
  <si>
    <t>PCRP/287536</t>
  </si>
  <si>
    <t>287536</t>
  </si>
  <si>
    <t>PCRP/287537</t>
  </si>
  <si>
    <t>ADIT - 83-86 Irs Set</t>
  </si>
  <si>
    <t>287537</t>
  </si>
  <si>
    <t>PCRP/287538</t>
  </si>
  <si>
    <t>ADIT - 87-88 Irs Set</t>
  </si>
  <si>
    <t>287538</t>
  </si>
  <si>
    <t>PCRP/287561</t>
  </si>
  <si>
    <t>Electric Mutual Ins</t>
  </si>
  <si>
    <t>287561</t>
  </si>
  <si>
    <t>PCRP/287565</t>
  </si>
  <si>
    <t>Adit-F/T Part Inc-Fe</t>
  </si>
  <si>
    <t>287565</t>
  </si>
  <si>
    <t>PCRP/287595</t>
  </si>
  <si>
    <t>DTL Federal Detrimen</t>
  </si>
  <si>
    <t>287595</t>
  </si>
  <si>
    <t>PCRP/287598</t>
  </si>
  <si>
    <t>DTL 205.415 APP-002</t>
  </si>
  <si>
    <t>287598</t>
  </si>
  <si>
    <t>PCRP/287600</t>
  </si>
  <si>
    <t>DTL-Utility Monthly</t>
  </si>
  <si>
    <t>287600</t>
  </si>
  <si>
    <t>PCRP/287615</t>
  </si>
  <si>
    <t>DTL 415.635 Min. Pen</t>
  </si>
  <si>
    <t>287615</t>
  </si>
  <si>
    <t>PCRP/287631</t>
  </si>
  <si>
    <t>DTL 415.530 Def Reg</t>
  </si>
  <si>
    <t>287631</t>
  </si>
  <si>
    <t>PCRP/287632</t>
  </si>
  <si>
    <t>DTL 415.540 Def Reg</t>
  </si>
  <si>
    <t>287632</t>
  </si>
  <si>
    <t>PCRP/287633</t>
  </si>
  <si>
    <t>DTL 415.550 Def Reg</t>
  </si>
  <si>
    <t>287633</t>
  </si>
  <si>
    <t>PCRP/287643</t>
  </si>
  <si>
    <t>DTL 415.750 RA BPA</t>
  </si>
  <si>
    <t>287643</t>
  </si>
  <si>
    <t>PCRP/287651</t>
  </si>
  <si>
    <t>DTL 730.130 ET cur</t>
  </si>
  <si>
    <t>287651</t>
  </si>
  <si>
    <t>PCRP/287652</t>
  </si>
  <si>
    <t>DTL 730.140 ET noncu</t>
  </si>
  <si>
    <t>287652</t>
  </si>
  <si>
    <t>PCRP/287671</t>
  </si>
  <si>
    <t>DTL 605.200 WY Joint</t>
  </si>
  <si>
    <t>287671</t>
  </si>
  <si>
    <t>PCRP/287673</t>
  </si>
  <si>
    <t>DTL 730.110 FAS 133</t>
  </si>
  <si>
    <t>287673</t>
  </si>
  <si>
    <t>PCRP/287674</t>
  </si>
  <si>
    <t>DTL 910.540 TM Close</t>
  </si>
  <si>
    <t>287674</t>
  </si>
  <si>
    <t>PCRP/287676</t>
  </si>
  <si>
    <t>DTL 720.600 FAS 115</t>
  </si>
  <si>
    <t>287676</t>
  </si>
  <si>
    <t>PCRP/287677</t>
  </si>
  <si>
    <t>DTL 415.637 Min. Pen</t>
  </si>
  <si>
    <t>287677</t>
  </si>
  <si>
    <t>PCRP/287680</t>
  </si>
  <si>
    <t>DTL 920.120 Invest S</t>
  </si>
  <si>
    <t>287680</t>
  </si>
  <si>
    <t>PCRP/287684</t>
  </si>
  <si>
    <t>DTL 730.150 Weather</t>
  </si>
  <si>
    <t>287684</t>
  </si>
  <si>
    <t>PCRP/287687</t>
  </si>
  <si>
    <t>DTL FT Partnership</t>
  </si>
  <si>
    <t>287687</t>
  </si>
  <si>
    <t>PCRP/287688</t>
  </si>
  <si>
    <t>DTL 730.180 Aquila</t>
  </si>
  <si>
    <t>287688</t>
  </si>
  <si>
    <t>PCRP/287696</t>
  </si>
  <si>
    <t>DTL 610.125 Audit Pt</t>
  </si>
  <si>
    <t>287696</t>
  </si>
  <si>
    <t>PCRP/287701</t>
  </si>
  <si>
    <t>DTL 505.115 SU Tx Ac</t>
  </si>
  <si>
    <t>287701</t>
  </si>
  <si>
    <t>PCRP/287709</t>
  </si>
  <si>
    <t>DTL 425.320 Umpqua</t>
  </si>
  <si>
    <t>287709</t>
  </si>
  <si>
    <t>PCRP/287714</t>
  </si>
  <si>
    <t>DTL 720.900 SERP OCI</t>
  </si>
  <si>
    <t>287714</t>
  </si>
  <si>
    <t>PCRP/287746</t>
  </si>
  <si>
    <t>DTL 135.300 Deferred</t>
  </si>
  <si>
    <t>287746</t>
  </si>
  <si>
    <t>PCRP/287793</t>
  </si>
  <si>
    <t>FIN 48 DTL-Fed-NonCu</t>
  </si>
  <si>
    <t>287793</t>
  </si>
  <si>
    <t>PCRP/287794</t>
  </si>
  <si>
    <t>FIN 48 DTL-St-NonCu</t>
  </si>
  <si>
    <t>287794</t>
  </si>
  <si>
    <t>PCRP/287797</t>
  </si>
  <si>
    <t>DTL- PCorp Cap Tr In</t>
  </si>
  <si>
    <t>287797</t>
  </si>
  <si>
    <t>PCRP/287921</t>
  </si>
  <si>
    <t>DTL Fed Ben Fed Int</t>
  </si>
  <si>
    <t>287921</t>
  </si>
  <si>
    <t>PCRP/287922</t>
  </si>
  <si>
    <t>DTL Fed Ben St Int</t>
  </si>
  <si>
    <t>287922</t>
  </si>
  <si>
    <t>PCRP/287923</t>
  </si>
  <si>
    <t>DTL Fed Ben St Tax</t>
  </si>
  <si>
    <t>287923</t>
  </si>
  <si>
    <t>PCRP/287924</t>
  </si>
  <si>
    <t>DTL St Ben Fed Int</t>
  </si>
  <si>
    <t>287924</t>
  </si>
  <si>
    <t>PCRP/287925</t>
  </si>
  <si>
    <t>DTL St Ben St Int</t>
  </si>
  <si>
    <t>287925</t>
  </si>
  <si>
    <t>PCRP/287926</t>
  </si>
  <si>
    <t>DTL Rte Diff-Fed Ben</t>
  </si>
  <si>
    <t>287926</t>
  </si>
  <si>
    <t>Customer Advances (Actuals)</t>
  </si>
  <si>
    <t>Investment Tax Credit Balance (Actuals)</t>
  </si>
  <si>
    <t>285611</t>
  </si>
  <si>
    <t>Acc Def Idaho ITC-ID situs BTL</t>
  </si>
  <si>
    <t>PCRP/285611</t>
  </si>
  <si>
    <t>Acc Def Idaho ITC-ID</t>
  </si>
  <si>
    <t>285613</t>
  </si>
  <si>
    <t>Acc Def Idaho ITC-BTL</t>
  </si>
  <si>
    <t>PCRP/285613</t>
  </si>
  <si>
    <t>Acc Def Idaho ITC-BT</t>
  </si>
  <si>
    <t>Differences offset</t>
  </si>
  <si>
    <t>288520</t>
  </si>
  <si>
    <t>288525</t>
  </si>
  <si>
    <t>288526</t>
  </si>
  <si>
    <t>288511</t>
  </si>
  <si>
    <t>288512</t>
  </si>
  <si>
    <t>288513</t>
  </si>
  <si>
    <t>288529</t>
  </si>
  <si>
    <t>Utility Liabilities in Form 1</t>
  </si>
  <si>
    <t>Add:  Utility Liabilities not in Co. Code 1000</t>
  </si>
  <si>
    <t>Detail of Assets and Liabilities in Year-End JAM</t>
  </si>
  <si>
    <t>For Regulatory Reporting, these subsidiaries' balance sheet accounts are added to the applicable PacifiCorp categories.</t>
  </si>
  <si>
    <t>(1)  In the Form 1, Electric subsidiaries are accounted for using the equity method of accounting for subsidiaries.  The balance sheet amounts of those subsidiaries are included in Account 123.1.</t>
  </si>
  <si>
    <t>187547</t>
  </si>
  <si>
    <t>PCRP/187547</t>
  </si>
  <si>
    <t>ARO/Reg Diff-Cottonw</t>
  </si>
  <si>
    <t>187081</t>
  </si>
  <si>
    <t>PCRP/187081</t>
  </si>
  <si>
    <t>RTO Grid W N/R - OR</t>
  </si>
  <si>
    <t>187252</t>
  </si>
  <si>
    <t>PCRP/187252</t>
  </si>
  <si>
    <t>Assets and Liabilities of Electric subsidiaries are included in Account 123.1 in the Form 1.  (1)</t>
  </si>
  <si>
    <t>Non-Co. Code 1000 in Regulatory Results (1)</t>
  </si>
  <si>
    <t>RECONCILIATION OF CY 2014 FERC FORM 1 BALANCE SHEET TO SEMIANNUAL REPORT</t>
  </si>
  <si>
    <t>DECEMBER 2014</t>
  </si>
  <si>
    <t>Pensions</t>
  </si>
  <si>
    <t>Total Pensions</t>
  </si>
  <si>
    <t>end</t>
  </si>
  <si>
    <t>Average of Monthly Averages Ending - December 2014</t>
  </si>
  <si>
    <t>Logged On User</t>
  </si>
  <si>
    <t>Query Last Refreshed At</t>
  </si>
  <si>
    <t>Last Data Update</t>
  </si>
  <si>
    <t>EPIS; EPSC</t>
  </si>
  <si>
    <t>12.2014</t>
  </si>
  <si>
    <t>1000 PacifiCorp</t>
  </si>
  <si>
    <t>ELEC PLANT IN SERV</t>
  </si>
  <si>
    <t>PRPTY UND CPTL LSS-O</t>
  </si>
  <si>
    <t>!NUTIL</t>
  </si>
  <si>
    <t>2010 Interwest Mining Company; 2030 Glenrock Coal Company; 2040 Centralia Mining Company; 2050 Energy West Mining Comp; 2060 Fossil Rock Fuels, LLC</t>
  </si>
  <si>
    <t>EL PLT HLD FTR USE-O</t>
  </si>
  <si>
    <t>JAM DEC 2014 Results WY</t>
  </si>
  <si>
    <t>NONREG</t>
  </si>
  <si>
    <t>AC PR DPR EL PL SR</t>
  </si>
  <si>
    <t>AC PR DPR-SALVAGE</t>
  </si>
  <si>
    <t>AC PR DPR-OTHER ADJ</t>
  </si>
  <si>
    <t>AC PR DPR-ACCRUAL</t>
  </si>
  <si>
    <t>AC PR AMR EL PT SR</t>
  </si>
  <si>
    <t>1119000</t>
  </si>
  <si>
    <t>AC PR AMR EL PT SR-O</t>
  </si>
  <si>
    <t>146201</t>
  </si>
  <si>
    <t>Accum Amort - Hydro - UT Klamath Adj</t>
  </si>
  <si>
    <t>OTHER INVEST-OTHER</t>
  </si>
  <si>
    <t>FAS109 INC TAX REG</t>
  </si>
  <si>
    <t>187034</t>
  </si>
  <si>
    <t>FAS 109 - WA FLOWTHROUGH</t>
  </si>
  <si>
    <t>187035</t>
  </si>
  <si>
    <t>Reg Asset - Solar ITC Basis Adjustment</t>
  </si>
  <si>
    <t>FAS143 ARO REG ASSET</t>
  </si>
  <si>
    <t>1823150/187513</t>
  </si>
  <si>
    <t>187537</t>
  </si>
  <si>
    <t>ARO/REG DIFF-MARENGO</t>
  </si>
  <si>
    <t>187539</t>
  </si>
  <si>
    <t>187540</t>
  </si>
  <si>
    <t>ENVIR CST UNDR AMORT</t>
  </si>
  <si>
    <t>OTHR REG ASSET-N CST</t>
  </si>
  <si>
    <t>187250</t>
  </si>
  <si>
    <t>BPA WASHINGTON BALANCING ACCOUNT</t>
  </si>
  <si>
    <t>187251</t>
  </si>
  <si>
    <t>PREPAY-INSURANCE</t>
  </si>
  <si>
    <t>132055</t>
  </si>
  <si>
    <t>PREPAID EMPLOYEE BENEFIT COSTS</t>
  </si>
  <si>
    <t>PREPAY - OTHER</t>
  </si>
  <si>
    <t>OTH DEF CR - OTHER</t>
  </si>
  <si>
    <t>PREPAY-INTEREST</t>
  </si>
  <si>
    <t>203000</t>
  </si>
  <si>
    <t>CENTRALIA COAL MINE PREPAID NONRATE</t>
  </si>
  <si>
    <t>ACCM OTHER COMP INC</t>
  </si>
  <si>
    <t>2190000/0</t>
  </si>
  <si>
    <t>OBLGTNS UND CPTL</t>
  </si>
  <si>
    <t>PEN/BENFT-SICK</t>
  </si>
  <si>
    <t>POST-RETIREMENT BEN</t>
  </si>
  <si>
    <t>PENSIONS</t>
  </si>
  <si>
    <t>ACC PROV-HYDRO RE</t>
  </si>
  <si>
    <t>ASSET RETIREMENT OBL</t>
  </si>
  <si>
    <t>CUSTOMER DEPOSITS</t>
  </si>
  <si>
    <t>2350000/0</t>
  </si>
  <si>
    <t>CUSTOMER DEPOSITS -</t>
  </si>
  <si>
    <t>DEF COMP - PPL</t>
  </si>
  <si>
    <t>OTH DEF CR - COMP RD</t>
  </si>
  <si>
    <t>289700</t>
  </si>
  <si>
    <t>Long Term Incentive Plan - Noncurrent</t>
  </si>
  <si>
    <t>O DEF CR-CNGTN BDS</t>
  </si>
  <si>
    <t>289008</t>
  </si>
  <si>
    <t>Deferred Revenue - Lease Incentives</t>
  </si>
  <si>
    <t>REGULATORY LIAB</t>
  </si>
  <si>
    <t>FAS143 ARO REG LIAB</t>
  </si>
  <si>
    <t>Balance as of December 2014</t>
  </si>
  <si>
    <t>P35761</t>
  </si>
  <si>
    <t>12/2014</t>
  </si>
  <si>
    <t>1000 PacifiCorp; 2010 Interwest Mining Company; 2030 Glenrock Coal Company; 2040 Centralia Mining Company; 2050 Energy West Mining Comp; 2060 Fossil Rock Fuels, LLC</t>
  </si>
  <si>
    <t>1823700</t>
  </si>
  <si>
    <t>120099</t>
  </si>
  <si>
    <t>Contra M&amp;S - Deer Creek Mine M&amp;S</t>
  </si>
  <si>
    <t>132929</t>
  </si>
  <si>
    <t>Contra Ppd - Deer Creek Ppd Royalties</t>
  </si>
  <si>
    <t>140218</t>
  </si>
  <si>
    <t>Contra PP&amp;E - Deer Creek EPIS</t>
  </si>
  <si>
    <t>140258</t>
  </si>
  <si>
    <t>Contra PP&amp;E - Deer Creek ARO Asset</t>
  </si>
  <si>
    <t>145218</t>
  </si>
  <si>
    <t>Contra PP&amp;E A/D - Deer Creek EPIS A/D</t>
  </si>
  <si>
    <t>145258</t>
  </si>
  <si>
    <t>Contra PP&amp;E A/D - Deer Creek ARO Asset</t>
  </si>
  <si>
    <t>146208</t>
  </si>
  <si>
    <t>Contra PP&amp;E A/D - Deer Creek Intang A/D</t>
  </si>
  <si>
    <t>148908</t>
  </si>
  <si>
    <t>Contra PP&amp;E - Deer Creek CWIP</t>
  </si>
  <si>
    <t>184758</t>
  </si>
  <si>
    <t>Contra PP&amp;E - Deer Creek PS&amp;I</t>
  </si>
  <si>
    <t>186801</t>
  </si>
  <si>
    <t>Reg Asset-Deer Creek-Elec Plt In Svc</t>
  </si>
  <si>
    <t>186802</t>
  </si>
  <si>
    <t>Reg Asset-Deer Creek-EPIS Intangibles</t>
  </si>
  <si>
    <t>186805</t>
  </si>
  <si>
    <t>Reg Asset-Deer Creek-CWIP</t>
  </si>
  <si>
    <t>186806</t>
  </si>
  <si>
    <t>Reg Asset-Deer Creek-PS&amp;I</t>
  </si>
  <si>
    <t>186811</t>
  </si>
  <si>
    <t>Reg Asset-Deer Creek Sale-EPIS</t>
  </si>
  <si>
    <t>186815</t>
  </si>
  <si>
    <t>Reg Asset-Deer Creek Sale-CWIP</t>
  </si>
  <si>
    <t>186820</t>
  </si>
  <si>
    <t>Reg Asset-Deer Creek Mine ARO</t>
  </si>
  <si>
    <t>186825</t>
  </si>
  <si>
    <t>Reg Asset-Deer Creek Mine M&amp;S</t>
  </si>
  <si>
    <t>186826</t>
  </si>
  <si>
    <t>Reg Asset-Deer Creek-Prepaid Royalties</t>
  </si>
  <si>
    <t>186830</t>
  </si>
  <si>
    <t>Reg Asset-Deer Creek-Union Suppl Ben</t>
  </si>
  <si>
    <t>186833</t>
  </si>
  <si>
    <t>Reg Asset-Deer Creek-Nonunion Severance</t>
  </si>
  <si>
    <t>186839</t>
  </si>
  <si>
    <t>Reg Asset-Deer Creek-Tax Flow-Through</t>
  </si>
  <si>
    <t>186840</t>
  </si>
  <si>
    <t>Contra Reg Asset-Deer Creek Aband</t>
  </si>
  <si>
    <t>186881</t>
  </si>
  <si>
    <t>Reg Asset-UMWA Pension Trust Oblig</t>
  </si>
  <si>
    <t>187593</t>
  </si>
  <si>
    <t>Contra ARO/Reg Diff - Deer Creek Mine</t>
  </si>
  <si>
    <t>1823700 Total</t>
  </si>
  <si>
    <t>1823870 Total</t>
  </si>
  <si>
    <t>103851</t>
  </si>
  <si>
    <t>Alturas Service Center (CA)</t>
  </si>
  <si>
    <t>103852</t>
  </si>
  <si>
    <t>Pendleton Service Center  (OR)</t>
  </si>
  <si>
    <t>103853</t>
  </si>
  <si>
    <t>Sunnyside Service Center (WA)</t>
  </si>
  <si>
    <t>103740</t>
  </si>
  <si>
    <t>COMMERCIAL (WSB) WATTSMART BUSINESS - WA</t>
  </si>
  <si>
    <t>103741</t>
  </si>
  <si>
    <t>INDUSTRIAL WATTSMART BUSINESS - WA-2013</t>
  </si>
  <si>
    <t>103742</t>
  </si>
  <si>
    <t>WSB - WATTSMART BUSINESS - WA- 2013</t>
  </si>
  <si>
    <t>103743</t>
  </si>
  <si>
    <t>AGRICULTURAL (WSB) WATTSMART BUSINESS -</t>
  </si>
  <si>
    <t>103745</t>
  </si>
  <si>
    <t>CALIFORNIA DSM EXPENSE - 2014</t>
  </si>
  <si>
    <t>103754</t>
  </si>
  <si>
    <t>PORTFOLIO - IDAHO 2014</t>
  </si>
  <si>
    <t>103756</t>
  </si>
  <si>
    <t>103757</t>
  </si>
  <si>
    <t>103758</t>
  </si>
  <si>
    <t>AIR CONDITIONING - UTAH - 2014</t>
  </si>
  <si>
    <t>103759</t>
  </si>
  <si>
    <t>103760</t>
  </si>
  <si>
    <t>ENERGY FINANSWER - UTAH - 2014</t>
  </si>
  <si>
    <t>103761</t>
  </si>
  <si>
    <t>HOME ENERGY EFF INCENTIVE PROG - UT 2014</t>
  </si>
  <si>
    <t>103762</t>
  </si>
  <si>
    <t>HOME ENERGY REPORTING - UT 2014</t>
  </si>
  <si>
    <t>103763</t>
  </si>
  <si>
    <t>INDUSTRIAL FINANSWER - UTAH - 2014</t>
  </si>
  <si>
    <t>103764</t>
  </si>
  <si>
    <t>103765</t>
  </si>
  <si>
    <t>IRRIGATION LOAD CONTROL  - UTAH - 2014</t>
  </si>
  <si>
    <t>103766</t>
  </si>
  <si>
    <t>LOW INCOME - UTAH - 2014</t>
  </si>
  <si>
    <t>103767</t>
  </si>
  <si>
    <t>OUTREACH and COMMUNICATIONS - UT 2014</t>
  </si>
  <si>
    <t>103768</t>
  </si>
  <si>
    <t>PORTFOLIO - UTAH 2014</t>
  </si>
  <si>
    <t>103769</t>
  </si>
  <si>
    <t>REFRIGERATOR RECYCLING PGM- UTAH - 2014</t>
  </si>
  <si>
    <t>103770</t>
  </si>
  <si>
    <t>103771</t>
  </si>
  <si>
    <t>103772</t>
  </si>
  <si>
    <t>COMMERCIAL SELF-DIRECT - UTAH - 2014</t>
  </si>
  <si>
    <t>103773</t>
  </si>
  <si>
    <t>INDUSTRIAL SELF-DIRECT - UTAH - 2014</t>
  </si>
  <si>
    <t>103774</t>
  </si>
  <si>
    <t>COMMERCIAL (WSB) WATTSMART BUS - UT- 201</t>
  </si>
  <si>
    <t>103775</t>
  </si>
  <si>
    <t>INDUSTRIAL (WSB) WATTSMART BUS- UT- 2014</t>
  </si>
  <si>
    <t>103776</t>
  </si>
  <si>
    <t>WSB - WATTSMART BUS- UT- 2014</t>
  </si>
  <si>
    <t>103777</t>
  </si>
  <si>
    <t>AGRICULTURAL (WSB) WATTSMART BUS- UT- 20</t>
  </si>
  <si>
    <t>103778</t>
  </si>
  <si>
    <t>103779</t>
  </si>
  <si>
    <t>AGRICULURAL FINANSWER EXP WY-2014 CAT2</t>
  </si>
  <si>
    <t>103780</t>
  </si>
  <si>
    <t>AGRICULURAL FINANSWER EXP WY-2014 CAT3</t>
  </si>
  <si>
    <t>103781</t>
  </si>
  <si>
    <t>COMMERCIAL FINANSWER EXP- WY-2014 CAT2</t>
  </si>
  <si>
    <t>103782</t>
  </si>
  <si>
    <t>COMMERCIAL FINANSWER EXP WY-2014 CAT3</t>
  </si>
  <si>
    <t>103783</t>
  </si>
  <si>
    <t>ENERGY FINANSWER -WY 2014 CAT2</t>
  </si>
  <si>
    <t>103784</t>
  </si>
  <si>
    <t>ENERGY FINANSWER-WY-2014 CAT3</t>
  </si>
  <si>
    <t>103785</t>
  </si>
  <si>
    <t>HOME ENERGY EFF INCENT PROG Y-2014 CAT1</t>
  </si>
  <si>
    <t>103786</t>
  </si>
  <si>
    <t>INDUSTRIAL FINANSWER -WY 2014 CAT2</t>
  </si>
  <si>
    <t>103787</t>
  </si>
  <si>
    <t>INDUSTRIAL FINANSWER-WY-2014 CAT3</t>
  </si>
  <si>
    <t>103788</t>
  </si>
  <si>
    <t>INDUSTRIAL FINAN EXPRESS WY-2014 CAT2</t>
  </si>
  <si>
    <t>103789</t>
  </si>
  <si>
    <t>INDUSTRIAL FINANSWER EXP WY-2014 CAT3</t>
  </si>
  <si>
    <t>103790</t>
  </si>
  <si>
    <t>LOW-INCOME WEATHERZTN - WY 2014 CAT1</t>
  </si>
  <si>
    <t>103791</t>
  </si>
  <si>
    <t>103792</t>
  </si>
  <si>
    <t>PORTFOLIO WY-2014 CAT1</t>
  </si>
  <si>
    <t>103793</t>
  </si>
  <si>
    <t>PORTFOLIO WY-2014 CAT2</t>
  </si>
  <si>
    <t>103794</t>
  </si>
  <si>
    <t>PORTFOLIO WY-2014 CAT3</t>
  </si>
  <si>
    <t>103795</t>
  </si>
  <si>
    <t>REFRIGERATOR RECYCLING-WY -2014 CAT1</t>
  </si>
  <si>
    <t>103796</t>
  </si>
  <si>
    <t>SELF DIRECT - COMMERCIAL WY-2014 CAT2</t>
  </si>
  <si>
    <t>103797</t>
  </si>
  <si>
    <t>SELF DIRECT - COMMERCIAL -WY-2014 CAT3</t>
  </si>
  <si>
    <t>103798</t>
  </si>
  <si>
    <t>SELF DIRECT- INDUSTRIAL WY-2014 CAT2</t>
  </si>
  <si>
    <t>103799</t>
  </si>
  <si>
    <t>SELF DIRECT -INDUSTRIAL -WY-2014 CAT3</t>
  </si>
  <si>
    <t>103805</t>
  </si>
  <si>
    <t>WSB - WATTSMART BUSINESS - CA- 2014</t>
  </si>
  <si>
    <t>103808</t>
  </si>
  <si>
    <t>WSB - WATTSMART BUSINESS - ID- 2014</t>
  </si>
  <si>
    <t>103809</t>
  </si>
  <si>
    <t>WSB Small Business Comm - ID-2014</t>
  </si>
  <si>
    <t>103810</t>
  </si>
  <si>
    <t>WSB Small Business Ind - ID 2014</t>
  </si>
  <si>
    <t>103811</t>
  </si>
  <si>
    <t>WSB - Wattsmart Business - WY Cat 2- 201</t>
  </si>
  <si>
    <t>103812</t>
  </si>
  <si>
    <t>WSB - Small Business Comm - WY Cat2 -201</t>
  </si>
  <si>
    <t>103813</t>
  </si>
  <si>
    <t>WBS Small Business Ind - WY Cat2-2014</t>
  </si>
  <si>
    <t>103814</t>
  </si>
  <si>
    <t>WSB Small Business Comm- UT-2014</t>
  </si>
  <si>
    <t>103815</t>
  </si>
  <si>
    <t>WBS Small Business Ind- UT-2014</t>
  </si>
  <si>
    <t>103816</t>
  </si>
  <si>
    <t>WSB Small Business Comm- WA-2014</t>
  </si>
  <si>
    <t>103817</t>
  </si>
  <si>
    <t>WBS Small Business Ind- WA-2014</t>
  </si>
  <si>
    <t>103834</t>
  </si>
  <si>
    <t>HOME ENERGY REPORTING - ID 2014</t>
  </si>
  <si>
    <t>103835</t>
  </si>
  <si>
    <t>HOME ENERGY REPORTING - WY 2014</t>
  </si>
  <si>
    <t>103856</t>
  </si>
  <si>
    <t>WSB Wattsmart Business Agric - ID-2014</t>
  </si>
  <si>
    <t>103858</t>
  </si>
  <si>
    <t>WSB Wattsmart Business Comm- WY Cat3 -20</t>
  </si>
  <si>
    <t>103859</t>
  </si>
  <si>
    <t>WBS Wattsmart Business Ind- WY Cat2-2014</t>
  </si>
  <si>
    <t>103860</t>
  </si>
  <si>
    <t>WSB- Wattsmart Business- WY Cat 3- 2014</t>
  </si>
  <si>
    <t>103862</t>
  </si>
  <si>
    <t>OUTREACH AND COMMUNICATION  ID-2014</t>
  </si>
  <si>
    <t>103746</t>
  </si>
  <si>
    <t>AGRICULURAL FINANSWER EXPR - ID 2014</t>
  </si>
  <si>
    <t>103747</t>
  </si>
  <si>
    <t>COMMERCIAL FINANSWER EXPR - ID 2014</t>
  </si>
  <si>
    <t>103748</t>
  </si>
  <si>
    <t>ENERGY FINANSWER - ID 2014</t>
  </si>
  <si>
    <t>103749</t>
  </si>
  <si>
    <t>103750</t>
  </si>
  <si>
    <t>INDUSTRIAL FINANSWER - ID 2014</t>
  </si>
  <si>
    <t>103751</t>
  </si>
  <si>
    <t>INDUSTRIAL FINANSWER EXPR - ID 2014</t>
  </si>
  <si>
    <t>103752</t>
  </si>
  <si>
    <t>IRRIGATION EFFICIENCY PRGRM - ID 2014</t>
  </si>
  <si>
    <t>103753</t>
  </si>
  <si>
    <t>LOW INCOME WZ  - ID- 2014</t>
  </si>
  <si>
    <t>103755</t>
  </si>
  <si>
    <t>REFRIGERATOR RECYCLING PGM - ID 2014</t>
  </si>
  <si>
    <t>138060</t>
  </si>
  <si>
    <t>Reg Asset Current - BPA Balancing Accts</t>
  </si>
  <si>
    <t>187043</t>
  </si>
  <si>
    <t>Reg Asset - CY14 CA GHG Allowances</t>
  </si>
  <si>
    <t>187255</t>
  </si>
  <si>
    <t>RegA - BPA Balancing Accts - Recl to Cur</t>
  </si>
  <si>
    <t>187320</t>
  </si>
  <si>
    <t>Reg Asset - Deprec Increase - ID</t>
  </si>
  <si>
    <t>187321</t>
  </si>
  <si>
    <t>Reg Asset - Deprec Increase - UT</t>
  </si>
  <si>
    <t>187322</t>
  </si>
  <si>
    <t>Reg Asset - Deprec Increase - WY</t>
  </si>
  <si>
    <t>187330</t>
  </si>
  <si>
    <t>Reg Asset - Carbon Unrec Plant - ID</t>
  </si>
  <si>
    <t>187332</t>
  </si>
  <si>
    <t>Reg Asset - Carbon Unrec Plant - UT</t>
  </si>
  <si>
    <t>187334</t>
  </si>
  <si>
    <t>Reg Asset - Carbon Unrec Plant - WY</t>
  </si>
  <si>
    <t>187345</t>
  </si>
  <si>
    <t>Reg Asset - UT - Pref Stock Redemp Loss</t>
  </si>
  <si>
    <t>187346</t>
  </si>
  <si>
    <t>Reg Asset - WY - Pref Stock Redemp Loss</t>
  </si>
  <si>
    <t>187375</t>
  </si>
  <si>
    <t>Reg Asset-OR Solar Feed-In Tariff 2015</t>
  </si>
  <si>
    <t>187495</t>
  </si>
  <si>
    <t>RegA - Other - Recl to Curr</t>
  </si>
  <si>
    <t>187804</t>
  </si>
  <si>
    <t>Reg Asset  - CA ECAC CY2014</t>
  </si>
  <si>
    <t>187805</t>
  </si>
  <si>
    <t>Reg Asset  - CA ECAC CY2015</t>
  </si>
  <si>
    <t>187809</t>
  </si>
  <si>
    <t>Contra Reg Asset - CA ECAC CY2014</t>
  </si>
  <si>
    <t>187815</t>
  </si>
  <si>
    <t>Reg Asset - ID ECAM Dec12-Nov13 Mnsanto</t>
  </si>
  <si>
    <t>187816</t>
  </si>
  <si>
    <t>REG ASSET - ID ECAM DEC12-NOV13 AGRIUM</t>
  </si>
  <si>
    <t>187825</t>
  </si>
  <si>
    <t>Reg Asset  - UT EBA CY2014</t>
  </si>
  <si>
    <t>187826</t>
  </si>
  <si>
    <t>Reg Asset  - UT EBA CY2015</t>
  </si>
  <si>
    <t>187829</t>
  </si>
  <si>
    <t>Reg Asset - UT EBA Group Amortization</t>
  </si>
  <si>
    <t>187835</t>
  </si>
  <si>
    <t>Reg Asset  - UT RBA CY2014</t>
  </si>
  <si>
    <t>187845</t>
  </si>
  <si>
    <t>Contra Reg Asset - UT EBA CY2014</t>
  </si>
  <si>
    <t>187846</t>
  </si>
  <si>
    <t>Contra Reg Asset - UT EBA CY2015</t>
  </si>
  <si>
    <t>187854</t>
  </si>
  <si>
    <t>Reg Asset  - WY ECAM CY2014</t>
  </si>
  <si>
    <t>187855</t>
  </si>
  <si>
    <t>Reg Asset  - WY ECAM CY2015</t>
  </si>
  <si>
    <t>187864</t>
  </si>
  <si>
    <t>Reg Asset  - WY RRA CY2014</t>
  </si>
  <si>
    <t>187874</t>
  </si>
  <si>
    <t>Contra Reg Asset - WY ECAM CY2014</t>
  </si>
  <si>
    <t>187875</t>
  </si>
  <si>
    <t>Contra Reg Asset - WY ECAM CY2015</t>
  </si>
  <si>
    <t>187888</t>
  </si>
  <si>
    <t>RegA - WA RECs in Rates - Recl to Curr</t>
  </si>
  <si>
    <t>187890</t>
  </si>
  <si>
    <t>Contra Reg Asset - WA Deferral of RECs</t>
  </si>
  <si>
    <t>187892</t>
  </si>
  <si>
    <t>Deferral of Excess RECs in Rates - WA</t>
  </si>
  <si>
    <t>187923</t>
  </si>
  <si>
    <t>Reg Asset-OR Sch 203-Black Cap Solar</t>
  </si>
  <si>
    <t>187973</t>
  </si>
  <si>
    <t>Contra Reg Asset - CA ECAC CY2015</t>
  </si>
  <si>
    <t>189530</t>
  </si>
  <si>
    <t>Reg Asset  - ID ECAM Dec14-Nov15</t>
  </si>
  <si>
    <t>189540</t>
  </si>
  <si>
    <t>Contra Reg Asset - ID ECAM Dec14-Nov15</t>
  </si>
  <si>
    <t>610019</t>
  </si>
  <si>
    <t>610344</t>
  </si>
  <si>
    <t>FERC Secondary Acct</t>
  </si>
  <si>
    <t>Sum of Balance</t>
  </si>
  <si>
    <t>PCRP/141209</t>
  </si>
  <si>
    <t>Other Intangible-N-R</t>
  </si>
  <si>
    <t>149999</t>
  </si>
  <si>
    <t>PCRP/144182</t>
  </si>
  <si>
    <t>Salvage-MV&amp;Mob Plant</t>
  </si>
  <si>
    <t>PCRP/149999</t>
  </si>
  <si>
    <t>JVA Asset Cutback Cl</t>
  </si>
  <si>
    <t>1020000</t>
  </si>
  <si>
    <t>PCRP/140709</t>
  </si>
  <si>
    <t>Elect Plant Pur/Sld-</t>
  </si>
  <si>
    <t>PCRP/148011</t>
  </si>
  <si>
    <t>CWIP - UT Klmth Reli</t>
  </si>
  <si>
    <t>#/145240</t>
  </si>
  <si>
    <t>Not assigned/145240</t>
  </si>
  <si>
    <t>#/145270</t>
  </si>
  <si>
    <t>Not assigned/145270</t>
  </si>
  <si>
    <t>#/145280</t>
  </si>
  <si>
    <t>Not assigned/145280</t>
  </si>
  <si>
    <t>#/145250</t>
  </si>
  <si>
    <t>Not assigned/145250</t>
  </si>
  <si>
    <t>1081000</t>
  </si>
  <si>
    <t>144141</t>
  </si>
  <si>
    <t>PCRP/144141</t>
  </si>
  <si>
    <t>Over/Under-Trans</t>
  </si>
  <si>
    <t>PCRP/144122</t>
  </si>
  <si>
    <t>Salvage-Buildings</t>
  </si>
  <si>
    <t>PCRP/144132</t>
  </si>
  <si>
    <t>Salvage-Prod</t>
  </si>
  <si>
    <t>PCRP/144142</t>
  </si>
  <si>
    <t>Salvage-Trans</t>
  </si>
  <si>
    <t>PCRP/144162</t>
  </si>
  <si>
    <t>Salvage-Distribution</t>
  </si>
  <si>
    <t>PCRP/144192</t>
  </si>
  <si>
    <t>Salvage-Furn &amp; Equip</t>
  </si>
  <si>
    <t>PCRP/144202</t>
  </si>
  <si>
    <t>Salvage-Gen Assets</t>
  </si>
  <si>
    <t>PCRP/144212</t>
  </si>
  <si>
    <t>Salvage-Mining</t>
  </si>
  <si>
    <t>144192</t>
  </si>
  <si>
    <t>144202</t>
  </si>
  <si>
    <t>144212</t>
  </si>
  <si>
    <t>1083000</t>
  </si>
  <si>
    <t>144133</t>
  </si>
  <si>
    <t>PCRP/144133</t>
  </si>
  <si>
    <t>Removal-Prod</t>
  </si>
  <si>
    <t>PCRP/144124</t>
  </si>
  <si>
    <t>Other-Buildings</t>
  </si>
  <si>
    <t>PCRP/144134</t>
  </si>
  <si>
    <t>Other-Prod</t>
  </si>
  <si>
    <t>PCRP/144144</t>
  </si>
  <si>
    <t>Other-Trans</t>
  </si>
  <si>
    <t>PCRP/144164</t>
  </si>
  <si>
    <t>Other-Distribution</t>
  </si>
  <si>
    <t>PCRP/144184</t>
  </si>
  <si>
    <t>Other-MV&amp;Mob Plant</t>
  </si>
  <si>
    <t>PCRP/144204</t>
  </si>
  <si>
    <t>Other-Gen Assets</t>
  </si>
  <si>
    <t>PCRP/144214</t>
  </si>
  <si>
    <t>Other-Mining</t>
  </si>
  <si>
    <t>PCRP/144998</t>
  </si>
  <si>
    <t>Dep Res Redist Conc</t>
  </si>
  <si>
    <t>PCRP/144999</t>
  </si>
  <si>
    <t>Open Item Managed</t>
  </si>
  <si>
    <t>144146</t>
  </si>
  <si>
    <t>PCRP/144146</t>
  </si>
  <si>
    <t>Thrd Party Reim-Tran</t>
  </si>
  <si>
    <t>144166</t>
  </si>
  <si>
    <t>PCRP/144166</t>
  </si>
  <si>
    <t>Thrd Party Reim-Dist</t>
  </si>
  <si>
    <t>144184</t>
  </si>
  <si>
    <t>144194</t>
  </si>
  <si>
    <t>PCRP/144194</t>
  </si>
  <si>
    <t>Other-Furn &amp; Equip</t>
  </si>
  <si>
    <t>144214</t>
  </si>
  <si>
    <t>144999</t>
  </si>
  <si>
    <t>PCRP/145125</t>
  </si>
  <si>
    <t>ARO Rem Acc Rev-Gen</t>
  </si>
  <si>
    <t>PCRP/145127</t>
  </si>
  <si>
    <t>ARO Actual Rem-Gn Pt</t>
  </si>
  <si>
    <t>PCRP/145137</t>
  </si>
  <si>
    <t>ARO Actual Rem-Prod</t>
  </si>
  <si>
    <t>PCRP/145138</t>
  </si>
  <si>
    <t>ARO Rem Acc Rev-Prod</t>
  </si>
  <si>
    <t>145147</t>
  </si>
  <si>
    <t>PCRP/145147</t>
  </si>
  <si>
    <t>ARO Act Remvl - Tran</t>
  </si>
  <si>
    <t>PCRP/145148</t>
  </si>
  <si>
    <t>ARO Rem Acc Rev-Tran</t>
  </si>
  <si>
    <t>PCRP/145167</t>
  </si>
  <si>
    <t>ARO Act Remvl - Dist</t>
  </si>
  <si>
    <t>PCRP/145168</t>
  </si>
  <si>
    <t>ARO Rem Acc Rev-Dist</t>
  </si>
  <si>
    <t>PCRP/145132</t>
  </si>
  <si>
    <t>Prod Plnt-OR Inc A/D</t>
  </si>
  <si>
    <t>PCRP/145133</t>
  </si>
  <si>
    <t>Acc Dep-Hyd-UT Klmth</t>
  </si>
  <si>
    <t>PCRP/145142</t>
  </si>
  <si>
    <t>Ac Dpr-Trnm - ID Adj</t>
  </si>
  <si>
    <t>145249</t>
  </si>
  <si>
    <t>PCRP/145249</t>
  </si>
  <si>
    <t>A/D-Prod Asset Ret O</t>
  </si>
  <si>
    <t>#/146210</t>
  </si>
  <si>
    <t>Not assigned/146210</t>
  </si>
  <si>
    <t>PCRP/146201</t>
  </si>
  <si>
    <t>A/Amrt-Hyd- Klmth</t>
  </si>
  <si>
    <t>146459</t>
  </si>
  <si>
    <t>PCRP/146459</t>
  </si>
  <si>
    <t>Cap Leases - Acc Am</t>
  </si>
  <si>
    <t>PCRP/140100</t>
  </si>
  <si>
    <t>Land</t>
  </si>
  <si>
    <t>PCRP/177002</t>
  </si>
  <si>
    <t>2000 SPI Stock Plan</t>
  </si>
  <si>
    <t>PCRP/177003</t>
  </si>
  <si>
    <t>2001 SPI Stock Plan</t>
  </si>
  <si>
    <t>PCRP/177004</t>
  </si>
  <si>
    <t>2002 SPI Stock Plan</t>
  </si>
  <si>
    <t>PCRP/177005</t>
  </si>
  <si>
    <t>2002 SPI Stock - PPM</t>
  </si>
  <si>
    <t>PCRP/177050</t>
  </si>
  <si>
    <t>Investment in SPI St</t>
  </si>
  <si>
    <t>1231000</t>
  </si>
  <si>
    <t>PCRP/165102</t>
  </si>
  <si>
    <t>Inv Pac En Rem-PERCo</t>
  </si>
  <si>
    <t>PCRP/165105</t>
  </si>
  <si>
    <t>Inv Centralia Min Co</t>
  </si>
  <si>
    <t>PCRP/165107</t>
  </si>
  <si>
    <t>PP&amp;L</t>
  </si>
  <si>
    <t>PCRP/165112</t>
  </si>
  <si>
    <t>PacifiCorp Capital I</t>
  </si>
  <si>
    <t>PCRP/165113</t>
  </si>
  <si>
    <t>PCRP/165114</t>
  </si>
  <si>
    <t>PIMI</t>
  </si>
  <si>
    <t>PCRP/165209</t>
  </si>
  <si>
    <t>PPM</t>
  </si>
  <si>
    <t>PCRP/167102</t>
  </si>
  <si>
    <t>Inv PERCo-Eqty Erngs</t>
  </si>
  <si>
    <t>PCRP/167103</t>
  </si>
  <si>
    <t>DSRI</t>
  </si>
  <si>
    <t>PCRP/167108</t>
  </si>
  <si>
    <t>PGHCo.</t>
  </si>
  <si>
    <t>PCRP/167112</t>
  </si>
  <si>
    <t>PCRP/167113</t>
  </si>
  <si>
    <t>PCRP/167114</t>
  </si>
  <si>
    <t>PCRP/167293</t>
  </si>
  <si>
    <t>Eq in Earn PCorp Fut</t>
  </si>
  <si>
    <t>PCRP/169101</t>
  </si>
  <si>
    <t>Accum Div-IW Mining</t>
  </si>
  <si>
    <t>PCRP/165122</t>
  </si>
  <si>
    <t>Invst in IntrMtn Geo</t>
  </si>
  <si>
    <t>PCRP/128005</t>
  </si>
  <si>
    <t>Debt Sec (Shrt-Term)</t>
  </si>
  <si>
    <t>PCRP/157050</t>
  </si>
  <si>
    <t>All for Doubtful Non</t>
  </si>
  <si>
    <t>PCRP/157600</t>
  </si>
  <si>
    <t>L-T N/R with Affilit</t>
  </si>
  <si>
    <t>PCRP/162002</t>
  </si>
  <si>
    <t>DSM-Eng Finanw LIP</t>
  </si>
  <si>
    <t>PCRP/162003</t>
  </si>
  <si>
    <t>DSM Ind Finanswr LIP</t>
  </si>
  <si>
    <t>PCRP/163001</t>
  </si>
  <si>
    <t>Hermiston Recl Funds</t>
  </si>
  <si>
    <t>PCRP/163503</t>
  </si>
  <si>
    <t>SERP Trst-NERCO</t>
  </si>
  <si>
    <t>PCRP/163504</t>
  </si>
  <si>
    <t>Invest in SERP Trust</t>
  </si>
  <si>
    <t>PCRP/164000</t>
  </si>
  <si>
    <t>Other Investments</t>
  </si>
  <si>
    <t>PCRP/164050</t>
  </si>
  <si>
    <t>PCRP/111000</t>
  </si>
  <si>
    <t>PCRP/111003</t>
  </si>
  <si>
    <t>Custdl Acct-WiresIn</t>
  </si>
  <si>
    <t>PCRP/111004</t>
  </si>
  <si>
    <t>Custdl Acct-WireOut</t>
  </si>
  <si>
    <t>PCRP/111103</t>
  </si>
  <si>
    <t>PCRP/111104</t>
  </si>
  <si>
    <t>PCRP/111106</t>
  </si>
  <si>
    <t>Cust-Fees/Misc Clr</t>
  </si>
  <si>
    <t>PCRP/111203</t>
  </si>
  <si>
    <t>PCRP/111204</t>
  </si>
  <si>
    <t>PCRP/111206</t>
  </si>
  <si>
    <t>PCRP/111300</t>
  </si>
  <si>
    <t>Cust Acct -Blmkr Tst</t>
  </si>
  <si>
    <t>PCRP/111303</t>
  </si>
  <si>
    <t>PCRP/111304</t>
  </si>
  <si>
    <t>PCRP/111306</t>
  </si>
  <si>
    <t>PCRP/114501</t>
  </si>
  <si>
    <t>Escrow Account - Cur</t>
  </si>
  <si>
    <t>PCRP/114502</t>
  </si>
  <si>
    <t>Escrow Account - Che</t>
  </si>
  <si>
    <t>PCRP/114508</t>
  </si>
  <si>
    <t>Lumenos - Med Claims</t>
  </si>
  <si>
    <t>PCRP/114901</t>
  </si>
  <si>
    <t>Restricted Cash-Rcls</t>
  </si>
  <si>
    <t>PCRP/162401</t>
  </si>
  <si>
    <t>Craig Escrow - Scrub</t>
  </si>
  <si>
    <t>PCRP/162410</t>
  </si>
  <si>
    <t>PCRP/162501</t>
  </si>
  <si>
    <t>Comm. Trd Invst-Othr</t>
  </si>
  <si>
    <t>PCRP/163600</t>
  </si>
  <si>
    <t>FAS 158 Funded Pensn</t>
  </si>
  <si>
    <t>PCRP/100500</t>
  </si>
  <si>
    <t>MRPS Disburs Acct</t>
  </si>
  <si>
    <t>PCRP/100700</t>
  </si>
  <si>
    <t>M1 Disbursement Acct</t>
  </si>
  <si>
    <t>PCRP/101001</t>
  </si>
  <si>
    <t>PCRP/101004</t>
  </si>
  <si>
    <t>Main Concent-WireOut</t>
  </si>
  <si>
    <t>PCRP/101100</t>
  </si>
  <si>
    <t>Mn Concen WICR</t>
  </si>
  <si>
    <t>PCRP/101103</t>
  </si>
  <si>
    <t>WICR-Wires In Clr</t>
  </si>
  <si>
    <t>PCRP/101105</t>
  </si>
  <si>
    <t>WICR-Bk Trans Clr</t>
  </si>
  <si>
    <t>PCRP/101200</t>
  </si>
  <si>
    <t>Mn Concen RETAIL</t>
  </si>
  <si>
    <t>PCRP/101205</t>
  </si>
  <si>
    <t>RETL-Bk Trans Clr</t>
  </si>
  <si>
    <t>PCRP/102003</t>
  </si>
  <si>
    <t>Mn Chk-Wire In Clr</t>
  </si>
  <si>
    <t>PCRP/102005</t>
  </si>
  <si>
    <t>Mn Chk-Bk Trans Clr</t>
  </si>
  <si>
    <t>PCRP/102006</t>
  </si>
  <si>
    <t>Mn Chk-Fee/Misc Clr</t>
  </si>
  <si>
    <t>PCRP/102008</t>
  </si>
  <si>
    <t>Mn Chk-ZBA In Clr</t>
  </si>
  <si>
    <t>PCRP/102009</t>
  </si>
  <si>
    <t>Mn Chk-ZBA Out Clr</t>
  </si>
  <si>
    <t>PCRP/102050</t>
  </si>
  <si>
    <t>EW Cash Payroll</t>
  </si>
  <si>
    <t>PCRP/102101</t>
  </si>
  <si>
    <t>Mn Chk WFD-Ck Clr</t>
  </si>
  <si>
    <t>PCRP/102105</t>
  </si>
  <si>
    <t>Mn Chk WFD-Bk Trnf</t>
  </si>
  <si>
    <t>PCRP/102200</t>
  </si>
  <si>
    <t>Property Dept Main</t>
  </si>
  <si>
    <t>PCRP/102208</t>
  </si>
  <si>
    <t>Prop Dept ZBA In Clr</t>
  </si>
  <si>
    <t>PCRP/102209</t>
  </si>
  <si>
    <t>Prop Dept ZBA Out Cl</t>
  </si>
  <si>
    <t>PCRP/103003</t>
  </si>
  <si>
    <t>PCRP/103050</t>
  </si>
  <si>
    <t>EW Cash Sup Unemploy</t>
  </si>
  <si>
    <t>PCRP/103100</t>
  </si>
  <si>
    <t>Check Disb - BT</t>
  </si>
  <si>
    <t>PCRP/103103</t>
  </si>
  <si>
    <t>Ck Disb-Wires IN -BT</t>
  </si>
  <si>
    <t>PCRP/103104</t>
  </si>
  <si>
    <t>Ck Disb-Wires OUT-BT</t>
  </si>
  <si>
    <t>PCRP/104000</t>
  </si>
  <si>
    <t>General Cash Account</t>
  </si>
  <si>
    <t>PCRP/104030</t>
  </si>
  <si>
    <t>GR Cash AP - Non Rec</t>
  </si>
  <si>
    <t>PCRP/104050</t>
  </si>
  <si>
    <t>EW Cash AP</t>
  </si>
  <si>
    <t>PCRP/105002</t>
  </si>
  <si>
    <t>Mn Dep-Dep Clr Acct</t>
  </si>
  <si>
    <t>PCRP/105003</t>
  </si>
  <si>
    <t>Mn Dep-Wire In Clr</t>
  </si>
  <si>
    <t>PCRP/105004</t>
  </si>
  <si>
    <t>Mn Dep-Wire Out Clr</t>
  </si>
  <si>
    <t>PCRP/105005</t>
  </si>
  <si>
    <t>Mn Dep-Bk Trans Clr</t>
  </si>
  <si>
    <t>PCRP/106000</t>
  </si>
  <si>
    <t>Secondary Deposit</t>
  </si>
  <si>
    <t>PCRP/106002</t>
  </si>
  <si>
    <t>Scn Dep-Dep Clr Acct</t>
  </si>
  <si>
    <t>PCRP/106004</t>
  </si>
  <si>
    <t>Scn Dep-Wire Out Clr</t>
  </si>
  <si>
    <t>PCRP/106102</t>
  </si>
  <si>
    <t>White Fish-Dep Clr</t>
  </si>
  <si>
    <t>PCRP/106103</t>
  </si>
  <si>
    <t>White Fish-Wire In C</t>
  </si>
  <si>
    <t>PCRP/106104</t>
  </si>
  <si>
    <t>White Fish-Wire Out</t>
  </si>
  <si>
    <t>PCRP/106602</t>
  </si>
  <si>
    <t>Nebo-Deposit Clear</t>
  </si>
  <si>
    <t>PCRP/106603</t>
  </si>
  <si>
    <t>Nebo-Wire In Clear</t>
  </si>
  <si>
    <t>PCRP/106604</t>
  </si>
  <si>
    <t>Nebo-Wire Out Clear</t>
  </si>
  <si>
    <t>PCRP/106702</t>
  </si>
  <si>
    <t>Moab-Dep Clear</t>
  </si>
  <si>
    <t>PCRP/106703</t>
  </si>
  <si>
    <t>Moab-Wires In Clear</t>
  </si>
  <si>
    <t>PCRP/106802</t>
  </si>
  <si>
    <t>Medford-Dep Clr</t>
  </si>
  <si>
    <t>PCRP/106803</t>
  </si>
  <si>
    <t>Medford-Wires In Clr</t>
  </si>
  <si>
    <t>PCRP/106804</t>
  </si>
  <si>
    <t>Medford-Wires Out Cl</t>
  </si>
  <si>
    <t>PCRP/106900</t>
  </si>
  <si>
    <t>PPW Direct Debit</t>
  </si>
  <si>
    <t>PCRP/106908</t>
  </si>
  <si>
    <t>PPW Direct ZBA In</t>
  </si>
  <si>
    <t>PCRP/106909</t>
  </si>
  <si>
    <t>PPW Direct ZBA Out</t>
  </si>
  <si>
    <t>PCRP/107030</t>
  </si>
  <si>
    <t>GR Payroll Control</t>
  </si>
  <si>
    <t>PCRP/107050</t>
  </si>
  <si>
    <t>EW Payroll Control</t>
  </si>
  <si>
    <t>PCRP/107300</t>
  </si>
  <si>
    <t>DRIP</t>
  </si>
  <si>
    <t>PCRP/108200</t>
  </si>
  <si>
    <t>Centralia Const Trus</t>
  </si>
  <si>
    <t>PCRP/108202</t>
  </si>
  <si>
    <t>Centr Cns Trst-Dep C</t>
  </si>
  <si>
    <t>PCRP/108203</t>
  </si>
  <si>
    <t>Centr Cns Trst-Wire</t>
  </si>
  <si>
    <t>PCRP/108204</t>
  </si>
  <si>
    <t>PCRP/108300</t>
  </si>
  <si>
    <t>Centralia Operating</t>
  </si>
  <si>
    <t>PCRP/108303</t>
  </si>
  <si>
    <t>Centr Op Trst-Wire I</t>
  </si>
  <si>
    <t>PCRP/108304</t>
  </si>
  <si>
    <t>Centr Op Trst-Wire O</t>
  </si>
  <si>
    <t>PCRP/108306</t>
  </si>
  <si>
    <t>Centr Op Trst-Misc C</t>
  </si>
  <si>
    <t>PCRP/108500</t>
  </si>
  <si>
    <t>Deposit and CP Pass</t>
  </si>
  <si>
    <t>PCRP/108501</t>
  </si>
  <si>
    <t>Comm Paper-Chk Clr</t>
  </si>
  <si>
    <t>PCRP/108503</t>
  </si>
  <si>
    <t>Dep/CP-Wires/ACH In</t>
  </si>
  <si>
    <t>PCRP/108504</t>
  </si>
  <si>
    <t>Dep/CP-Wires/ACH Out</t>
  </si>
  <si>
    <t>PCRP/109000</t>
  </si>
  <si>
    <t>EDI Recpt &amp; Disb</t>
  </si>
  <si>
    <t>PCRP/109004</t>
  </si>
  <si>
    <t>EDI-Wires/ACH Out Cl</t>
  </si>
  <si>
    <t>PCRP/109009</t>
  </si>
  <si>
    <t>EDI - ZBA Out Clr</t>
  </si>
  <si>
    <t>PCRP/109100</t>
  </si>
  <si>
    <t>Internet Receipts</t>
  </si>
  <si>
    <t>PCRP/109103</t>
  </si>
  <si>
    <t>Internet Wires In</t>
  </si>
  <si>
    <t>PCRP/109108</t>
  </si>
  <si>
    <t>Internet Rec ZBA In</t>
  </si>
  <si>
    <t>PCRP/109109</t>
  </si>
  <si>
    <t>Internet Rec ZBA Out</t>
  </si>
  <si>
    <t>PCRP/110005</t>
  </si>
  <si>
    <t>Ret Items-Bk Trans C</t>
  </si>
  <si>
    <t>PCRP/110100</t>
  </si>
  <si>
    <t>APS Return Items</t>
  </si>
  <si>
    <t>PCRP/110103</t>
  </si>
  <si>
    <t>APS Ret Item-Wire In</t>
  </si>
  <si>
    <t>PCRP/110105</t>
  </si>
  <si>
    <t>APS Ret Item-Bk Tran</t>
  </si>
  <si>
    <t>PCRP/110205</t>
  </si>
  <si>
    <t>Ret Item FSB-Bk Tran</t>
  </si>
  <si>
    <t>PCRP/112000</t>
  </si>
  <si>
    <t>Int Special Deposits</t>
  </si>
  <si>
    <t>PCRP/112910</t>
  </si>
  <si>
    <t>Cash(Euros)-JP Morgn</t>
  </si>
  <si>
    <t>PCRP/112950</t>
  </si>
  <si>
    <t>Cash-Bank Coal Mines</t>
  </si>
  <si>
    <t>PCRP/112985</t>
  </si>
  <si>
    <t>Dep in Trans Accrual</t>
  </si>
  <si>
    <t>PCRP/112997</t>
  </si>
  <si>
    <t>PCRP/131900</t>
  </si>
  <si>
    <t>Cash - Reclss to BPA</t>
  </si>
  <si>
    <t>PCRP/131901</t>
  </si>
  <si>
    <t>Cash-Rcls to/frm RC</t>
  </si>
  <si>
    <t>PCRP/114520</t>
  </si>
  <si>
    <t>Escrow Acct-BPA Agmt</t>
  </si>
  <si>
    <t>PCRP/114900</t>
  </si>
  <si>
    <t>BPA Restricted Cash</t>
  </si>
  <si>
    <t>PCRP/139820</t>
  </si>
  <si>
    <t>Performance Bond Dep</t>
  </si>
  <si>
    <t>PCRP/139825</t>
  </si>
  <si>
    <t>Mining Right Bid Dep</t>
  </si>
  <si>
    <t>1350000</t>
  </si>
  <si>
    <t>PCRP/113000</t>
  </si>
  <si>
    <t>Petty Cash</t>
  </si>
  <si>
    <t>PCRP/114000</t>
  </si>
  <si>
    <t>PCRP/114001</t>
  </si>
  <si>
    <t>Trojan Oper Trust</t>
  </si>
  <si>
    <t>PCRP/114002</t>
  </si>
  <si>
    <t>Montana Colstrp Op T</t>
  </si>
  <si>
    <t>PCRP/114003</t>
  </si>
  <si>
    <t>Cholla Oper Trust</t>
  </si>
  <si>
    <t>PCRP/114004</t>
  </si>
  <si>
    <t>Yampa Oper Trust</t>
  </si>
  <si>
    <t>PCRP/114005</t>
  </si>
  <si>
    <t>Hayden Oper Trust</t>
  </si>
  <si>
    <t>PCRP/114006</t>
  </si>
  <si>
    <t>Hermiston Oper Trust</t>
  </si>
  <si>
    <t>PCRP/114007</t>
  </si>
  <si>
    <t>CMC Fund Advance</t>
  </si>
  <si>
    <t>PCRP/114008</t>
  </si>
  <si>
    <t>Glenrock Coal Fund B</t>
  </si>
  <si>
    <t>PCRP/128221</t>
  </si>
  <si>
    <t>Invest MM- Def Comp</t>
  </si>
  <si>
    <t>PCRP/156082</t>
  </si>
  <si>
    <t>Emp Hous-Emp Relo</t>
  </si>
  <si>
    <t>PCRP/156083</t>
  </si>
  <si>
    <t>Emp Hous-Imp Area Ho</t>
  </si>
  <si>
    <t>PCRP/115025</t>
  </si>
  <si>
    <t>A/R-Cust-Pend</t>
  </si>
  <si>
    <t>PCRP/115050</t>
  </si>
  <si>
    <t>A/R-Cust Srv Dep</t>
  </si>
  <si>
    <t>PCRP/115200</t>
  </si>
  <si>
    <t>A/R-Home Wiring</t>
  </si>
  <si>
    <t>PCRP/115205</t>
  </si>
  <si>
    <t>PCRP/115275</t>
  </si>
  <si>
    <t>A/R-Hassle Free</t>
  </si>
  <si>
    <t>PCRP/115310</t>
  </si>
  <si>
    <t>ESS Direct Access AR</t>
  </si>
  <si>
    <t>PCRP/115315</t>
  </si>
  <si>
    <t>ESS Dir Access Clr</t>
  </si>
  <si>
    <t>PCRP/115326</t>
  </si>
  <si>
    <t>Op Acc Cust A/R Conv</t>
  </si>
  <si>
    <t>PCRP/115715</t>
  </si>
  <si>
    <t>Wholesale Tran Sales</t>
  </si>
  <si>
    <t>PCRP/115850</t>
  </si>
  <si>
    <t>A/R-Capacity/Options</t>
  </si>
  <si>
    <t>PCRP/115890</t>
  </si>
  <si>
    <t>Energy Var Rec Estm</t>
  </si>
  <si>
    <t>PCRP/118177</t>
  </si>
  <si>
    <t>Bad Dbt Resrv Transm</t>
  </si>
  <si>
    <t>PCRP/116411</t>
  </si>
  <si>
    <t>PCRP/116412</t>
  </si>
  <si>
    <t>Emp Pmt Ded-Misc Rec</t>
  </si>
  <si>
    <t>PCRP/116413</t>
  </si>
  <si>
    <t>Emp Pmt Ded-Advances</t>
  </si>
  <si>
    <t>PCRP/116414</t>
  </si>
  <si>
    <t>Emp Pmt Ded-Loans</t>
  </si>
  <si>
    <t>PCRP/116415</t>
  </si>
  <si>
    <t>Employee Advances</t>
  </si>
  <si>
    <t>PCRP/116419</t>
  </si>
  <si>
    <t>Employee Adv -Recon</t>
  </si>
  <si>
    <t>PCRP/116429</t>
  </si>
  <si>
    <t>Emp Loans-Recon Acco</t>
  </si>
  <si>
    <t>PCRP/116650</t>
  </si>
  <si>
    <t>Cash Call Clearing</t>
  </si>
  <si>
    <t>1435500</t>
  </si>
  <si>
    <t>PCRP/115176</t>
  </si>
  <si>
    <t>CSS-Unident Wires</t>
  </si>
  <si>
    <t>1436100</t>
  </si>
  <si>
    <t>1438000</t>
  </si>
  <si>
    <t>PCRP/156001</t>
  </si>
  <si>
    <t>Trade Rec-Noncur-Con</t>
  </si>
  <si>
    <t>PCRP/118156</t>
  </si>
  <si>
    <t>Bad Debt Res Joint-U</t>
  </si>
  <si>
    <t>PCRP/118160</t>
  </si>
  <si>
    <t>Prov D/Debts-WICR</t>
  </si>
  <si>
    <t>PCRP/118165</t>
  </si>
  <si>
    <t>Prov D/Debts-Gen</t>
  </si>
  <si>
    <t>PCRP/118170</t>
  </si>
  <si>
    <t>Prov D/Debts-New Pro</t>
  </si>
  <si>
    <t>PCRP/118190</t>
  </si>
  <si>
    <t>Prov D/Debts-Wasatch</t>
  </si>
  <si>
    <t>1450000</t>
  </si>
  <si>
    <t>PCRP/116050</t>
  </si>
  <si>
    <t>Interco Notes Rec-Cu</t>
  </si>
  <si>
    <t>PCRP/116051</t>
  </si>
  <si>
    <t>Intrco Notes Rec-PMI</t>
  </si>
  <si>
    <t>PCRP/116120</t>
  </si>
  <si>
    <t>InterCo A/R-SP(SPUK)</t>
  </si>
  <si>
    <t>PCRP/116300</t>
  </si>
  <si>
    <t>Intercomp Interest</t>
  </si>
  <si>
    <t>PCRP/116301</t>
  </si>
  <si>
    <t>IntrCo Int Rec - PMI</t>
  </si>
  <si>
    <t>PCRP/116350</t>
  </si>
  <si>
    <t>Interco Dividend Rec</t>
  </si>
  <si>
    <t>PCRP/156025</t>
  </si>
  <si>
    <t>Interco A/R-Noncurr</t>
  </si>
  <si>
    <t>PCRP/116001</t>
  </si>
  <si>
    <t>Intco A/R-Reg-NonReg</t>
  </si>
  <si>
    <t>PCRP/116003</t>
  </si>
  <si>
    <t>IC AR Reg-NonReg Con</t>
  </si>
  <si>
    <t>PCRP/116007</t>
  </si>
  <si>
    <t>Interco A/R-PowerCor</t>
  </si>
  <si>
    <t>PCRP/116008</t>
  </si>
  <si>
    <t>IntCo A/R-Hazelwood</t>
  </si>
  <si>
    <t>PCRP/116010</t>
  </si>
  <si>
    <t>IntCo A/R-PMI</t>
  </si>
  <si>
    <t>PCRP/116012</t>
  </si>
  <si>
    <t>IntCo A/R-GCC</t>
  </si>
  <si>
    <t>PCRP/116013</t>
  </si>
  <si>
    <t>IntCo A/R-CMC</t>
  </si>
  <si>
    <t>PCRP/116014</t>
  </si>
  <si>
    <t>IntCo A/R-E West Min</t>
  </si>
  <si>
    <t>PCRP/116016</t>
  </si>
  <si>
    <t>I/C A/R-PPM(Transm)</t>
  </si>
  <si>
    <t>PCRP/116121</t>
  </si>
  <si>
    <t>InterCo A/R-PECL</t>
  </si>
  <si>
    <t>PCRP/116123</t>
  </si>
  <si>
    <t>I/Co A/R-Neveda Pwr</t>
  </si>
  <si>
    <t>PCRP/116124</t>
  </si>
  <si>
    <t>I/Co A/R-Sierra Pwr</t>
  </si>
  <si>
    <t>PCRP/116150</t>
  </si>
  <si>
    <t>InterCo A/R-SolarXIX</t>
  </si>
  <si>
    <t>PCRP/116151</t>
  </si>
  <si>
    <t>InterCo A/R-SolarXX</t>
  </si>
  <si>
    <t>PCRP/116154</t>
  </si>
  <si>
    <t>I/C A/R-BHE SE Trans</t>
  </si>
  <si>
    <t>PCRP/116155</t>
  </si>
  <si>
    <t>I/C A/R-TX Jumbo Rd</t>
  </si>
  <si>
    <t>PCRP/116156</t>
  </si>
  <si>
    <t>I/C A/R-Wailuku Invs</t>
  </si>
  <si>
    <t>PCRP/116162</t>
  </si>
  <si>
    <t>I/C A/R-BHE Canada</t>
  </si>
  <si>
    <t>PCRP/116164</t>
  </si>
  <si>
    <t>I/C A/R-Pinyon Pines</t>
  </si>
  <si>
    <t>PCRP/116165</t>
  </si>
  <si>
    <t>PCRP/116166</t>
  </si>
  <si>
    <t>I/C A/R-Bishop Hill</t>
  </si>
  <si>
    <t>PCRP/116167</t>
  </si>
  <si>
    <t>I/C A/R-MidWest Pwr</t>
  </si>
  <si>
    <t>PCRP/116176</t>
  </si>
  <si>
    <t>IntrCo A/R-MEHC Invs</t>
  </si>
  <si>
    <t>I/C A/R-BHE U.S. Trn</t>
  </si>
  <si>
    <t>PCRP/116181</t>
  </si>
  <si>
    <t>InterCo A/R-MEHC-L01</t>
  </si>
  <si>
    <t>I/C A/R-BHE America</t>
  </si>
  <si>
    <t>I/C A/R-BHE Texas Tr</t>
  </si>
  <si>
    <t>PCRP/116184</t>
  </si>
  <si>
    <t>PCRP/116185</t>
  </si>
  <si>
    <t>InterCo A/R-MEHC-L05</t>
  </si>
  <si>
    <t>PCRP/116186</t>
  </si>
  <si>
    <t>InterCo A/R-MEHC-LP1</t>
  </si>
  <si>
    <t>I/C A/R-BHE Renewabl</t>
  </si>
  <si>
    <t>PCRP/116219</t>
  </si>
  <si>
    <t>Affil A/R at EWMC</t>
  </si>
  <si>
    <t>PCRP/116261</t>
  </si>
  <si>
    <t>I/C A/R Whls Pwr-Sie</t>
  </si>
  <si>
    <t>PCRP/116262</t>
  </si>
  <si>
    <t>I/C A/R Whls Pwr-Nev</t>
  </si>
  <si>
    <t>PCRP/116271</t>
  </si>
  <si>
    <t>I/C A/R Net Pwr-Sier</t>
  </si>
  <si>
    <t>PCRP/116272</t>
  </si>
  <si>
    <t>I/C A/R Net Pwr-Neva</t>
  </si>
  <si>
    <t>PCRP/116282</t>
  </si>
  <si>
    <t>I/C A/R W/S Trns-Nev</t>
  </si>
  <si>
    <t>1461500</t>
  </si>
  <si>
    <t>116131</t>
  </si>
  <si>
    <t>PCRP/116131</t>
  </si>
  <si>
    <t>IntrCo Fed Tax Rec</t>
  </si>
  <si>
    <t>116132</t>
  </si>
  <si>
    <t>PCRP/116132</t>
  </si>
  <si>
    <t>116133</t>
  </si>
  <si>
    <t>InterCo State Tax Rec-(Even Years)- MEHC</t>
  </si>
  <si>
    <t>PCRP/116133</t>
  </si>
  <si>
    <t>IntrCo St Tax Rec</t>
  </si>
  <si>
    <t>116134</t>
  </si>
  <si>
    <t>PCRP/116134</t>
  </si>
  <si>
    <t>132003</t>
  </si>
  <si>
    <t>PCRP/132003</t>
  </si>
  <si>
    <t>Prep Ins-Pension Tru</t>
  </si>
  <si>
    <t>132720</t>
  </si>
  <si>
    <t>PCRP/132720</t>
  </si>
  <si>
    <t>I/C Prpd Prop Ins-Do</t>
  </si>
  <si>
    <t>132721</t>
  </si>
  <si>
    <t>PCRP/132721</t>
  </si>
  <si>
    <t>I/C Prpd Liab Ins-Do</t>
  </si>
  <si>
    <t>132035</t>
  </si>
  <si>
    <t>PCRP/132035</t>
  </si>
  <si>
    <t>Prepaid Hedge Option</t>
  </si>
  <si>
    <t>1652200</t>
  </si>
  <si>
    <t>116021</t>
  </si>
  <si>
    <t>PCRP/116021</t>
  </si>
  <si>
    <t>IntCo Fed Tx Rec-Evn</t>
  </si>
  <si>
    <t>116022</t>
  </si>
  <si>
    <t>PCRP/116022</t>
  </si>
  <si>
    <t>IntCo Fed Tx Rec-Odd</t>
  </si>
  <si>
    <t>116023</t>
  </si>
  <si>
    <t>PCRP/116023</t>
  </si>
  <si>
    <t>IntCo Ste Tx Rec-Evn</t>
  </si>
  <si>
    <t>116024</t>
  </si>
  <si>
    <t>PCRP/116024</t>
  </si>
  <si>
    <t>IntCo Ste Tx Rec-Odd</t>
  </si>
  <si>
    <t>116040</t>
  </si>
  <si>
    <t>PCRP/116040</t>
  </si>
  <si>
    <t>IntCo Tax Rec - PHI</t>
  </si>
  <si>
    <t>116726</t>
  </si>
  <si>
    <t>PCRP/116726</t>
  </si>
  <si>
    <t>Cur Fed/St Tax Rec</t>
  </si>
  <si>
    <t>116806</t>
  </si>
  <si>
    <t>PCRP/116806</t>
  </si>
  <si>
    <t>Cur fed tx cor asset</t>
  </si>
  <si>
    <t>116807</t>
  </si>
  <si>
    <t>PCRP/116807</t>
  </si>
  <si>
    <t>Cur fed int tx corr</t>
  </si>
  <si>
    <t>116826</t>
  </si>
  <si>
    <t>PCRP/116826</t>
  </si>
  <si>
    <t>Curr state tax corre</t>
  </si>
  <si>
    <t>116827</t>
  </si>
  <si>
    <t>PCRP/116827</t>
  </si>
  <si>
    <t>210790</t>
  </si>
  <si>
    <t>PCRP/210790</t>
  </si>
  <si>
    <t>IntrCo Tx Rec-FERC</t>
  </si>
  <si>
    <t>132304</t>
  </si>
  <si>
    <t>PCRP/132304</t>
  </si>
  <si>
    <t>Prepd Int - SERP Ins</t>
  </si>
  <si>
    <t>PCRP/203000</t>
  </si>
  <si>
    <t>Disc on S/Term Secs</t>
  </si>
  <si>
    <t>PCRP/116430</t>
  </si>
  <si>
    <t>Int /Div Receivable</t>
  </si>
  <si>
    <t>PCRP/116431</t>
  </si>
  <si>
    <t>Int/Div Rec-Converse</t>
  </si>
  <si>
    <t>PCRP/116432</t>
  </si>
  <si>
    <t>Int/Div Rec-Lincoln</t>
  </si>
  <si>
    <t>PCRP/116433</t>
  </si>
  <si>
    <t>Int/Div Rec-Sweetwat</t>
  </si>
  <si>
    <t>PCRP/116434</t>
  </si>
  <si>
    <t>Int/Div Rec-Emery Co</t>
  </si>
  <si>
    <t>PCRP/116435</t>
  </si>
  <si>
    <t>Int Rec-Margin Accou</t>
  </si>
  <si>
    <t>PCRP/116436</t>
  </si>
  <si>
    <t>Int Rec-Dividend Acc</t>
  </si>
  <si>
    <t>PCRP/116442</t>
  </si>
  <si>
    <t>Int /Div Rec-Emery C</t>
  </si>
  <si>
    <t>PCRP/116443</t>
  </si>
  <si>
    <t>Int /Div Rec-Lincoln</t>
  </si>
  <si>
    <t>PCRP/116444</t>
  </si>
  <si>
    <t>Int /Div Rec-Amortiz</t>
  </si>
  <si>
    <t>PCRP/116449</t>
  </si>
  <si>
    <t>Int /Div Rec-M Mrkt</t>
  </si>
  <si>
    <t>PCRP/116817</t>
  </si>
  <si>
    <t>Cur fed int uncrt tx</t>
  </si>
  <si>
    <t>PCRP/116837</t>
  </si>
  <si>
    <t>Curr state int uncrt</t>
  </si>
  <si>
    <t>1711000</t>
  </si>
  <si>
    <t>PCRP/116450</t>
  </si>
  <si>
    <t>Rent Receivable</t>
  </si>
  <si>
    <t>PCRP/116461</t>
  </si>
  <si>
    <t>Accr Joint Use Rec</t>
  </si>
  <si>
    <t>PCRP/132101</t>
  </si>
  <si>
    <t>OR-Prepaid Prop Tax</t>
  </si>
  <si>
    <t>PCRP/118151</t>
  </si>
  <si>
    <t>Bad Debt Res - Unbil</t>
  </si>
  <si>
    <t>PCRP/119000</t>
  </si>
  <si>
    <t>Accr-Unbill Rev</t>
  </si>
  <si>
    <t>PCRP/119005</t>
  </si>
  <si>
    <t>Accrual- CARES-Calif</t>
  </si>
  <si>
    <t>PCRP/119461</t>
  </si>
  <si>
    <t>Acc-Unbl Rev-Irr Dem</t>
  </si>
  <si>
    <t>PCRP/119470</t>
  </si>
  <si>
    <t>Accr-Unbill Trans Re</t>
  </si>
  <si>
    <t>PCRP/116751</t>
  </si>
  <si>
    <t>FIN 48-Fed-Cur</t>
  </si>
  <si>
    <t>PCRP/116752</t>
  </si>
  <si>
    <t>FIN 48-St-Cur</t>
  </si>
  <si>
    <t>PCRP/116816</t>
  </si>
  <si>
    <t>Curr fed uncr tx pos</t>
  </si>
  <si>
    <t>PCRP/116836</t>
  </si>
  <si>
    <t>Curr st uncrtn tx ps</t>
  </si>
  <si>
    <t>PCRP/134351</t>
  </si>
  <si>
    <t>Misc Accr Assets-D.J</t>
  </si>
  <si>
    <t>PCRP/137816</t>
  </si>
  <si>
    <t>Curr def fed uncrtn</t>
  </si>
  <si>
    <t>PCRP/137836</t>
  </si>
  <si>
    <t>Curr def st unctn tx</t>
  </si>
  <si>
    <t>PCRP/139875</t>
  </si>
  <si>
    <t>Green Tag Inventory</t>
  </si>
  <si>
    <t>PCRP/139902</t>
  </si>
  <si>
    <t>Wthr Derv Asset -Cur</t>
  </si>
  <si>
    <t>PCRP/139903</t>
  </si>
  <si>
    <t>SFAS 133 Trd Ast Cur</t>
  </si>
  <si>
    <t>PCRP/139904</t>
  </si>
  <si>
    <t>Aquila Weather Hedge</t>
  </si>
  <si>
    <t>PCRP/241816</t>
  </si>
  <si>
    <t>Cur fed uncrtn tx ps</t>
  </si>
  <si>
    <t>PCRP/241836</t>
  </si>
  <si>
    <t>Cur st uncrtn tx pos</t>
  </si>
  <si>
    <t>PCRP/241956</t>
  </si>
  <si>
    <t>Cntr Cr Fed-Tax-IRHI</t>
  </si>
  <si>
    <t>PCRP/241958</t>
  </si>
  <si>
    <t>Cntr Cur St Tax-IRHI</t>
  </si>
  <si>
    <t>PCRP/139915</t>
  </si>
  <si>
    <t>FAS 133 Deriv Ast Cr</t>
  </si>
  <si>
    <t>PCRP/185903</t>
  </si>
  <si>
    <t>SFAS 133 Trd Ast-NCr</t>
  </si>
  <si>
    <t>PCRP/185915</t>
  </si>
  <si>
    <t>FAS 133 Deriv NonCur</t>
  </si>
  <si>
    <t>1760000</t>
  </si>
  <si>
    <t>PCRP/139911</t>
  </si>
  <si>
    <t>FAS 133 Drv Net Asst</t>
  </si>
  <si>
    <t>1761000</t>
  </si>
  <si>
    <t>PCRP/185911</t>
  </si>
  <si>
    <t>PCRP/183101</t>
  </si>
  <si>
    <t>8 3/8% Jr Sub Deb Se</t>
  </si>
  <si>
    <t>PCRP/183102</t>
  </si>
  <si>
    <t>8.55% Jr Sub Deb Ser</t>
  </si>
  <si>
    <t>PCRP/183103</t>
  </si>
  <si>
    <t>8 1/4% QUIPS Ser A 6</t>
  </si>
  <si>
    <t>PCRP/183104</t>
  </si>
  <si>
    <t>QUIPS Ser B (PC II)</t>
  </si>
  <si>
    <t>PCRP/183110</t>
  </si>
  <si>
    <t>PCRB - Swtwtr/Convrs</t>
  </si>
  <si>
    <t>PCRP/183117</t>
  </si>
  <si>
    <t>5.65% Emy 1993A PCRB</t>
  </si>
  <si>
    <t>PCRP/183118</t>
  </si>
  <si>
    <t>5 5/8% Emy 1993B PCR</t>
  </si>
  <si>
    <t>PCRP/183119</t>
  </si>
  <si>
    <t>5 5/8% Linc 1993 PCR</t>
  </si>
  <si>
    <t>PCRP/183125</t>
  </si>
  <si>
    <t>Moffat Flt Rte PCRB</t>
  </si>
  <si>
    <t>PCRP/183129</t>
  </si>
  <si>
    <t>Emy 6.15% PCRB Ser 1</t>
  </si>
  <si>
    <t>PCRP/183130</t>
  </si>
  <si>
    <t>6 3/4% FMB Due 4/1/2</t>
  </si>
  <si>
    <t>PCRP/183131</t>
  </si>
  <si>
    <t>5.65% FMB Due 11/1/2</t>
  </si>
  <si>
    <t>PCRP/183132</t>
  </si>
  <si>
    <t>Linc County Rate Swa</t>
  </si>
  <si>
    <t>PCRP/183133</t>
  </si>
  <si>
    <t>FMB 9 1/2% Due 5 20</t>
  </si>
  <si>
    <t>PCRP/183134</t>
  </si>
  <si>
    <t>FMB 9.5% Due 6 1 99</t>
  </si>
  <si>
    <t>PCRP/183135</t>
  </si>
  <si>
    <t>FMB-9 1/2% Due 9-1-9</t>
  </si>
  <si>
    <t>PCRP/183136</t>
  </si>
  <si>
    <t>FMB 9.48% Due 5 25 9</t>
  </si>
  <si>
    <t>PCRP/183137</t>
  </si>
  <si>
    <t>FMB 9.4% Due 6 1 99</t>
  </si>
  <si>
    <t>PCRP/183138</t>
  </si>
  <si>
    <t>FMB 8.59% Due 9 1 99</t>
  </si>
  <si>
    <t>PCRP/183139</t>
  </si>
  <si>
    <t>FMB 8.55% Due 8 10 9</t>
  </si>
  <si>
    <t>PCRP/183140</t>
  </si>
  <si>
    <t>MTN Ser B 8.90% Due</t>
  </si>
  <si>
    <t>PCRP/183141</t>
  </si>
  <si>
    <t>PCRP/183142</t>
  </si>
  <si>
    <t>MTN Ser B 8.88% Due</t>
  </si>
  <si>
    <t>PCRP/183143</t>
  </si>
  <si>
    <t>PCRP/183144</t>
  </si>
  <si>
    <t>MTN Ser.C 9% Due 9/1</t>
  </si>
  <si>
    <t>PCRP/183145</t>
  </si>
  <si>
    <t>MTN Ser.A 9.10% Due</t>
  </si>
  <si>
    <t>PCRP/183146</t>
  </si>
  <si>
    <t>MTN Ser.C 9.12% Due</t>
  </si>
  <si>
    <t>PCRP/183147</t>
  </si>
  <si>
    <t>PCRP/183148</t>
  </si>
  <si>
    <t>MTN Ser.B 9.06% Due</t>
  </si>
  <si>
    <t>PCRP/183149</t>
  </si>
  <si>
    <t>MTN Ser.C 9.15% Due</t>
  </si>
  <si>
    <t>PCRP/183150</t>
  </si>
  <si>
    <t>MTN Ser.B 9.17% Due</t>
  </si>
  <si>
    <t>PCRP/183151</t>
  </si>
  <si>
    <t>MTN Ser.C 9.06% Due</t>
  </si>
  <si>
    <t>PCRP/183152</t>
  </si>
  <si>
    <t>MTN Ser.C 9.09% Due</t>
  </si>
  <si>
    <t>PCRP/183153</t>
  </si>
  <si>
    <t>MTN Ser.C 9.10% Due</t>
  </si>
  <si>
    <t>PCRP/183154</t>
  </si>
  <si>
    <t>MTN Ser.C 8.99% Due</t>
  </si>
  <si>
    <t>PCRP/183155</t>
  </si>
  <si>
    <t>MTN Ser.C 9.00% Due</t>
  </si>
  <si>
    <t>PCRP/183156</t>
  </si>
  <si>
    <t>MTN Ser.B 9.00% Due</t>
  </si>
  <si>
    <t>PCRP/183157</t>
  </si>
  <si>
    <t>PCRP/183158</t>
  </si>
  <si>
    <t>MTN Ser.C 8.95% Due</t>
  </si>
  <si>
    <t>PCRP/183159</t>
  </si>
  <si>
    <t>PCRP/183160</t>
  </si>
  <si>
    <t>MTN Ser.C 8.92% Due</t>
  </si>
  <si>
    <t>PCRP/183162</t>
  </si>
  <si>
    <t>MTN Ser.C 8.29% Due</t>
  </si>
  <si>
    <t>PCRP/183166</t>
  </si>
  <si>
    <t>PCRP/183167</t>
  </si>
  <si>
    <t>MTN Ser.C 7.67% Due</t>
  </si>
  <si>
    <t>PCRP/183168</t>
  </si>
  <si>
    <t>MTN Ser.C 8.28% Due</t>
  </si>
  <si>
    <t>PCRP/183169</t>
  </si>
  <si>
    <t>MTN Ser.C 8.25% Due</t>
  </si>
  <si>
    <t>PCRP/183170</t>
  </si>
  <si>
    <t>MTN Ser.D 7.86% Due</t>
  </si>
  <si>
    <t>PCRP/183171</t>
  </si>
  <si>
    <t>MTN Ser.D 7.81% Due</t>
  </si>
  <si>
    <t>PCRP/183174</t>
  </si>
  <si>
    <t>MTN Ser.D 7.79% Due</t>
  </si>
  <si>
    <t>PCRP/183177</t>
  </si>
  <si>
    <t>MTN Ser.D 7.75% Due</t>
  </si>
  <si>
    <t>PCRP/183185</t>
  </si>
  <si>
    <t>MTN Ser.D 7.20% Due</t>
  </si>
  <si>
    <t>PCRP/183186</t>
  </si>
  <si>
    <t>PCRP/183187</t>
  </si>
  <si>
    <t>PCRP/183188</t>
  </si>
  <si>
    <t>PCRP/183189</t>
  </si>
  <si>
    <t>MTN Ser.D 7.18% Due</t>
  </si>
  <si>
    <t>PCRP/183190</t>
  </si>
  <si>
    <t>PCRP/183191</t>
  </si>
  <si>
    <t>MTN Ser.D 7.12% Due</t>
  </si>
  <si>
    <t>PCRP/183192</t>
  </si>
  <si>
    <t>MTN Ser.E 7.32% Due</t>
  </si>
  <si>
    <t>PCRP/183193</t>
  </si>
  <si>
    <t>MTN Ser.E 7.25% Due</t>
  </si>
  <si>
    <t>PCRP/183194</t>
  </si>
  <si>
    <t>PCRP/183195</t>
  </si>
  <si>
    <t>MTN Ser.E 6.86% Due</t>
  </si>
  <si>
    <t>PCRP/183197</t>
  </si>
  <si>
    <t>MTN Ser.E 7.21% Due</t>
  </si>
  <si>
    <t>PCRP/183198</t>
  </si>
  <si>
    <t>MTN Ser.E 7.14% Due</t>
  </si>
  <si>
    <t>PCRP/183199</t>
  </si>
  <si>
    <t>MTN Ser.E 7.43% Due</t>
  </si>
  <si>
    <t>PCRP/183203</t>
  </si>
  <si>
    <t>MTN Ser.E 6.98% Due</t>
  </si>
  <si>
    <t>PCRP/183204</t>
  </si>
  <si>
    <t>MTN Ser.E 6.97% Due</t>
  </si>
  <si>
    <t>PCRP/183205</t>
  </si>
  <si>
    <t>MTN Ser.E 6.95% Due</t>
  </si>
  <si>
    <t>PCRP/183206</t>
  </si>
  <si>
    <t>MTN Ser.E 6.55% Due</t>
  </si>
  <si>
    <t>PCRP/183207</t>
  </si>
  <si>
    <t>MTN Ser.E 7.00% Due</t>
  </si>
  <si>
    <t>PCRP/183208</t>
  </si>
  <si>
    <t>MTN Ser.E 7.22% Due</t>
  </si>
  <si>
    <t>PCRP/183210</t>
  </si>
  <si>
    <t>PCRP/183211</t>
  </si>
  <si>
    <t>MTN Ser.E 7.27% Due</t>
  </si>
  <si>
    <t>PCRP/183212</t>
  </si>
  <si>
    <t>MTN Ser.E 6.54% Due</t>
  </si>
  <si>
    <t>PCRP/183213</t>
  </si>
  <si>
    <t>MTN Ser.E 6.51% Due</t>
  </si>
  <si>
    <t>PCRP/183214</t>
  </si>
  <si>
    <t>MTN Ser.E 7.11% Due</t>
  </si>
  <si>
    <t>PCRP/183217</t>
  </si>
  <si>
    <t>MTN Ser.E 6.53% Due</t>
  </si>
  <si>
    <t>PCRP/183218</t>
  </si>
  <si>
    <t>PCRP/183219</t>
  </si>
  <si>
    <t>MTN Ser.E 7.03% Due</t>
  </si>
  <si>
    <t>PCRP/183220</t>
  </si>
  <si>
    <t>MTN Ser.E 7.34% Due</t>
  </si>
  <si>
    <t>PCRP/183221</t>
  </si>
  <si>
    <t>MTN Ser.E 7.36% Due</t>
  </si>
  <si>
    <t>PCRP/183222</t>
  </si>
  <si>
    <t>PCRP/183223</t>
  </si>
  <si>
    <t>MTN Ser.E 7.39% Due</t>
  </si>
  <si>
    <t>PCRP/183224</t>
  </si>
  <si>
    <t>MTN Ser.E 7.30% Due</t>
  </si>
  <si>
    <t>PCRP/183225</t>
  </si>
  <si>
    <t>PCRP/183226</t>
  </si>
  <si>
    <t>PCRP/183227</t>
  </si>
  <si>
    <t>MTN Ser.E 7.53% Due</t>
  </si>
  <si>
    <t>PCRP/183228</t>
  </si>
  <si>
    <t>MTN Ser.E 7.71% Due</t>
  </si>
  <si>
    <t>PCRP/183229</t>
  </si>
  <si>
    <t>PCRP/183230</t>
  </si>
  <si>
    <t>MTN Ser.E 7.72% Due</t>
  </si>
  <si>
    <t>PCRP/183231</t>
  </si>
  <si>
    <t>MTN Ser.E 7.60% Due</t>
  </si>
  <si>
    <t>PCRP/183232</t>
  </si>
  <si>
    <t>MTN Ser.E 7.50% Due</t>
  </si>
  <si>
    <t>PCRP/183233</t>
  </si>
  <si>
    <t>MTN Ser.E 7.66% Due</t>
  </si>
  <si>
    <t>PCRP/183234</t>
  </si>
  <si>
    <t>MTN Ser.E 7.16% Due</t>
  </si>
  <si>
    <t>PCRP/183235</t>
  </si>
  <si>
    <t>PCRP/183236</t>
  </si>
  <si>
    <t>MTN Ser.E 8.13% Due</t>
  </si>
  <si>
    <t>PCRP/183238</t>
  </si>
  <si>
    <t>MTN Ser.E 7.13% Due</t>
  </si>
  <si>
    <t>PCRP/183239</t>
  </si>
  <si>
    <t>MTN Ser.E 7.07% Due</t>
  </si>
  <si>
    <t>PCRP/183240</t>
  </si>
  <si>
    <t>MTN Ser.E 7.40% Due</t>
  </si>
  <si>
    <t>PCRP/183241</t>
  </si>
  <si>
    <t>PCRP/183242</t>
  </si>
  <si>
    <t>PCRP/183243</t>
  </si>
  <si>
    <t>MTN Ser.E 6.99% Due</t>
  </si>
  <si>
    <t>PCRP/183244</t>
  </si>
  <si>
    <t>PCRP/183245</t>
  </si>
  <si>
    <t>PCRP/183247</t>
  </si>
  <si>
    <t>MTN Ser.F 7.25% Due</t>
  </si>
  <si>
    <t>PCRP/183248</t>
  </si>
  <si>
    <t>PCRP/183249</t>
  </si>
  <si>
    <t>PCRP/183250</t>
  </si>
  <si>
    <t>PCRP/183251</t>
  </si>
  <si>
    <t>MTN Ser.F 6.34% Due</t>
  </si>
  <si>
    <t>PCRP/183252</t>
  </si>
  <si>
    <t>PCRP/183253</t>
  </si>
  <si>
    <t>PCRP/183254</t>
  </si>
  <si>
    <t>PCRP/183255</t>
  </si>
  <si>
    <t>PCRP/183256</t>
  </si>
  <si>
    <t>MTN Ser.F 6.31% Due</t>
  </si>
  <si>
    <t>PCRP/183257</t>
  </si>
  <si>
    <t>PCRP/183258</t>
  </si>
  <si>
    <t>PCRP/183259</t>
  </si>
  <si>
    <t>PCRP/183260</t>
  </si>
  <si>
    <t>MTN Ser.F 7.40% Due</t>
  </si>
  <si>
    <t>PCRP/183263</t>
  </si>
  <si>
    <t>MTN Ser.F 5.85% Due</t>
  </si>
  <si>
    <t>PCRP/183264</t>
  </si>
  <si>
    <t>PCRP/183265</t>
  </si>
  <si>
    <t>PCRP/183266</t>
  </si>
  <si>
    <t>PCRP/183267</t>
  </si>
  <si>
    <t>MTN Ser.F 6.02% Due</t>
  </si>
  <si>
    <t>PCRP/183268</t>
  </si>
  <si>
    <t>MTN Ser.F 6.05% Due</t>
  </si>
  <si>
    <t>PCRP/183269</t>
  </si>
  <si>
    <t>PCRP/183270</t>
  </si>
  <si>
    <t>PCRP/183271</t>
  </si>
  <si>
    <t>PCRP/183274</t>
  </si>
  <si>
    <t>MTN Ser.F 7.37% Due</t>
  </si>
  <si>
    <t>PCRP/183281</t>
  </si>
  <si>
    <t>MTN Ser.F 8.625% Due</t>
  </si>
  <si>
    <t>PCRP/183282</t>
  </si>
  <si>
    <t>MTN Ser G 6.625% Due</t>
  </si>
  <si>
    <t>PCRP/183283</t>
  </si>
  <si>
    <t>MTN Ser.G 6.12% Due</t>
  </si>
  <si>
    <t>PCRP/183285</t>
  </si>
  <si>
    <t>MTN Ser H 6.75% Due</t>
  </si>
  <si>
    <t>PCRP/183286</t>
  </si>
  <si>
    <t>MTN Ser H 7.00% Due</t>
  </si>
  <si>
    <t>PCRP/183287</t>
  </si>
  <si>
    <t>MTN Ser H 6.375% Due</t>
  </si>
  <si>
    <t>PCRP/183288</t>
  </si>
  <si>
    <t>Emery County Rate Sw</t>
  </si>
  <si>
    <t>PCRP/183289</t>
  </si>
  <si>
    <t>Unsec Debt Issue Exp</t>
  </si>
  <si>
    <t>PCRP/183290</t>
  </si>
  <si>
    <t>6.9 FMB Due 11/15/11</t>
  </si>
  <si>
    <t>PCRP/183292</t>
  </si>
  <si>
    <t>Sweetwater Co. 1988B</t>
  </si>
  <si>
    <t>PCRP/183293</t>
  </si>
  <si>
    <t>3.9% Converse Co. 88</t>
  </si>
  <si>
    <t>PCRP/183294</t>
  </si>
  <si>
    <t>4.30% FMB Due 9/15/2</t>
  </si>
  <si>
    <t>PCRP/183295</t>
  </si>
  <si>
    <t>5.45% FMB Due 9/15/2</t>
  </si>
  <si>
    <t>PCRP/183310</t>
  </si>
  <si>
    <t>3.60% FMB Due 4/2024</t>
  </si>
  <si>
    <t>1812000</t>
  </si>
  <si>
    <t>PCRP/183901</t>
  </si>
  <si>
    <t>Pref Stk Iss Costs</t>
  </si>
  <si>
    <t>1822210</t>
  </si>
  <si>
    <t>185806</t>
  </si>
  <si>
    <t>PCRP/185806</t>
  </si>
  <si>
    <t>Unrec Plnt-Trojan-CA</t>
  </si>
  <si>
    <t>1822220</t>
  </si>
  <si>
    <t>185807</t>
  </si>
  <si>
    <t>PCRP/185807</t>
  </si>
  <si>
    <t>Unrec Plnt-Trojan-MT</t>
  </si>
  <si>
    <t>1822700</t>
  </si>
  <si>
    <t>185822</t>
  </si>
  <si>
    <t>PCRP/185822</t>
  </si>
  <si>
    <t>Unrec Plnt-Powerdale</t>
  </si>
  <si>
    <t>PCRP/187032</t>
  </si>
  <si>
    <t>FAS 109 - CA -Gen</t>
  </si>
  <si>
    <t>PCRP/187033</t>
  </si>
  <si>
    <t>FAS 109 - MT-Gen</t>
  </si>
  <si>
    <t>00111543</t>
  </si>
  <si>
    <t>111543</t>
  </si>
  <si>
    <t>114020</t>
  </si>
  <si>
    <t>PCRP/187626</t>
  </si>
  <si>
    <t>Contra FAS 158/109</t>
  </si>
  <si>
    <t>187032</t>
  </si>
  <si>
    <t>187033</t>
  </si>
  <si>
    <t>PCRP/187034</t>
  </si>
  <si>
    <t>Reg Asset-WA Flowthr</t>
  </si>
  <si>
    <t>PCRP/187035</t>
  </si>
  <si>
    <t>RegA-Solar ITC Basis</t>
  </si>
  <si>
    <t>PCRP/288512</t>
  </si>
  <si>
    <t>ARO/Reg Diff-Htng La</t>
  </si>
  <si>
    <t>PCRP/288520</t>
  </si>
  <si>
    <t>ARO/Reg Diff-Nau Lan</t>
  </si>
  <si>
    <t>PCRP/288525</t>
  </si>
  <si>
    <t>ARO/Reg Diff-Na3FGD1</t>
  </si>
  <si>
    <t>PCRP/288526</t>
  </si>
  <si>
    <t>ARO/Reg Diff-Na3FGD2</t>
  </si>
  <si>
    <t>111515</t>
  </si>
  <si>
    <t>111516</t>
  </si>
  <si>
    <t>PCRP/187508</t>
  </si>
  <si>
    <t>111517</t>
  </si>
  <si>
    <t>111518</t>
  </si>
  <si>
    <t>PCRP/187510</t>
  </si>
  <si>
    <t>ARO/Reg Diff-Hunter</t>
  </si>
  <si>
    <t>111519</t>
  </si>
  <si>
    <t>111560</t>
  </si>
  <si>
    <t>111561</t>
  </si>
  <si>
    <t>111562</t>
  </si>
  <si>
    <t>PCRP/288515</t>
  </si>
  <si>
    <t>111563</t>
  </si>
  <si>
    <t>PCRP/187517</t>
  </si>
  <si>
    <t>111564</t>
  </si>
  <si>
    <t>PCRP/187518</t>
  </si>
  <si>
    <t>111565</t>
  </si>
  <si>
    <t>PCRP/187519</t>
  </si>
  <si>
    <t>111566</t>
  </si>
  <si>
    <t>111567</t>
  </si>
  <si>
    <t>PCRP/187528</t>
  </si>
  <si>
    <t>ARO/Reg Diff-Amer Fk</t>
  </si>
  <si>
    <t>111568</t>
  </si>
  <si>
    <t>PCRP/187529</t>
  </si>
  <si>
    <t>ARO/Reg Diff-Powerdl</t>
  </si>
  <si>
    <t>111597</t>
  </si>
  <si>
    <t>111599</t>
  </si>
  <si>
    <t>PCRP/187516</t>
  </si>
  <si>
    <t>111600</t>
  </si>
  <si>
    <t>111601</t>
  </si>
  <si>
    <t>111602</t>
  </si>
  <si>
    <t>111603</t>
  </si>
  <si>
    <t>111604</t>
  </si>
  <si>
    <t>111605</t>
  </si>
  <si>
    <t>111606</t>
  </si>
  <si>
    <t>111651</t>
  </si>
  <si>
    <t>111652</t>
  </si>
  <si>
    <t>111653</t>
  </si>
  <si>
    <t>111654</t>
  </si>
  <si>
    <t>111655</t>
  </si>
  <si>
    <t>111656</t>
  </si>
  <si>
    <t>111657</t>
  </si>
  <si>
    <t>111658</t>
  </si>
  <si>
    <t>111659</t>
  </si>
  <si>
    <t>111665</t>
  </si>
  <si>
    <t>111666</t>
  </si>
  <si>
    <t>111667</t>
  </si>
  <si>
    <t>111668</t>
  </si>
  <si>
    <t>111669</t>
  </si>
  <si>
    <t>111670</t>
  </si>
  <si>
    <t>111671</t>
  </si>
  <si>
    <t>111672</t>
  </si>
  <si>
    <t>111673</t>
  </si>
  <si>
    <t>111674</t>
  </si>
  <si>
    <t>111675</t>
  </si>
  <si>
    <t>111676</t>
  </si>
  <si>
    <t>111905</t>
  </si>
  <si>
    <t>111906</t>
  </si>
  <si>
    <t>112305</t>
  </si>
  <si>
    <t>112306</t>
  </si>
  <si>
    <t>112307</t>
  </si>
  <si>
    <t>112308</t>
  </si>
  <si>
    <t>112310</t>
  </si>
  <si>
    <t>PCRP/288530</t>
  </si>
  <si>
    <t>ARO/Reg Diff-Dist Pl</t>
  </si>
  <si>
    <t>112761</t>
  </si>
  <si>
    <t>113385</t>
  </si>
  <si>
    <t>113386</t>
  </si>
  <si>
    <t>113388</t>
  </si>
  <si>
    <t>PCRP/187534</t>
  </si>
  <si>
    <t>113389</t>
  </si>
  <si>
    <t>113641</t>
  </si>
  <si>
    <t>PCRP/187535</t>
  </si>
  <si>
    <t>ARO/Reg Diff-Cove Hy</t>
  </si>
  <si>
    <t>113803</t>
  </si>
  <si>
    <t>PCRP/187503</t>
  </si>
  <si>
    <t>ARO/Reg Diff-Dr Crk</t>
  </si>
  <si>
    <t>187508</t>
  </si>
  <si>
    <t>187510</t>
  </si>
  <si>
    <t>187516</t>
  </si>
  <si>
    <t>187517</t>
  </si>
  <si>
    <t>187518</t>
  </si>
  <si>
    <t>187519</t>
  </si>
  <si>
    <t>187528</t>
  </si>
  <si>
    <t>187529</t>
  </si>
  <si>
    <t>187534</t>
  </si>
  <si>
    <t>187535</t>
  </si>
  <si>
    <t>PCRP/187537</t>
  </si>
  <si>
    <t>187538</t>
  </si>
  <si>
    <t>PCRP/187538</t>
  </si>
  <si>
    <t>PCRP/187539</t>
  </si>
  <si>
    <t>PCRP/187540</t>
  </si>
  <si>
    <t>288515</t>
  </si>
  <si>
    <t>288530</t>
  </si>
  <si>
    <t>PCRP/288541</t>
  </si>
  <si>
    <t>PCRP/187015</t>
  </si>
  <si>
    <t>Min. Pens Liab. Adj.</t>
  </si>
  <si>
    <t>111610</t>
  </si>
  <si>
    <t>187015</t>
  </si>
  <si>
    <t>187016</t>
  </si>
  <si>
    <t>PCRP/187016</t>
  </si>
  <si>
    <t>Min. SERP Liab. Adj.</t>
  </si>
  <si>
    <t>187018</t>
  </si>
  <si>
    <t>PCRP/187018</t>
  </si>
  <si>
    <t>Cntr FAS 158 Pen Reg</t>
  </si>
  <si>
    <t>187020</t>
  </si>
  <si>
    <t>PCRP/187020</t>
  </si>
  <si>
    <t>FAS 87 Df Pension</t>
  </si>
  <si>
    <t>187021</t>
  </si>
  <si>
    <t>PCRP/187021</t>
  </si>
  <si>
    <t>FAS 88 Df Pension</t>
  </si>
  <si>
    <t>187603</t>
  </si>
  <si>
    <t>PCRP/187603</t>
  </si>
  <si>
    <t>Cntr Pn Reg A CTG-UT</t>
  </si>
  <si>
    <t>187606</t>
  </si>
  <si>
    <t>PCRP/187606</t>
  </si>
  <si>
    <t>Rg Asset - Pn MMT-WA</t>
  </si>
  <si>
    <t>187625</t>
  </si>
  <si>
    <t>PCRP/187625</t>
  </si>
  <si>
    <t>Rg Asset - MMT - ID</t>
  </si>
  <si>
    <t>1823871</t>
  </si>
  <si>
    <t>187022</t>
  </si>
  <si>
    <t>PCRP/187022</t>
  </si>
  <si>
    <t>FAS 87 Df Pen CA-Gen</t>
  </si>
  <si>
    <t>187023</t>
  </si>
  <si>
    <t>PCRP/187023</t>
  </si>
  <si>
    <t>FAS 88 Df Pen CA-Gen</t>
  </si>
  <si>
    <t>1823872</t>
  </si>
  <si>
    <t>187024</t>
  </si>
  <si>
    <t>PCRP/187024</t>
  </si>
  <si>
    <t>FAS 87 Df Pen MT-Gen</t>
  </si>
  <si>
    <t>187025</t>
  </si>
  <si>
    <t>PCRP/187025</t>
  </si>
  <si>
    <t>FAS 88 Df Pen MT-Gen</t>
  </si>
  <si>
    <t>1823879</t>
  </si>
  <si>
    <t>187026</t>
  </si>
  <si>
    <t>PCRP/187026</t>
  </si>
  <si>
    <t>FAS 87 Df Pen Write-</t>
  </si>
  <si>
    <t>187027</t>
  </si>
  <si>
    <t>PCRP/187027</t>
  </si>
  <si>
    <t>FAS 88 Df Pen Write-</t>
  </si>
  <si>
    <t>187080</t>
  </si>
  <si>
    <t>PCRP/187080</t>
  </si>
  <si>
    <t>RTO Grid W N/R Reg</t>
  </si>
  <si>
    <t>187082</t>
  </si>
  <si>
    <t>PCRP/187082</t>
  </si>
  <si>
    <t>RTO Grid W N/R - WY</t>
  </si>
  <si>
    <t>187083</t>
  </si>
  <si>
    <t>PCRP/187083</t>
  </si>
  <si>
    <t>RTO Grid W N/R - ID</t>
  </si>
  <si>
    <t>187087</t>
  </si>
  <si>
    <t>PCRP/187087</t>
  </si>
  <si>
    <t>Contra Reg Asset RTO</t>
  </si>
  <si>
    <t>187212</t>
  </si>
  <si>
    <t>PCRP/187212</t>
  </si>
  <si>
    <t>ID-2006 Tran Sev Cst</t>
  </si>
  <si>
    <t>PCRP/187250</t>
  </si>
  <si>
    <t>BPA Washington Bal</t>
  </si>
  <si>
    <t>PCRP/187251</t>
  </si>
  <si>
    <t>187937</t>
  </si>
  <si>
    <t>PCRP/187937</t>
  </si>
  <si>
    <t>SB 408 RgAst-OddYr#1</t>
  </si>
  <si>
    <t>187938</t>
  </si>
  <si>
    <t>PCRP/187938</t>
  </si>
  <si>
    <t>SB 408 RgAst-EvnYr#2</t>
  </si>
  <si>
    <t>187954</t>
  </si>
  <si>
    <t>OR SB 408 Recovery</t>
  </si>
  <si>
    <t>PCRP/187954</t>
  </si>
  <si>
    <t>188995</t>
  </si>
  <si>
    <t>PCRP/188995</t>
  </si>
  <si>
    <t>Con-Env Liab (PERCo)</t>
  </si>
  <si>
    <t>188996</t>
  </si>
  <si>
    <t>PCRP/188996</t>
  </si>
  <si>
    <t>Con-Env Liab WA(PERC</t>
  </si>
  <si>
    <t>1823991</t>
  </si>
  <si>
    <t>187054</t>
  </si>
  <si>
    <t>PCRP/187054</t>
  </si>
  <si>
    <t>Cholla Plnt Trans Co</t>
  </si>
  <si>
    <t>1823992</t>
  </si>
  <si>
    <t>187055</t>
  </si>
  <si>
    <t>PCRP/187055</t>
  </si>
  <si>
    <t>PCRP/185015</t>
  </si>
  <si>
    <t>Def Proj - New Gener</t>
  </si>
  <si>
    <t>PCRP/500400</t>
  </si>
  <si>
    <t>Bonuses and Awards</t>
  </si>
  <si>
    <t>PCRP/503100</t>
  </si>
  <si>
    <t>Airfare</t>
  </si>
  <si>
    <t>PCRP/503110</t>
  </si>
  <si>
    <t>Lodging</t>
  </si>
  <si>
    <t>PCRP/503115</t>
  </si>
  <si>
    <t>On-Site Meals &amp; Refr</t>
  </si>
  <si>
    <t>PCRP/503400</t>
  </si>
  <si>
    <t>Other Emp Rel Exp</t>
  </si>
  <si>
    <t>PCRP/530065</t>
  </si>
  <si>
    <t>Engineer Serv</t>
  </si>
  <si>
    <t>PCRP/530096</t>
  </si>
  <si>
    <t>Legal Conslt Sv-LCos</t>
  </si>
  <si>
    <t>PCRP/530504</t>
  </si>
  <si>
    <t>Contractor - Veh/Exp</t>
  </si>
  <si>
    <t>PCRP/535155</t>
  </si>
  <si>
    <t>Telecom-Dial-up/Remo</t>
  </si>
  <si>
    <t>PCRP/545166</t>
  </si>
  <si>
    <t>Proj Cost Trf-NO SCG</t>
  </si>
  <si>
    <t>PCRP/545169</t>
  </si>
  <si>
    <t>Cap Accrl-No AFUDC</t>
  </si>
  <si>
    <t>PCRP/545170</t>
  </si>
  <si>
    <t>Cap Surcharge Adj</t>
  </si>
  <si>
    <t>PCRP/610002</t>
  </si>
  <si>
    <t>Journeyman</t>
  </si>
  <si>
    <t>PCRP/610035</t>
  </si>
  <si>
    <t>Facilities Services</t>
  </si>
  <si>
    <t>PCRP/610038</t>
  </si>
  <si>
    <t>Attorneys Fees</t>
  </si>
  <si>
    <t>PCRP/610093</t>
  </si>
  <si>
    <t>Regulated Analyst</t>
  </si>
  <si>
    <t>PCRP/610338</t>
  </si>
  <si>
    <t>Manager</t>
  </si>
  <si>
    <t>PCRP/680004</t>
  </si>
  <si>
    <t>Construction Overhea</t>
  </si>
  <si>
    <t>PCRP/701075</t>
  </si>
  <si>
    <t>Setl Cap- Surcharges</t>
  </si>
  <si>
    <t>1840000</t>
  </si>
  <si>
    <t>PCRP/134330</t>
  </si>
  <si>
    <t>Crs-Pltfrm Bill Clrg</t>
  </si>
  <si>
    <t>PCRP/134850</t>
  </si>
  <si>
    <t>Clearing Accounts (F</t>
  </si>
  <si>
    <t>PCRP/134890</t>
  </si>
  <si>
    <t>Mine Dep'n Clearing</t>
  </si>
  <si>
    <t>PCRP/134895</t>
  </si>
  <si>
    <t>Vehicle Dep'n Clear</t>
  </si>
  <si>
    <t>PCRP/184950</t>
  </si>
  <si>
    <t>134890</t>
  </si>
  <si>
    <t>185903</t>
  </si>
  <si>
    <t>135048</t>
  </si>
  <si>
    <t>PCRP/135048</t>
  </si>
  <si>
    <t>NW Power Pool</t>
  </si>
  <si>
    <t>185012</t>
  </si>
  <si>
    <t>PCRP/185012</t>
  </si>
  <si>
    <t>Property Damage Repr</t>
  </si>
  <si>
    <t>185020</t>
  </si>
  <si>
    <t>PCRP/185020</t>
  </si>
  <si>
    <t>Def Chrgs-Water Rght</t>
  </si>
  <si>
    <t>401261</t>
  </si>
  <si>
    <t>9999999</t>
  </si>
  <si>
    <t>1862000</t>
  </si>
  <si>
    <t>184500</t>
  </si>
  <si>
    <t>PCRP/184500</t>
  </si>
  <si>
    <t>ID Def Regulatry Exp</t>
  </si>
  <si>
    <t>1865000</t>
  </si>
  <si>
    <t>184410</t>
  </si>
  <si>
    <t>PCRP/184410</t>
  </si>
  <si>
    <t>Garfield Negotiation</t>
  </si>
  <si>
    <t>1866000</t>
  </si>
  <si>
    <t>158450</t>
  </si>
  <si>
    <t>PCRP/158450</t>
  </si>
  <si>
    <t>Non-Curr Fed/State I</t>
  </si>
  <si>
    <t>158455</t>
  </si>
  <si>
    <t>PCRP/158455</t>
  </si>
  <si>
    <t>135001</t>
  </si>
  <si>
    <t>PCRP/135001</t>
  </si>
  <si>
    <t>Clearwater Camp Cook</t>
  </si>
  <si>
    <t>184450</t>
  </si>
  <si>
    <t>PCRP/184450</t>
  </si>
  <si>
    <t>Def Acquistion Costs</t>
  </si>
  <si>
    <t>185346</t>
  </si>
  <si>
    <t>PCRP/185346</t>
  </si>
  <si>
    <t>RTO Grid W NR w/o-WA</t>
  </si>
  <si>
    <t>185347</t>
  </si>
  <si>
    <t>PCRP/185347</t>
  </si>
  <si>
    <t>Contra RTO GW NR -WA</t>
  </si>
  <si>
    <t>185348</t>
  </si>
  <si>
    <t>PCRP/185348</t>
  </si>
  <si>
    <t>WA Envn Cost-UT Mtls</t>
  </si>
  <si>
    <t>185710</t>
  </si>
  <si>
    <t>PCRP/185710</t>
  </si>
  <si>
    <t>MidAmerican Intercon</t>
  </si>
  <si>
    <t>1868100</t>
  </si>
  <si>
    <t>185304</t>
  </si>
  <si>
    <t>PCRP/185304</t>
  </si>
  <si>
    <t>HPT Option - CA Gen</t>
  </si>
  <si>
    <t>185307</t>
  </si>
  <si>
    <t>PCRP/185307</t>
  </si>
  <si>
    <t>TGS Buyout - CA Gen</t>
  </si>
  <si>
    <t>185316</t>
  </si>
  <si>
    <t>PCRP/185316</t>
  </si>
  <si>
    <t>Biomass One Post Cod</t>
  </si>
  <si>
    <t>1868200</t>
  </si>
  <si>
    <t>185305</t>
  </si>
  <si>
    <t>PCRP/185305</t>
  </si>
  <si>
    <t>HPT Option - MT Gen</t>
  </si>
  <si>
    <t>185308</t>
  </si>
  <si>
    <t>PCRP/185308</t>
  </si>
  <si>
    <t>TGS Buyout - MT Gen</t>
  </si>
  <si>
    <t>185317</t>
  </si>
  <si>
    <t>PCRP/185317</t>
  </si>
  <si>
    <t>1869000</t>
  </si>
  <si>
    <t>135002</t>
  </si>
  <si>
    <t>PCRP/135002</t>
  </si>
  <si>
    <t>BPA Balancing Accoun</t>
  </si>
  <si>
    <t>135003</t>
  </si>
  <si>
    <t>PCRP/135003</t>
  </si>
  <si>
    <t>CA-Prepaid Prop Tax</t>
  </si>
  <si>
    <t>135009</t>
  </si>
  <si>
    <t>PCRP/135009</t>
  </si>
  <si>
    <t>Emery Water Assessme</t>
  </si>
  <si>
    <t>135016</t>
  </si>
  <si>
    <t>PCRP/135016</t>
  </si>
  <si>
    <t>T&amp;E Card Transaction</t>
  </si>
  <si>
    <t>135017</t>
  </si>
  <si>
    <t>PCRP/135017</t>
  </si>
  <si>
    <t>Pension Intangible A</t>
  </si>
  <si>
    <t>135018</t>
  </si>
  <si>
    <t>PCRP/135018</t>
  </si>
  <si>
    <t>135019</t>
  </si>
  <si>
    <t>PCRP/135019</t>
  </si>
  <si>
    <t>Stoel Rives Boley Jo</t>
  </si>
  <si>
    <t>135029</t>
  </si>
  <si>
    <t>PCRP/135029</t>
  </si>
  <si>
    <t>Courier</t>
  </si>
  <si>
    <t>135030</t>
  </si>
  <si>
    <t>PCRP/135030</t>
  </si>
  <si>
    <t>Xerox</t>
  </si>
  <si>
    <t>135047</t>
  </si>
  <si>
    <t>PCRP/135047</t>
  </si>
  <si>
    <t>Ferron Water Assessm</t>
  </si>
  <si>
    <t>135055</t>
  </si>
  <si>
    <t>PCRP/135055</t>
  </si>
  <si>
    <t>FAS 158 Pen Intang A</t>
  </si>
  <si>
    <t>185320</t>
  </si>
  <si>
    <t>PCRP/185320</t>
  </si>
  <si>
    <t>Idaho Customer Balan</t>
  </si>
  <si>
    <t>185322</t>
  </si>
  <si>
    <t>PCRP/185322</t>
  </si>
  <si>
    <t>SERP Intangible Asse</t>
  </si>
  <si>
    <t>185341</t>
  </si>
  <si>
    <t>PCRP/185341</t>
  </si>
  <si>
    <t>Def APC Costs</t>
  </si>
  <si>
    <t>185355</t>
  </si>
  <si>
    <t>PCRP/185355</t>
  </si>
  <si>
    <t>FAS 158 SERP Intang</t>
  </si>
  <si>
    <t>1869500</t>
  </si>
  <si>
    <t>185324</t>
  </si>
  <si>
    <t>PCRP/185324</t>
  </si>
  <si>
    <t>Unam Cst-Cove Hyd Pr</t>
  </si>
  <si>
    <t>185328</t>
  </si>
  <si>
    <t>PCRP/185328</t>
  </si>
  <si>
    <t>Firth Cogen Buyout-C</t>
  </si>
  <si>
    <t>1869600</t>
  </si>
  <si>
    <t>185325</t>
  </si>
  <si>
    <t>PCRP/185325</t>
  </si>
  <si>
    <t>185329</t>
  </si>
  <si>
    <t>PCRP/185329</t>
  </si>
  <si>
    <t>Firth Cogen Buyout-M</t>
  </si>
  <si>
    <t>1880000</t>
  </si>
  <si>
    <t>PCRP/184900</t>
  </si>
  <si>
    <t>R&amp;D</t>
  </si>
  <si>
    <t>PCRP/189201</t>
  </si>
  <si>
    <t>7% Ser FMB Due 1998</t>
  </si>
  <si>
    <t>PCRP/189202</t>
  </si>
  <si>
    <t>9 1/4% Ser FMB Due 2</t>
  </si>
  <si>
    <t>PCRP/189203</t>
  </si>
  <si>
    <t>7 1/2% Ser FMB Due 2</t>
  </si>
  <si>
    <t>PCRP/189204</t>
  </si>
  <si>
    <t>10 1/4% Ser FMB Due</t>
  </si>
  <si>
    <t>PCRP/189205</t>
  </si>
  <si>
    <t>9% Ser FMB Due 2006</t>
  </si>
  <si>
    <t>PCRP/189206</t>
  </si>
  <si>
    <t>8 3/4% Ser FMB Due 4</t>
  </si>
  <si>
    <t>PCRP/189207</t>
  </si>
  <si>
    <t>8 3/8% Ser FMB Due 2</t>
  </si>
  <si>
    <t>PCRP/189208</t>
  </si>
  <si>
    <t>8 1/2% Ser FMB Due 3</t>
  </si>
  <si>
    <t>PCRP/189209</t>
  </si>
  <si>
    <t>8 1/4% Ser FMB Due 2</t>
  </si>
  <si>
    <t>PCRP/189210</t>
  </si>
  <si>
    <t>9 1/8% Ser FMB Due 2</t>
  </si>
  <si>
    <t>PCRP/189211</t>
  </si>
  <si>
    <t>10 1/8% Ser FMB Due</t>
  </si>
  <si>
    <t>PCRP/189212</t>
  </si>
  <si>
    <t>PCRP/189213</t>
  </si>
  <si>
    <t>13% Ser FMB Due 2012</t>
  </si>
  <si>
    <t>PCRP/189214</t>
  </si>
  <si>
    <t>9 3/8% Ser FMB Due 1</t>
  </si>
  <si>
    <t>PCRP/189215</t>
  </si>
  <si>
    <t>8 3/4% Ser FMB Due 1</t>
  </si>
  <si>
    <t>PCRP/189216</t>
  </si>
  <si>
    <t>9 7/8% Ser FMB Due 2</t>
  </si>
  <si>
    <t>PCRP/189217</t>
  </si>
  <si>
    <t>14 3/4% Ser FMB Due</t>
  </si>
  <si>
    <t>PCRP/189218</t>
  </si>
  <si>
    <t>16 3/8 % Ser FMB Due</t>
  </si>
  <si>
    <t>PCRP/189219</t>
  </si>
  <si>
    <t>7 3/4% Ser FMB Due 2</t>
  </si>
  <si>
    <t>PCRP/189220</t>
  </si>
  <si>
    <t>7 7/8% Ser FMB Due 2</t>
  </si>
  <si>
    <t>PCRP/189221</t>
  </si>
  <si>
    <t>8% Ser FMB Due 2001</t>
  </si>
  <si>
    <t>PCRP/189222</t>
  </si>
  <si>
    <t>8% Ser FMB Due 1999</t>
  </si>
  <si>
    <t>PCRP/189223</t>
  </si>
  <si>
    <t>8 3/8% Ser FMB Due 1</t>
  </si>
  <si>
    <t>PCRP/189224</t>
  </si>
  <si>
    <t>8 5/8% Ser FMB Due 2</t>
  </si>
  <si>
    <t>PCRP/189225</t>
  </si>
  <si>
    <t>MTN-8.75 Due 11/1/99</t>
  </si>
  <si>
    <t>PCRP/189226</t>
  </si>
  <si>
    <t>8 7/8% Ser FMB Due 1</t>
  </si>
  <si>
    <t>PCRP/189227</t>
  </si>
  <si>
    <t>9 5/8% Ser FMB Due 2</t>
  </si>
  <si>
    <t>PCRP/189228</t>
  </si>
  <si>
    <t>Unamrt Loss On Reacq</t>
  </si>
  <si>
    <t>PCRP/189229</t>
  </si>
  <si>
    <t>MTN-10.25 Due 4/1/99</t>
  </si>
  <si>
    <t>PCRP/189230</t>
  </si>
  <si>
    <t>MTN-14.75 Due 4/1/99</t>
  </si>
  <si>
    <t>PCRP/189231</t>
  </si>
  <si>
    <t>Var Rate FMB Loss</t>
  </si>
  <si>
    <t>PCRP/189232</t>
  </si>
  <si>
    <t>MTN-12.625 Due 4/1/1</t>
  </si>
  <si>
    <t>PCRP/189233</t>
  </si>
  <si>
    <t>8 5/8% FMB Due 1996</t>
  </si>
  <si>
    <t>PCRP/189234</t>
  </si>
  <si>
    <t>8 1/2% Ser FMB Due 1</t>
  </si>
  <si>
    <t>PCRP/189235</t>
  </si>
  <si>
    <t>MTN-9.0% Due 9/1/03</t>
  </si>
  <si>
    <t>PCRP/189236</t>
  </si>
  <si>
    <t>Wyodak Ser A And B B</t>
  </si>
  <si>
    <t>PCRP/189237</t>
  </si>
  <si>
    <t>FMB-California Gen</t>
  </si>
  <si>
    <t>PCRP/189238</t>
  </si>
  <si>
    <t>FMB-Montana Gen</t>
  </si>
  <si>
    <t>PCRP/189401</t>
  </si>
  <si>
    <t>MTN Series F &amp; QUIPS</t>
  </si>
  <si>
    <t>PCRP/189402</t>
  </si>
  <si>
    <t>PCRP/189712</t>
  </si>
  <si>
    <t>13 1/2% Ser PCRB Due</t>
  </si>
  <si>
    <t>PCRP/189713</t>
  </si>
  <si>
    <t>Moffat PCRB'S Due 19</t>
  </si>
  <si>
    <t>PCRP/189715</t>
  </si>
  <si>
    <t>Convrs 7 3/4% PCRB D</t>
  </si>
  <si>
    <t>PCRP/189717</t>
  </si>
  <si>
    <t>Swtwtr 8 3/8% Due 7/</t>
  </si>
  <si>
    <t>PCRP/189718</t>
  </si>
  <si>
    <t>Swtwtr 8 1/2 % Due 1</t>
  </si>
  <si>
    <t>PCRP/189723</t>
  </si>
  <si>
    <t>Swt/Con Loss Amrt</t>
  </si>
  <si>
    <t>PCRP/189725</t>
  </si>
  <si>
    <t>PCRB-California Gen</t>
  </si>
  <si>
    <t>PCRP/189726</t>
  </si>
  <si>
    <t>PCRB-Montana Gen</t>
  </si>
  <si>
    <t>PCRP/189727</t>
  </si>
  <si>
    <t>Swtwtr 94 Nov 2024</t>
  </si>
  <si>
    <t>PCRP/189728</t>
  </si>
  <si>
    <t>Cnvrs 94  Nov 2024</t>
  </si>
  <si>
    <t>PCRP/189729</t>
  </si>
  <si>
    <t>Emery 94 Nov 2024</t>
  </si>
  <si>
    <t>PCRP/189730</t>
  </si>
  <si>
    <t>Carbon 94 Nov 2024</t>
  </si>
  <si>
    <t>PCRP/189731</t>
  </si>
  <si>
    <t>Lincoln 94 Nov 2024</t>
  </si>
  <si>
    <t>PCRP/189732</t>
  </si>
  <si>
    <t>Moffat 94 May 2013</t>
  </si>
  <si>
    <t>PCRP/189737</t>
  </si>
  <si>
    <t>Converse 3.90% PCRB</t>
  </si>
  <si>
    <t>PCRP/189990</t>
  </si>
  <si>
    <t>Con Reg Assts-Losses</t>
  </si>
  <si>
    <t>137234</t>
  </si>
  <si>
    <t>DTA 425.381 RL - BPA Balancing Acct ID</t>
  </si>
  <si>
    <t>PCRP/137234</t>
  </si>
  <si>
    <t>DTA 425.381 RL - BPA</t>
  </si>
  <si>
    <t>137242</t>
  </si>
  <si>
    <t>PCRP/137242</t>
  </si>
  <si>
    <t>DTA 910.936 Real G/L</t>
  </si>
  <si>
    <t>287300</t>
  </si>
  <si>
    <t>DTA 920.182 LTIP - Noncurrent</t>
  </si>
  <si>
    <t>PCRP/287300</t>
  </si>
  <si>
    <t>DTA 920.182 LTIP-Ncr</t>
  </si>
  <si>
    <t>PCRP/247500</t>
  </si>
  <si>
    <t>Currently Maturing P</t>
  </si>
  <si>
    <t>PCRP/291001</t>
  </si>
  <si>
    <t>Preferred Capital St</t>
  </si>
  <si>
    <t>PCRP/291002</t>
  </si>
  <si>
    <t>Ser Pref Stock - 4.5</t>
  </si>
  <si>
    <t>PCRP/291005</t>
  </si>
  <si>
    <t>Ser Pref Stock - 5.4</t>
  </si>
  <si>
    <t>PCRP/291006</t>
  </si>
  <si>
    <t>Ser Pref Stock - 5%</t>
  </si>
  <si>
    <t>PCRP/291007</t>
  </si>
  <si>
    <t>Ser Pref Stock - 4.7</t>
  </si>
  <si>
    <t>PCRP/291008</t>
  </si>
  <si>
    <t>PCRP/291009</t>
  </si>
  <si>
    <t>Ser Pref Stock - $1.</t>
  </si>
  <si>
    <t>PCRP/291010</t>
  </si>
  <si>
    <t>PCRP/291011</t>
  </si>
  <si>
    <t>PCRP/291501</t>
  </si>
  <si>
    <t>No Par Pref Stock -</t>
  </si>
  <si>
    <t>PCRP/291502</t>
  </si>
  <si>
    <t>PCRP/294504</t>
  </si>
  <si>
    <t>APIC - FIN 48 Adopt</t>
  </si>
  <si>
    <t>PCRP/294505</t>
  </si>
  <si>
    <t>APIC-Gn Repr Prf Stk</t>
  </si>
  <si>
    <t>PCRP/296501</t>
  </si>
  <si>
    <t>Equity Return of Cap</t>
  </si>
  <si>
    <t>2111000</t>
  </si>
  <si>
    <t>PCRP/298901</t>
  </si>
  <si>
    <t>FAS133 Der Unreal Gn</t>
  </si>
  <si>
    <t>2120000</t>
  </si>
  <si>
    <t>PCRP/296100</t>
  </si>
  <si>
    <t>Install on Cap Stock</t>
  </si>
  <si>
    <t>PCRP/296202</t>
  </si>
  <si>
    <t>Pref Stock - 5%</t>
  </si>
  <si>
    <t>PCRP/296203</t>
  </si>
  <si>
    <t>PCRP/296204</t>
  </si>
  <si>
    <t>PCRP/296205</t>
  </si>
  <si>
    <t>PCRP/296206</t>
  </si>
  <si>
    <t>Ser Pref Stock - $7.</t>
  </si>
  <si>
    <t>PCRP/296207</t>
  </si>
  <si>
    <t>No Par Ser Pref Stoc</t>
  </si>
  <si>
    <t>PCRP/296208</t>
  </si>
  <si>
    <t>2142000</t>
  </si>
  <si>
    <t>2160110</t>
  </si>
  <si>
    <t>PCRP/899999</t>
  </si>
  <si>
    <t>PC Adjustments Only</t>
  </si>
  <si>
    <t>2160200</t>
  </si>
  <si>
    <t>PCRP/297902</t>
  </si>
  <si>
    <t>Dividends from Subs</t>
  </si>
  <si>
    <t>PCRP/297900</t>
  </si>
  <si>
    <t>Dividends</t>
  </si>
  <si>
    <t>2161200</t>
  </si>
  <si>
    <t>PCRP/297912</t>
  </si>
  <si>
    <t>Sub Div to Parent</t>
  </si>
  <si>
    <t>2170000</t>
  </si>
  <si>
    <t>PCRP/294001</t>
  </si>
  <si>
    <t>Non Employee-Directo</t>
  </si>
  <si>
    <t>PCRP/294002</t>
  </si>
  <si>
    <t>Stk Comp Award - Chr</t>
  </si>
  <si>
    <t>PCRP/294003</t>
  </si>
  <si>
    <t>Restr Stck - Special</t>
  </si>
  <si>
    <t>PCRP/294004</t>
  </si>
  <si>
    <t>PCRP/294005</t>
  </si>
  <si>
    <t>Stk Reten Award 1996</t>
  </si>
  <si>
    <t>PCRP/294006</t>
  </si>
  <si>
    <t>PCRP/294007</t>
  </si>
  <si>
    <t>PCRP/294008</t>
  </si>
  <si>
    <t>Stk Ret Award-1997</t>
  </si>
  <si>
    <t>PCRP/294009</t>
  </si>
  <si>
    <t>Stk Reten Award - 19</t>
  </si>
  <si>
    <t>PCRP/294010</t>
  </si>
  <si>
    <t>PCRP/294094</t>
  </si>
  <si>
    <t>Long Term Incentive</t>
  </si>
  <si>
    <t>PCRP/294095</t>
  </si>
  <si>
    <t>PCRP/294096</t>
  </si>
  <si>
    <t>LTIP - 1996 - Electr</t>
  </si>
  <si>
    <t>PCRP/294097</t>
  </si>
  <si>
    <t>LTIP - 1997 - Electr</t>
  </si>
  <si>
    <t>PCRP/294098</t>
  </si>
  <si>
    <t>LTIP - 1998 - Electr</t>
  </si>
  <si>
    <t>PCRP/294099</t>
  </si>
  <si>
    <t>Stock Incentive 1999</t>
  </si>
  <si>
    <t>PCRP/294195</t>
  </si>
  <si>
    <t>LTIP - 1995 - PTI</t>
  </si>
  <si>
    <t>PCRP/294196</t>
  </si>
  <si>
    <t>LTIP - 1996 - PTI</t>
  </si>
  <si>
    <t>PCRP/294197</t>
  </si>
  <si>
    <t>LTIP - 1997 - PTI</t>
  </si>
  <si>
    <t>PCRP/294295</t>
  </si>
  <si>
    <t>LTIP - 1995 - PHI</t>
  </si>
  <si>
    <t>PCRP/294296</t>
  </si>
  <si>
    <t>LTIP - 1996 - PHI</t>
  </si>
  <si>
    <t>PCRP/294297</t>
  </si>
  <si>
    <t>LTIP - 1997 - PHI</t>
  </si>
  <si>
    <t>PCRP/294298</t>
  </si>
  <si>
    <t>LTIP - 1998 - PGH</t>
  </si>
  <si>
    <t>PCRP/294396</t>
  </si>
  <si>
    <t>LTIP - 1996 - PPM</t>
  </si>
  <si>
    <t>PCRP/294397</t>
  </si>
  <si>
    <t>LTIP - 1997 - PPM</t>
  </si>
  <si>
    <t>PCRP/294496</t>
  </si>
  <si>
    <t>LTIP - 1996 - PGC</t>
  </si>
  <si>
    <t>PCRP/294497</t>
  </si>
  <si>
    <t>LTIP - 1997 - PGC</t>
  </si>
  <si>
    <t>PCRP/298000</t>
  </si>
  <si>
    <t>FAS115 MTM Unreal Gn</t>
  </si>
  <si>
    <t>PCRP/298005</t>
  </si>
  <si>
    <t>FAS115 MTM Unr Gn/Ls</t>
  </si>
  <si>
    <t>PCRP/298011</t>
  </si>
  <si>
    <t>Tax 115 Secur Adjust</t>
  </si>
  <si>
    <t>PCRP/298015</t>
  </si>
  <si>
    <t>Tax 115 Secu Adj-SPI</t>
  </si>
  <si>
    <t>PCRP/298911</t>
  </si>
  <si>
    <t>Tax FAS133 Der Adj</t>
  </si>
  <si>
    <t>PCRP/299100</t>
  </si>
  <si>
    <t>Pension Accum OCI</t>
  </si>
  <si>
    <t>PCRP/299101</t>
  </si>
  <si>
    <t>SERP Accum OCI</t>
  </si>
  <si>
    <t>PCRP/299105</t>
  </si>
  <si>
    <t>FAS 158 Pen Accm OCI</t>
  </si>
  <si>
    <t>PCRP/299106</t>
  </si>
  <si>
    <t>FAS 158 Post-Retmnt</t>
  </si>
  <si>
    <t>PCRP/299110</t>
  </si>
  <si>
    <t>Tax Min Pension Liab</t>
  </si>
  <si>
    <t>PCRP/299111</t>
  </si>
  <si>
    <t>Tax Min SERP Liab Ad</t>
  </si>
  <si>
    <t>PCRP/299115</t>
  </si>
  <si>
    <t>Tax on FAS 158 Pen</t>
  </si>
  <si>
    <t>PCRP/299116</t>
  </si>
  <si>
    <t>Tax FAS 158 Post-Rtm</t>
  </si>
  <si>
    <t>PCRP/246000</t>
  </si>
  <si>
    <t>Curr Long-Term Debt</t>
  </si>
  <si>
    <t>PCRP/246001</t>
  </si>
  <si>
    <t>8.271% FMB C-U Serie</t>
  </si>
  <si>
    <t>PCRP/246002</t>
  </si>
  <si>
    <t>7.978% FMB C-U Serie</t>
  </si>
  <si>
    <t>PCRP/246003</t>
  </si>
  <si>
    <t>8.493% FMB C-U Serie</t>
  </si>
  <si>
    <t>PCRP/246004</t>
  </si>
  <si>
    <t>8.797% FMB C-U Serie</t>
  </si>
  <si>
    <t>PCRP/246005</t>
  </si>
  <si>
    <t>8.734% FMB C-U Serie</t>
  </si>
  <si>
    <t>PCRP/246006</t>
  </si>
  <si>
    <t>8.294% FMB C-U Serie</t>
  </si>
  <si>
    <t>PCRP/246007</t>
  </si>
  <si>
    <t>8.635% FMB C-U Serie</t>
  </si>
  <si>
    <t>PCRP/246008</t>
  </si>
  <si>
    <t>8.470% FMB C-U Serie</t>
  </si>
  <si>
    <t>PCRP/246009</t>
  </si>
  <si>
    <t>MTN S A 9.50% Due 5/</t>
  </si>
  <si>
    <t>PCRP/246010</t>
  </si>
  <si>
    <t>MTN S A 9.50% Due 6/</t>
  </si>
  <si>
    <t>PCRP/246011</t>
  </si>
  <si>
    <t>PCRP/246012</t>
  </si>
  <si>
    <t>MTN S A 9.48% Due 5/</t>
  </si>
  <si>
    <t>PCRP/246013</t>
  </si>
  <si>
    <t>MTN S A 9.40% Due 6/</t>
  </si>
  <si>
    <t>PCRP/246014</t>
  </si>
  <si>
    <t>MTN S A 8.55% Due 8/</t>
  </si>
  <si>
    <t>PCRP/246015</t>
  </si>
  <si>
    <t>MTN Series C 9.00% D</t>
  </si>
  <si>
    <t>PCRP/246016</t>
  </si>
  <si>
    <t>MTN S D 7.46% Due 2/</t>
  </si>
  <si>
    <t>PCRP/246017</t>
  </si>
  <si>
    <t>MTN S D 7.45% Due 1/</t>
  </si>
  <si>
    <t>PCRP/246018</t>
  </si>
  <si>
    <t>MTN S D 7.40% Due 2/</t>
  </si>
  <si>
    <t>PCRP/246019</t>
  </si>
  <si>
    <t>PCRP/246020</t>
  </si>
  <si>
    <t>PCRP/246021</t>
  </si>
  <si>
    <t>MTN S D 7.50% Due 2/</t>
  </si>
  <si>
    <t>PCRP/246022</t>
  </si>
  <si>
    <t>MTN S D 7.49% Due 2/</t>
  </si>
  <si>
    <t>PCRP/246023</t>
  </si>
  <si>
    <t>PCRP/246024</t>
  </si>
  <si>
    <t>MTN S D 7.45% Due 2/</t>
  </si>
  <si>
    <t>PCRP/246025</t>
  </si>
  <si>
    <t>PCRP/246026</t>
  </si>
  <si>
    <t>MTN S D 7.54% Due 2/</t>
  </si>
  <si>
    <t>PCRP/246027</t>
  </si>
  <si>
    <t>PCRP/246028</t>
  </si>
  <si>
    <t>MTN SER E 6.54% DUE</t>
  </si>
  <si>
    <t>PCRP/246029</t>
  </si>
  <si>
    <t>MTN SER E 6.51% DUE</t>
  </si>
  <si>
    <t>PCRP/246030</t>
  </si>
  <si>
    <t>MTN SER E 6.53% DUE</t>
  </si>
  <si>
    <t>PCRP/246031</t>
  </si>
  <si>
    <t>MTN SER E 6.55% DUE</t>
  </si>
  <si>
    <t>PCRP/246051</t>
  </si>
  <si>
    <t>Curr Mat M-Term Note</t>
  </si>
  <si>
    <t>PCRP/246052</t>
  </si>
  <si>
    <t>Curr Mat PCRB's</t>
  </si>
  <si>
    <t>PCRP/270246</t>
  </si>
  <si>
    <t>PCRP/270247</t>
  </si>
  <si>
    <t>PCRP/270248</t>
  </si>
  <si>
    <t>PCRP/270249</t>
  </si>
  <si>
    <t>PCRP/270250</t>
  </si>
  <si>
    <t>PCRP/270254</t>
  </si>
  <si>
    <t>6 3/4% Due Fmb Due 4</t>
  </si>
  <si>
    <t>PCRP/270255</t>
  </si>
  <si>
    <t>5.65% Due FMB Due 11</t>
  </si>
  <si>
    <t>PCRP/270256</t>
  </si>
  <si>
    <t>PCRP/270258</t>
  </si>
  <si>
    <t>PCRP/270259</t>
  </si>
  <si>
    <t>PCRP/270260</t>
  </si>
  <si>
    <t>PCRP/270275</t>
  </si>
  <si>
    <t>PCRP/271001</t>
  </si>
  <si>
    <t>PCRP/271002</t>
  </si>
  <si>
    <t>3.9% Converse Co. 19</t>
  </si>
  <si>
    <t>PCRP/271003</t>
  </si>
  <si>
    <t>PCRP/271004</t>
  </si>
  <si>
    <t>PCRP/271005</t>
  </si>
  <si>
    <t>PCRP/271006</t>
  </si>
  <si>
    <t>4.125% Lincoln Co. 1</t>
  </si>
  <si>
    <t>Lincoln PCRB 1/1/16</t>
  </si>
  <si>
    <t>PCRP/271013</t>
  </si>
  <si>
    <t>Swtwtr 84 PCRB-2014</t>
  </si>
  <si>
    <t>Forsyth PCRB 12/1/16</t>
  </si>
  <si>
    <t>Convrse PCRB 11/1/25</t>
  </si>
  <si>
    <t>Lincoln PCRB 11/1/25</t>
  </si>
  <si>
    <t>Emery PCRB 7/1/15</t>
  </si>
  <si>
    <t>PCRP/271138</t>
  </si>
  <si>
    <t>Lincoln Co. Refundin</t>
  </si>
  <si>
    <t>Forsyth PCRB 1/1/18</t>
  </si>
  <si>
    <t>Sweetwater PCRB 2017</t>
  </si>
  <si>
    <t>Gillette PCRB 1/1/18</t>
  </si>
  <si>
    <t>PCRP/271185</t>
  </si>
  <si>
    <t>Swtwtr/Conv 17 &amp; 11-</t>
  </si>
  <si>
    <t>PCRP/271186</t>
  </si>
  <si>
    <t>PCRB Sweetwater 'C'</t>
  </si>
  <si>
    <t>PCRP/271187</t>
  </si>
  <si>
    <t>City Of Forsyth Poll</t>
  </si>
  <si>
    <t>Sweetwater PCRB 2015</t>
  </si>
  <si>
    <t>Sweetwater A 12/1/20</t>
  </si>
  <si>
    <t>Converse 12/1/2020</t>
  </si>
  <si>
    <t>Sweetwater B 12/1/20</t>
  </si>
  <si>
    <t>PCRP/271193</t>
  </si>
  <si>
    <t>5.65% Emery 1993A PC</t>
  </si>
  <si>
    <t>PCRP/271194</t>
  </si>
  <si>
    <t>5 5/8% Emery 1993B P</t>
  </si>
  <si>
    <t>PCRP/271195</t>
  </si>
  <si>
    <t>Sweetwater PCRB 2024</t>
  </si>
  <si>
    <t>Converse PCRB 2024</t>
  </si>
  <si>
    <t>Emery PCRB 11/1/24</t>
  </si>
  <si>
    <t>Carbon PCRB 11/1/24</t>
  </si>
  <si>
    <t>Lincoln PCRB 11/1/24</t>
  </si>
  <si>
    <t>PCRP/271201</t>
  </si>
  <si>
    <t>Moffat Float Rate PC</t>
  </si>
  <si>
    <t>PCRP/271202</t>
  </si>
  <si>
    <t>PCRP/271203</t>
  </si>
  <si>
    <t>Sweetwater PCRB 2025</t>
  </si>
  <si>
    <t>PCRP/271205</t>
  </si>
  <si>
    <t>Emery 6.15% PCRB Ser</t>
  </si>
  <si>
    <t>PCRP/271206</t>
  </si>
  <si>
    <t>PCRP/274305</t>
  </si>
  <si>
    <t>MTN S B 8.90% Due 2/</t>
  </si>
  <si>
    <t>PCRP/274306</t>
  </si>
  <si>
    <t>MTN S B 8.80% Due 2/</t>
  </si>
  <si>
    <t>PCRP/274307</t>
  </si>
  <si>
    <t>MTN S B 8.88% Due 2/</t>
  </si>
  <si>
    <t>PCRP/274308</t>
  </si>
  <si>
    <t>PCRP/274309</t>
  </si>
  <si>
    <t>MTN S C 9% Due 9/1/0</t>
  </si>
  <si>
    <t>PCRP/274312</t>
  </si>
  <si>
    <t>MTN S A 9.10% Due 3/</t>
  </si>
  <si>
    <t>PCRP/274320</t>
  </si>
  <si>
    <t>MTN S C 9.12% 7/5/01</t>
  </si>
  <si>
    <t>PCRP/274322</t>
  </si>
  <si>
    <t>MTN S C 9.12% Due 7/</t>
  </si>
  <si>
    <t>PCRP/274323</t>
  </si>
  <si>
    <t>MTN S B 9.06% Due 7/</t>
  </si>
  <si>
    <t>PCRP/274331</t>
  </si>
  <si>
    <t>MTN S C 9.10% Due 7/</t>
  </si>
  <si>
    <t>PCRP/274339</t>
  </si>
  <si>
    <t>MTN S C 8.99% Due 8/</t>
  </si>
  <si>
    <t>PCRP/274340</t>
  </si>
  <si>
    <t>MTN S C 9.00% Due 8/</t>
  </si>
  <si>
    <t>PCRP/274341</t>
  </si>
  <si>
    <t>MTN S B 9.00% Due 8/</t>
  </si>
  <si>
    <t>PCRP/274342</t>
  </si>
  <si>
    <t>MTN S C 9.15% Due 8/</t>
  </si>
  <si>
    <t>PCRP/274343</t>
  </si>
  <si>
    <t>MTN S C 8.95% Due 9/</t>
  </si>
  <si>
    <t>PCRP/274344</t>
  </si>
  <si>
    <t>PCRP/274345</t>
  </si>
  <si>
    <t>MTN S C 8.92% Due 9/</t>
  </si>
  <si>
    <t>PCRP/274347</t>
  </si>
  <si>
    <t>MTN S C 8.29% Due 12</t>
  </si>
  <si>
    <t>PCRP/274351</t>
  </si>
  <si>
    <t>PCRP/274352</t>
  </si>
  <si>
    <t>MTN S C 7.67% Due 1/</t>
  </si>
  <si>
    <t>PCRP/274353</t>
  </si>
  <si>
    <t>MTN S C 8.28% Due 1/</t>
  </si>
  <si>
    <t>PCRP/274354</t>
  </si>
  <si>
    <t>MTN S C 8.25% Due 2/</t>
  </si>
  <si>
    <t>PCRP/274355</t>
  </si>
  <si>
    <t>MTN S D 7.86% Due 2/</t>
  </si>
  <si>
    <t>PCRP/274356</t>
  </si>
  <si>
    <t>MTN S D 7.81% Due 2/</t>
  </si>
  <si>
    <t>PCRP/274359</t>
  </si>
  <si>
    <t>MTN S D 7.79% Due 2/</t>
  </si>
  <si>
    <t>PCRP/274363</t>
  </si>
  <si>
    <t>MTN S D 7.75% Due 2/</t>
  </si>
  <si>
    <t>PCRP/274374</t>
  </si>
  <si>
    <t>MTN S D 7.20% Due 8/</t>
  </si>
  <si>
    <t>PCRP/274375</t>
  </si>
  <si>
    <t>PCRP/274376</t>
  </si>
  <si>
    <t>PCRP/274377</t>
  </si>
  <si>
    <t>PCRP/274378</t>
  </si>
  <si>
    <t>MTN S D 7.18% Due 8/</t>
  </si>
  <si>
    <t>PCRP/274379</t>
  </si>
  <si>
    <t>PCRP/274380</t>
  </si>
  <si>
    <t>MTN S D 7.12% Due 8/</t>
  </si>
  <si>
    <t>PCRP/274381</t>
  </si>
  <si>
    <t>MTN S E 7.32% Due 9/</t>
  </si>
  <si>
    <t>PCRP/274382</t>
  </si>
  <si>
    <t>MTN S.E 7.25% Due 9/</t>
  </si>
  <si>
    <t>PCRP/274383</t>
  </si>
  <si>
    <t>MTN S E 7.25% Due 9/</t>
  </si>
  <si>
    <t>PCRP/274384</t>
  </si>
  <si>
    <t>MTN S E 6.86% Due 9/</t>
  </si>
  <si>
    <t>PCRP/274386</t>
  </si>
  <si>
    <t>MTN S E 7.21% Due 9/</t>
  </si>
  <si>
    <t>PCRP/274387</t>
  </si>
  <si>
    <t>MTN S E 7.14% Due 9/</t>
  </si>
  <si>
    <t>PCRP/274388</t>
  </si>
  <si>
    <t>MTN S E 7.43% Due 9/</t>
  </si>
  <si>
    <t>PCRP/274392</t>
  </si>
  <si>
    <t>MTN S E 6.98% Due 9/</t>
  </si>
  <si>
    <t>PCRP/274393</t>
  </si>
  <si>
    <t>MTN S E 6.97% Due 9/</t>
  </si>
  <si>
    <t>PCRP/274394</t>
  </si>
  <si>
    <t>MTN S E 6.95% Due 9/</t>
  </si>
  <si>
    <t>PCRP/274395</t>
  </si>
  <si>
    <t>MTN S E 6.55% Due 9/</t>
  </si>
  <si>
    <t>PCRP/274396</t>
  </si>
  <si>
    <t>MTN S E 7.00% Due 9/</t>
  </si>
  <si>
    <t>PCRP/274397</t>
  </si>
  <si>
    <t>MTN S E 7.22% Due 9/</t>
  </si>
  <si>
    <t>PCRP/274399</t>
  </si>
  <si>
    <t>MTN S E. 6.97% Due 9</t>
  </si>
  <si>
    <t>PCRP/274400</t>
  </si>
  <si>
    <t>MTN S E 7.27% Due 9/</t>
  </si>
  <si>
    <t>PCRP/274403</t>
  </si>
  <si>
    <t>MTN S E 7.11% Due 9/</t>
  </si>
  <si>
    <t>PCRP/274413</t>
  </si>
  <si>
    <t>MTN S E 7.03% Due 10</t>
  </si>
  <si>
    <t>PCRP/274417</t>
  </si>
  <si>
    <t>MTN S E 7.34% Due 10</t>
  </si>
  <si>
    <t>PCRP/274418</t>
  </si>
  <si>
    <t>MTN S E 7.36% Due 10</t>
  </si>
  <si>
    <t>PCRP/274419</t>
  </si>
  <si>
    <t>MTN S E 7.27% Due 10</t>
  </si>
  <si>
    <t>PCRP/274421</t>
  </si>
  <si>
    <t>MTN S E 7.39% Due 10</t>
  </si>
  <si>
    <t>PCRP/274422</t>
  </si>
  <si>
    <t>MTN S E 7.30% Due 10</t>
  </si>
  <si>
    <t>PCRP/274423</t>
  </si>
  <si>
    <t>PCRP/274424</t>
  </si>
  <si>
    <t>PCRP/274425</t>
  </si>
  <si>
    <t>MTN S E 7.53% Due 10</t>
  </si>
  <si>
    <t>PCRP/274426</t>
  </si>
  <si>
    <t>MTN S E 7.71% Due 10</t>
  </si>
  <si>
    <t>PCRP/274427</t>
  </si>
  <si>
    <t>PCRP/274428</t>
  </si>
  <si>
    <t>MTN S E 7.72% Due 11</t>
  </si>
  <si>
    <t>PCRP/274429</t>
  </si>
  <si>
    <t>MTN S E 7.60% Due 11</t>
  </si>
  <si>
    <t>PCRP/274430</t>
  </si>
  <si>
    <t>MTN S E 7.50% Due 8/</t>
  </si>
  <si>
    <t>PCRP/274431</t>
  </si>
  <si>
    <t>MTN S E 7.66% Due 10</t>
  </si>
  <si>
    <t>PCRP/274432</t>
  </si>
  <si>
    <t>MTN S E 7.16% Due 1/</t>
  </si>
  <si>
    <t>PCRP/274433</t>
  </si>
  <si>
    <t>MTN S E 7.11% Due 1/</t>
  </si>
  <si>
    <t>PCRP/274434</t>
  </si>
  <si>
    <t>MTN S E 8.13% Due 1/</t>
  </si>
  <si>
    <t>PCRP/274436</t>
  </si>
  <si>
    <t>MTN S E 7.13% Due 1/</t>
  </si>
  <si>
    <t>PCRP/274437</t>
  </si>
  <si>
    <t>MTN S E 7.07% Due 1/</t>
  </si>
  <si>
    <t>PCRP/274438</t>
  </si>
  <si>
    <t>MTN S E 7.40% Due 1/</t>
  </si>
  <si>
    <t>PCRP/274439</t>
  </si>
  <si>
    <t>MTN S E 7.43% Due 1/</t>
  </si>
  <si>
    <t>PCRP/274440</t>
  </si>
  <si>
    <t>PCRP/274441</t>
  </si>
  <si>
    <t>MTN S E 6.99% Due 1/</t>
  </si>
  <si>
    <t>PCRP/274442</t>
  </si>
  <si>
    <t>MTN S E 7.36% Due 1/</t>
  </si>
  <si>
    <t>PCRP/274443</t>
  </si>
  <si>
    <t>MTN S E 6.97% Due 1/</t>
  </si>
  <si>
    <t>PCRP/274445</t>
  </si>
  <si>
    <t>MTN S F 7.25% Due 8/</t>
  </si>
  <si>
    <t>PCRP/274446</t>
  </si>
  <si>
    <t>PCRP/274447</t>
  </si>
  <si>
    <t>PCRP/274448</t>
  </si>
  <si>
    <t>PCRP/274449</t>
  </si>
  <si>
    <t>MTN S F 6.34% Due 7/</t>
  </si>
  <si>
    <t>PCRP/274450</t>
  </si>
  <si>
    <t>PCRP/274451</t>
  </si>
  <si>
    <t>PCRP/274452</t>
  </si>
  <si>
    <t>PCRP/274453</t>
  </si>
  <si>
    <t>PCRP/274454</t>
  </si>
  <si>
    <t>MTN S F 6.31% Due 7/</t>
  </si>
  <si>
    <t>PCRP/274455</t>
  </si>
  <si>
    <t>PCRP/274456</t>
  </si>
  <si>
    <t>PCRP/274457</t>
  </si>
  <si>
    <t>PCRP/274458</t>
  </si>
  <si>
    <t>MTN S F 7.40% Due 7/</t>
  </si>
  <si>
    <t>PCRP/274461</t>
  </si>
  <si>
    <t>MTN S F 5.85% Due 4/</t>
  </si>
  <si>
    <t>PCRP/274462</t>
  </si>
  <si>
    <t>PCRP/274463</t>
  </si>
  <si>
    <t>PCRP/274464</t>
  </si>
  <si>
    <t>PCRP/274465</t>
  </si>
  <si>
    <t>MTN S F 6.02% Due 5/</t>
  </si>
  <si>
    <t>PCRP/274466</t>
  </si>
  <si>
    <t>MTN S F 6.05% Due 4/</t>
  </si>
  <si>
    <t>PCRP/274467</t>
  </si>
  <si>
    <t>PCRP/274468</t>
  </si>
  <si>
    <t>PCRP/274469</t>
  </si>
  <si>
    <t>PCRP/274472</t>
  </si>
  <si>
    <t>MTN S F 7.37% Due 8/</t>
  </si>
  <si>
    <t>PCRP/274483</t>
  </si>
  <si>
    <t>MTN S F 8.625% Due 1</t>
  </si>
  <si>
    <t>PCRP/274484</t>
  </si>
  <si>
    <t>Med Term Note S G 6.</t>
  </si>
  <si>
    <t>PCRP/274485</t>
  </si>
  <si>
    <t>MTN S G 6.12% Due 1/</t>
  </si>
  <si>
    <t>PCRP/274487</t>
  </si>
  <si>
    <t>MTN S H 6.75% Due 7/</t>
  </si>
  <si>
    <t>PCRP/274488</t>
  </si>
  <si>
    <t>MTN S H 7.00% Due 7/</t>
  </si>
  <si>
    <t>PCRP/274489</t>
  </si>
  <si>
    <t>MTN S H 6.375% Due 5</t>
  </si>
  <si>
    <t>2215000</t>
  </si>
  <si>
    <t>PCRP/273202</t>
  </si>
  <si>
    <t>Const Fund - Convers</t>
  </si>
  <si>
    <t>PCRP/273203</t>
  </si>
  <si>
    <t>Const Fund - Lincoln</t>
  </si>
  <si>
    <t>PCRP/273204</t>
  </si>
  <si>
    <t>Const Fund - Sweetwa</t>
  </si>
  <si>
    <t>PCRP/273205</t>
  </si>
  <si>
    <t>Emery 1996 Const Fun</t>
  </si>
  <si>
    <t>2220000</t>
  </si>
  <si>
    <t>PCRP/271711</t>
  </si>
  <si>
    <t>Sweetwater 94 - 2024</t>
  </si>
  <si>
    <t>PCRP/271712</t>
  </si>
  <si>
    <t>Converse 94 - 2024</t>
  </si>
  <si>
    <t>PCRP/271713</t>
  </si>
  <si>
    <t>Emery 94 - 2024</t>
  </si>
  <si>
    <t>PCRP/271714</t>
  </si>
  <si>
    <t>Carbon 94 - 2024</t>
  </si>
  <si>
    <t>PCRP/271715</t>
  </si>
  <si>
    <t>Lincoln 94 - 2024</t>
  </si>
  <si>
    <t>PCRP/271716</t>
  </si>
  <si>
    <t>Moffat 94 - 2013</t>
  </si>
  <si>
    <t>2230000</t>
  </si>
  <si>
    <t>PCRP/278000</t>
  </si>
  <si>
    <t>Loans from Affiliate</t>
  </si>
  <si>
    <t>PCRP/278200</t>
  </si>
  <si>
    <t>Notes from Affiliate</t>
  </si>
  <si>
    <t>2240000</t>
  </si>
  <si>
    <t>PCRP/278500</t>
  </si>
  <si>
    <t>Other Long Term Debt</t>
  </si>
  <si>
    <t>2242000</t>
  </si>
  <si>
    <t>PCRP/246098</t>
  </si>
  <si>
    <t>Cur Mat Premium MTN</t>
  </si>
  <si>
    <t>PCRP/276265</t>
  </si>
  <si>
    <t>PCRP/276266</t>
  </si>
  <si>
    <t>Lincoln County Rate</t>
  </si>
  <si>
    <t>PCRP/276999</t>
  </si>
  <si>
    <t>Cur Mat Prem-Contra</t>
  </si>
  <si>
    <t>PCRP/246091</t>
  </si>
  <si>
    <t>Cur Mat Dis MTN</t>
  </si>
  <si>
    <t>PCRP/246093</t>
  </si>
  <si>
    <t>Cur Mat Dis PCRB Uns</t>
  </si>
  <si>
    <t>PCRP/277186</t>
  </si>
  <si>
    <t>PCRP/277194</t>
  </si>
  <si>
    <t>PCRP/277195</t>
  </si>
  <si>
    <t>PCRP/277205</t>
  </si>
  <si>
    <t>PCRP/277254</t>
  </si>
  <si>
    <t>PCRP/277483</t>
  </si>
  <si>
    <t>PCRP/277484</t>
  </si>
  <si>
    <t>MTN S G 6.625% Due 6</t>
  </si>
  <si>
    <t>PCRP/277487</t>
  </si>
  <si>
    <t>PCRP/277488</t>
  </si>
  <si>
    <t>PCRP/277489</t>
  </si>
  <si>
    <t>PCRP/277490</t>
  </si>
  <si>
    <t>PCRP/277491</t>
  </si>
  <si>
    <t>PCRP/277493</t>
  </si>
  <si>
    <t>PCRP/277494</t>
  </si>
  <si>
    <t>PCRP/277495</t>
  </si>
  <si>
    <t>PCRP/277509</t>
  </si>
  <si>
    <t>PCRP/279503</t>
  </si>
  <si>
    <t>Noncurrent Oblig - W</t>
  </si>
  <si>
    <t>PCRP/279504</t>
  </si>
  <si>
    <t>280325</t>
  </si>
  <si>
    <t>PCRP/280325</t>
  </si>
  <si>
    <t>SERP Regulated Liab</t>
  </si>
  <si>
    <t>280327</t>
  </si>
  <si>
    <t>PCRP/280327</t>
  </si>
  <si>
    <t>SERP Non-Reg Liab</t>
  </si>
  <si>
    <t>280331</t>
  </si>
  <si>
    <t>PCRP/280331</t>
  </si>
  <si>
    <t>FAS 112 - Bridger</t>
  </si>
  <si>
    <t>280332</t>
  </si>
  <si>
    <t>PCRP/280332</t>
  </si>
  <si>
    <t>FAS 112 Energy West</t>
  </si>
  <si>
    <t>280333</t>
  </si>
  <si>
    <t>PCRP/280333</t>
  </si>
  <si>
    <t>FAS 112 - Glenrock</t>
  </si>
  <si>
    <t>2283100</t>
  </si>
  <si>
    <t>280346</t>
  </si>
  <si>
    <t>PCRP/280346</t>
  </si>
  <si>
    <t>Pension-Glenrock</t>
  </si>
  <si>
    <t>2283200</t>
  </si>
  <si>
    <t>280320</t>
  </si>
  <si>
    <t>PCRP/280320</t>
  </si>
  <si>
    <t>Prov Pension/Ben</t>
  </si>
  <si>
    <t>280314</t>
  </si>
  <si>
    <t>280322</t>
  </si>
  <si>
    <t>PCRP/280322</t>
  </si>
  <si>
    <t>FAS 106-Energy West</t>
  </si>
  <si>
    <t>280323</t>
  </si>
  <si>
    <t>PCRP/280323</t>
  </si>
  <si>
    <t>FAS 106-Bridger Coal</t>
  </si>
  <si>
    <t>280324</t>
  </si>
  <si>
    <t>PCRP/280324</t>
  </si>
  <si>
    <t>FAS 106-Glenrock Coa</t>
  </si>
  <si>
    <t>280326</t>
  </si>
  <si>
    <t>PCRP/280326</t>
  </si>
  <si>
    <t>FAS 106-Centralia Mi</t>
  </si>
  <si>
    <t>280458</t>
  </si>
  <si>
    <t>PCRP/280458</t>
  </si>
  <si>
    <t>FAS 158 Contra PR Li</t>
  </si>
  <si>
    <t>280341</t>
  </si>
  <si>
    <t>PCRP/280341</t>
  </si>
  <si>
    <t>Pension - Early Reti</t>
  </si>
  <si>
    <t>280342</t>
  </si>
  <si>
    <t>PCRP/280342</t>
  </si>
  <si>
    <t>SERP - Minimum Lia</t>
  </si>
  <si>
    <t>280343</t>
  </si>
  <si>
    <t>PCRP/280343</t>
  </si>
  <si>
    <t>Pension-Minimum Lia</t>
  </si>
  <si>
    <t>280344</t>
  </si>
  <si>
    <t>PCRP/280344</t>
  </si>
  <si>
    <t>Pens-FAS 87/88 Monta</t>
  </si>
  <si>
    <t>280345</t>
  </si>
  <si>
    <t>PCRP/280345</t>
  </si>
  <si>
    <t>Pension-Energy West</t>
  </si>
  <si>
    <t>280347</t>
  </si>
  <si>
    <t>PCRP/280347</t>
  </si>
  <si>
    <t>Pension-Bridger Coal</t>
  </si>
  <si>
    <t>2284000</t>
  </si>
  <si>
    <t>289995</t>
  </si>
  <si>
    <t>PCRP/289995</t>
  </si>
  <si>
    <t>LT Liab-Recl frm Cur</t>
  </si>
  <si>
    <t>289205</t>
  </si>
  <si>
    <t>PCRP/289205</t>
  </si>
  <si>
    <t>N. Umpqua - Early Im</t>
  </si>
  <si>
    <t>2290000</t>
  </si>
  <si>
    <t>PCRP/284100</t>
  </si>
  <si>
    <t>Acc Prv Rate Ref</t>
  </si>
  <si>
    <t>284940</t>
  </si>
  <si>
    <t>PCRP/284940</t>
  </si>
  <si>
    <t>ARO Liab-Amer Fork P</t>
  </si>
  <si>
    <t>284941</t>
  </si>
  <si>
    <t>PCRP/284941</t>
  </si>
  <si>
    <t>ARO Liab-Powerdale</t>
  </si>
  <si>
    <t>284945</t>
  </si>
  <si>
    <t>PCRP/284945</t>
  </si>
  <si>
    <t>ARO Liab-Stm Htg Pps</t>
  </si>
  <si>
    <t>284948</t>
  </si>
  <si>
    <t>PCRP/284948</t>
  </si>
  <si>
    <t>ARO Liab-Cove Hydro</t>
  </si>
  <si>
    <t>2310000</t>
  </si>
  <si>
    <t>PCRP/202000</t>
  </si>
  <si>
    <t>Notes Payable - CP</t>
  </si>
  <si>
    <t>PCRP/204000</t>
  </si>
  <si>
    <t>Bank Lines of Credit</t>
  </si>
  <si>
    <t>PCRP/230190</t>
  </si>
  <si>
    <t>Margin Requirements</t>
  </si>
  <si>
    <t>210199</t>
  </si>
  <si>
    <t>Contra Accts Pay Trade - Payroll ACH</t>
  </si>
  <si>
    <t>PCRP/210199</t>
  </si>
  <si>
    <t>Contra A/P Trade-PR</t>
  </si>
  <si>
    <t>210404</t>
  </si>
  <si>
    <t>PCRP/210404</t>
  </si>
  <si>
    <t>Min Plt Ac Yampa Crg</t>
  </si>
  <si>
    <t>210410</t>
  </si>
  <si>
    <t>PCRP/210410</t>
  </si>
  <si>
    <t>Footcreek O&amp;M/Sublea</t>
  </si>
  <si>
    <t>210411</t>
  </si>
  <si>
    <t>PCRP/210411</t>
  </si>
  <si>
    <t>Leaning Juniper Wind</t>
  </si>
  <si>
    <t>210545</t>
  </si>
  <si>
    <t>PCRP/210545</t>
  </si>
  <si>
    <t>OLEE Exp Express Lia</t>
  </si>
  <si>
    <t>210550</t>
  </si>
  <si>
    <t>PCRP/210550</t>
  </si>
  <si>
    <t>Pmts Rec UnComp Proj</t>
  </si>
  <si>
    <t>210599</t>
  </si>
  <si>
    <t>PCRP/210599</t>
  </si>
  <si>
    <t>EWMC Accrued Liab</t>
  </si>
  <si>
    <t>210605</t>
  </si>
  <si>
    <t>PCRP/210605</t>
  </si>
  <si>
    <t>ECHO Cookbook</t>
  </si>
  <si>
    <t>210608</t>
  </si>
  <si>
    <t>DJ/Mobil Coal</t>
  </si>
  <si>
    <t>PCRP/210608</t>
  </si>
  <si>
    <t>210610</t>
  </si>
  <si>
    <t>WYODAK COAL INVENTORY</t>
  </si>
  <si>
    <t>PCRP/210610</t>
  </si>
  <si>
    <t>Wyodak Coal Payable</t>
  </si>
  <si>
    <t>210611</t>
  </si>
  <si>
    <t>PCRP/210611</t>
  </si>
  <si>
    <t>Dj Coal/Rochelle Coa</t>
  </si>
  <si>
    <t>210612</t>
  </si>
  <si>
    <t>PCRP/210612</t>
  </si>
  <si>
    <t>Burlington Northern</t>
  </si>
  <si>
    <t>210615</t>
  </si>
  <si>
    <t>PCRP/210615</t>
  </si>
  <si>
    <t>U. S. Royalties - Pp</t>
  </si>
  <si>
    <t>210617</t>
  </si>
  <si>
    <t>PCRP/210617</t>
  </si>
  <si>
    <t>Mining Division - De</t>
  </si>
  <si>
    <t>210618</t>
  </si>
  <si>
    <t>PCRP/210618</t>
  </si>
  <si>
    <t>Mining Division - Co</t>
  </si>
  <si>
    <t>210619</t>
  </si>
  <si>
    <t>PCRP/210619</t>
  </si>
  <si>
    <t>DJ Coal Cordero Mini</t>
  </si>
  <si>
    <t>210620</t>
  </si>
  <si>
    <t>PCRP/210620</t>
  </si>
  <si>
    <t>Centralia Oil Invoic</t>
  </si>
  <si>
    <t>210622</t>
  </si>
  <si>
    <t>PCRP/210622</t>
  </si>
  <si>
    <t>D.J. Oil Invoices Pa</t>
  </si>
  <si>
    <t>210623</t>
  </si>
  <si>
    <t>PCRP/210623</t>
  </si>
  <si>
    <t>Bridger Oil Invoices</t>
  </si>
  <si>
    <t>210624</t>
  </si>
  <si>
    <t>PCRP/210624</t>
  </si>
  <si>
    <t>Wyodak Oil Invoices</t>
  </si>
  <si>
    <t>210625</t>
  </si>
  <si>
    <t>PCRP/210625</t>
  </si>
  <si>
    <t>Cbp - Coal Purchases</t>
  </si>
  <si>
    <t>210626</t>
  </si>
  <si>
    <t>PCRP/210626</t>
  </si>
  <si>
    <t>Cbp - Zueck Transpo</t>
  </si>
  <si>
    <t>210627</t>
  </si>
  <si>
    <t>PCRP/210627</t>
  </si>
  <si>
    <t>DNW Trucking</t>
  </si>
  <si>
    <t>210628</t>
  </si>
  <si>
    <t>PCRP/210628</t>
  </si>
  <si>
    <t>Carbon Fuel Oil Invo</t>
  </si>
  <si>
    <t>210629</t>
  </si>
  <si>
    <t>PCRP/210629</t>
  </si>
  <si>
    <t>Huntington Fuel Oil</t>
  </si>
  <si>
    <t>210630</t>
  </si>
  <si>
    <t>PCRP/210630</t>
  </si>
  <si>
    <t>Hunter Fuel Oil Invo</t>
  </si>
  <si>
    <t>210634</t>
  </si>
  <si>
    <t>PCRP/210634</t>
  </si>
  <si>
    <t>Kennecott Coal Pur</t>
  </si>
  <si>
    <t>210644</t>
  </si>
  <si>
    <t>PCRP/210644</t>
  </si>
  <si>
    <t>Gadsby Gas Accruals</t>
  </si>
  <si>
    <t>210646</t>
  </si>
  <si>
    <t>PCRP/210646</t>
  </si>
  <si>
    <t>Naughton Gas Accrual</t>
  </si>
  <si>
    <t>210653</t>
  </si>
  <si>
    <t>PCRP/210653</t>
  </si>
  <si>
    <t>James River Cogenera</t>
  </si>
  <si>
    <t>210654</t>
  </si>
  <si>
    <t>PCRP/210654</t>
  </si>
  <si>
    <t>PEI Coal Purchase -</t>
  </si>
  <si>
    <t>210655</t>
  </si>
  <si>
    <t>PCRP/210655</t>
  </si>
  <si>
    <t>Arch Minerals-PButte</t>
  </si>
  <si>
    <t>210657</t>
  </si>
  <si>
    <t>PCRP/210657</t>
  </si>
  <si>
    <t>Craig/Trapper Coal</t>
  </si>
  <si>
    <t>210658</t>
  </si>
  <si>
    <t>PCRP/210658</t>
  </si>
  <si>
    <t>Little Mtn Gas Accr</t>
  </si>
  <si>
    <t>210659</t>
  </si>
  <si>
    <t>PCRP/210659</t>
  </si>
  <si>
    <t>Headwaters/DTE</t>
  </si>
  <si>
    <t>210660</t>
  </si>
  <si>
    <t>PCRP/210660</t>
  </si>
  <si>
    <t>West Val Gas Accrual</t>
  </si>
  <si>
    <t>210661</t>
  </si>
  <si>
    <t>PCRP/210661</t>
  </si>
  <si>
    <t>Curr Cr Gas Accruals</t>
  </si>
  <si>
    <t>210670</t>
  </si>
  <si>
    <t>PCRP/210670</t>
  </si>
  <si>
    <t>Barney/Robinson Tran</t>
  </si>
  <si>
    <t>210671</t>
  </si>
  <si>
    <t>PCRP/210671</t>
  </si>
  <si>
    <t>Commonwealth Coal Pu</t>
  </si>
  <si>
    <t>210672</t>
  </si>
  <si>
    <t>PCRP/210672</t>
  </si>
  <si>
    <t>D &amp; D Transportaion</t>
  </si>
  <si>
    <t>210676</t>
  </si>
  <si>
    <t>Cloud Peak Energy Resources Payable</t>
  </si>
  <si>
    <t>PCRP/210676</t>
  </si>
  <si>
    <t>Cloud Peak Energy</t>
  </si>
  <si>
    <t>210970</t>
  </si>
  <si>
    <t>PCRP/210970</t>
  </si>
  <si>
    <t>Blue Sky Clearing</t>
  </si>
  <si>
    <t>210980</t>
  </si>
  <si>
    <t>PCRP/210980</t>
  </si>
  <si>
    <t>Othr Accr Curr Liab</t>
  </si>
  <si>
    <t>211102</t>
  </si>
  <si>
    <t>PCRP/211102</t>
  </si>
  <si>
    <t>Vis Ins With</t>
  </si>
  <si>
    <t>211113</t>
  </si>
  <si>
    <t>PCRP/211113</t>
  </si>
  <si>
    <t>L-T Care (Hancock)</t>
  </si>
  <si>
    <t>211125</t>
  </si>
  <si>
    <t>PCRP/211125</t>
  </si>
  <si>
    <t>PAC Liab</t>
  </si>
  <si>
    <t>215049</t>
  </si>
  <si>
    <t>PCRP/215049</t>
  </si>
  <si>
    <t>Ferron Canal &amp; Reser</t>
  </si>
  <si>
    <t>215060</t>
  </si>
  <si>
    <t>PCRP/215060</t>
  </si>
  <si>
    <t>Wyodak Retrofit Rete</t>
  </si>
  <si>
    <t>215087</t>
  </si>
  <si>
    <t>Affordable Care Act - Reins Fee Payable</t>
  </si>
  <si>
    <t>PCRP/215087</t>
  </si>
  <si>
    <t>Affordable Care Act</t>
  </si>
  <si>
    <t>215097</t>
  </si>
  <si>
    <t>PCRP/215097</t>
  </si>
  <si>
    <t>LAMPAC Coordination</t>
  </si>
  <si>
    <t>215101</t>
  </si>
  <si>
    <t>PCRP/215101</t>
  </si>
  <si>
    <t>Mining Division - Ma</t>
  </si>
  <si>
    <t>215104</t>
  </si>
  <si>
    <t>PCRP/215104</t>
  </si>
  <si>
    <t>Mining Division - Pa</t>
  </si>
  <si>
    <t>215107</t>
  </si>
  <si>
    <t>PCRP/215107</t>
  </si>
  <si>
    <t>Metropolitan Life In</t>
  </si>
  <si>
    <t>215109</t>
  </si>
  <si>
    <t>PCRP/215109</t>
  </si>
  <si>
    <t>Standard Insurance</t>
  </si>
  <si>
    <t>215110</t>
  </si>
  <si>
    <t>PCRP/215110</t>
  </si>
  <si>
    <t>LTD Income-Fully Ins</t>
  </si>
  <si>
    <t>215120</t>
  </si>
  <si>
    <t>PCRP/215120</t>
  </si>
  <si>
    <t>Mining Division - Ot</t>
  </si>
  <si>
    <t>215122</t>
  </si>
  <si>
    <t>PCRP/215122</t>
  </si>
  <si>
    <t>Acc. UMWA Royalties</t>
  </si>
  <si>
    <t>215125</t>
  </si>
  <si>
    <t>PCRP/215125</t>
  </si>
  <si>
    <t>Mining Division - Va</t>
  </si>
  <si>
    <t>215127</t>
  </si>
  <si>
    <t>PCRP/215127</t>
  </si>
  <si>
    <t>Mining Division - Fi</t>
  </si>
  <si>
    <t>215129</t>
  </si>
  <si>
    <t>PCRP/215129</t>
  </si>
  <si>
    <t>Mine Operating Exp T</t>
  </si>
  <si>
    <t>215135</t>
  </si>
  <si>
    <t>D.J. Coal Mine</t>
  </si>
  <si>
    <t>PCRP/215135</t>
  </si>
  <si>
    <t>215160</t>
  </si>
  <si>
    <t>PCRP/215160</t>
  </si>
  <si>
    <t>Acc. Emc State Witho</t>
  </si>
  <si>
    <t>215165</t>
  </si>
  <si>
    <t>PCRP/215165</t>
  </si>
  <si>
    <t>CSS - NCO E-Payments</t>
  </si>
  <si>
    <t>215186</t>
  </si>
  <si>
    <t>PCRP/215186</t>
  </si>
  <si>
    <t>Black Lung Accrual -</t>
  </si>
  <si>
    <t>215187</t>
  </si>
  <si>
    <t>PCRP/215187</t>
  </si>
  <si>
    <t>Workers Compensation</t>
  </si>
  <si>
    <t>215197</t>
  </si>
  <si>
    <t>PCRP/215197</t>
  </si>
  <si>
    <t>West Valley City Gar</t>
  </si>
  <si>
    <t>215206</t>
  </si>
  <si>
    <t>PCRP/215206</t>
  </si>
  <si>
    <t>Educational Assistan</t>
  </si>
  <si>
    <t>215209</t>
  </si>
  <si>
    <t>PCRP/215209</t>
  </si>
  <si>
    <t>Draper City Garbage</t>
  </si>
  <si>
    <t>215271</t>
  </si>
  <si>
    <t>K PLUS EMPLOYEE CONTRIBUTIONS</t>
  </si>
  <si>
    <t>PCRP/215271</t>
  </si>
  <si>
    <t>K Plus Employee Cont</t>
  </si>
  <si>
    <t>215272</t>
  </si>
  <si>
    <t>K PLUS LOANS (PAYROLL DEDUCTIONS)</t>
  </si>
  <si>
    <t>PCRP/215272</t>
  </si>
  <si>
    <t>K Plus Loans (Payrol</t>
  </si>
  <si>
    <t>215273</t>
  </si>
  <si>
    <t>Towers Perrin Loan</t>
  </si>
  <si>
    <t>PCRP/215273</t>
  </si>
  <si>
    <t>215358</t>
  </si>
  <si>
    <t>PCRP/215358</t>
  </si>
  <si>
    <t>Health Reimbrsmnt,PY</t>
  </si>
  <si>
    <t>215359</t>
  </si>
  <si>
    <t>PCRP/215359</t>
  </si>
  <si>
    <t>Dpndnt Care Reimb,PY</t>
  </si>
  <si>
    <t>215410</t>
  </si>
  <si>
    <t>PCRP/215410</t>
  </si>
  <si>
    <t>Jensen Trucking</t>
  </si>
  <si>
    <t>215412</t>
  </si>
  <si>
    <t>PCRP/215412</t>
  </si>
  <si>
    <t>Payroll - Other Inco</t>
  </si>
  <si>
    <t>215413</t>
  </si>
  <si>
    <t>PCRP/215413</t>
  </si>
  <si>
    <t>Centralia Mining Cur</t>
  </si>
  <si>
    <t>215426</t>
  </si>
  <si>
    <t>PCRP/215426</t>
  </si>
  <si>
    <t>Oregon Heat</t>
  </si>
  <si>
    <t>215430</t>
  </si>
  <si>
    <t>PCRP/215430</t>
  </si>
  <si>
    <t>OR Public Pur 3% Sur</t>
  </si>
  <si>
    <t>215431</t>
  </si>
  <si>
    <t>OR BLENDED RENEWABLE &amp; HABITAT FRIENDLY</t>
  </si>
  <si>
    <t>PCRP/215431</t>
  </si>
  <si>
    <t>OR Renew &amp; Habitat</t>
  </si>
  <si>
    <t>215463</t>
  </si>
  <si>
    <t>PCRP/215463</t>
  </si>
  <si>
    <t>Provision For Nobs P</t>
  </si>
  <si>
    <t>215470</t>
  </si>
  <si>
    <t>PCRP/215470</t>
  </si>
  <si>
    <t>MT Power-Trnsm Rent</t>
  </si>
  <si>
    <t>215471</t>
  </si>
  <si>
    <t>BPA Liability</t>
  </si>
  <si>
    <t>PCRP/215471</t>
  </si>
  <si>
    <t>215512</t>
  </si>
  <si>
    <t>PCRP/215512</t>
  </si>
  <si>
    <t>Dependent Life - Ene</t>
  </si>
  <si>
    <t>215514</t>
  </si>
  <si>
    <t>PCRP/215514</t>
  </si>
  <si>
    <t>K Plus Co. Match &amp; A</t>
  </si>
  <si>
    <t>215515</t>
  </si>
  <si>
    <t>PCRP/215515</t>
  </si>
  <si>
    <t>Esop - Fixed Energy</t>
  </si>
  <si>
    <t>215517</t>
  </si>
  <si>
    <t>PCRP/215517</t>
  </si>
  <si>
    <t>Pension Cost - Energ</t>
  </si>
  <si>
    <t>215518</t>
  </si>
  <si>
    <t>PENSION ADMIN - ENERGY WEST</t>
  </si>
  <si>
    <t>PCRP/215518</t>
  </si>
  <si>
    <t>Pension Admin - Ener</t>
  </si>
  <si>
    <t>215521</t>
  </si>
  <si>
    <t>PCRP/215521</t>
  </si>
  <si>
    <t>E.W. Health Care Rei</t>
  </si>
  <si>
    <t>215522</t>
  </si>
  <si>
    <t>PCRP/215522</t>
  </si>
  <si>
    <t>E.W. Depend Care Rei</t>
  </si>
  <si>
    <t>215530</t>
  </si>
  <si>
    <t>PCRP/215530</t>
  </si>
  <si>
    <t>Med/Dent/Vision - Gl</t>
  </si>
  <si>
    <t>215531</t>
  </si>
  <si>
    <t>PCRP/215531</t>
  </si>
  <si>
    <t>Employee Life - Glen</t>
  </si>
  <si>
    <t>215532</t>
  </si>
  <si>
    <t>PCRP/215532</t>
  </si>
  <si>
    <t>Dependent Life - Gle</t>
  </si>
  <si>
    <t>215533</t>
  </si>
  <si>
    <t>PCRP/215533</t>
  </si>
  <si>
    <t>Ltd - Glen Rock</t>
  </si>
  <si>
    <t>215534</t>
  </si>
  <si>
    <t>PCRP/215534</t>
  </si>
  <si>
    <t>K Plus Co. Match - G</t>
  </si>
  <si>
    <t>215537</t>
  </si>
  <si>
    <t>PCRP/215537</t>
  </si>
  <si>
    <t>Pension Cost - Glen</t>
  </si>
  <si>
    <t>215538</t>
  </si>
  <si>
    <t>PCRP/215538</t>
  </si>
  <si>
    <t>Pension Admin - Glen</t>
  </si>
  <si>
    <t>215541</t>
  </si>
  <si>
    <t>PCRP/215541</t>
  </si>
  <si>
    <t>Glen Rock Health Car</t>
  </si>
  <si>
    <t>215542</t>
  </si>
  <si>
    <t>PCRP/215542</t>
  </si>
  <si>
    <t>Glen Rock Depend Car</t>
  </si>
  <si>
    <t>215551</t>
  </si>
  <si>
    <t>PCRP/215551</t>
  </si>
  <si>
    <t>Employee Life - Brid</t>
  </si>
  <si>
    <t>215552</t>
  </si>
  <si>
    <t>PCRP/215552</t>
  </si>
  <si>
    <t>Dependent Life - Bri</t>
  </si>
  <si>
    <t>215553</t>
  </si>
  <si>
    <t>PCRP/215553</t>
  </si>
  <si>
    <t>Ltd - Bridger</t>
  </si>
  <si>
    <t>215554</t>
  </si>
  <si>
    <t>PCRP/215554</t>
  </si>
  <si>
    <t>K Plus Co. Match - B</t>
  </si>
  <si>
    <t>215557</t>
  </si>
  <si>
    <t>PCRP/215557</t>
  </si>
  <si>
    <t>Pension Cost - Bridg</t>
  </si>
  <si>
    <t>215558</t>
  </si>
  <si>
    <t>PCRP/215558</t>
  </si>
  <si>
    <t>Pension Admin - Brid</t>
  </si>
  <si>
    <t>215583</t>
  </si>
  <si>
    <t>PCRP/215583</t>
  </si>
  <si>
    <t>Centralia Health Car</t>
  </si>
  <si>
    <t>215584</t>
  </si>
  <si>
    <t>PCRP/215584</t>
  </si>
  <si>
    <t>Centralia Depend Car</t>
  </si>
  <si>
    <t>215585</t>
  </si>
  <si>
    <t>PCRP/215585</t>
  </si>
  <si>
    <t>Western Coal Carrier</t>
  </si>
  <si>
    <t>215586</t>
  </si>
  <si>
    <t>PCRP/215586</t>
  </si>
  <si>
    <t>Or-Klamath City Port</t>
  </si>
  <si>
    <t>215587</t>
  </si>
  <si>
    <t>PCRP/215587</t>
  </si>
  <si>
    <t>215588</t>
  </si>
  <si>
    <t>PCRP/215588</t>
  </si>
  <si>
    <t>Bridger Health Care</t>
  </si>
  <si>
    <t>215589</t>
  </si>
  <si>
    <t>PCRP/215589</t>
  </si>
  <si>
    <t>Med/Dent/Vision - Ce</t>
  </si>
  <si>
    <t>215590</t>
  </si>
  <si>
    <t>PCRP/215590</t>
  </si>
  <si>
    <t>K-Plus Match - Centr</t>
  </si>
  <si>
    <t>215591</t>
  </si>
  <si>
    <t>PCRP/215591</t>
  </si>
  <si>
    <t>Pension Admin - Cent</t>
  </si>
  <si>
    <t>215592</t>
  </si>
  <si>
    <t>PCRP/215592</t>
  </si>
  <si>
    <t>Pension Cost - Centr</t>
  </si>
  <si>
    <t>215593</t>
  </si>
  <si>
    <t>PCRP/215593</t>
  </si>
  <si>
    <t>Worker's Comp - Cent</t>
  </si>
  <si>
    <t>215595</t>
  </si>
  <si>
    <t>PCRP/215595</t>
  </si>
  <si>
    <t>LTD-Centralia</t>
  </si>
  <si>
    <t>215600</t>
  </si>
  <si>
    <t>PCRP/215600</t>
  </si>
  <si>
    <t>Reloaction Acounts</t>
  </si>
  <si>
    <t>215650</t>
  </si>
  <si>
    <t>Relocation Accuals</t>
  </si>
  <si>
    <t>PCRP/215650</t>
  </si>
  <si>
    <t>215666</t>
  </si>
  <si>
    <t>PCRP/215666</t>
  </si>
  <si>
    <t>Lloyd Tower Accounts</t>
  </si>
  <si>
    <t>215700</t>
  </si>
  <si>
    <t>PCRP/215700</t>
  </si>
  <si>
    <t>Metlife Medical Clai</t>
  </si>
  <si>
    <t>215701</t>
  </si>
  <si>
    <t>PCRP/215701</t>
  </si>
  <si>
    <t>Metlife Dental/Visio</t>
  </si>
  <si>
    <t>215710</t>
  </si>
  <si>
    <t>Lend A Hand - Utah</t>
  </si>
  <si>
    <t>PCRP/215710</t>
  </si>
  <si>
    <t>215711</t>
  </si>
  <si>
    <t>Lend A Hand - Idaho</t>
  </si>
  <si>
    <t>PCRP/215711</t>
  </si>
  <si>
    <t>215712</t>
  </si>
  <si>
    <t>Energy Share - Wyo</t>
  </si>
  <si>
    <t>PCRP/215712</t>
  </si>
  <si>
    <t>215800</t>
  </si>
  <si>
    <t>Idaho Power Co.</t>
  </si>
  <si>
    <t>PCRP/215800</t>
  </si>
  <si>
    <t>215806</t>
  </si>
  <si>
    <t>PCRP/215806</t>
  </si>
  <si>
    <t>Econs Washington Mul</t>
  </si>
  <si>
    <t>215808</t>
  </si>
  <si>
    <t>PCRP/215808</t>
  </si>
  <si>
    <t>Eua Onsite</t>
  </si>
  <si>
    <t>215809</t>
  </si>
  <si>
    <t>Econs/Utah Shower</t>
  </si>
  <si>
    <t>PCRP/215809</t>
  </si>
  <si>
    <t>215905</t>
  </si>
  <si>
    <t>215990</t>
  </si>
  <si>
    <t>PCRP/215990</t>
  </si>
  <si>
    <t>Hassle Free Premium</t>
  </si>
  <si>
    <t>230191</t>
  </si>
  <si>
    <t>PCRP/230191</t>
  </si>
  <si>
    <t>Marg Req Pay Netting</t>
  </si>
  <si>
    <t>232501</t>
  </si>
  <si>
    <t>235128</t>
  </si>
  <si>
    <t>PCRP/235128</t>
  </si>
  <si>
    <t>EWMC Accls-CapExpend</t>
  </si>
  <si>
    <t>235129</t>
  </si>
  <si>
    <t>PCRP/235129</t>
  </si>
  <si>
    <t>EWMC Accls-Oper Exp</t>
  </si>
  <si>
    <t>235180</t>
  </si>
  <si>
    <t>PCRP/235180</t>
  </si>
  <si>
    <t>Accr - Pension/Super</t>
  </si>
  <si>
    <t>235190</t>
  </si>
  <si>
    <t>ACCRUAL - SEVERANCE PAYMENTS</t>
  </si>
  <si>
    <t>PCRP/235190</t>
  </si>
  <si>
    <t>Accr - Severance</t>
  </si>
  <si>
    <t>235191</t>
  </si>
  <si>
    <t>PCRP/235191</t>
  </si>
  <si>
    <t>Accr CIC Severance</t>
  </si>
  <si>
    <t>235205</t>
  </si>
  <si>
    <t>235500</t>
  </si>
  <si>
    <t>PCRP/235500</t>
  </si>
  <si>
    <t>Payroll/Salary-Net P</t>
  </si>
  <si>
    <t>235510</t>
  </si>
  <si>
    <t>PCRP/235510</t>
  </si>
  <si>
    <t>Incentive Plan - Cor</t>
  </si>
  <si>
    <t>235512</t>
  </si>
  <si>
    <t>RETENTION BONUS</t>
  </si>
  <si>
    <t>PCRP/235512</t>
  </si>
  <si>
    <t>Accrd Retention Bon</t>
  </si>
  <si>
    <t>235515</t>
  </si>
  <si>
    <t>PCRP/235515</t>
  </si>
  <si>
    <t>Incentive Accr Contr</t>
  </si>
  <si>
    <t>235522</t>
  </si>
  <si>
    <t>PCRP/235522</t>
  </si>
  <si>
    <t>Comp Reduct - Stock</t>
  </si>
  <si>
    <t>235523</t>
  </si>
  <si>
    <t>PCRP/235523</t>
  </si>
  <si>
    <t>235950</t>
  </si>
  <si>
    <t>PCRP/235950</t>
  </si>
  <si>
    <t>Accr - Incentives/Bo</t>
  </si>
  <si>
    <t>236100</t>
  </si>
  <si>
    <t>PCRP/236100</t>
  </si>
  <si>
    <t>Accr-Sight/WFD's</t>
  </si>
  <si>
    <t>239950</t>
  </si>
  <si>
    <t>PCRP/239950</t>
  </si>
  <si>
    <t>Accrual - Contr/Mat</t>
  </si>
  <si>
    <t>239951</t>
  </si>
  <si>
    <t>PCRP/239951</t>
  </si>
  <si>
    <t>Cholla Scrub Ret Lia</t>
  </si>
  <si>
    <t>240350</t>
  </si>
  <si>
    <t>PCRP/240350</t>
  </si>
  <si>
    <t>Oth Pay Tax/Liab</t>
  </si>
  <si>
    <t>245100</t>
  </si>
  <si>
    <t>PCRP/200010</t>
  </si>
  <si>
    <t>Interco Notes Payabl</t>
  </si>
  <si>
    <t>PCRP/200500</t>
  </si>
  <si>
    <t>Intra Corporate Acct</t>
  </si>
  <si>
    <t>PCRP/239900</t>
  </si>
  <si>
    <t>Accr-Interco Interst</t>
  </si>
  <si>
    <t>PCRP/201219</t>
  </si>
  <si>
    <t>Affil A/P at PCRP</t>
  </si>
  <si>
    <t>PCRP/210700</t>
  </si>
  <si>
    <t>Interco A/P-Current</t>
  </si>
  <si>
    <t>PCRP/210701</t>
  </si>
  <si>
    <t>Intco A/P-Reg-NonReg</t>
  </si>
  <si>
    <t>PCRP/210703</t>
  </si>
  <si>
    <t>IC AP Reg-NonReg Con</t>
  </si>
  <si>
    <t>PCRP/210711</t>
  </si>
  <si>
    <t>Intco A/P-PFS Acquis</t>
  </si>
  <si>
    <t>PCRP/210713</t>
  </si>
  <si>
    <t>Intco A/P-Glenrock C</t>
  </si>
  <si>
    <t>PCRP/210719</t>
  </si>
  <si>
    <t>I/Co A/P - NV Energy</t>
  </si>
  <si>
    <t>PCRP/210720</t>
  </si>
  <si>
    <t>I/Co A/P-SP UK(SPUK)</t>
  </si>
  <si>
    <t>PCRP/210722</t>
  </si>
  <si>
    <t>I/C A/P-MidAm Renew</t>
  </si>
  <si>
    <t>PCRP/210724</t>
  </si>
  <si>
    <t>I/Co A/P - MHC Inc.</t>
  </si>
  <si>
    <t>PCRP/210727</t>
  </si>
  <si>
    <t>I/Co A/P - CalEnergy</t>
  </si>
  <si>
    <t>PCRP/210729</t>
  </si>
  <si>
    <t>I/Co A/P - NNG</t>
  </si>
  <si>
    <t>PCRP/210740</t>
  </si>
  <si>
    <t>I/Co A/P - M&amp;M Ranch</t>
  </si>
  <si>
    <t>PCRP/210750</t>
  </si>
  <si>
    <t>InterCo Tax Pay-PHI</t>
  </si>
  <si>
    <t>PCRP/210771</t>
  </si>
  <si>
    <t>I/C A/P Net Pwr-Sier</t>
  </si>
  <si>
    <t>PCRP/230195</t>
  </si>
  <si>
    <t>I/C Tran Ser Dep-PPM</t>
  </si>
  <si>
    <t>PCRP/230185</t>
  </si>
  <si>
    <t>Counter Party Prepay</t>
  </si>
  <si>
    <t>PCRP/116041</t>
  </si>
  <si>
    <t>IntCo St Tx Rec- PHI</t>
  </si>
  <si>
    <t>PCRP/146450</t>
  </si>
  <si>
    <t>A/Amort-Capital Leas</t>
  </si>
  <si>
    <t>PCRP/210751</t>
  </si>
  <si>
    <t>IntrCo St Tx Pay-PHI</t>
  </si>
  <si>
    <t>PCRP/210761</t>
  </si>
  <si>
    <t>IntrCo Fd Tx Pay-Evn</t>
  </si>
  <si>
    <t>PCRP/210762</t>
  </si>
  <si>
    <t>IntrCo Fd Tx Pay-Odd</t>
  </si>
  <si>
    <t>PCRP/210763</t>
  </si>
  <si>
    <t>IntrCo St Tx Pay-Evn</t>
  </si>
  <si>
    <t>PCRP/210764</t>
  </si>
  <si>
    <t>IntrCo St Tx Pay-Odd</t>
  </si>
  <si>
    <t>PCRP/210791</t>
  </si>
  <si>
    <t>IntrCo Tx Pay-FERC</t>
  </si>
  <si>
    <t>PCRP/232500</t>
  </si>
  <si>
    <t>Frnch/Lic Accr/Auto</t>
  </si>
  <si>
    <t>PCRP/233001</t>
  </si>
  <si>
    <t>OR - Property Tax</t>
  </si>
  <si>
    <t>PCRP/233009</t>
  </si>
  <si>
    <t>Ute Possessory Tax</t>
  </si>
  <si>
    <t>PCRP/233010</t>
  </si>
  <si>
    <t>Sho-Ban Possessry Tx</t>
  </si>
  <si>
    <t>PCRP/233011</t>
  </si>
  <si>
    <t>Goshute Possessry Tx</t>
  </si>
  <si>
    <t>PCRP/233013</t>
  </si>
  <si>
    <t>NM - Property Tax</t>
  </si>
  <si>
    <t>PCRP/233015</t>
  </si>
  <si>
    <t>Crow Possessory Tax</t>
  </si>
  <si>
    <t>PCRP/233016</t>
  </si>
  <si>
    <t>Umatilla Possesry Tx</t>
  </si>
  <si>
    <t>PCRP/233017</t>
  </si>
  <si>
    <t>NV - Property Tax</t>
  </si>
  <si>
    <t>PCRP/233401</t>
  </si>
  <si>
    <t>Oregon Unemp</t>
  </si>
  <si>
    <t>PCRP/233402</t>
  </si>
  <si>
    <t>Washington Unemp</t>
  </si>
  <si>
    <t>PCRP/233403</t>
  </si>
  <si>
    <t>Nevada Unemp Tax</t>
  </si>
  <si>
    <t>PCRP/233404</t>
  </si>
  <si>
    <t>Nevada Cep Tax</t>
  </si>
  <si>
    <t>PCRP/233405</t>
  </si>
  <si>
    <t>Nevada Business Tax</t>
  </si>
  <si>
    <t>PCRP/233406</t>
  </si>
  <si>
    <t>California Unemp</t>
  </si>
  <si>
    <t>PCRP/233407</t>
  </si>
  <si>
    <t>Texas Unemp</t>
  </si>
  <si>
    <t>PCRP/233408</t>
  </si>
  <si>
    <t>Idaho Unemp</t>
  </si>
  <si>
    <t>PCRP/233409</t>
  </si>
  <si>
    <t>Montana Unemp</t>
  </si>
  <si>
    <t>PCRP/233410</t>
  </si>
  <si>
    <t>Wyoming Employment</t>
  </si>
  <si>
    <t>PCRP/233411</t>
  </si>
  <si>
    <t>Montana Old Fund Tax</t>
  </si>
  <si>
    <t>PCRP/233412</t>
  </si>
  <si>
    <t>Wilsonville Payroll</t>
  </si>
  <si>
    <t>PCRP/233413</t>
  </si>
  <si>
    <t>Tri-Met Payroll Tax</t>
  </si>
  <si>
    <t>PCRP/233414</t>
  </si>
  <si>
    <t>Lane County Mass Tra</t>
  </si>
  <si>
    <t>PCRP/233415</t>
  </si>
  <si>
    <t>Utah Unemp Tax</t>
  </si>
  <si>
    <t>PCRP/233416</t>
  </si>
  <si>
    <t>California Employmen</t>
  </si>
  <si>
    <t>PCRP/235201</t>
  </si>
  <si>
    <t>Accrual-S&amp;U Non Rec.</t>
  </si>
  <si>
    <t>PCRP/235210</t>
  </si>
  <si>
    <t>Accr - Prop Tax</t>
  </si>
  <si>
    <t>PCRP/235280</t>
  </si>
  <si>
    <t>Accr - Extraction Tx</t>
  </si>
  <si>
    <t>PCRP/235290</t>
  </si>
  <si>
    <t>Accr - Sever Tax</t>
  </si>
  <si>
    <t>PCRP/235302</t>
  </si>
  <si>
    <t>PCRP/235303</t>
  </si>
  <si>
    <t>Fed Exc Tax - Diesel</t>
  </si>
  <si>
    <t>PCRP/235304</t>
  </si>
  <si>
    <t>Fed Excise Tax On Co</t>
  </si>
  <si>
    <t>PCRP/235310</t>
  </si>
  <si>
    <t>Accr - B&amp;O Tax</t>
  </si>
  <si>
    <t>PCRP/235320</t>
  </si>
  <si>
    <t>Accr - Black Lung Ta</t>
  </si>
  <si>
    <t>PCRP/240317</t>
  </si>
  <si>
    <t>Accrued Unemp Tax-MT</t>
  </si>
  <si>
    <t>PCRP/240318</t>
  </si>
  <si>
    <t>Accrued Unemp Tax-MI</t>
  </si>
  <si>
    <t>PCRP/240324</t>
  </si>
  <si>
    <t>Undercollected Fran</t>
  </si>
  <si>
    <t>PCRP/240341</t>
  </si>
  <si>
    <t>WA Rev Tax-w/ Unbill</t>
  </si>
  <si>
    <t>PCRP/240342</t>
  </si>
  <si>
    <t>Utah Gross Receipts</t>
  </si>
  <si>
    <t>PCRP/240346</t>
  </si>
  <si>
    <t>Utah Special Fuel Ta</t>
  </si>
  <si>
    <t>PCRP/240348</t>
  </si>
  <si>
    <t>Idaho Road Use Tax</t>
  </si>
  <si>
    <t>PCRP/240349</t>
  </si>
  <si>
    <t>Wyoming Motor Vehicl</t>
  </si>
  <si>
    <t>PCRP/240390</t>
  </si>
  <si>
    <t>Prov Misc Tax-Other</t>
  </si>
  <si>
    <t>PCRP/240391</t>
  </si>
  <si>
    <t>Utah Environmental T</t>
  </si>
  <si>
    <t>PCRP/240393</t>
  </si>
  <si>
    <t>Wyoming Environmenta</t>
  </si>
  <si>
    <t>PCRP/240395</t>
  </si>
  <si>
    <t>Washington Undergrou</t>
  </si>
  <si>
    <t>PCRP/240396</t>
  </si>
  <si>
    <t>Oregon Underground S</t>
  </si>
  <si>
    <t>PCRP/240503</t>
  </si>
  <si>
    <t>Wash Wholesaling Tax</t>
  </si>
  <si>
    <t>PCRP/240504</t>
  </si>
  <si>
    <t>Wash Retailing Tax</t>
  </si>
  <si>
    <t>PCRP/240505</t>
  </si>
  <si>
    <t>Wash Extracting Tax</t>
  </si>
  <si>
    <t>PCRP/240506</t>
  </si>
  <si>
    <t>Wash Extracting For</t>
  </si>
  <si>
    <t>PCRP/240507</t>
  </si>
  <si>
    <t>California Environme</t>
  </si>
  <si>
    <t>PCRP/240508</t>
  </si>
  <si>
    <t>Arizona Intrastate T</t>
  </si>
  <si>
    <t>PCRP/241001</t>
  </si>
  <si>
    <t>Accum Fed Envir-Supe</t>
  </si>
  <si>
    <t>PCRP/241002</t>
  </si>
  <si>
    <t>Fed Inc Tax</t>
  </si>
  <si>
    <t>PCRP/241003</t>
  </si>
  <si>
    <t>DSR Federal Tax</t>
  </si>
  <si>
    <t>PCRP/241005</t>
  </si>
  <si>
    <t>PIMI Fed Inc Tax</t>
  </si>
  <si>
    <t>PCRP/241064</t>
  </si>
  <si>
    <t>PMI Fed Income Tax</t>
  </si>
  <si>
    <t>PCRP/241065</t>
  </si>
  <si>
    <t>DSR Fed Income Tax</t>
  </si>
  <si>
    <t>PCRP/241951</t>
  </si>
  <si>
    <t>Curr Fed/St Inc Tax</t>
  </si>
  <si>
    <t>PCRP/241952</t>
  </si>
  <si>
    <t>Cr Fed/St In Tx(PHI)</t>
  </si>
  <si>
    <t>PCRP/241953</t>
  </si>
  <si>
    <t>FIN 48 Liab-Fed Curr</t>
  </si>
  <si>
    <t>PCRP/241954</t>
  </si>
  <si>
    <t>FIN 48 Liab-St-Curr</t>
  </si>
  <si>
    <t>PCRP/243000</t>
  </si>
  <si>
    <t>Prov Income tax-Stat</t>
  </si>
  <si>
    <t>PCRP/243003</t>
  </si>
  <si>
    <t>AZ State Income Tax</t>
  </si>
  <si>
    <t>PCRP/243005</t>
  </si>
  <si>
    <t>CA State Income Tax</t>
  </si>
  <si>
    <t>PCRP/243012</t>
  </si>
  <si>
    <t>ID State Income Tax</t>
  </si>
  <si>
    <t>PCRP/243026</t>
  </si>
  <si>
    <t>MT State Income Tax</t>
  </si>
  <si>
    <t>PCRP/243031</t>
  </si>
  <si>
    <t>NM State Income Tax</t>
  </si>
  <si>
    <t>PCRP/243037</t>
  </si>
  <si>
    <t>OR State Income Tax</t>
  </si>
  <si>
    <t>PCRP/243044</t>
  </si>
  <si>
    <t>UT State Income Tax</t>
  </si>
  <si>
    <t>PCRP/243047</t>
  </si>
  <si>
    <t>Washington D.C. Inc</t>
  </si>
  <si>
    <t>PCRP/243052</t>
  </si>
  <si>
    <t>City of PDX Inc Tax</t>
  </si>
  <si>
    <t>PCRP/243053</t>
  </si>
  <si>
    <t>Multnomah Income Tax</t>
  </si>
  <si>
    <t>PCRP/248094</t>
  </si>
  <si>
    <t>Accrued Fees -OR DOE</t>
  </si>
  <si>
    <t>PCRP/287953</t>
  </si>
  <si>
    <t>FIN 48 Liab-Fed NonC</t>
  </si>
  <si>
    <t>PCRP/287954</t>
  </si>
  <si>
    <t>FIN 48 Liab-St-NonCu</t>
  </si>
  <si>
    <t>PCRP/238000</t>
  </si>
  <si>
    <t>Accr - Interest</t>
  </si>
  <si>
    <t>PCRP/238001</t>
  </si>
  <si>
    <t>8.271% FMB C-U (REA)</t>
  </si>
  <si>
    <t>PCRP/238002</t>
  </si>
  <si>
    <t>7.978% FMB C-U Ser (</t>
  </si>
  <si>
    <t>PCRP/238003</t>
  </si>
  <si>
    <t>8.493% FMB C-U Ser (</t>
  </si>
  <si>
    <t>PCRP/238004</t>
  </si>
  <si>
    <t>8.797% FMB C-U Ser (</t>
  </si>
  <si>
    <t>PCRP/238009</t>
  </si>
  <si>
    <t>PCRP/238010</t>
  </si>
  <si>
    <t>PCRP/238011</t>
  </si>
  <si>
    <t>FMB - 9.5% Due 5-20-</t>
  </si>
  <si>
    <t>PCRP/238012</t>
  </si>
  <si>
    <t>FMB - 9.5% Due 6/1/9</t>
  </si>
  <si>
    <t>PCRP/238013</t>
  </si>
  <si>
    <t>FMB - 9.5% Due 6-1-9</t>
  </si>
  <si>
    <t>PCRP/238014</t>
  </si>
  <si>
    <t>FMB - 9.48% Due 5-25</t>
  </si>
  <si>
    <t>PCRP/238015</t>
  </si>
  <si>
    <t>FMB - 9.4% Due 6-15-</t>
  </si>
  <si>
    <t>PCRP/238016</t>
  </si>
  <si>
    <t>FMB - 8.59% Due 9-1-</t>
  </si>
  <si>
    <t>PCRP/238017</t>
  </si>
  <si>
    <t>FMB - 8.55% Due 8-10</t>
  </si>
  <si>
    <t>PCRP/238018</t>
  </si>
  <si>
    <t>PCRP/238019</t>
  </si>
  <si>
    <t>PCRP/238020</t>
  </si>
  <si>
    <t>PCRP/238021</t>
  </si>
  <si>
    <t>PCRP/238022</t>
  </si>
  <si>
    <t>PCRP/238023</t>
  </si>
  <si>
    <t>PCRP/238024</t>
  </si>
  <si>
    <t>PCRP/238025</t>
  </si>
  <si>
    <t>PCRP/238026</t>
  </si>
  <si>
    <t>PCRP/238027</t>
  </si>
  <si>
    <t>PCRP/238028</t>
  </si>
  <si>
    <t>PCRP/238029</t>
  </si>
  <si>
    <t>PCRP/238030</t>
  </si>
  <si>
    <t>PCRP/238031</t>
  </si>
  <si>
    <t>PCRP/238032</t>
  </si>
  <si>
    <t>PCRP/238033</t>
  </si>
  <si>
    <t>PCRP/238034</t>
  </si>
  <si>
    <t>PCRP/238035</t>
  </si>
  <si>
    <t>PCRP/238036</t>
  </si>
  <si>
    <t>PCRP/238037</t>
  </si>
  <si>
    <t>PCRP/238038</t>
  </si>
  <si>
    <t>PCRP/238040</t>
  </si>
  <si>
    <t>PCRP/238044</t>
  </si>
  <si>
    <t>PCRP/238045</t>
  </si>
  <si>
    <t>PCRP/238046</t>
  </si>
  <si>
    <t>PCRP/238047</t>
  </si>
  <si>
    <t>PCRP/238048</t>
  </si>
  <si>
    <t>PCRP/238049</t>
  </si>
  <si>
    <t>PCRP/238050</t>
  </si>
  <si>
    <t>MTN Ser.D 7.46% Due</t>
  </si>
  <si>
    <t>PCRP/238051</t>
  </si>
  <si>
    <t>MTN Ser.D 7.45% Due</t>
  </si>
  <si>
    <t>PCRP/238052</t>
  </si>
  <si>
    <t>PCRP/238053</t>
  </si>
  <si>
    <t>MTN Ser.D 7.40% Due</t>
  </si>
  <si>
    <t>PCRP/238054</t>
  </si>
  <si>
    <t>PCRP/238055</t>
  </si>
  <si>
    <t>PCRP/238056</t>
  </si>
  <si>
    <t>PCRP/238057</t>
  </si>
  <si>
    <t>MTN Ser.D 7.50% Due</t>
  </si>
  <si>
    <t>PCRP/238058</t>
  </si>
  <si>
    <t>MTN Ser.D 7.49% Due</t>
  </si>
  <si>
    <t>PCRP/238059</t>
  </si>
  <si>
    <t>MTN Ser.D 7.35% Due</t>
  </si>
  <si>
    <t>PCRP/238060</t>
  </si>
  <si>
    <t>PCRP/238061</t>
  </si>
  <si>
    <t>PCRP/238062</t>
  </si>
  <si>
    <t>MTN Ser.D 7.54% Due</t>
  </si>
  <si>
    <t>PCRP/238063</t>
  </si>
  <si>
    <t>PCRP/238064</t>
  </si>
  <si>
    <t>PCRP/238065</t>
  </si>
  <si>
    <t>PCRP/238066</t>
  </si>
  <si>
    <t>PCRP/238067</t>
  </si>
  <si>
    <t>PCRP/238068</t>
  </si>
  <si>
    <t>PCRP/238069</t>
  </si>
  <si>
    <t>PCRP/238070</t>
  </si>
  <si>
    <t>PCRP/238071</t>
  </si>
  <si>
    <t>PCRP/238072</t>
  </si>
  <si>
    <t>PCRP/238073</t>
  </si>
  <si>
    <t>PCRP/238075</t>
  </si>
  <si>
    <t>PCRP/238076</t>
  </si>
  <si>
    <t>PCRP/238077</t>
  </si>
  <si>
    <t>PCRP/238081</t>
  </si>
  <si>
    <t>PCRP/238082</t>
  </si>
  <si>
    <t>PCRP/238083</t>
  </si>
  <si>
    <t>PCRP/238084</t>
  </si>
  <si>
    <t>PCRP/238085</t>
  </si>
  <si>
    <t>PCRP/238086</t>
  </si>
  <si>
    <t>PCRP/238088</t>
  </si>
  <si>
    <t>PCRP/238089</t>
  </si>
  <si>
    <t>PCRP/238090</t>
  </si>
  <si>
    <t>PCRP/238091</t>
  </si>
  <si>
    <t>PCRP/238092</t>
  </si>
  <si>
    <t>PCRP/238095</t>
  </si>
  <si>
    <t>PCRP/238096</t>
  </si>
  <si>
    <t>PCRP/238097</t>
  </si>
  <si>
    <t>PCRP/238098</t>
  </si>
  <si>
    <t>PCRP/238099</t>
  </si>
  <si>
    <t>PCRP/238100</t>
  </si>
  <si>
    <t>PCRP/238101</t>
  </si>
  <si>
    <t>PCRP/238102</t>
  </si>
  <si>
    <t>PCRP/238103</t>
  </si>
  <si>
    <t>PCRP/238104</t>
  </si>
  <si>
    <t>PCRP/238105</t>
  </si>
  <si>
    <t>PCRP/238106</t>
  </si>
  <si>
    <t>PCRP/238107</t>
  </si>
  <si>
    <t>PCRP/238108</t>
  </si>
  <si>
    <t>PCRP/238109</t>
  </si>
  <si>
    <t>PCRP/238110</t>
  </si>
  <si>
    <t>PCRP/238111</t>
  </si>
  <si>
    <t>PCRP/238112</t>
  </si>
  <si>
    <t>PCRP/238113</t>
  </si>
  <si>
    <t>PCRP/238114</t>
  </si>
  <si>
    <t>PCRP/238116</t>
  </si>
  <si>
    <t>PCRP/238117</t>
  </si>
  <si>
    <t>PCRP/238118</t>
  </si>
  <si>
    <t>PCRP/238119</t>
  </si>
  <si>
    <t>PCRP/238120</t>
  </si>
  <si>
    <t>PCRP/238121</t>
  </si>
  <si>
    <t>PCRP/238122</t>
  </si>
  <si>
    <t>PCRP/238123</t>
  </si>
  <si>
    <t>PCRP/238125</t>
  </si>
  <si>
    <t>PCRP/238126</t>
  </si>
  <si>
    <t>PCRP/238127</t>
  </si>
  <si>
    <t>PCRP/238128</t>
  </si>
  <si>
    <t>PCRP/238129</t>
  </si>
  <si>
    <t>PCRP/238130</t>
  </si>
  <si>
    <t>PCRP/238131</t>
  </si>
  <si>
    <t>PCRP/238132</t>
  </si>
  <si>
    <t>PCRP/238133</t>
  </si>
  <si>
    <t>PCRP/238134</t>
  </si>
  <si>
    <t>PCRP/238135</t>
  </si>
  <si>
    <t>PCRP/238136</t>
  </si>
  <si>
    <t>PCRP/238137</t>
  </si>
  <si>
    <t>PCRP/238138</t>
  </si>
  <si>
    <t>PCRP/238141</t>
  </si>
  <si>
    <t>MTN Ser.F 5.85% 4/17</t>
  </si>
  <si>
    <t>PCRP/238142</t>
  </si>
  <si>
    <t>PCRP/238143</t>
  </si>
  <si>
    <t>PCRP/238144</t>
  </si>
  <si>
    <t>PCRP/238145</t>
  </si>
  <si>
    <t>PCRP/238146</t>
  </si>
  <si>
    <t>PCRP/238147</t>
  </si>
  <si>
    <t>PCRP/238148</t>
  </si>
  <si>
    <t>PCRP/238149</t>
  </si>
  <si>
    <t>PCRP/238152</t>
  </si>
  <si>
    <t>PCRP/238159</t>
  </si>
  <si>
    <t>PCRP/238160</t>
  </si>
  <si>
    <t>PCRP/238161</t>
  </si>
  <si>
    <t>PCRP/238163</t>
  </si>
  <si>
    <t>PCRP/238164</t>
  </si>
  <si>
    <t>PCRP/238165</t>
  </si>
  <si>
    <t>PCRP/238166</t>
  </si>
  <si>
    <t>PCRP/238168</t>
  </si>
  <si>
    <t>PCRP/238169</t>
  </si>
  <si>
    <t>PCRP/238184</t>
  </si>
  <si>
    <t>PCRP/238604</t>
  </si>
  <si>
    <t>PCRB-Sweetwater/Conv</t>
  </si>
  <si>
    <t>PCRP/238609</t>
  </si>
  <si>
    <t>PCRB-Emery Co. 1993A</t>
  </si>
  <si>
    <t>PCRP/238610</t>
  </si>
  <si>
    <t>PCRB-Emery Co. 1993B</t>
  </si>
  <si>
    <t>PCRP/238611</t>
  </si>
  <si>
    <t>PCRB-Lincoln Co.1993</t>
  </si>
  <si>
    <t>PCRP/238614</t>
  </si>
  <si>
    <t>PCRB-Moffat Co. 1994</t>
  </si>
  <si>
    <t>PCRP/238617</t>
  </si>
  <si>
    <t>PCRB-Emery Co. 1996</t>
  </si>
  <si>
    <t>PCRP/238618</t>
  </si>
  <si>
    <t>Emy County Rate Swap</t>
  </si>
  <si>
    <t>PCRP/238619</t>
  </si>
  <si>
    <t>PCRP/238620</t>
  </si>
  <si>
    <t>Amort Swap - Credit</t>
  </si>
  <si>
    <t>PCRP/238630</t>
  </si>
  <si>
    <t>PCRP/238851</t>
  </si>
  <si>
    <t>PCRP/238852</t>
  </si>
  <si>
    <t>PCRP/238853</t>
  </si>
  <si>
    <t>Ser C Deb Pacificorp</t>
  </si>
  <si>
    <t>PCRP/238854</t>
  </si>
  <si>
    <t>Ser D Deb-Pacificorp</t>
  </si>
  <si>
    <t>PCRP/238900</t>
  </si>
  <si>
    <t>Accr-Comm Paper Int</t>
  </si>
  <si>
    <t>PCRP/238910</t>
  </si>
  <si>
    <t>Accr-Credit Fac Int</t>
  </si>
  <si>
    <t>PCRP/238952</t>
  </si>
  <si>
    <t>Int Accr - Rate Refu</t>
  </si>
  <si>
    <t>PCRP/238954</t>
  </si>
  <si>
    <t>Ralph &amp; Dollie Lundy</t>
  </si>
  <si>
    <t>PCRP/238955</t>
  </si>
  <si>
    <t>PCRP/238957</t>
  </si>
  <si>
    <t>Fed Inc Tax Int Accr</t>
  </si>
  <si>
    <t>PCRP/238958</t>
  </si>
  <si>
    <t>Int On Overpay-Elec</t>
  </si>
  <si>
    <t>PCRP/238960</t>
  </si>
  <si>
    <t>Interest on NOB's -</t>
  </si>
  <si>
    <t>PCRP/241817</t>
  </si>
  <si>
    <t>Cur fed int inctn tx</t>
  </si>
  <si>
    <t>PCRP/241837</t>
  </si>
  <si>
    <t>Cur st int uncrtn tx</t>
  </si>
  <si>
    <t>2371000</t>
  </si>
  <si>
    <t>PCRP/236090</t>
  </si>
  <si>
    <t>Int Payable -Pref St</t>
  </si>
  <si>
    <t>PCRP/241957</t>
  </si>
  <si>
    <t>Cntr Cr Fed Int-IRHI</t>
  </si>
  <si>
    <t>PCRP/241959</t>
  </si>
  <si>
    <t>Cntr Cur St Int-IRHI</t>
  </si>
  <si>
    <t>PCRP/236000</t>
  </si>
  <si>
    <t>Div Payable -Interco</t>
  </si>
  <si>
    <t>PCRP/236001</t>
  </si>
  <si>
    <t>Divs Decl - Common</t>
  </si>
  <si>
    <t>PCRP/236004</t>
  </si>
  <si>
    <t>Divs Pay - USNB</t>
  </si>
  <si>
    <t>PCRP/236005</t>
  </si>
  <si>
    <t>Divs Pay - BNY</t>
  </si>
  <si>
    <t>PCRP/211220</t>
  </si>
  <si>
    <t>Soc Sec Tax With</t>
  </si>
  <si>
    <t>PCRP/211230</t>
  </si>
  <si>
    <t>Medicare Tax With</t>
  </si>
  <si>
    <t>PCRP/211249</t>
  </si>
  <si>
    <t>Other Payroll Taxes</t>
  </si>
  <si>
    <t>PCRP/232000</t>
  </si>
  <si>
    <t>Franch/Lic Tax Colle</t>
  </si>
  <si>
    <t>PCRP/232001</t>
  </si>
  <si>
    <t>Fran/LicTaxColleConv</t>
  </si>
  <si>
    <t>PCRP/245941</t>
  </si>
  <si>
    <t>Washington State B&amp;O</t>
  </si>
  <si>
    <t>PCRP/245944</t>
  </si>
  <si>
    <t>Director Of Int Rev-</t>
  </si>
  <si>
    <t>PCRP/245945</t>
  </si>
  <si>
    <t>Washington Retail Sa</t>
  </si>
  <si>
    <t>PCRP/245947</t>
  </si>
  <si>
    <t>Undistributed Tax Co</t>
  </si>
  <si>
    <t>PCRP/245948</t>
  </si>
  <si>
    <t>City Of Pendleton Ut</t>
  </si>
  <si>
    <t>PCRP/245949</t>
  </si>
  <si>
    <t>Ut St Mineral Rylty</t>
  </si>
  <si>
    <t>PCRP/245951</t>
  </si>
  <si>
    <t>Utah State Mineral W</t>
  </si>
  <si>
    <t>PCRP/245958</t>
  </si>
  <si>
    <t>CAN GST Collctn Pay</t>
  </si>
  <si>
    <t>PCRP/241808</t>
  </si>
  <si>
    <t>Cur fed pnlty tx cor</t>
  </si>
  <si>
    <t>PCRP/241818</t>
  </si>
  <si>
    <t>Cur fed pnlty uncrtn</t>
  </si>
  <si>
    <t>PCRP/248008</t>
  </si>
  <si>
    <t>BPA C&amp;R Discount</t>
  </si>
  <si>
    <t>PCRP/248010</t>
  </si>
  <si>
    <t>PCRP/248011</t>
  </si>
  <si>
    <t>PCRP/248012</t>
  </si>
  <si>
    <t>DRIP Liability</t>
  </si>
  <si>
    <t>PCRP/248013</t>
  </si>
  <si>
    <t>BPA Consv Discount</t>
  </si>
  <si>
    <t>PCRP/248014</t>
  </si>
  <si>
    <t>BPA Renew Discount</t>
  </si>
  <si>
    <t>Liab-CA GHG Retail</t>
  </si>
  <si>
    <t>PCRP/248028</t>
  </si>
  <si>
    <t>Liab-CA GHG Wholesal</t>
  </si>
  <si>
    <t>PCRP/248030</t>
  </si>
  <si>
    <t>Green Tag Purch Obl</t>
  </si>
  <si>
    <t>PCRP/248040</t>
  </si>
  <si>
    <t>WA Municipality Tax</t>
  </si>
  <si>
    <t>PCRP/248045</t>
  </si>
  <si>
    <t>WA State Utility Tax</t>
  </si>
  <si>
    <t>PCRP/248055</t>
  </si>
  <si>
    <t>CSS Misc Adj</t>
  </si>
  <si>
    <t>PCRP/248060</t>
  </si>
  <si>
    <t>Unclaimed Dividend C</t>
  </si>
  <si>
    <t>PCRP/248080</t>
  </si>
  <si>
    <t>WV Cont Term Fee Acc</t>
  </si>
  <si>
    <t>PCRP/248091</t>
  </si>
  <si>
    <t>Acc Fees-WY Pub Srvs</t>
  </si>
  <si>
    <t>PCRP/248093</t>
  </si>
  <si>
    <t>Accrued Fees -CA PUC</t>
  </si>
  <si>
    <t>PCRP/248095</t>
  </si>
  <si>
    <t>Accr Emissions Permi</t>
  </si>
  <si>
    <t>PCRP/248103</t>
  </si>
  <si>
    <t>American United Life</t>
  </si>
  <si>
    <t>PCRP/248104</t>
  </si>
  <si>
    <t>Vacation Accrual-Uta</t>
  </si>
  <si>
    <t>PCRP/248105</t>
  </si>
  <si>
    <t>Vacations Earned-Pac</t>
  </si>
  <si>
    <t>PCRP/248106</t>
  </si>
  <si>
    <t>Personal Time Liabil</t>
  </si>
  <si>
    <t>PCRP/248107</t>
  </si>
  <si>
    <t>Sick Leave Liability</t>
  </si>
  <si>
    <t>PCRP/248108</t>
  </si>
  <si>
    <t>Mccormick, A L Clats</t>
  </si>
  <si>
    <t>PCRP/248109</t>
  </si>
  <si>
    <t>Mutual Benefit Life</t>
  </si>
  <si>
    <t>PCRP/248110</t>
  </si>
  <si>
    <t>Ohio National Life I</t>
  </si>
  <si>
    <t>PCRP/248111</t>
  </si>
  <si>
    <t>Metro Garage Disposa</t>
  </si>
  <si>
    <t>PCRP/248112</t>
  </si>
  <si>
    <t>Accrued Liabilities</t>
  </si>
  <si>
    <t>PCRP/248113</t>
  </si>
  <si>
    <t>Misc Cur/Accr Liab-C</t>
  </si>
  <si>
    <t>PCRP/248114</t>
  </si>
  <si>
    <t>Accounting Relocatio</t>
  </si>
  <si>
    <t>PCRP/248115</t>
  </si>
  <si>
    <t>Montana Sale Accr Ex</t>
  </si>
  <si>
    <t>PCRP/248116</t>
  </si>
  <si>
    <t>Scottish Merger Liab</t>
  </si>
  <si>
    <t>PCRP/248117</t>
  </si>
  <si>
    <t>Oregon LIC-Liab Resv</t>
  </si>
  <si>
    <t>PCRP/248118</t>
  </si>
  <si>
    <t>CSS Interface Offset</t>
  </si>
  <si>
    <t>PCRP/248120</t>
  </si>
  <si>
    <t>Empl Contrib. to Agn</t>
  </si>
  <si>
    <t>PCRP/248125</t>
  </si>
  <si>
    <t>InterCo Deferred Ren</t>
  </si>
  <si>
    <t>PCRP/248135</t>
  </si>
  <si>
    <t>Rnt Pbl - Wst Valley</t>
  </si>
  <si>
    <t>PCRP/248200</t>
  </si>
  <si>
    <t>Utah Life Line Rate</t>
  </si>
  <si>
    <t>PCRP/248201</t>
  </si>
  <si>
    <t>Wash Low Income Asst</t>
  </si>
  <si>
    <t>PCRP/248220</t>
  </si>
  <si>
    <t>ID Cust Balancing Ac</t>
  </si>
  <si>
    <t>PCRP/248221</t>
  </si>
  <si>
    <t>OR Cust Balancing Ac</t>
  </si>
  <si>
    <t>PCRP/248500</t>
  </si>
  <si>
    <t>Open Access UDC Liab</t>
  </si>
  <si>
    <t>PCRP/248902</t>
  </si>
  <si>
    <t>Wthr Derv Lia - Cur</t>
  </si>
  <si>
    <t>PCRP/248903</t>
  </si>
  <si>
    <t>SFAS 133 Trdg Lia-C</t>
  </si>
  <si>
    <t>PCRP/248904</t>
  </si>
  <si>
    <t>PCRP/249973</t>
  </si>
  <si>
    <t>Rate Ref Prov - Curr</t>
  </si>
  <si>
    <t>PCRP/249995</t>
  </si>
  <si>
    <t>Acc Sevrn-Recl to LT</t>
  </si>
  <si>
    <t>PCRP/249999</t>
  </si>
  <si>
    <t>Oth Def Cr - Current</t>
  </si>
  <si>
    <t>PCRP/280309</t>
  </si>
  <si>
    <t>Prop Ins Prov-Cur</t>
  </si>
  <si>
    <t>PCRP/284109</t>
  </si>
  <si>
    <t>Rate Ref Prov-Recl</t>
  </si>
  <si>
    <t>PCRP/284110</t>
  </si>
  <si>
    <t>Prov for Merger Cred</t>
  </si>
  <si>
    <t>PCRP/284808</t>
  </si>
  <si>
    <t>Non-curr fed pnlty</t>
  </si>
  <si>
    <t>PCRP/284818</t>
  </si>
  <si>
    <t>Non-cur fed pnlty un</t>
  </si>
  <si>
    <t>PCRP/245101</t>
  </si>
  <si>
    <t>Current Oblig - One</t>
  </si>
  <si>
    <t>PCRP/245105</t>
  </si>
  <si>
    <t>Current Oblig - Clat</t>
  </si>
  <si>
    <t>PCRP/245106</t>
  </si>
  <si>
    <t>Current Oblig - West</t>
  </si>
  <si>
    <t>PCRP/245107</t>
  </si>
  <si>
    <t>Current Oblig - Casp</t>
  </si>
  <si>
    <t>PCRP/245108</t>
  </si>
  <si>
    <t>Current Oblig - Will</t>
  </si>
  <si>
    <t>PCRP/248912</t>
  </si>
  <si>
    <t>FAS 133 Frozen-Cur</t>
  </si>
  <si>
    <t>PCRP/248915</t>
  </si>
  <si>
    <t>FAS 133 Deriv Curr</t>
  </si>
  <si>
    <t>PCRP/283903</t>
  </si>
  <si>
    <t>SFAS 133 Trd Lia-NCr</t>
  </si>
  <si>
    <t>283903</t>
  </si>
  <si>
    <t>PCRP/283912</t>
  </si>
  <si>
    <t>FAS 133 Froze-NonCur</t>
  </si>
  <si>
    <t>2450000</t>
  </si>
  <si>
    <t>PCRP/248911</t>
  </si>
  <si>
    <t>2451000</t>
  </si>
  <si>
    <t>PCRP/283911</t>
  </si>
  <si>
    <t>2521100</t>
  </si>
  <si>
    <t>285050</t>
  </si>
  <si>
    <t>PCRP/285050</t>
  </si>
  <si>
    <t>Cust Adv-Ref-PPL</t>
  </si>
  <si>
    <t>2523990</t>
  </si>
  <si>
    <t>PCRP/285200</t>
  </si>
  <si>
    <t>Cust Adv-Pot R</t>
  </si>
  <si>
    <t>2530000</t>
  </si>
  <si>
    <t>230145</t>
  </si>
  <si>
    <t>289005</t>
  </si>
  <si>
    <t>PCRP/289005</t>
  </si>
  <si>
    <t>Unearned Joint Use P</t>
  </si>
  <si>
    <t>289510</t>
  </si>
  <si>
    <t>PCRP/289510</t>
  </si>
  <si>
    <t>401K Administration</t>
  </si>
  <si>
    <t>2532000</t>
  </si>
  <si>
    <t>289010</t>
  </si>
  <si>
    <t>PCRP/289010</t>
  </si>
  <si>
    <t>Oregon Residential</t>
  </si>
  <si>
    <t>289011</t>
  </si>
  <si>
    <t>PCRP/289011</t>
  </si>
  <si>
    <t>Oregon Commercial &amp;</t>
  </si>
  <si>
    <t>289013</t>
  </si>
  <si>
    <t>PCRP/289013</t>
  </si>
  <si>
    <t>Washington Residenti</t>
  </si>
  <si>
    <t>289014</t>
  </si>
  <si>
    <t>PCRP/289014</t>
  </si>
  <si>
    <t>Washington Commercia</t>
  </si>
  <si>
    <t>289525</t>
  </si>
  <si>
    <t>PCRP/289525</t>
  </si>
  <si>
    <t>Yen Swap-Fed Withhol</t>
  </si>
  <si>
    <t>289590</t>
  </si>
  <si>
    <t>PCRP/289590</t>
  </si>
  <si>
    <t>Deferred Rent Expens</t>
  </si>
  <si>
    <t>289595</t>
  </si>
  <si>
    <t>PCRP/289595</t>
  </si>
  <si>
    <t>Pension Administrati</t>
  </si>
  <si>
    <t>289601</t>
  </si>
  <si>
    <t>PCRP/289601</t>
  </si>
  <si>
    <t>Comp Reduct - Credit</t>
  </si>
  <si>
    <t>289602</t>
  </si>
  <si>
    <t>PCRP/289602</t>
  </si>
  <si>
    <t>Phi Deferred Compens</t>
  </si>
  <si>
    <t>289650</t>
  </si>
  <si>
    <t>Exec Trust Comp Redu</t>
  </si>
  <si>
    <t>PCRP/289650</t>
  </si>
  <si>
    <t>PCRP/289700</t>
  </si>
  <si>
    <t>LT Incent Plan-Noncu</t>
  </si>
  <si>
    <t>2536000</t>
  </si>
  <si>
    <t>289703</t>
  </si>
  <si>
    <t>PCRP/289703</t>
  </si>
  <si>
    <t>289704</t>
  </si>
  <si>
    <t>PCRP/289704</t>
  </si>
  <si>
    <t>289705</t>
  </si>
  <si>
    <t>PCRP/289705</t>
  </si>
  <si>
    <t>289718</t>
  </si>
  <si>
    <t>PCRP/289718</t>
  </si>
  <si>
    <t>289719</t>
  </si>
  <si>
    <t>PCRP/289719</t>
  </si>
  <si>
    <t>Stock Incentive 2000</t>
  </si>
  <si>
    <t>289720</t>
  </si>
  <si>
    <t>PCRP/289720</t>
  </si>
  <si>
    <t>Stock Incentive 2001</t>
  </si>
  <si>
    <t>289721</t>
  </si>
  <si>
    <t>PCRP/289721</t>
  </si>
  <si>
    <t>Stock Incentive 2002</t>
  </si>
  <si>
    <t>289722</t>
  </si>
  <si>
    <t>PCRP/289722</t>
  </si>
  <si>
    <t>Stock Incen 2002-PPM</t>
  </si>
  <si>
    <t>2537000</t>
  </si>
  <si>
    <t>289801</t>
  </si>
  <si>
    <t>PCRP/289801</t>
  </si>
  <si>
    <t>Compensation Plan -</t>
  </si>
  <si>
    <t>289802</t>
  </si>
  <si>
    <t>PCRP/289802</t>
  </si>
  <si>
    <t>Don Wheeler Non-Empl</t>
  </si>
  <si>
    <t>289803</t>
  </si>
  <si>
    <t>PCRP/289803</t>
  </si>
  <si>
    <t>289805</t>
  </si>
  <si>
    <t>PCRP/289805</t>
  </si>
  <si>
    <t>Nolan Karras - Non-E</t>
  </si>
  <si>
    <t>289806</t>
  </si>
  <si>
    <t>PCRP/289806</t>
  </si>
  <si>
    <t>Directors' Stock-Rob</t>
  </si>
  <si>
    <t>289807</t>
  </si>
  <si>
    <t>PCRP/289807</t>
  </si>
  <si>
    <t>Directors' Stock-Kat</t>
  </si>
  <si>
    <t>289808</t>
  </si>
  <si>
    <t>PCRP/289808</t>
  </si>
  <si>
    <t>Non Empl Directors'</t>
  </si>
  <si>
    <t>289809</t>
  </si>
  <si>
    <t>PCRP/289809</t>
  </si>
  <si>
    <t>Nonempl Director Sto</t>
  </si>
  <si>
    <t>289810</t>
  </si>
  <si>
    <t>PCRP/289810</t>
  </si>
  <si>
    <t>2538000</t>
  </si>
  <si>
    <t>289403</t>
  </si>
  <si>
    <t>PCRP/289403</t>
  </si>
  <si>
    <t>Restricted Stock - S</t>
  </si>
  <si>
    <t>289404</t>
  </si>
  <si>
    <t>PCRP/289404</t>
  </si>
  <si>
    <t>289405</t>
  </si>
  <si>
    <t>PCRP/289405</t>
  </si>
  <si>
    <t>Stock Retention Awar</t>
  </si>
  <si>
    <t>289406</t>
  </si>
  <si>
    <t>PCRP/289406</t>
  </si>
  <si>
    <t>289407</t>
  </si>
  <si>
    <t>PCRP/289407</t>
  </si>
  <si>
    <t>289408</t>
  </si>
  <si>
    <t>PCRP/289408</t>
  </si>
  <si>
    <t>Stk Ret Award 1997</t>
  </si>
  <si>
    <t>289409</t>
  </si>
  <si>
    <t>PCRP/289409</t>
  </si>
  <si>
    <t>289410</t>
  </si>
  <si>
    <t>PCRP/289410</t>
  </si>
  <si>
    <t>283902</t>
  </si>
  <si>
    <t>PCRP/283902</t>
  </si>
  <si>
    <t>Wthr Derv Lia - NCur</t>
  </si>
  <si>
    <t>288600</t>
  </si>
  <si>
    <t>PCRP/288600</t>
  </si>
  <si>
    <t>Env Liab-Non Current</t>
  </si>
  <si>
    <t>PCRP/289008</t>
  </si>
  <si>
    <t>Def Rev - Lease Ince</t>
  </si>
  <si>
    <t>289051</t>
  </si>
  <si>
    <t>PCRP/289051</t>
  </si>
  <si>
    <t>Deferred Rev - Other</t>
  </si>
  <si>
    <t>289902</t>
  </si>
  <si>
    <t>PCRP/289902</t>
  </si>
  <si>
    <t>Emission Allowance S</t>
  </si>
  <si>
    <t>289903</t>
  </si>
  <si>
    <t>PCRP/289903</t>
  </si>
  <si>
    <t>Lend-A-Hand - Idaho</t>
  </si>
  <si>
    <t>289905</t>
  </si>
  <si>
    <t>PCRP/289905</t>
  </si>
  <si>
    <t>Centralia Refund</t>
  </si>
  <si>
    <t>289916</t>
  </si>
  <si>
    <t>PCRP/289916</t>
  </si>
  <si>
    <t>WY Joint Water Brd</t>
  </si>
  <si>
    <t>289997</t>
  </si>
  <si>
    <t>PCRP/289997</t>
  </si>
  <si>
    <t>Other Defrrd Cr-C&amp;T</t>
  </si>
  <si>
    <t>289999</t>
  </si>
  <si>
    <t>PCRP/289999</t>
  </si>
  <si>
    <t>Other Deferred Credi</t>
  </si>
  <si>
    <t>290000</t>
  </si>
  <si>
    <t>PCRP/290000</t>
  </si>
  <si>
    <t>Minority Interest</t>
  </si>
  <si>
    <t>PCRP/288115</t>
  </si>
  <si>
    <t>Reg Liab-Prop Ins Re</t>
  </si>
  <si>
    <t>288110</t>
  </si>
  <si>
    <t>PCRP/288110</t>
  </si>
  <si>
    <t>Reg Liab-Centralia</t>
  </si>
  <si>
    <t>288111</t>
  </si>
  <si>
    <t>PCRP/288111</t>
  </si>
  <si>
    <t>Reg Liab-Merger Cred</t>
  </si>
  <si>
    <t>288113</t>
  </si>
  <si>
    <t>288117</t>
  </si>
  <si>
    <t>PCRP/288117</t>
  </si>
  <si>
    <t>Reg Liab-OR UE116 Br</t>
  </si>
  <si>
    <t>288120</t>
  </si>
  <si>
    <t>PCRP/288120</t>
  </si>
  <si>
    <t>RegL-OR Rate Refunds</t>
  </si>
  <si>
    <t>288121</t>
  </si>
  <si>
    <t>PCRP/288121</t>
  </si>
  <si>
    <t>Reg Liab-WA Rate Ref</t>
  </si>
  <si>
    <t>288129</t>
  </si>
  <si>
    <t>PCRP/288129</t>
  </si>
  <si>
    <t>Reg Liab-UT DSM-SMUD</t>
  </si>
  <si>
    <t>288130</t>
  </si>
  <si>
    <t>PCRP/288130</t>
  </si>
  <si>
    <t>Reg Liab-WA Wst Vlly</t>
  </si>
  <si>
    <t>288131</t>
  </si>
  <si>
    <t>PCRP/288131</t>
  </si>
  <si>
    <t>Reg Liab-OR Wst Vlly</t>
  </si>
  <si>
    <t>288132</t>
  </si>
  <si>
    <t>PCRP/288132</t>
  </si>
  <si>
    <t>Reg Liab-CA Wst Vlly</t>
  </si>
  <si>
    <t>288133</t>
  </si>
  <si>
    <t>PCRP/288133</t>
  </si>
  <si>
    <t>Reg Liab-ID Wst Vlly</t>
  </si>
  <si>
    <t>288134</t>
  </si>
  <si>
    <t>PCRP/288134</t>
  </si>
  <si>
    <t>Reg Liab-WY Wst Vlly</t>
  </si>
  <si>
    <t>288135</t>
  </si>
  <si>
    <t>PCRP/288135</t>
  </si>
  <si>
    <t>Reg Liab-UT Wst Vlly</t>
  </si>
  <si>
    <t>288141</t>
  </si>
  <si>
    <t>PCRP/288141</t>
  </si>
  <si>
    <t>Reg Liab-OR A&amp;G Cred</t>
  </si>
  <si>
    <t>288142</t>
  </si>
  <si>
    <t>PCRP/288142</t>
  </si>
  <si>
    <t>Reg Liab-CA A&amp;G Cred</t>
  </si>
  <si>
    <t>288143</t>
  </si>
  <si>
    <t>PCRP/288143</t>
  </si>
  <si>
    <t>Reg Liab-ID A&amp;G Cred</t>
  </si>
  <si>
    <t>288144</t>
  </si>
  <si>
    <t>PCRP/288144</t>
  </si>
  <si>
    <t>Reg Liab-WY A&amp;G Cred</t>
  </si>
  <si>
    <t>288901</t>
  </si>
  <si>
    <t>PCRP/288901</t>
  </si>
  <si>
    <t>FAS 133 Reg Liab</t>
  </si>
  <si>
    <t>PCRP/288511</t>
  </si>
  <si>
    <t>ARO/Reg Diff-Hnt Exp</t>
  </si>
  <si>
    <t>PCRP/288513</t>
  </si>
  <si>
    <t>PCRP/288529</t>
  </si>
  <si>
    <t>285601</t>
  </si>
  <si>
    <t>PCRP/285601</t>
  </si>
  <si>
    <t>Acc Def ITC-Pacific-</t>
  </si>
  <si>
    <t>285600</t>
  </si>
  <si>
    <t>PCRP/285600</t>
  </si>
  <si>
    <t>Accm Def Inv Tax Cre</t>
  </si>
  <si>
    <t>2553000</t>
  </si>
  <si>
    <t>2570000</t>
  </si>
  <si>
    <t>PCRP/286001</t>
  </si>
  <si>
    <t>7 1/2% Ser Up&amp;L Fmb</t>
  </si>
  <si>
    <t>PCRP/286002</t>
  </si>
  <si>
    <t>6 1/8% Ser Emery Co.</t>
  </si>
  <si>
    <t>PCRP/286003</t>
  </si>
  <si>
    <t>6 1/8% Ser Carbon Co</t>
  </si>
  <si>
    <t>PCRP/286004</t>
  </si>
  <si>
    <t>6 1/8% Ser Lincoln C</t>
  </si>
  <si>
    <t>PCRP/286005</t>
  </si>
  <si>
    <t>8 1/4% Ser Up&amp;L Fmb</t>
  </si>
  <si>
    <t>PCRP/286006</t>
  </si>
  <si>
    <t>7 3/4% Ser Pp&amp;L Fmb</t>
  </si>
  <si>
    <t>PCRP/286007</t>
  </si>
  <si>
    <t>7 7/8% Ser Pp&amp;L Fmb</t>
  </si>
  <si>
    <t>PCRP/286008</t>
  </si>
  <si>
    <t>8% Ser Pp&amp;L Fmb Due</t>
  </si>
  <si>
    <t>PCRP/286009</t>
  </si>
  <si>
    <t>PCRP/286010</t>
  </si>
  <si>
    <t>First Mtg Bond 10% D</t>
  </si>
  <si>
    <t>287224</t>
  </si>
  <si>
    <t>DTA 145.030 CWIP Reserve</t>
  </si>
  <si>
    <t>PCRP/287224</t>
  </si>
  <si>
    <t>DTA 145.030 CWIP Res</t>
  </si>
  <si>
    <t>287929</t>
  </si>
  <si>
    <t>DTL 105.460 Non ARO Removal Costs</t>
  </si>
  <si>
    <t>PCRP/287929</t>
  </si>
  <si>
    <t>DTL 105.460 Non ARO</t>
  </si>
  <si>
    <t>137326</t>
  </si>
  <si>
    <t>PCRP/137326</t>
  </si>
  <si>
    <t>DTL 720.500 Accr Sev</t>
  </si>
  <si>
    <t>137332</t>
  </si>
  <si>
    <t>DTL 415.699 RA - BPA Balancing Acct OR</t>
  </si>
  <si>
    <t>PCRP/137332</t>
  </si>
  <si>
    <t>DTL 415.699 RA - BPA</t>
  </si>
  <si>
    <t>137334</t>
  </si>
  <si>
    <t>PCRP/137334</t>
  </si>
  <si>
    <t>DTL 425.380 RA - BPA</t>
  </si>
  <si>
    <t>137337</t>
  </si>
  <si>
    <t>DTL 715.721 RA - BPA Balancing Acct WA</t>
  </si>
  <si>
    <t>PCRP/137337</t>
  </si>
  <si>
    <t>DTL 715.721 RA - BPA</t>
  </si>
  <si>
    <t>137338</t>
  </si>
  <si>
    <t>PCRP/137338</t>
  </si>
  <si>
    <t>137342</t>
  </si>
  <si>
    <t>PCRP/137342</t>
  </si>
  <si>
    <t>DTL 910.936 Real G/L</t>
  </si>
  <si>
    <t>287927</t>
  </si>
  <si>
    <t>DTL Reg Asset - Solar ITC Basis Adj</t>
  </si>
  <si>
    <t>PCRP/287927</t>
  </si>
  <si>
    <t>DTL RegA-Solar ITC</t>
  </si>
  <si>
    <t>287995</t>
  </si>
  <si>
    <t>DTL 720.550 Accrued CIC Severance</t>
  </si>
  <si>
    <t>PCRP/287995</t>
  </si>
  <si>
    <t>DTL 720.550 Accr CIC</t>
  </si>
  <si>
    <t>PCRP/367870</t>
  </si>
  <si>
    <t>Rev Adj OR I&amp;D Resrv</t>
  </si>
  <si>
    <t>PCRP/507901</t>
  </si>
  <si>
    <t>StLght Inst/Mn (Cus)</t>
  </si>
  <si>
    <t>Timber Sales-Non-Utl</t>
  </si>
  <si>
    <t>PCRP/530125</t>
  </si>
  <si>
    <t>Security Serv</t>
  </si>
  <si>
    <t>PCRP/549300</t>
  </si>
  <si>
    <t>Reimbursements</t>
  </si>
  <si>
    <t>Row Labels</t>
  </si>
  <si>
    <t>Sum of Sum of Balance</t>
  </si>
  <si>
    <t>MISC DEFERRED DBTS</t>
  </si>
  <si>
    <t>MS DEF DB-OTH WIP</t>
  </si>
  <si>
    <t>MISC DF DR-OTH-CST</t>
  </si>
  <si>
    <t>MSC DF DR-BAL TRAN</t>
  </si>
  <si>
    <t>ACCUM DEF INC TAX</t>
  </si>
  <si>
    <t>FAS109 DEF TAX ASS</t>
  </si>
  <si>
    <t>ACC DIT-NON-DEBIT</t>
  </si>
  <si>
    <t>AC DEF TAX-UTILITY</t>
  </si>
  <si>
    <t>FAS109 DEF TAX LIB</t>
  </si>
  <si>
    <t>ACC DEF TAX-OTHER</t>
  </si>
  <si>
    <t>AC DEF IN TX UTIL</t>
  </si>
  <si>
    <t>AC DF TAX-NONUTILI</t>
  </si>
  <si>
    <t>2020 Pacific Minerals, Inc</t>
  </si>
  <si>
    <t>Co Code 1000</t>
  </si>
  <si>
    <t>Co Code 2010</t>
  </si>
  <si>
    <t>Co Code 2050</t>
  </si>
  <si>
    <t>Co Code 2030</t>
  </si>
  <si>
    <t>Non 1000</t>
  </si>
  <si>
    <t>2050</t>
  </si>
  <si>
    <t>2030</t>
  </si>
  <si>
    <t>242 Detail</t>
  </si>
  <si>
    <t>Co Code</t>
  </si>
  <si>
    <t>Amt</t>
  </si>
  <si>
    <t>CUST ADV CONSTRUCT</t>
  </si>
  <si>
    <t>ACC DEF ITC - FED</t>
  </si>
  <si>
    <t>ACC DEF ITC-IDAHO</t>
  </si>
  <si>
    <t>OTHER ACCTS REC</t>
  </si>
  <si>
    <t>EMP ACCOUNTS REC</t>
  </si>
  <si>
    <t>MISC OTHER LOANS-CSS</t>
  </si>
  <si>
    <t>1431500</t>
  </si>
  <si>
    <t>INC TAXES RECEIVABLE</t>
  </si>
  <si>
    <t>JOINT OWNER REC</t>
  </si>
  <si>
    <t>OTH ACCT REC</t>
  </si>
  <si>
    <t>CSS OAR BILLINGS-WOR</t>
  </si>
  <si>
    <t>210651</t>
  </si>
  <si>
    <t>Genwal Coal Co Inc</t>
  </si>
  <si>
    <t>211109</t>
  </si>
  <si>
    <t>MET PAY HOME &amp; AUTO WITHHOLDINGS</t>
  </si>
  <si>
    <t>211149</t>
  </si>
  <si>
    <t>OTHER PAYROLL LIABILITY</t>
  </si>
  <si>
    <t>235195</t>
  </si>
  <si>
    <t>Miscellaneous Payroll</t>
  </si>
  <si>
    <t>235529</t>
  </si>
  <si>
    <t>Met Pay</t>
  </si>
  <si>
    <t>235561</t>
  </si>
  <si>
    <t>International Assign Adj</t>
  </si>
  <si>
    <t>O DEF CR-MISC PPL</t>
  </si>
  <si>
    <t>CASH OVER &amp; SHORTS</t>
  </si>
  <si>
    <t>Co Code 2060</t>
  </si>
  <si>
    <t>CY 2014</t>
  </si>
  <si>
    <t>CWC Difference in Liabilities</t>
  </si>
  <si>
    <t>Net Rate Base per YE JAM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</si>
</sst>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/d/yyyy;@"/>
    <numFmt numFmtId="166" formatCode="0.000"/>
    <numFmt numFmtId="167" formatCode="0.000%"/>
    <numFmt numFmtId="168" formatCode="0.0000%"/>
    <numFmt numFmtId="169" formatCode="mmmm\ yy"/>
    <numFmt numFmtId="170" formatCode="0.0%"/>
    <numFmt numFmtId="171" formatCode="_-* #,##0\ &quot;F&quot;_-;\-* #,##0\ &quot;F&quot;_-;_-* &quot;-&quot;\ &quot;F&quot;_-;_-@_-"/>
    <numFmt numFmtId="172" formatCode="&quot;$&quot;#,##0\ ;\(&quot;$&quot;#,##0\)"/>
    <numFmt numFmtId="173" formatCode="########\-###\-###"/>
    <numFmt numFmtId="174" formatCode="#,##0.000;[Red]\-#,##0.000"/>
    <numFmt numFmtId="175" formatCode="#,##0.0_);\(#,##0.0\);\-\ ;"/>
    <numFmt numFmtId="176" formatCode="#,##0.0000"/>
    <numFmt numFmtId="177" formatCode="General_)"/>
    <numFmt numFmtId="178" formatCode="_(* #,##0.0_);_(* \(#,##0.0\);_(* &quot;-&quot;??_);_(@_)"/>
    <numFmt numFmtId="179" formatCode="&quot;$&quot;#,##0"/>
    <numFmt numFmtId="180" formatCode="#,##0\ ;\(#,##0\);\-\ \ \ \ \ "/>
    <numFmt numFmtId="181" formatCode="#,##0\ ;\(#,##0\);\–\ \ \ \ \ "/>
    <numFmt numFmtId="182" formatCode="_(* #,##0.0_);_(* \(#,##0.0\);_(* &quot;-&quot;?_);@_)"/>
    <numFmt numFmtId="183" formatCode="_(* #,##0.000000_);_(* \(#,##0.000000\);_(* &quot;-&quot;??_);_(@_)"/>
    <numFmt numFmtId="184" formatCode="#,##0;\-#,##0;&quot;-&quot;"/>
    <numFmt numFmtId="185" formatCode="&quot;$&quot;###0;[Red]\(&quot;$&quot;###0\)"/>
    <numFmt numFmtId="186" formatCode="mmmm\ d\,\ yyyy"/>
    <numFmt numFmtId="187" formatCode="0.0"/>
    <numFmt numFmtId="188" formatCode="###0.0_);[Red]\(###0.0\)"/>
    <numFmt numFmtId="189" formatCode="0.00_)"/>
    <numFmt numFmtId="190" formatCode="0%_);\(0%\)"/>
    <numFmt numFmtId="191" formatCode="###,000"/>
    <numFmt numFmtId="192" formatCode="0.000000"/>
    <numFmt numFmtId="193" formatCode="_-* #,##0_-;\-* #,##0_-;_-* &quot;-&quot;_-;_-@_-"/>
    <numFmt numFmtId="194" formatCode="_-* #,##0.00_-;\-* #,##0.00_-;_-* &quot;-&quot;??_-;_-@_-"/>
    <numFmt numFmtId="195" formatCode="_-&quot;$&quot;* #,##0_-;\-&quot;$&quot;* #,##0_-;_-&quot;$&quot;* &quot;-&quot;_-;_-@_-"/>
    <numFmt numFmtId="196" formatCode="_-&quot;$&quot;* #,##0.00_-;\-&quot;$&quot;* #,##0.00_-;_-&quot;$&quot;* &quot;-&quot;??_-;_-@_-"/>
    <numFmt numFmtId="197" formatCode="dddd\,\ mmmm\ dd\,\ yyyy"/>
    <numFmt numFmtId="198" formatCode="dddd\,\ mmmm\ dd\,\ yyyy\ h:mm:ss\ AM/PM"/>
    <numFmt numFmtId="199" formatCode="&quot;$ &quot;#,##0;&quot;$ &quot;\(#,##0\);&quot;$ &quot;#,##0"/>
    <numFmt numFmtId="200" formatCode="mmm\ dd\,\ yyyy"/>
    <numFmt numFmtId="201" formatCode="\$\ #,##0.00"/>
    <numFmt numFmtId="202" formatCode="\$\ #,##0.00;\$\ \-\ #,##0.00"/>
  </numFmts>
  <fonts count="19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sz val="8"/>
      <color theme="4" tint="-0.249977111117893"/>
      <name val="Arial"/>
      <family val="2"/>
    </font>
    <font>
      <sz val="9"/>
      <color indexed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u/>
      <sz val="9"/>
      <name val="Arial"/>
      <family val="2"/>
    </font>
    <font>
      <sz val="6"/>
      <name val="Arial"/>
      <family val="2"/>
    </font>
    <font>
      <sz val="5"/>
      <name val="Arial"/>
      <family val="2"/>
    </font>
    <font>
      <sz val="7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name val="Courier"/>
      <family val="3"/>
    </font>
    <font>
      <sz val="10"/>
      <color indexed="8"/>
      <name val="Helv"/>
    </font>
    <font>
      <sz val="10"/>
      <color indexed="24"/>
      <name val="Courier New"/>
      <family val="3"/>
    </font>
    <font>
      <sz val="10"/>
      <name val="Helv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5"/>
      <color theme="3"/>
      <name val="Arial"/>
      <family val="2"/>
    </font>
    <font>
      <b/>
      <sz val="12"/>
      <color indexed="24"/>
      <name val="Times New Roman"/>
      <family val="1"/>
    </font>
    <font>
      <b/>
      <sz val="13"/>
      <color theme="3"/>
      <name val="Arial"/>
      <family val="2"/>
    </font>
    <font>
      <sz val="10"/>
      <color indexed="24"/>
      <name val="Times New Roman"/>
      <family val="1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b/>
      <i/>
      <sz val="8"/>
      <color indexed="18"/>
      <name val="Helv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color indexed="12"/>
      <name val="Times New Roman"/>
      <family val="1"/>
    </font>
    <font>
      <b/>
      <sz val="10"/>
      <color rgb="FF3F3F3F"/>
      <name val="Arial"/>
      <family val="2"/>
    </font>
    <font>
      <sz val="10"/>
      <color indexed="11"/>
      <name val="Geneva"/>
      <family val="2"/>
    </font>
    <font>
      <b/>
      <sz val="10"/>
      <color indexed="39"/>
      <name val="Arial"/>
      <family val="2"/>
    </font>
    <font>
      <sz val="12"/>
      <name val="Arial MT"/>
    </font>
    <font>
      <sz val="10"/>
      <name val="LinePrinter"/>
    </font>
    <font>
      <sz val="11"/>
      <color theme="1"/>
      <name val="Arial"/>
      <family val="2"/>
    </font>
    <font>
      <sz val="11"/>
      <color theme="1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sz val="8"/>
      <color indexed="62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u val="singleAccounting"/>
      <sz val="9"/>
      <name val="Arial"/>
      <family val="2"/>
    </font>
    <font>
      <u/>
      <sz val="10"/>
      <color theme="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0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sz val="8"/>
      <color indexed="18"/>
      <name val="Arial"/>
      <family val="2"/>
    </font>
    <font>
      <b/>
      <sz val="14"/>
      <name val="Arial"/>
      <family val="2"/>
    </font>
    <font>
      <b/>
      <sz val="14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sz val="8"/>
      <color indexed="18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u/>
      <sz val="10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Times New Roman"/>
      <family val="1"/>
    </font>
    <font>
      <b/>
      <sz val="10"/>
      <color indexed="9"/>
      <name val="Arial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sz val="10"/>
      <name val="Tms Rmn"/>
    </font>
    <font>
      <b/>
      <sz val="11"/>
      <color indexed="9"/>
      <name val="Calibri"/>
      <family val="2"/>
    </font>
    <font>
      <sz val="12"/>
      <color indexed="24"/>
      <name val="Arial"/>
      <family val="2"/>
    </font>
    <font>
      <sz val="10"/>
      <name val="Times New Roman"/>
      <family val="1"/>
    </font>
    <font>
      <sz val="10"/>
      <name val="MS Serif"/>
      <family val="1"/>
    </font>
    <font>
      <sz val="8"/>
      <name val="Helv"/>
    </font>
    <font>
      <sz val="12"/>
      <name val="Helv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u/>
      <sz val="12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62"/>
      <name val="Calibri"/>
      <family val="2"/>
    </font>
    <font>
      <b/>
      <sz val="8"/>
      <name val="MS Sans Serif"/>
      <family val="2"/>
    </font>
    <font>
      <u/>
      <sz val="10"/>
      <color theme="10"/>
      <name val="Times New Roman"/>
      <family val="1"/>
    </font>
    <font>
      <u/>
      <sz val="10"/>
      <color indexed="12"/>
      <name val="Arial"/>
      <family val="2"/>
    </font>
    <font>
      <sz val="11"/>
      <color rgb="FF3F3F76"/>
      <name val="Arial"/>
      <family val="2"/>
    </font>
    <font>
      <sz val="11"/>
      <color indexed="62"/>
      <name val="Calibri"/>
      <family val="2"/>
    </font>
    <font>
      <b/>
      <i/>
      <sz val="10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b/>
      <sz val="8"/>
      <name val="Arial"/>
      <family val="2"/>
    </font>
    <font>
      <sz val="11"/>
      <color indexed="60"/>
      <name val="Calibri"/>
      <family val="2"/>
    </font>
    <font>
      <sz val="11"/>
      <color indexed="8"/>
      <name val="TimesNewRomanPS"/>
    </font>
    <font>
      <b/>
      <i/>
      <sz val="16"/>
      <name val="Helv"/>
    </font>
    <font>
      <sz val="8"/>
      <color theme="1"/>
      <name val="Arial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22"/>
      <color indexed="18"/>
      <name val="Times New Roman"/>
      <family val="1"/>
    </font>
    <font>
      <b/>
      <sz val="10"/>
      <name val="MS Sans Serif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indexed="10"/>
      <name val="Arial"/>
      <family val="2"/>
    </font>
    <font>
      <b/>
      <sz val="10"/>
      <color indexed="10"/>
      <name val="Arial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62"/>
      <name val="Cambria"/>
      <family val="2"/>
    </font>
    <font>
      <sz val="8"/>
      <color indexed="12"/>
      <name val="Arial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2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1"/>
      </patternFill>
    </fill>
    <fill>
      <patternFill patternType="solid">
        <fgColor indexed="40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4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lightGray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34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  <fill>
      <patternFill patternType="mediumGray">
        <fgColor indexed="22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gray125">
        <fgColor indexed="8"/>
      </patternFill>
    </fill>
    <fill>
      <patternFill patternType="solid">
        <fgColor indexed="12"/>
      </patternFill>
    </fill>
    <fill>
      <patternFill patternType="solid">
        <fgColor indexed="1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8585">
    <xf numFmtId="0" fontId="0" fillId="0" borderId="0"/>
    <xf numFmtId="43" fontId="1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" fontId="16" fillId="3" borderId="5" applyNumberFormat="0" applyProtection="0">
      <alignment vertical="center"/>
    </xf>
    <xf numFmtId="4" fontId="17" fillId="3" borderId="5" applyNumberFormat="0" applyProtection="0">
      <alignment vertical="center"/>
    </xf>
    <xf numFmtId="4" fontId="16" fillId="3" borderId="5" applyNumberFormat="0" applyProtection="0">
      <alignment horizontal="left" vertical="center" indent="1"/>
    </xf>
    <xf numFmtId="4" fontId="16" fillId="3" borderId="5" applyNumberFormat="0" applyProtection="0">
      <alignment horizontal="left" vertical="center" indent="1"/>
    </xf>
    <xf numFmtId="0" fontId="13" fillId="4" borderId="5" applyNumberFormat="0" applyProtection="0">
      <alignment horizontal="left" vertical="center" indent="1"/>
    </xf>
    <xf numFmtId="4" fontId="16" fillId="5" borderId="5" applyNumberFormat="0" applyProtection="0">
      <alignment horizontal="right" vertical="center"/>
    </xf>
    <xf numFmtId="4" fontId="16" fillId="6" borderId="5" applyNumberFormat="0" applyProtection="0">
      <alignment horizontal="right" vertical="center"/>
    </xf>
    <xf numFmtId="4" fontId="16" fillId="7" borderId="5" applyNumberFormat="0" applyProtection="0">
      <alignment horizontal="right" vertical="center"/>
    </xf>
    <xf numFmtId="4" fontId="16" fillId="8" borderId="5" applyNumberFormat="0" applyProtection="0">
      <alignment horizontal="right" vertical="center"/>
    </xf>
    <xf numFmtId="4" fontId="16" fillId="9" borderId="5" applyNumberFormat="0" applyProtection="0">
      <alignment horizontal="right" vertical="center"/>
    </xf>
    <xf numFmtId="4" fontId="16" fillId="10" borderId="5" applyNumberFormat="0" applyProtection="0">
      <alignment horizontal="right" vertical="center"/>
    </xf>
    <xf numFmtId="4" fontId="16" fillId="11" borderId="5" applyNumberFormat="0" applyProtection="0">
      <alignment horizontal="right" vertical="center"/>
    </xf>
    <xf numFmtId="4" fontId="16" fillId="12" borderId="5" applyNumberFormat="0" applyProtection="0">
      <alignment horizontal="right" vertical="center"/>
    </xf>
    <xf numFmtId="4" fontId="16" fillId="13" borderId="5" applyNumberFormat="0" applyProtection="0">
      <alignment horizontal="right" vertical="center"/>
    </xf>
    <xf numFmtId="4" fontId="18" fillId="14" borderId="5" applyNumberFormat="0" applyProtection="0">
      <alignment horizontal="left" vertical="center" indent="1"/>
    </xf>
    <xf numFmtId="4" fontId="16" fillId="15" borderId="6" applyNumberFormat="0" applyProtection="0">
      <alignment horizontal="left" vertical="center" indent="1"/>
    </xf>
    <xf numFmtId="4" fontId="19" fillId="16" borderId="0" applyNumberFormat="0" applyProtection="0">
      <alignment horizontal="left" vertical="center" indent="1"/>
    </xf>
    <xf numFmtId="0" fontId="13" fillId="4" borderId="5" applyNumberFormat="0" applyProtection="0">
      <alignment horizontal="left" vertical="center" indent="1"/>
    </xf>
    <xf numFmtId="4" fontId="16" fillId="15" borderId="5" applyNumberFormat="0" applyProtection="0">
      <alignment horizontal="left" vertical="center" indent="1"/>
    </xf>
    <xf numFmtId="4" fontId="16" fillId="17" borderId="5" applyNumberFormat="0" applyProtection="0">
      <alignment horizontal="left" vertical="center" indent="1"/>
    </xf>
    <xf numFmtId="0" fontId="13" fillId="17" borderId="5" applyNumberFormat="0" applyProtection="0">
      <alignment horizontal="left" vertical="center" indent="1"/>
    </xf>
    <xf numFmtId="0" fontId="13" fillId="17" borderId="5" applyNumberFormat="0" applyProtection="0">
      <alignment horizontal="left" vertical="center" indent="1"/>
    </xf>
    <xf numFmtId="0" fontId="13" fillId="18" borderId="5" applyNumberFormat="0" applyProtection="0">
      <alignment horizontal="left" vertical="center" indent="1"/>
    </xf>
    <xf numFmtId="0" fontId="13" fillId="18" borderId="5" applyNumberFormat="0" applyProtection="0">
      <alignment horizontal="left" vertical="center" indent="1"/>
    </xf>
    <xf numFmtId="0" fontId="13" fillId="19" borderId="5" applyNumberFormat="0" applyProtection="0">
      <alignment horizontal="left" vertical="center" indent="1"/>
    </xf>
    <xf numFmtId="0" fontId="13" fillId="19" borderId="5" applyNumberFormat="0" applyProtection="0">
      <alignment horizontal="left" vertical="center" indent="1"/>
    </xf>
    <xf numFmtId="0" fontId="13" fillId="4" borderId="5" applyNumberFormat="0" applyProtection="0">
      <alignment horizontal="left" vertical="center" indent="1"/>
    </xf>
    <xf numFmtId="0" fontId="13" fillId="4" borderId="5" applyNumberFormat="0" applyProtection="0">
      <alignment horizontal="left" vertical="center" indent="1"/>
    </xf>
    <xf numFmtId="4" fontId="16" fillId="20" borderId="5" applyNumberFormat="0" applyProtection="0">
      <alignment vertical="center"/>
    </xf>
    <xf numFmtId="4" fontId="17" fillId="20" borderId="5" applyNumberFormat="0" applyProtection="0">
      <alignment vertical="center"/>
    </xf>
    <xf numFmtId="4" fontId="16" fillId="20" borderId="5" applyNumberFormat="0" applyProtection="0">
      <alignment horizontal="left" vertical="center" indent="1"/>
    </xf>
    <xf numFmtId="4" fontId="16" fillId="20" borderId="5" applyNumberFormat="0" applyProtection="0">
      <alignment horizontal="left" vertical="center" indent="1"/>
    </xf>
    <xf numFmtId="4" fontId="16" fillId="15" borderId="5" applyNumberFormat="0" applyProtection="0">
      <alignment horizontal="right" vertical="center"/>
    </xf>
    <xf numFmtId="4" fontId="17" fillId="15" borderId="5" applyNumberFormat="0" applyProtection="0">
      <alignment horizontal="right" vertical="center"/>
    </xf>
    <xf numFmtId="0" fontId="13" fillId="4" borderId="5" applyNumberFormat="0" applyProtection="0">
      <alignment horizontal="left" vertical="center" indent="1"/>
    </xf>
    <xf numFmtId="0" fontId="13" fillId="4" borderId="5" applyNumberFormat="0" applyProtection="0">
      <alignment horizontal="left" vertical="center" indent="1"/>
    </xf>
    <xf numFmtId="0" fontId="20" fillId="0" borderId="0"/>
    <xf numFmtId="4" fontId="21" fillId="15" borderId="5" applyNumberFormat="0" applyProtection="0">
      <alignment horizontal="right" vertical="center"/>
    </xf>
    <xf numFmtId="0" fontId="22" fillId="0" borderId="0"/>
    <xf numFmtId="4" fontId="23" fillId="22" borderId="0" applyNumberFormat="0" applyProtection="0">
      <alignment horizontal="left"/>
    </xf>
    <xf numFmtId="4" fontId="26" fillId="23" borderId="0" applyNumberFormat="0" applyProtection="0">
      <alignment horizontal="left" indent="1"/>
    </xf>
    <xf numFmtId="4" fontId="27" fillId="24" borderId="0" applyNumberFormat="0" applyProtection="0"/>
    <xf numFmtId="4" fontId="16" fillId="25" borderId="0" applyNumberFormat="0" applyProtection="0">
      <alignment horizontal="left" indent="1"/>
    </xf>
    <xf numFmtId="4" fontId="18" fillId="26" borderId="7" applyNumberFormat="0" applyProtection="0"/>
    <xf numFmtId="4" fontId="18" fillId="27" borderId="8" applyNumberFormat="0" applyProtection="0">
      <alignment horizontal="left" vertical="center" indent="1"/>
    </xf>
    <xf numFmtId="0" fontId="16" fillId="26" borderId="7" applyNumberFormat="0" applyProtection="0">
      <alignment horizontal="left" vertical="top"/>
    </xf>
    <xf numFmtId="4" fontId="16" fillId="0" borderId="7" applyNumberFormat="0" applyProtection="0">
      <alignment horizontal="left" vertical="center" indent="1"/>
    </xf>
    <xf numFmtId="4" fontId="16" fillId="0" borderId="7" applyNumberFormat="0" applyProtection="0">
      <alignment horizontal="right" vertical="center"/>
    </xf>
    <xf numFmtId="4" fontId="18" fillId="3" borderId="7" applyNumberFormat="0" applyProtection="0">
      <alignment horizontal="left" vertical="center" indent="1"/>
    </xf>
    <xf numFmtId="4" fontId="18" fillId="28" borderId="7" applyNumberFormat="0" applyProtection="0">
      <alignment vertical="center"/>
    </xf>
    <xf numFmtId="4" fontId="24" fillId="22" borderId="0" applyNumberFormat="0" applyProtection="0">
      <alignment horizontal="left"/>
    </xf>
    <xf numFmtId="4" fontId="28" fillId="23" borderId="0" applyNumberFormat="0" applyProtection="0">
      <alignment horizontal="left" indent="1"/>
    </xf>
    <xf numFmtId="4" fontId="29" fillId="24" borderId="0" applyNumberFormat="0" applyProtection="0"/>
    <xf numFmtId="43" fontId="13" fillId="0" borderId="0" applyFont="0" applyFill="0" applyBorder="0" applyAlignment="0" applyProtection="0"/>
    <xf numFmtId="0" fontId="13" fillId="0" borderId="0"/>
    <xf numFmtId="0" fontId="45" fillId="0" borderId="0"/>
    <xf numFmtId="0" fontId="10" fillId="0" borderId="0"/>
    <xf numFmtId="0" fontId="11" fillId="37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9" borderId="0" applyNumberFormat="0" applyBorder="0" applyAlignment="0" applyProtection="0"/>
    <xf numFmtId="0" fontId="11" fillId="53" borderId="0" applyNumberFormat="0" applyBorder="0" applyAlignment="0" applyProtection="0"/>
    <xf numFmtId="0" fontId="11" fillId="57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58" borderId="0" applyNumberFormat="0" applyBorder="0" applyAlignment="0" applyProtection="0"/>
    <xf numFmtId="0" fontId="46" fillId="39" borderId="0" applyNumberFormat="0" applyBorder="0" applyAlignment="0" applyProtection="0"/>
    <xf numFmtId="0" fontId="46" fillId="43" borderId="0" applyNumberFormat="0" applyBorder="0" applyAlignment="0" applyProtection="0"/>
    <xf numFmtId="0" fontId="46" fillId="47" borderId="0" applyNumberFormat="0" applyBorder="0" applyAlignment="0" applyProtection="0"/>
    <xf numFmtId="0" fontId="46" fillId="51" borderId="0" applyNumberFormat="0" applyBorder="0" applyAlignment="0" applyProtection="0"/>
    <xf numFmtId="0" fontId="46" fillId="55" borderId="0" applyNumberFormat="0" applyBorder="0" applyAlignment="0" applyProtection="0"/>
    <xf numFmtId="0" fontId="46" fillId="59" borderId="0" applyNumberFormat="0" applyBorder="0" applyAlignment="0" applyProtection="0"/>
    <xf numFmtId="0" fontId="46" fillId="36" borderId="0" applyNumberFormat="0" applyBorder="0" applyAlignment="0" applyProtection="0"/>
    <xf numFmtId="0" fontId="46" fillId="40" borderId="0" applyNumberFormat="0" applyBorder="0" applyAlignment="0" applyProtection="0"/>
    <xf numFmtId="0" fontId="46" fillId="44" borderId="0" applyNumberFormat="0" applyBorder="0" applyAlignment="0" applyProtection="0"/>
    <xf numFmtId="0" fontId="46" fillId="48" borderId="0" applyNumberFormat="0" applyBorder="0" applyAlignment="0" applyProtection="0"/>
    <xf numFmtId="0" fontId="46" fillId="52" borderId="0" applyNumberFormat="0" applyBorder="0" applyAlignment="0" applyProtection="0"/>
    <xf numFmtId="0" fontId="46" fillId="56" borderId="0" applyNumberFormat="0" applyBorder="0" applyAlignment="0" applyProtection="0"/>
    <xf numFmtId="0" fontId="47" fillId="30" borderId="0" applyNumberFormat="0" applyBorder="0" applyAlignment="0" applyProtection="0"/>
    <xf numFmtId="0" fontId="48" fillId="33" borderId="22" applyNumberFormat="0" applyAlignment="0" applyProtection="0"/>
    <xf numFmtId="0" fontId="49" fillId="34" borderId="25" applyNumberFormat="0" applyAlignment="0" applyProtection="0"/>
    <xf numFmtId="0" fontId="50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" fontId="51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5" fontId="53" fillId="0" borderId="0"/>
    <xf numFmtId="172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3" fillId="0" borderId="0"/>
    <xf numFmtId="0" fontId="54" fillId="0" borderId="0" applyNumberFormat="0" applyFill="0" applyBorder="0" applyAlignment="0" applyProtection="0"/>
    <xf numFmtId="2" fontId="52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left"/>
    </xf>
    <xf numFmtId="0" fontId="55" fillId="2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0" fontId="56" fillId="0" borderId="0"/>
    <xf numFmtId="0" fontId="57" fillId="0" borderId="32" applyNumberFormat="0" applyAlignment="0" applyProtection="0">
      <alignment horizontal="left" vertical="center"/>
    </xf>
    <xf numFmtId="0" fontId="57" fillId="0" borderId="2">
      <alignment horizontal="left" vertical="center"/>
    </xf>
    <xf numFmtId="0" fontId="58" fillId="0" borderId="19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20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10" fontId="44" fillId="20" borderId="30" applyNumberFormat="0" applyBorder="0" applyAlignment="0" applyProtection="0"/>
    <xf numFmtId="10" fontId="44" fillId="20" borderId="30" applyNumberFormat="0" applyBorder="0" applyAlignment="0" applyProtection="0"/>
    <xf numFmtId="0" fontId="63" fillId="32" borderId="22" applyNumberFormat="0" applyAlignment="0" applyProtection="0"/>
    <xf numFmtId="0" fontId="64" fillId="0" borderId="0" applyNumberFormat="0" applyFill="0" applyBorder="0" applyAlignment="0">
      <protection locked="0"/>
    </xf>
    <xf numFmtId="0" fontId="65" fillId="0" borderId="24" applyNumberFormat="0" applyFill="0" applyAlignment="0" applyProtection="0"/>
    <xf numFmtId="173" fontId="13" fillId="0" borderId="0"/>
    <xf numFmtId="0" fontId="66" fillId="31" borderId="0" applyNumberFormat="0" applyBorder="0" applyAlignment="0" applyProtection="0"/>
    <xf numFmtId="164" fontId="67" fillId="0" borderId="0" applyFont="0" applyAlignment="0" applyProtection="0"/>
    <xf numFmtId="174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37" fontId="53" fillId="0" borderId="0"/>
    <xf numFmtId="0" fontId="11" fillId="35" borderId="26" applyNumberFormat="0" applyFont="0" applyAlignment="0" applyProtection="0"/>
    <xf numFmtId="0" fontId="11" fillId="35" borderId="26" applyNumberFormat="0" applyFont="0" applyAlignment="0" applyProtection="0"/>
    <xf numFmtId="175" fontId="45" fillId="0" borderId="0" applyFont="0" applyFill="0" applyBorder="0" applyProtection="0"/>
    <xf numFmtId="0" fontId="68" fillId="33" borderId="23" applyNumberFormat="0" applyAlignment="0" applyProtection="0"/>
    <xf numFmtId="0" fontId="53" fillId="0" borderId="0"/>
    <xf numFmtId="0" fontId="53" fillId="0" borderId="0"/>
    <xf numFmtId="10" fontId="13" fillId="0" borderId="0" applyFont="0" applyFill="0" applyBorder="0" applyAlignment="0" applyProtection="0"/>
    <xf numFmtId="9" fontId="69" fillId="0" borderId="0"/>
    <xf numFmtId="4" fontId="18" fillId="28" borderId="7" applyNumberFormat="0" applyProtection="0">
      <alignment vertical="center"/>
    </xf>
    <xf numFmtId="4" fontId="18" fillId="28" borderId="7" applyNumberFormat="0" applyProtection="0">
      <alignment vertical="center"/>
    </xf>
    <xf numFmtId="4" fontId="18" fillId="28" borderId="7" applyNumberFormat="0" applyProtection="0">
      <alignment vertical="center"/>
    </xf>
    <xf numFmtId="4" fontId="18" fillId="28" borderId="7" applyNumberFormat="0" applyProtection="0">
      <alignment vertical="center"/>
    </xf>
    <xf numFmtId="4" fontId="70" fillId="3" borderId="7" applyNumberFormat="0" applyProtection="0">
      <alignment vertical="center"/>
    </xf>
    <xf numFmtId="4" fontId="70" fillId="3" borderId="7" applyNumberFormat="0" applyProtection="0">
      <alignment vertical="center"/>
    </xf>
    <xf numFmtId="4" fontId="70" fillId="3" borderId="7" applyNumberFormat="0" applyProtection="0">
      <alignment vertical="center"/>
    </xf>
    <xf numFmtId="4" fontId="70" fillId="3" borderId="7" applyNumberFormat="0" applyProtection="0">
      <alignment vertical="center"/>
    </xf>
    <xf numFmtId="4" fontId="70" fillId="3" borderId="7" applyNumberFormat="0" applyProtection="0">
      <alignment vertical="center"/>
    </xf>
    <xf numFmtId="4" fontId="18" fillId="3" borderId="7" applyNumberFormat="0" applyProtection="0">
      <alignment horizontal="left" vertical="center" indent="1"/>
    </xf>
    <xf numFmtId="4" fontId="18" fillId="3" borderId="7" applyNumberFormat="0" applyProtection="0">
      <alignment horizontal="left" vertical="center" indent="1"/>
    </xf>
    <xf numFmtId="4" fontId="18" fillId="3" borderId="7" applyNumberFormat="0" applyProtection="0">
      <alignment horizontal="left" vertical="center" indent="1"/>
    </xf>
    <xf numFmtId="4" fontId="18" fillId="3" borderId="7" applyNumberFormat="0" applyProtection="0">
      <alignment horizontal="left" vertical="center" indent="1"/>
    </xf>
    <xf numFmtId="0" fontId="18" fillId="3" borderId="7" applyNumberFormat="0" applyProtection="0">
      <alignment horizontal="left" vertical="top" indent="1"/>
    </xf>
    <xf numFmtId="0" fontId="18" fillId="3" borderId="7" applyNumberFormat="0" applyProtection="0">
      <alignment horizontal="left" vertical="top" indent="1"/>
    </xf>
    <xf numFmtId="0" fontId="18" fillId="3" borderId="7" applyNumberFormat="0" applyProtection="0">
      <alignment horizontal="left" vertical="top" indent="1"/>
    </xf>
    <xf numFmtId="0" fontId="18" fillId="3" borderId="7" applyNumberFormat="0" applyProtection="0">
      <alignment horizontal="left" vertical="top" indent="1"/>
    </xf>
    <xf numFmtId="0" fontId="18" fillId="3" borderId="7" applyNumberFormat="0" applyProtection="0">
      <alignment horizontal="left" vertical="top" indent="1"/>
    </xf>
    <xf numFmtId="4" fontId="18" fillId="26" borderId="7" applyNumberFormat="0" applyProtection="0"/>
    <xf numFmtId="4" fontId="18" fillId="26" borderId="7" applyNumberFormat="0" applyProtection="0"/>
    <xf numFmtId="4" fontId="18" fillId="26" borderId="7" applyNumberFormat="0" applyProtection="0"/>
    <xf numFmtId="4" fontId="18" fillId="26" borderId="7" applyNumberFormat="0" applyProtection="0"/>
    <xf numFmtId="4" fontId="16" fillId="60" borderId="7" applyNumberFormat="0" applyProtection="0">
      <alignment horizontal="right" vertical="center"/>
    </xf>
    <xf numFmtId="4" fontId="16" fillId="60" borderId="7" applyNumberFormat="0" applyProtection="0">
      <alignment horizontal="right" vertical="center"/>
    </xf>
    <xf numFmtId="4" fontId="16" fillId="60" borderId="7" applyNumberFormat="0" applyProtection="0">
      <alignment horizontal="right" vertical="center"/>
    </xf>
    <xf numFmtId="4" fontId="16" fillId="60" borderId="7" applyNumberFormat="0" applyProtection="0">
      <alignment horizontal="right" vertical="center"/>
    </xf>
    <xf numFmtId="4" fontId="16" fillId="60" borderId="7" applyNumberFormat="0" applyProtection="0">
      <alignment horizontal="right" vertical="center"/>
    </xf>
    <xf numFmtId="4" fontId="16" fillId="61" borderId="7" applyNumberFormat="0" applyProtection="0">
      <alignment horizontal="right" vertical="center"/>
    </xf>
    <xf numFmtId="4" fontId="16" fillId="61" borderId="7" applyNumberFormat="0" applyProtection="0">
      <alignment horizontal="right" vertical="center"/>
    </xf>
    <xf numFmtId="4" fontId="16" fillId="61" borderId="7" applyNumberFormat="0" applyProtection="0">
      <alignment horizontal="right" vertical="center"/>
    </xf>
    <xf numFmtId="4" fontId="16" fillId="61" borderId="7" applyNumberFormat="0" applyProtection="0">
      <alignment horizontal="right" vertical="center"/>
    </xf>
    <xf numFmtId="4" fontId="16" fillId="61" borderId="7" applyNumberFormat="0" applyProtection="0">
      <alignment horizontal="right" vertical="center"/>
    </xf>
    <xf numFmtId="4" fontId="16" fillId="62" borderId="7" applyNumberFormat="0" applyProtection="0">
      <alignment horizontal="right" vertical="center"/>
    </xf>
    <xf numFmtId="4" fontId="16" fillId="62" borderId="7" applyNumberFormat="0" applyProtection="0">
      <alignment horizontal="right" vertical="center"/>
    </xf>
    <xf numFmtId="4" fontId="16" fillId="62" borderId="7" applyNumberFormat="0" applyProtection="0">
      <alignment horizontal="right" vertical="center"/>
    </xf>
    <xf numFmtId="4" fontId="16" fillId="62" borderId="7" applyNumberFormat="0" applyProtection="0">
      <alignment horizontal="right" vertical="center"/>
    </xf>
    <xf numFmtId="4" fontId="16" fillId="62" borderId="7" applyNumberFormat="0" applyProtection="0">
      <alignment horizontal="right" vertical="center"/>
    </xf>
    <xf numFmtId="4" fontId="16" fillId="63" borderId="7" applyNumberFormat="0" applyProtection="0">
      <alignment horizontal="right" vertical="center"/>
    </xf>
    <xf numFmtId="4" fontId="16" fillId="63" borderId="7" applyNumberFormat="0" applyProtection="0">
      <alignment horizontal="right" vertical="center"/>
    </xf>
    <xf numFmtId="4" fontId="16" fillId="63" borderId="7" applyNumberFormat="0" applyProtection="0">
      <alignment horizontal="right" vertical="center"/>
    </xf>
    <xf numFmtId="4" fontId="16" fillId="63" borderId="7" applyNumberFormat="0" applyProtection="0">
      <alignment horizontal="right" vertical="center"/>
    </xf>
    <xf numFmtId="4" fontId="16" fillId="63" borderId="7" applyNumberFormat="0" applyProtection="0">
      <alignment horizontal="right" vertical="center"/>
    </xf>
    <xf numFmtId="4" fontId="16" fillId="64" borderId="7" applyNumberFormat="0" applyProtection="0">
      <alignment horizontal="right" vertical="center"/>
    </xf>
    <xf numFmtId="4" fontId="16" fillId="64" borderId="7" applyNumberFormat="0" applyProtection="0">
      <alignment horizontal="right" vertical="center"/>
    </xf>
    <xf numFmtId="4" fontId="16" fillId="64" borderId="7" applyNumberFormat="0" applyProtection="0">
      <alignment horizontal="right" vertical="center"/>
    </xf>
    <xf numFmtId="4" fontId="16" fillId="64" borderId="7" applyNumberFormat="0" applyProtection="0">
      <alignment horizontal="right" vertical="center"/>
    </xf>
    <xf numFmtId="4" fontId="16" fillId="64" borderId="7" applyNumberFormat="0" applyProtection="0">
      <alignment horizontal="right" vertical="center"/>
    </xf>
    <xf numFmtId="4" fontId="16" fillId="65" borderId="7" applyNumberFormat="0" applyProtection="0">
      <alignment horizontal="right" vertical="center"/>
    </xf>
    <xf numFmtId="4" fontId="16" fillId="65" borderId="7" applyNumberFormat="0" applyProtection="0">
      <alignment horizontal="right" vertical="center"/>
    </xf>
    <xf numFmtId="4" fontId="16" fillId="65" borderId="7" applyNumberFormat="0" applyProtection="0">
      <alignment horizontal="right" vertical="center"/>
    </xf>
    <xf numFmtId="4" fontId="16" fillId="65" borderId="7" applyNumberFormat="0" applyProtection="0">
      <alignment horizontal="right" vertical="center"/>
    </xf>
    <xf numFmtId="4" fontId="16" fillId="65" borderId="7" applyNumberFormat="0" applyProtection="0">
      <alignment horizontal="right" vertical="center"/>
    </xf>
    <xf numFmtId="4" fontId="16" fillId="66" borderId="7" applyNumberFormat="0" applyProtection="0">
      <alignment horizontal="right" vertical="center"/>
    </xf>
    <xf numFmtId="4" fontId="16" fillId="66" borderId="7" applyNumberFormat="0" applyProtection="0">
      <alignment horizontal="right" vertical="center"/>
    </xf>
    <xf numFmtId="4" fontId="16" fillId="66" borderId="7" applyNumberFormat="0" applyProtection="0">
      <alignment horizontal="right" vertical="center"/>
    </xf>
    <xf numFmtId="4" fontId="16" fillId="66" borderId="7" applyNumberFormat="0" applyProtection="0">
      <alignment horizontal="right" vertical="center"/>
    </xf>
    <xf numFmtId="4" fontId="16" fillId="66" borderId="7" applyNumberFormat="0" applyProtection="0">
      <alignment horizontal="right" vertical="center"/>
    </xf>
    <xf numFmtId="4" fontId="16" fillId="67" borderId="7" applyNumberFormat="0" applyProtection="0">
      <alignment horizontal="right" vertical="center"/>
    </xf>
    <xf numFmtId="4" fontId="16" fillId="67" borderId="7" applyNumberFormat="0" applyProtection="0">
      <alignment horizontal="right" vertical="center"/>
    </xf>
    <xf numFmtId="4" fontId="16" fillId="67" borderId="7" applyNumberFormat="0" applyProtection="0">
      <alignment horizontal="right" vertical="center"/>
    </xf>
    <xf numFmtId="4" fontId="16" fillId="67" borderId="7" applyNumberFormat="0" applyProtection="0">
      <alignment horizontal="right" vertical="center"/>
    </xf>
    <xf numFmtId="4" fontId="16" fillId="67" borderId="7" applyNumberFormat="0" applyProtection="0">
      <alignment horizontal="right" vertical="center"/>
    </xf>
    <xf numFmtId="4" fontId="16" fillId="68" borderId="7" applyNumberFormat="0" applyProtection="0">
      <alignment horizontal="right" vertical="center"/>
    </xf>
    <xf numFmtId="4" fontId="16" fillId="68" borderId="7" applyNumberFormat="0" applyProtection="0">
      <alignment horizontal="right" vertical="center"/>
    </xf>
    <xf numFmtId="4" fontId="16" fillId="68" borderId="7" applyNumberFormat="0" applyProtection="0">
      <alignment horizontal="right" vertical="center"/>
    </xf>
    <xf numFmtId="4" fontId="16" fillId="68" borderId="7" applyNumberFormat="0" applyProtection="0">
      <alignment horizontal="right" vertical="center"/>
    </xf>
    <xf numFmtId="4" fontId="16" fillId="68" borderId="7" applyNumberFormat="0" applyProtection="0">
      <alignment horizontal="right" vertical="center"/>
    </xf>
    <xf numFmtId="4" fontId="18" fillId="27" borderId="8" applyNumberFormat="0" applyProtection="0">
      <alignment horizontal="left" vertical="center" indent="1"/>
    </xf>
    <xf numFmtId="4" fontId="18" fillId="27" borderId="8" applyNumberFormat="0" applyProtection="0">
      <alignment horizontal="left" vertical="center" indent="1"/>
    </xf>
    <xf numFmtId="4" fontId="18" fillId="27" borderId="8" applyNumberFormat="0" applyProtection="0">
      <alignment horizontal="left" vertical="center" indent="1"/>
    </xf>
    <xf numFmtId="4" fontId="18" fillId="27" borderId="8" applyNumberFormat="0" applyProtection="0">
      <alignment horizontal="left" vertical="center" indent="1"/>
    </xf>
    <xf numFmtId="4" fontId="16" fillId="25" borderId="0" applyNumberFormat="0" applyProtection="0">
      <alignment horizontal="left" indent="1"/>
    </xf>
    <xf numFmtId="4" fontId="16" fillId="25" borderId="0" applyNumberFormat="0" applyProtection="0">
      <alignment horizontal="left" indent="1"/>
    </xf>
    <xf numFmtId="4" fontId="16" fillId="25" borderId="0" applyNumberFormat="0" applyProtection="0">
      <alignment horizontal="left" indent="1"/>
    </xf>
    <xf numFmtId="4" fontId="16" fillId="25" borderId="0" applyNumberFormat="0" applyProtection="0">
      <alignment horizontal="left" indent="1"/>
    </xf>
    <xf numFmtId="4" fontId="19" fillId="16" borderId="0" applyNumberFormat="0" applyProtection="0">
      <alignment horizontal="left" vertical="center" indent="1"/>
    </xf>
    <xf numFmtId="4" fontId="19" fillId="16" borderId="0" applyNumberFormat="0" applyProtection="0">
      <alignment horizontal="left" vertical="center" indent="1"/>
    </xf>
    <xf numFmtId="4" fontId="19" fillId="16" borderId="0" applyNumberFormat="0" applyProtection="0">
      <alignment horizontal="left" vertical="center" indent="1"/>
    </xf>
    <xf numFmtId="4" fontId="19" fillId="16" borderId="0" applyNumberFormat="0" applyProtection="0">
      <alignment horizontal="left" vertical="center" indent="1"/>
    </xf>
    <xf numFmtId="4" fontId="19" fillId="16" borderId="0" applyNumberFormat="0" applyProtection="0">
      <alignment horizontal="left" vertical="center" indent="1"/>
    </xf>
    <xf numFmtId="4" fontId="19" fillId="16" borderId="0" applyNumberFormat="0" applyProtection="0">
      <alignment horizontal="left" vertical="center" indent="1"/>
    </xf>
    <xf numFmtId="4" fontId="19" fillId="16" borderId="0" applyNumberFormat="0" applyProtection="0">
      <alignment horizontal="left" vertical="center" indent="1"/>
    </xf>
    <xf numFmtId="4" fontId="19" fillId="16" borderId="0" applyNumberFormat="0" applyProtection="0">
      <alignment horizontal="left" vertical="center" indent="1"/>
    </xf>
    <xf numFmtId="4" fontId="16" fillId="69" borderId="7" applyNumberFormat="0" applyProtection="0">
      <alignment horizontal="right" vertical="center"/>
    </xf>
    <xf numFmtId="4" fontId="16" fillId="69" borderId="7" applyNumberFormat="0" applyProtection="0">
      <alignment horizontal="right" vertical="center"/>
    </xf>
    <xf numFmtId="4" fontId="16" fillId="69" borderId="7" applyNumberFormat="0" applyProtection="0">
      <alignment horizontal="right" vertical="center"/>
    </xf>
    <xf numFmtId="4" fontId="16" fillId="69" borderId="7" applyNumberFormat="0" applyProtection="0">
      <alignment horizontal="right" vertical="center"/>
    </xf>
    <xf numFmtId="4" fontId="16" fillId="69" borderId="7" applyNumberFormat="0" applyProtection="0">
      <alignment horizontal="right" vertical="center"/>
    </xf>
    <xf numFmtId="4" fontId="16" fillId="15" borderId="5" applyNumberFormat="0" applyProtection="0">
      <alignment horizontal="left" vertical="center" indent="1"/>
    </xf>
    <xf numFmtId="4" fontId="16" fillId="15" borderId="5" applyNumberFormat="0" applyProtection="0">
      <alignment horizontal="left" vertical="center" indent="1"/>
    </xf>
    <xf numFmtId="4" fontId="16" fillId="15" borderId="5" applyNumberFormat="0" applyProtection="0">
      <alignment horizontal="left" vertical="center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16" fillId="15" borderId="5" applyNumberFormat="0" applyProtection="0">
      <alignment horizontal="left" vertical="center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16" fillId="15" borderId="5" applyNumberFormat="0" applyProtection="0">
      <alignment horizontal="left" vertical="center" indent="1"/>
    </xf>
    <xf numFmtId="4" fontId="16" fillId="15" borderId="5" applyNumberFormat="0" applyProtection="0">
      <alignment horizontal="left" vertical="center" indent="1"/>
    </xf>
    <xf numFmtId="4" fontId="16" fillId="15" borderId="5" applyNumberFormat="0" applyProtection="0">
      <alignment horizontal="left" vertical="center" indent="1"/>
    </xf>
    <xf numFmtId="4" fontId="16" fillId="15" borderId="5" applyNumberFormat="0" applyProtection="0">
      <alignment horizontal="left" vertical="center" indent="1"/>
    </xf>
    <xf numFmtId="4" fontId="16" fillId="15" borderId="5" applyNumberFormat="0" applyProtection="0">
      <alignment horizontal="left" vertical="center" indent="1"/>
    </xf>
    <xf numFmtId="4" fontId="16" fillId="15" borderId="5" applyNumberFormat="0" applyProtection="0">
      <alignment horizontal="left" vertical="center" indent="1"/>
    </xf>
    <xf numFmtId="4" fontId="16" fillId="17" borderId="5" applyNumberFormat="0" applyProtection="0">
      <alignment horizontal="left" vertical="center" indent="1"/>
    </xf>
    <xf numFmtId="4" fontId="16" fillId="17" borderId="5" applyNumberFormat="0" applyProtection="0">
      <alignment horizontal="left" vertical="center" indent="1"/>
    </xf>
    <xf numFmtId="4" fontId="16" fillId="17" borderId="5" applyNumberFormat="0" applyProtection="0">
      <alignment horizontal="left" vertical="center" indent="1"/>
    </xf>
    <xf numFmtId="4" fontId="27" fillId="24" borderId="0" applyNumberFormat="0" applyProtection="0"/>
    <xf numFmtId="4" fontId="27" fillId="24" borderId="0" applyNumberFormat="0" applyProtection="0"/>
    <xf numFmtId="4" fontId="16" fillId="17" borderId="5" applyNumberFormat="0" applyProtection="0">
      <alignment horizontal="left" vertical="center" indent="1"/>
    </xf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16" fillId="17" borderId="5" applyNumberFormat="0" applyProtection="0">
      <alignment horizontal="left" vertical="center" indent="1"/>
    </xf>
    <xf numFmtId="4" fontId="16" fillId="17" borderId="5" applyNumberFormat="0" applyProtection="0">
      <alignment horizontal="left" vertical="center" indent="1"/>
    </xf>
    <xf numFmtId="4" fontId="16" fillId="17" borderId="5" applyNumberFormat="0" applyProtection="0">
      <alignment horizontal="left" vertical="center" indent="1"/>
    </xf>
    <xf numFmtId="4" fontId="16" fillId="17" borderId="5" applyNumberFormat="0" applyProtection="0">
      <alignment horizontal="left" vertical="center" indent="1"/>
    </xf>
    <xf numFmtId="4" fontId="16" fillId="17" borderId="5" applyNumberFormat="0" applyProtection="0">
      <alignment horizontal="left" vertical="center" indent="1"/>
    </xf>
    <xf numFmtId="4" fontId="16" fillId="17" borderId="5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4" fontId="16" fillId="20" borderId="7" applyNumberFormat="0" applyProtection="0">
      <alignment vertical="center"/>
    </xf>
    <xf numFmtId="4" fontId="16" fillId="20" borderId="7" applyNumberFormat="0" applyProtection="0">
      <alignment vertical="center"/>
    </xf>
    <xf numFmtId="4" fontId="16" fillId="20" borderId="7" applyNumberFormat="0" applyProtection="0">
      <alignment vertical="center"/>
    </xf>
    <xf numFmtId="4" fontId="16" fillId="20" borderId="7" applyNumberFormat="0" applyProtection="0">
      <alignment vertical="center"/>
    </xf>
    <xf numFmtId="4" fontId="16" fillId="20" borderId="7" applyNumberFormat="0" applyProtection="0">
      <alignment vertical="center"/>
    </xf>
    <xf numFmtId="4" fontId="17" fillId="20" borderId="7" applyNumberFormat="0" applyProtection="0">
      <alignment vertical="center"/>
    </xf>
    <xf numFmtId="4" fontId="17" fillId="20" borderId="7" applyNumberFormat="0" applyProtection="0">
      <alignment vertical="center"/>
    </xf>
    <xf numFmtId="4" fontId="17" fillId="20" borderId="7" applyNumberFormat="0" applyProtection="0">
      <alignment vertical="center"/>
    </xf>
    <xf numFmtId="4" fontId="17" fillId="20" borderId="7" applyNumberFormat="0" applyProtection="0">
      <alignment vertical="center"/>
    </xf>
    <xf numFmtId="4" fontId="17" fillId="20" borderId="7" applyNumberFormat="0" applyProtection="0">
      <alignment vertical="center"/>
    </xf>
    <xf numFmtId="4" fontId="16" fillId="20" borderId="7" applyNumberFormat="0" applyProtection="0">
      <alignment horizontal="left" vertical="center" indent="1"/>
    </xf>
    <xf numFmtId="4" fontId="16" fillId="20" borderId="7" applyNumberFormat="0" applyProtection="0">
      <alignment horizontal="left" vertical="center" indent="1"/>
    </xf>
    <xf numFmtId="4" fontId="16" fillId="20" borderId="7" applyNumberFormat="0" applyProtection="0">
      <alignment horizontal="left" vertical="center" indent="1"/>
    </xf>
    <xf numFmtId="4" fontId="16" fillId="20" borderId="7" applyNumberFormat="0" applyProtection="0">
      <alignment horizontal="left" vertical="center" indent="1"/>
    </xf>
    <xf numFmtId="4" fontId="16" fillId="20" borderId="7" applyNumberFormat="0" applyProtection="0">
      <alignment horizontal="left" vertical="center" indent="1"/>
    </xf>
    <xf numFmtId="0" fontId="16" fillId="20" borderId="7" applyNumberFormat="0" applyProtection="0">
      <alignment horizontal="left" vertical="top" indent="1"/>
    </xf>
    <xf numFmtId="0" fontId="16" fillId="20" borderId="7" applyNumberFormat="0" applyProtection="0">
      <alignment horizontal="left" vertical="top" indent="1"/>
    </xf>
    <xf numFmtId="0" fontId="16" fillId="20" borderId="7" applyNumberFormat="0" applyProtection="0">
      <alignment horizontal="left" vertical="top" indent="1"/>
    </xf>
    <xf numFmtId="0" fontId="16" fillId="20" borderId="7" applyNumberFormat="0" applyProtection="0">
      <alignment horizontal="left" vertical="top" indent="1"/>
    </xf>
    <xf numFmtId="0" fontId="16" fillId="20" borderId="7" applyNumberFormat="0" applyProtection="0">
      <alignment horizontal="left" vertical="top" indent="1"/>
    </xf>
    <xf numFmtId="4" fontId="16" fillId="0" borderId="7" applyNumberFormat="0" applyProtection="0">
      <alignment horizontal="right" vertical="center"/>
    </xf>
    <xf numFmtId="4" fontId="16" fillId="0" borderId="7" applyNumberFormat="0" applyProtection="0">
      <alignment horizontal="right" vertical="center"/>
    </xf>
    <xf numFmtId="4" fontId="16" fillId="0" borderId="7" applyNumberFormat="0" applyProtection="0">
      <alignment horizontal="right" vertical="center"/>
    </xf>
    <xf numFmtId="4" fontId="17" fillId="25" borderId="7" applyNumberFormat="0" applyProtection="0">
      <alignment horizontal="right" vertical="center"/>
    </xf>
    <xf numFmtId="4" fontId="17" fillId="25" borderId="7" applyNumberFormat="0" applyProtection="0">
      <alignment horizontal="right" vertical="center"/>
    </xf>
    <xf numFmtId="4" fontId="17" fillId="25" borderId="7" applyNumberFormat="0" applyProtection="0">
      <alignment horizontal="right" vertical="center"/>
    </xf>
    <xf numFmtId="4" fontId="17" fillId="25" borderId="7" applyNumberFormat="0" applyProtection="0">
      <alignment horizontal="right" vertical="center"/>
    </xf>
    <xf numFmtId="4" fontId="17" fillId="25" borderId="7" applyNumberFormat="0" applyProtection="0">
      <alignment horizontal="right" vertical="center"/>
    </xf>
    <xf numFmtId="4" fontId="16" fillId="0" borderId="7" applyNumberFormat="0" applyProtection="0">
      <alignment horizontal="left" vertical="center" indent="1"/>
    </xf>
    <xf numFmtId="4" fontId="16" fillId="0" borderId="7" applyNumberFormat="0" applyProtection="0">
      <alignment horizontal="left" vertical="center" indent="1"/>
    </xf>
    <xf numFmtId="4" fontId="16" fillId="0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top"/>
    </xf>
    <xf numFmtId="0" fontId="16" fillId="26" borderId="7" applyNumberFormat="0" applyProtection="0">
      <alignment horizontal="left" vertical="top"/>
    </xf>
    <xf numFmtId="0" fontId="16" fillId="26" borderId="7" applyNumberFormat="0" applyProtection="0">
      <alignment horizontal="left" vertical="top"/>
    </xf>
    <xf numFmtId="0" fontId="16" fillId="26" borderId="7" applyNumberFormat="0" applyProtection="0">
      <alignment horizontal="left" vertical="top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1" fillId="25" borderId="7" applyNumberFormat="0" applyProtection="0">
      <alignment horizontal="right" vertical="center"/>
    </xf>
    <xf numFmtId="4" fontId="21" fillId="25" borderId="7" applyNumberFormat="0" applyProtection="0">
      <alignment horizontal="right" vertical="center"/>
    </xf>
    <xf numFmtId="4" fontId="21" fillId="25" borderId="7" applyNumberFormat="0" applyProtection="0">
      <alignment horizontal="right" vertical="center"/>
    </xf>
    <xf numFmtId="4" fontId="21" fillId="25" borderId="7" applyNumberFormat="0" applyProtection="0">
      <alignment horizontal="right" vertical="center"/>
    </xf>
    <xf numFmtId="4" fontId="21" fillId="25" borderId="7" applyNumberFormat="0" applyProtection="0">
      <alignment horizontal="right" vertical="center"/>
    </xf>
    <xf numFmtId="37" fontId="71" fillId="72" borderId="0" applyNumberFormat="0" applyFont="0" applyBorder="0" applyAlignment="0" applyProtection="0"/>
    <xf numFmtId="176" fontId="13" fillId="0" borderId="31">
      <alignment horizontal="justify" vertical="top" wrapText="1"/>
    </xf>
    <xf numFmtId="0" fontId="13" fillId="0" borderId="0">
      <alignment horizontal="left" wrapText="1"/>
    </xf>
    <xf numFmtId="0" fontId="14" fillId="0" borderId="30">
      <alignment horizontal="center" vertical="center" wrapText="1"/>
    </xf>
    <xf numFmtId="0" fontId="14" fillId="0" borderId="30">
      <alignment horizontal="center" vertical="center" wrapText="1"/>
    </xf>
    <xf numFmtId="0" fontId="12" fillId="0" borderId="27" applyNumberFormat="0" applyFill="0" applyAlignment="0" applyProtection="0"/>
    <xf numFmtId="0" fontId="52" fillId="0" borderId="33" applyNumberFormat="0" applyFont="0" applyFill="0" applyAlignment="0" applyProtection="0"/>
    <xf numFmtId="0" fontId="53" fillId="0" borderId="34"/>
    <xf numFmtId="177" fontId="72" fillId="0" borderId="0">
      <alignment horizontal="left"/>
    </xf>
    <xf numFmtId="0" fontId="53" fillId="0" borderId="35"/>
    <xf numFmtId="0" fontId="30" fillId="0" borderId="0" applyNumberForma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73" fillId="0" borderId="0"/>
    <xf numFmtId="0" fontId="45" fillId="0" borderId="0"/>
    <xf numFmtId="44" fontId="74" fillId="0" borderId="0" applyFont="0" applyFill="0" applyBorder="0" applyAlignment="0" applyProtection="0"/>
    <xf numFmtId="0" fontId="13" fillId="0" borderId="0"/>
    <xf numFmtId="0" fontId="75" fillId="0" borderId="0"/>
    <xf numFmtId="4" fontId="76" fillId="0" borderId="0" applyNumberFormat="0" applyProtection="0">
      <alignment horizontal="left" vertical="center"/>
    </xf>
    <xf numFmtId="4" fontId="27" fillId="0" borderId="0" applyNumberFormat="0" applyProtection="0">
      <alignment horizontal="left" vertical="center" indent="1"/>
    </xf>
    <xf numFmtId="4" fontId="77" fillId="0" borderId="0" applyNumberFormat="0" applyProtection="0">
      <alignment horizontal="left" vertical="center" indent="1"/>
    </xf>
    <xf numFmtId="4" fontId="18" fillId="26" borderId="0" applyNumberFormat="0" applyProtection="0">
      <alignment horizontal="left" vertical="center" indent="1"/>
    </xf>
    <xf numFmtId="4" fontId="16" fillId="25" borderId="0" applyNumberFormat="0" applyProtection="0">
      <alignment horizontal="left" vertical="center" indent="1"/>
    </xf>
    <xf numFmtId="0" fontId="16" fillId="26" borderId="7" applyNumberFormat="0" applyProtection="0">
      <alignment horizontal="left" vertical="top" indent="1"/>
    </xf>
    <xf numFmtId="4" fontId="16" fillId="69" borderId="7" applyNumberFormat="0" applyProtection="0">
      <alignment horizontal="left" vertical="center" indent="1"/>
    </xf>
    <xf numFmtId="4" fontId="16" fillId="25" borderId="7" applyNumberFormat="0" applyProtection="0">
      <alignment horizontal="right" vertical="center"/>
    </xf>
    <xf numFmtId="0" fontId="9" fillId="0" borderId="0"/>
    <xf numFmtId="43" fontId="9" fillId="0" borderId="0" applyFont="0" applyFill="0" applyBorder="0" applyAlignment="0" applyProtection="0"/>
    <xf numFmtId="0" fontId="79" fillId="0" borderId="0"/>
    <xf numFmtId="4" fontId="80" fillId="22" borderId="0" applyNumberFormat="0" applyProtection="0">
      <alignment horizontal="left"/>
    </xf>
    <xf numFmtId="4" fontId="81" fillId="23" borderId="0" applyNumberFormat="0" applyProtection="0">
      <alignment horizontal="left" indent="1"/>
    </xf>
    <xf numFmtId="4" fontId="82" fillId="24" borderId="0" applyNumberFormat="0" applyProtection="0"/>
    <xf numFmtId="0" fontId="13" fillId="0" borderId="0"/>
    <xf numFmtId="0" fontId="35" fillId="0" borderId="0"/>
    <xf numFmtId="43" fontId="35" fillId="0" borderId="0" applyFont="0" applyFill="0" applyBorder="0" applyAlignment="0" applyProtection="0"/>
    <xf numFmtId="0" fontId="84" fillId="0" borderId="0"/>
    <xf numFmtId="4" fontId="85" fillId="22" borderId="0" applyNumberFormat="0" applyProtection="0">
      <alignment horizontal="left"/>
    </xf>
    <xf numFmtId="4" fontId="86" fillId="23" borderId="0" applyNumberFormat="0" applyProtection="0">
      <alignment horizontal="left" indent="1"/>
    </xf>
    <xf numFmtId="4" fontId="87" fillId="24" borderId="0" applyNumberFormat="0" applyProtection="0"/>
    <xf numFmtId="0" fontId="8" fillId="0" borderId="0"/>
    <xf numFmtId="0" fontId="84" fillId="4" borderId="5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0" fontId="90" fillId="0" borderId="0"/>
    <xf numFmtId="4" fontId="91" fillId="22" borderId="0" applyNumberFormat="0" applyProtection="0">
      <alignment horizontal="left"/>
    </xf>
    <xf numFmtId="4" fontId="92" fillId="23" borderId="0" applyNumberFormat="0" applyProtection="0">
      <alignment horizontal="left" indent="1"/>
    </xf>
    <xf numFmtId="4" fontId="93" fillId="24" borderId="0" applyNumberFormat="0" applyProtection="0"/>
    <xf numFmtId="0" fontId="90" fillId="0" borderId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5" fillId="37" borderId="0" applyNumberFormat="0" applyBorder="0" applyAlignment="0" applyProtection="0"/>
    <xf numFmtId="0" fontId="5" fillId="41" borderId="0" applyNumberFormat="0" applyBorder="0" applyAlignment="0" applyProtection="0"/>
    <xf numFmtId="0" fontId="5" fillId="45" borderId="0" applyNumberFormat="0" applyBorder="0" applyAlignment="0" applyProtection="0"/>
    <xf numFmtId="0" fontId="5" fillId="49" borderId="0" applyNumberFormat="0" applyBorder="0" applyAlignment="0" applyProtection="0"/>
    <xf numFmtId="0" fontId="5" fillId="53" borderId="0" applyNumberFormat="0" applyBorder="0" applyAlignment="0" applyProtection="0"/>
    <xf numFmtId="0" fontId="5" fillId="57" borderId="0" applyNumberFormat="0" applyBorder="0" applyAlignment="0" applyProtection="0"/>
    <xf numFmtId="0" fontId="5" fillId="38" borderId="0" applyNumberFormat="0" applyBorder="0" applyAlignment="0" applyProtection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50" borderId="0" applyNumberFormat="0" applyBorder="0" applyAlignment="0" applyProtection="0"/>
    <xf numFmtId="0" fontId="5" fillId="54" borderId="0" applyNumberFormat="0" applyBorder="0" applyAlignment="0" applyProtection="0"/>
    <xf numFmtId="0" fontId="5" fillId="58" borderId="0" applyNumberFormat="0" applyBorder="0" applyAlignment="0" applyProtection="0"/>
    <xf numFmtId="0" fontId="107" fillId="39" borderId="0" applyNumberFormat="0" applyBorder="0" applyAlignment="0" applyProtection="0"/>
    <xf numFmtId="0" fontId="107" fillId="43" borderId="0" applyNumberFormat="0" applyBorder="0" applyAlignment="0" applyProtection="0"/>
    <xf numFmtId="0" fontId="107" fillId="47" borderId="0" applyNumberFormat="0" applyBorder="0" applyAlignment="0" applyProtection="0"/>
    <xf numFmtId="0" fontId="107" fillId="51" borderId="0" applyNumberFormat="0" applyBorder="0" applyAlignment="0" applyProtection="0"/>
    <xf numFmtId="0" fontId="107" fillId="55" borderId="0" applyNumberFormat="0" applyBorder="0" applyAlignment="0" applyProtection="0"/>
    <xf numFmtId="0" fontId="107" fillId="59" borderId="0" applyNumberFormat="0" applyBorder="0" applyAlignment="0" applyProtection="0"/>
    <xf numFmtId="0" fontId="107" fillId="36" borderId="0" applyNumberFormat="0" applyBorder="0" applyAlignment="0" applyProtection="0"/>
    <xf numFmtId="0" fontId="107" fillId="40" borderId="0" applyNumberFormat="0" applyBorder="0" applyAlignment="0" applyProtection="0"/>
    <xf numFmtId="0" fontId="107" fillId="44" borderId="0" applyNumberFormat="0" applyBorder="0" applyAlignment="0" applyProtection="0"/>
    <xf numFmtId="0" fontId="107" fillId="48" borderId="0" applyNumberFormat="0" applyBorder="0" applyAlignment="0" applyProtection="0"/>
    <xf numFmtId="0" fontId="107" fillId="52" borderId="0" applyNumberFormat="0" applyBorder="0" applyAlignment="0" applyProtection="0"/>
    <xf numFmtId="0" fontId="107" fillId="56" borderId="0" applyNumberFormat="0" applyBorder="0" applyAlignment="0" applyProtection="0"/>
    <xf numFmtId="0" fontId="98" fillId="30" borderId="0" applyNumberFormat="0" applyBorder="0" applyAlignment="0" applyProtection="0"/>
    <xf numFmtId="0" fontId="102" fillId="33" borderId="22" applyNumberFormat="0" applyAlignment="0" applyProtection="0"/>
    <xf numFmtId="0" fontId="104" fillId="34" borderId="25" applyNumberFormat="0" applyAlignment="0" applyProtection="0"/>
    <xf numFmtId="0" fontId="106" fillId="0" borderId="0" applyNumberFormat="0" applyFill="0" applyBorder="0" applyAlignment="0" applyProtection="0"/>
    <xf numFmtId="0" fontId="97" fillId="29" borderId="0" applyNumberFormat="0" applyBorder="0" applyAlignment="0" applyProtection="0"/>
    <xf numFmtId="0" fontId="94" fillId="0" borderId="19" applyNumberFormat="0" applyFill="0" applyAlignment="0" applyProtection="0"/>
    <xf numFmtId="0" fontId="95" fillId="0" borderId="20" applyNumberFormat="0" applyFill="0" applyAlignment="0" applyProtection="0"/>
    <xf numFmtId="0" fontId="96" fillId="0" borderId="21" applyNumberFormat="0" applyFill="0" applyAlignment="0" applyProtection="0"/>
    <xf numFmtId="0" fontId="96" fillId="0" borderId="0" applyNumberFormat="0" applyFill="0" applyBorder="0" applyAlignment="0" applyProtection="0"/>
    <xf numFmtId="0" fontId="100" fillId="32" borderId="22" applyNumberFormat="0" applyAlignment="0" applyProtection="0"/>
    <xf numFmtId="0" fontId="103" fillId="0" borderId="24" applyNumberFormat="0" applyFill="0" applyAlignment="0" applyProtection="0"/>
    <xf numFmtId="0" fontId="99" fillId="31" borderId="0" applyNumberFormat="0" applyBorder="0" applyAlignment="0" applyProtection="0"/>
    <xf numFmtId="0" fontId="5" fillId="35" borderId="26" applyNumberFormat="0" applyFont="0" applyAlignment="0" applyProtection="0"/>
    <xf numFmtId="0" fontId="101" fillId="33" borderId="23" applyNumberFormat="0" applyAlignment="0" applyProtection="0"/>
    <xf numFmtId="0" fontId="13" fillId="4" borderId="5" applyNumberFormat="0" applyProtection="0">
      <alignment horizontal="left" vertical="center" indent="1"/>
    </xf>
    <xf numFmtId="0" fontId="13" fillId="17" borderId="5" applyNumberFormat="0" applyProtection="0">
      <alignment horizontal="left" vertical="center" indent="1"/>
    </xf>
    <xf numFmtId="0" fontId="13" fillId="17" borderId="5" applyNumberFormat="0" applyProtection="0">
      <alignment horizontal="left" vertical="center" indent="1"/>
    </xf>
    <xf numFmtId="0" fontId="13" fillId="18" borderId="5" applyNumberFormat="0" applyProtection="0">
      <alignment horizontal="left" vertical="center" indent="1"/>
    </xf>
    <xf numFmtId="0" fontId="13" fillId="18" borderId="5" applyNumberFormat="0" applyProtection="0">
      <alignment horizontal="left" vertical="center" indent="1"/>
    </xf>
    <xf numFmtId="0" fontId="13" fillId="19" borderId="5" applyNumberFormat="0" applyProtection="0">
      <alignment horizontal="left" vertical="center" indent="1"/>
    </xf>
    <xf numFmtId="0" fontId="13" fillId="19" borderId="5" applyNumberFormat="0" applyProtection="0">
      <alignment horizontal="left" vertical="center" indent="1"/>
    </xf>
    <xf numFmtId="0" fontId="13" fillId="4" borderId="5" applyNumberFormat="0" applyProtection="0">
      <alignment horizontal="left" vertical="center" indent="1"/>
    </xf>
    <xf numFmtId="0" fontId="13" fillId="4" borderId="5" applyNumberFormat="0" applyProtection="0">
      <alignment horizontal="left" vertical="center" indent="1"/>
    </xf>
    <xf numFmtId="0" fontId="78" fillId="0" borderId="27" applyNumberFormat="0" applyFill="0" applyAlignment="0" applyProtection="0"/>
    <xf numFmtId="0" fontId="105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110" fillId="0" borderId="0"/>
    <xf numFmtId="4" fontId="111" fillId="16" borderId="0" applyNumberFormat="0" applyProtection="0">
      <alignment horizontal="left" vertical="center" indent="1"/>
    </xf>
    <xf numFmtId="4" fontId="113" fillId="23" borderId="0" applyNumberFormat="0" applyProtection="0">
      <alignment horizontal="left" indent="1"/>
    </xf>
    <xf numFmtId="4" fontId="112" fillId="24" borderId="0" applyNumberFormat="0" applyProtection="0"/>
    <xf numFmtId="0" fontId="110" fillId="16" borderId="7" applyNumberFormat="0" applyProtection="0">
      <alignment horizontal="left" vertical="center" indent="1"/>
    </xf>
    <xf numFmtId="0" fontId="110" fillId="16" borderId="7" applyNumberFormat="0" applyProtection="0">
      <alignment horizontal="left" vertical="top" indent="1"/>
    </xf>
    <xf numFmtId="0" fontId="110" fillId="26" borderId="7" applyNumberFormat="0" applyProtection="0">
      <alignment horizontal="left" vertical="center" indent="1"/>
    </xf>
    <xf numFmtId="0" fontId="110" fillId="26" borderId="7" applyNumberFormat="0" applyProtection="0">
      <alignment horizontal="left" vertical="top" indent="1"/>
    </xf>
    <xf numFmtId="0" fontId="110" fillId="70" borderId="7" applyNumberFormat="0" applyProtection="0">
      <alignment horizontal="left" vertical="center" indent="1"/>
    </xf>
    <xf numFmtId="0" fontId="110" fillId="70" borderId="7" applyNumberFormat="0" applyProtection="0">
      <alignment horizontal="left" vertical="top" indent="1"/>
    </xf>
    <xf numFmtId="0" fontId="110" fillId="71" borderId="7" applyNumberFormat="0" applyProtection="0">
      <alignment horizontal="left" vertical="center" indent="1"/>
    </xf>
    <xf numFmtId="0" fontId="110" fillId="71" borderId="7" applyNumberFormat="0" applyProtection="0">
      <alignment horizontal="left" vertical="top" indent="1"/>
    </xf>
    <xf numFmtId="4" fontId="114" fillId="22" borderId="0" applyNumberFormat="0" applyProtection="0">
      <alignment horizontal="left"/>
    </xf>
    <xf numFmtId="0" fontId="118" fillId="0" borderId="0"/>
    <xf numFmtId="4" fontId="119" fillId="16" borderId="0" applyNumberFormat="0" applyProtection="0">
      <alignment horizontal="left" vertical="center" indent="1"/>
    </xf>
    <xf numFmtId="4" fontId="116" fillId="23" borderId="0" applyNumberFormat="0" applyProtection="0">
      <alignment horizontal="left" indent="1"/>
    </xf>
    <xf numFmtId="4" fontId="117" fillId="24" borderId="0" applyNumberFormat="0" applyProtection="0"/>
    <xf numFmtId="0" fontId="118" fillId="16" borderId="7" applyNumberFormat="0" applyProtection="0">
      <alignment horizontal="left" vertical="center" indent="1"/>
    </xf>
    <xf numFmtId="0" fontId="118" fillId="16" borderId="7" applyNumberFormat="0" applyProtection="0">
      <alignment horizontal="left" vertical="top" indent="1"/>
    </xf>
    <xf numFmtId="0" fontId="118" fillId="26" borderId="7" applyNumberFormat="0" applyProtection="0">
      <alignment horizontal="left" vertical="center" indent="1"/>
    </xf>
    <xf numFmtId="0" fontId="118" fillId="26" borderId="7" applyNumberFormat="0" applyProtection="0">
      <alignment horizontal="left" vertical="top" indent="1"/>
    </xf>
    <xf numFmtId="0" fontId="118" fillId="70" borderId="7" applyNumberFormat="0" applyProtection="0">
      <alignment horizontal="left" vertical="center" indent="1"/>
    </xf>
    <xf numFmtId="0" fontId="118" fillId="70" borderId="7" applyNumberFormat="0" applyProtection="0">
      <alignment horizontal="left" vertical="top" indent="1"/>
    </xf>
    <xf numFmtId="0" fontId="118" fillId="71" borderId="7" applyNumberFormat="0" applyProtection="0">
      <alignment horizontal="left" vertical="center" indent="1"/>
    </xf>
    <xf numFmtId="0" fontId="118" fillId="71" borderId="7" applyNumberFormat="0" applyProtection="0">
      <alignment horizontal="left" vertical="top" indent="1"/>
    </xf>
    <xf numFmtId="0" fontId="118" fillId="0" borderId="0"/>
    <xf numFmtId="4" fontId="115" fillId="22" borderId="0" applyNumberFormat="0" applyProtection="0">
      <alignment horizontal="left"/>
    </xf>
    <xf numFmtId="0" fontId="13" fillId="0" borderId="0"/>
    <xf numFmtId="0" fontId="13" fillId="0" borderId="0"/>
    <xf numFmtId="0" fontId="13" fillId="0" borderId="0"/>
    <xf numFmtId="0" fontId="120" fillId="0" borderId="0"/>
    <xf numFmtId="4" fontId="121" fillId="16" borderId="0" applyNumberFormat="0" applyProtection="0">
      <alignment horizontal="left" vertical="center" indent="1"/>
    </xf>
    <xf numFmtId="4" fontId="123" fillId="23" borderId="0" applyNumberFormat="0" applyProtection="0">
      <alignment horizontal="left" indent="1"/>
    </xf>
    <xf numFmtId="4" fontId="122" fillId="24" borderId="0" applyNumberFormat="0" applyProtection="0"/>
    <xf numFmtId="0" fontId="120" fillId="16" borderId="7" applyNumberFormat="0" applyProtection="0">
      <alignment horizontal="left" vertical="center" indent="1"/>
    </xf>
    <xf numFmtId="0" fontId="120" fillId="16" borderId="7" applyNumberFormat="0" applyProtection="0">
      <alignment horizontal="left" vertical="top" indent="1"/>
    </xf>
    <xf numFmtId="0" fontId="120" fillId="26" borderId="7" applyNumberFormat="0" applyProtection="0">
      <alignment horizontal="left" vertical="center" indent="1"/>
    </xf>
    <xf numFmtId="0" fontId="120" fillId="26" borderId="7" applyNumberFormat="0" applyProtection="0">
      <alignment horizontal="left" vertical="top" indent="1"/>
    </xf>
    <xf numFmtId="0" fontId="120" fillId="70" borderId="7" applyNumberFormat="0" applyProtection="0">
      <alignment horizontal="left" vertical="center" indent="1"/>
    </xf>
    <xf numFmtId="0" fontId="120" fillId="70" borderId="7" applyNumberFormat="0" applyProtection="0">
      <alignment horizontal="left" vertical="top" indent="1"/>
    </xf>
    <xf numFmtId="0" fontId="120" fillId="71" borderId="7" applyNumberFormat="0" applyProtection="0">
      <alignment horizontal="left" vertical="center" indent="1"/>
    </xf>
    <xf numFmtId="0" fontId="120" fillId="71" borderId="7" applyNumberFormat="0" applyProtection="0">
      <alignment horizontal="left" vertical="top" indent="1"/>
    </xf>
    <xf numFmtId="4" fontId="124" fillId="22" borderId="0" applyNumberFormat="0" applyProtection="0">
      <alignment horizontal="left"/>
    </xf>
    <xf numFmtId="0" fontId="120" fillId="0" borderId="0"/>
    <xf numFmtId="0" fontId="13" fillId="0" borderId="0"/>
    <xf numFmtId="0" fontId="13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6" fillId="0" borderId="0" applyNumberFormat="0" applyFill="0" applyBorder="0" applyAlignment="0" applyProtection="0"/>
    <xf numFmtId="0" fontId="94" fillId="0" borderId="19" applyNumberFormat="0" applyFill="0" applyAlignment="0" applyProtection="0"/>
    <xf numFmtId="0" fontId="95" fillId="0" borderId="20" applyNumberFormat="0" applyFill="0" applyAlignment="0" applyProtection="0"/>
    <xf numFmtId="0" fontId="96" fillId="0" borderId="21" applyNumberFormat="0" applyFill="0" applyAlignment="0" applyProtection="0"/>
    <xf numFmtId="0" fontId="96" fillId="0" borderId="0" applyNumberFormat="0" applyFill="0" applyBorder="0" applyAlignment="0" applyProtection="0"/>
    <xf numFmtId="0" fontId="97" fillId="29" borderId="0" applyNumberFormat="0" applyBorder="0" applyAlignment="0" applyProtection="0"/>
    <xf numFmtId="0" fontId="98" fillId="30" borderId="0" applyNumberFormat="0" applyBorder="0" applyAlignment="0" applyProtection="0"/>
    <xf numFmtId="0" fontId="99" fillId="31" borderId="0" applyNumberFormat="0" applyBorder="0" applyAlignment="0" applyProtection="0"/>
    <xf numFmtId="0" fontId="100" fillId="32" borderId="22" applyNumberFormat="0" applyAlignment="0" applyProtection="0"/>
    <xf numFmtId="0" fontId="101" fillId="33" borderId="23" applyNumberFormat="0" applyAlignment="0" applyProtection="0"/>
    <xf numFmtId="0" fontId="102" fillId="33" borderId="22" applyNumberFormat="0" applyAlignment="0" applyProtection="0"/>
    <xf numFmtId="0" fontId="103" fillId="0" borderId="24" applyNumberFormat="0" applyFill="0" applyAlignment="0" applyProtection="0"/>
    <xf numFmtId="0" fontId="104" fillId="34" borderId="25" applyNumberFormat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8" fillId="0" borderId="27" applyNumberFormat="0" applyFill="0" applyAlignment="0" applyProtection="0"/>
    <xf numFmtId="0" fontId="107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107" fillId="39" borderId="0" applyNumberFormat="0" applyBorder="0" applyAlignment="0" applyProtection="0"/>
    <xf numFmtId="0" fontId="107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107" fillId="43" borderId="0" applyNumberFormat="0" applyBorder="0" applyAlignment="0" applyProtection="0"/>
    <xf numFmtId="0" fontId="107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107" fillId="47" borderId="0" applyNumberFormat="0" applyBorder="0" applyAlignment="0" applyProtection="0"/>
    <xf numFmtId="0" fontId="107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107" fillId="51" borderId="0" applyNumberFormat="0" applyBorder="0" applyAlignment="0" applyProtection="0"/>
    <xf numFmtId="0" fontId="107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107" fillId="55" borderId="0" applyNumberFormat="0" applyBorder="0" applyAlignment="0" applyProtection="0"/>
    <xf numFmtId="0" fontId="107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107" fillId="59" borderId="0" applyNumberFormat="0" applyBorder="0" applyAlignment="0" applyProtection="0"/>
    <xf numFmtId="0" fontId="13" fillId="0" borderId="0"/>
    <xf numFmtId="0" fontId="2" fillId="35" borderId="26" applyNumberFormat="0" applyFont="0" applyAlignment="0" applyProtection="0"/>
    <xf numFmtId="0" fontId="13" fillId="0" borderId="0"/>
    <xf numFmtId="4" fontId="23" fillId="22" borderId="0" applyNumberFormat="0" applyProtection="0">
      <alignment horizontal="left"/>
    </xf>
    <xf numFmtId="4" fontId="26" fillId="23" borderId="0" applyNumberFormat="0" applyProtection="0">
      <alignment horizontal="left" indent="1"/>
    </xf>
    <xf numFmtId="4" fontId="27" fillId="24" borderId="0" applyNumberFormat="0" applyProtection="0"/>
    <xf numFmtId="0" fontId="1" fillId="0" borderId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28" fillId="78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28" fillId="79" borderId="0" applyNumberFormat="0" applyBorder="0" applyAlignment="0" applyProtection="0"/>
    <xf numFmtId="0" fontId="128" fillId="7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8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8" fillId="80" borderId="0" applyNumberFormat="0" applyBorder="0" applyAlignment="0" applyProtection="0"/>
    <xf numFmtId="0" fontId="128" fillId="6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28" fillId="82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28" fillId="83" borderId="0" applyNumberFormat="0" applyBorder="0" applyAlignment="0" applyProtection="0"/>
    <xf numFmtId="0" fontId="128" fillId="8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28" fillId="84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28" fillId="79" borderId="0" applyNumberFormat="0" applyBorder="0" applyAlignment="0" applyProtection="0"/>
    <xf numFmtId="0" fontId="128" fillId="84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8" fillId="8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8" fillId="85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28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28" fillId="83" borderId="0" applyNumberFormat="0" applyBorder="0" applyAlignment="0" applyProtection="0"/>
    <xf numFmtId="0" fontId="128" fillId="8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28" fillId="7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28" fillId="86" borderId="0" applyNumberFormat="0" applyBorder="0" applyAlignment="0" applyProtection="0"/>
    <xf numFmtId="0" fontId="128" fillId="7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28" fillId="6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28" fillId="83" borderId="0" applyNumberFormat="0" applyBorder="0" applyAlignment="0" applyProtection="0"/>
    <xf numFmtId="0" fontId="128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8" fillId="84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8" fillId="86" borderId="0" applyNumberFormat="0" applyBorder="0" applyAlignment="0" applyProtection="0"/>
    <xf numFmtId="0" fontId="128" fillId="8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28" fillId="63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28" fillId="80" borderId="0" applyNumberFormat="0" applyBorder="0" applyAlignment="0" applyProtection="0"/>
    <xf numFmtId="0" fontId="128" fillId="63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9" fillId="87" borderId="0" applyNumberFormat="0" applyBorder="0" applyAlignment="0" applyProtection="0"/>
    <xf numFmtId="0" fontId="107" fillId="85" borderId="0" applyNumberFormat="0" applyBorder="0" applyAlignment="0" applyProtection="0"/>
    <xf numFmtId="0" fontId="107" fillId="85" borderId="0" applyNumberFormat="0" applyBorder="0" applyAlignment="0" applyProtection="0"/>
    <xf numFmtId="0" fontId="129" fillId="88" borderId="0" applyNumberFormat="0" applyBorder="0" applyAlignment="0" applyProtection="0"/>
    <xf numFmtId="0" fontId="129" fillId="87" borderId="0" applyNumberFormat="0" applyBorder="0" applyAlignment="0" applyProtection="0"/>
    <xf numFmtId="0" fontId="107" fillId="39" borderId="0" applyNumberFormat="0" applyBorder="0" applyAlignment="0" applyProtection="0"/>
    <xf numFmtId="0" fontId="129" fillId="61" borderId="0" applyNumberFormat="0" applyBorder="0" applyAlignment="0" applyProtection="0"/>
    <xf numFmtId="0" fontId="107" fillId="43" borderId="0" applyNumberFormat="0" applyBorder="0" applyAlignment="0" applyProtection="0"/>
    <xf numFmtId="0" fontId="129" fillId="61" borderId="0" applyNumberFormat="0" applyBorder="0" applyAlignment="0" applyProtection="0"/>
    <xf numFmtId="0" fontId="129" fillId="68" borderId="0" applyNumberFormat="0" applyBorder="0" applyAlignment="0" applyProtection="0"/>
    <xf numFmtId="0" fontId="107" fillId="63" borderId="0" applyNumberFormat="0" applyBorder="0" applyAlignment="0" applyProtection="0"/>
    <xf numFmtId="0" fontId="107" fillId="63" borderId="0" applyNumberFormat="0" applyBorder="0" applyAlignment="0" applyProtection="0"/>
    <xf numFmtId="0" fontId="129" fillId="28" borderId="0" applyNumberFormat="0" applyBorder="0" applyAlignment="0" applyProtection="0"/>
    <xf numFmtId="0" fontId="129" fillId="68" borderId="0" applyNumberFormat="0" applyBorder="0" applyAlignment="0" applyProtection="0"/>
    <xf numFmtId="0" fontId="107" fillId="47" borderId="0" applyNumberFormat="0" applyBorder="0" applyAlignment="0" applyProtection="0"/>
    <xf numFmtId="0" fontId="129" fillId="89" borderId="0" applyNumberFormat="0" applyBorder="0" applyAlignment="0" applyProtection="0"/>
    <xf numFmtId="0" fontId="107" fillId="60" borderId="0" applyNumberFormat="0" applyBorder="0" applyAlignment="0" applyProtection="0"/>
    <xf numFmtId="0" fontId="107" fillId="60" borderId="0" applyNumberFormat="0" applyBorder="0" applyAlignment="0" applyProtection="0"/>
    <xf numFmtId="0" fontId="129" fillId="86" borderId="0" applyNumberFormat="0" applyBorder="0" applyAlignment="0" applyProtection="0"/>
    <xf numFmtId="0" fontId="129" fillId="89" borderId="0" applyNumberFormat="0" applyBorder="0" applyAlignment="0" applyProtection="0"/>
    <xf numFmtId="0" fontId="107" fillId="51" borderId="0" applyNumberFormat="0" applyBorder="0" applyAlignment="0" applyProtection="0"/>
    <xf numFmtId="0" fontId="107" fillId="55" borderId="0" applyNumberFormat="0" applyBorder="0" applyAlignment="0" applyProtection="0"/>
    <xf numFmtId="0" fontId="129" fillId="88" borderId="0" applyNumberFormat="0" applyBorder="0" applyAlignment="0" applyProtection="0"/>
    <xf numFmtId="0" fontId="129" fillId="64" borderId="0" applyNumberFormat="0" applyBorder="0" applyAlignment="0" applyProtection="0"/>
    <xf numFmtId="0" fontId="107" fillId="61" borderId="0" applyNumberFormat="0" applyBorder="0" applyAlignment="0" applyProtection="0"/>
    <xf numFmtId="0" fontId="107" fillId="61" borderId="0" applyNumberFormat="0" applyBorder="0" applyAlignment="0" applyProtection="0"/>
    <xf numFmtId="0" fontId="129" fillId="80" borderId="0" applyNumberFormat="0" applyBorder="0" applyAlignment="0" applyProtection="0"/>
    <xf numFmtId="0" fontId="129" fillId="64" borderId="0" applyNumberFormat="0" applyBorder="0" applyAlignment="0" applyProtection="0"/>
    <xf numFmtId="0" fontId="107" fillId="59" borderId="0" applyNumberFormat="0" applyBorder="0" applyAlignment="0" applyProtection="0"/>
    <xf numFmtId="0" fontId="129" fillId="90" borderId="0" applyNumberFormat="0" applyBorder="0" applyAlignment="0" applyProtection="0"/>
    <xf numFmtId="0" fontId="107" fillId="91" borderId="0" applyNumberFormat="0" applyBorder="0" applyAlignment="0" applyProtection="0"/>
    <xf numFmtId="0" fontId="107" fillId="91" borderId="0" applyNumberFormat="0" applyBorder="0" applyAlignment="0" applyProtection="0"/>
    <xf numFmtId="0" fontId="129" fillId="88" borderId="0" applyNumberFormat="0" applyBorder="0" applyAlignment="0" applyProtection="0"/>
    <xf numFmtId="0" fontId="129" fillId="90" borderId="0" applyNumberFormat="0" applyBorder="0" applyAlignment="0" applyProtection="0"/>
    <xf numFmtId="0" fontId="107" fillId="36" borderId="0" applyNumberFormat="0" applyBorder="0" applyAlignment="0" applyProtection="0"/>
    <xf numFmtId="0" fontId="129" fillId="62" borderId="0" applyNumberFormat="0" applyBorder="0" applyAlignment="0" applyProtection="0"/>
    <xf numFmtId="0" fontId="107" fillId="40" borderId="0" applyNumberFormat="0" applyBorder="0" applyAlignment="0" applyProtection="0"/>
    <xf numFmtId="0" fontId="129" fillId="62" borderId="0" applyNumberFormat="0" applyBorder="0" applyAlignment="0" applyProtection="0"/>
    <xf numFmtId="0" fontId="129" fillId="66" borderId="0" applyNumberFormat="0" applyBorder="0" applyAlignment="0" applyProtection="0"/>
    <xf numFmtId="0" fontId="107" fillId="44" borderId="0" applyNumberFormat="0" applyBorder="0" applyAlignment="0" applyProtection="0"/>
    <xf numFmtId="0" fontId="129" fillId="66" borderId="0" applyNumberFormat="0" applyBorder="0" applyAlignment="0" applyProtection="0"/>
    <xf numFmtId="0" fontId="129" fillId="89" borderId="0" applyNumberFormat="0" applyBorder="0" applyAlignment="0" applyProtection="0"/>
    <xf numFmtId="0" fontId="107" fillId="92" borderId="0" applyNumberFormat="0" applyBorder="0" applyAlignment="0" applyProtection="0"/>
    <xf numFmtId="0" fontId="107" fillId="92" borderId="0" applyNumberFormat="0" applyBorder="0" applyAlignment="0" applyProtection="0"/>
    <xf numFmtId="0" fontId="129" fillId="92" borderId="0" applyNumberFormat="0" applyBorder="0" applyAlignment="0" applyProtection="0"/>
    <xf numFmtId="0" fontId="129" fillId="89" borderId="0" applyNumberFormat="0" applyBorder="0" applyAlignment="0" applyProtection="0"/>
    <xf numFmtId="0" fontId="107" fillId="48" borderId="0" applyNumberFormat="0" applyBorder="0" applyAlignment="0" applyProtection="0"/>
    <xf numFmtId="0" fontId="107" fillId="56" borderId="0" applyNumberFormat="0" applyBorder="0" applyAlignment="0" applyProtection="0"/>
    <xf numFmtId="0" fontId="130" fillId="0" borderId="0">
      <alignment horizontal="center" wrapText="1"/>
      <protection locked="0"/>
    </xf>
    <xf numFmtId="0" fontId="131" fillId="93" borderId="30" applyNumberFormat="0" applyBorder="0" applyAlignment="0" applyProtection="0"/>
    <xf numFmtId="0" fontId="132" fillId="60" borderId="0" applyNumberFormat="0" applyBorder="0" applyAlignment="0" applyProtection="0"/>
    <xf numFmtId="0" fontId="98" fillId="30" borderId="0" applyNumberFormat="0" applyBorder="0" applyAlignment="0" applyProtection="0"/>
    <xf numFmtId="0" fontId="132" fillId="60" borderId="0" applyNumberFormat="0" applyBorder="0" applyAlignment="0" applyProtection="0"/>
    <xf numFmtId="0" fontId="14" fillId="94" borderId="0" applyNumberFormat="0" applyBorder="0" applyAlignment="0" applyProtection="0"/>
    <xf numFmtId="180" fontId="133" fillId="0" borderId="4" applyNumberFormat="0" applyFill="0" applyAlignment="0" applyProtection="0">
      <alignment horizontal="center"/>
    </xf>
    <xf numFmtId="181" fontId="133" fillId="0" borderId="1" applyFill="0" applyAlignment="0" applyProtection="0">
      <alignment horizontal="center"/>
    </xf>
    <xf numFmtId="49" fontId="134" fillId="0" borderId="0" applyFont="0" applyFill="0" applyBorder="0" applyAlignment="0" applyProtection="0">
      <alignment horizontal="left"/>
    </xf>
    <xf numFmtId="182" fontId="31" fillId="0" borderId="0" applyAlignment="0" applyProtection="0"/>
    <xf numFmtId="170" fontId="44" fillId="0" borderId="0" applyFill="0" applyBorder="0" applyAlignment="0" applyProtection="0"/>
    <xf numFmtId="49" fontId="44" fillId="0" borderId="0" applyNumberFormat="0" applyAlignment="0" applyProtection="0">
      <alignment horizontal="left"/>
    </xf>
    <xf numFmtId="49" fontId="135" fillId="0" borderId="43" applyNumberFormat="0" applyAlignment="0" applyProtection="0">
      <alignment horizontal="left" wrapText="1"/>
    </xf>
    <xf numFmtId="49" fontId="135" fillId="0" borderId="0" applyNumberFormat="0" applyAlignment="0" applyProtection="0">
      <alignment horizontal="left" wrapText="1"/>
    </xf>
    <xf numFmtId="49" fontId="136" fillId="0" borderId="0" applyAlignment="0" applyProtection="0">
      <alignment horizontal="left"/>
    </xf>
    <xf numFmtId="183" fontId="13" fillId="0" borderId="0" applyFill="0" applyBorder="0" applyAlignment="0"/>
    <xf numFmtId="184" fontId="16" fillId="0" borderId="0" applyFill="0" applyBorder="0" applyAlignment="0"/>
    <xf numFmtId="0" fontId="137" fillId="86" borderId="44" applyNumberFormat="0" applyAlignment="0" applyProtection="0"/>
    <xf numFmtId="0" fontId="138" fillId="79" borderId="22" applyNumberFormat="0" applyAlignment="0" applyProtection="0"/>
    <xf numFmtId="0" fontId="138" fillId="79" borderId="22" applyNumberFormat="0" applyAlignment="0" applyProtection="0"/>
    <xf numFmtId="0" fontId="137" fillId="79" borderId="44" applyNumberFormat="0" applyAlignment="0" applyProtection="0"/>
    <xf numFmtId="0" fontId="137" fillId="86" borderId="44" applyNumberFormat="0" applyAlignment="0" applyProtection="0"/>
    <xf numFmtId="0" fontId="102" fillId="33" borderId="22" applyNumberFormat="0" applyAlignment="0" applyProtection="0"/>
    <xf numFmtId="0" fontId="139" fillId="0" borderId="0"/>
    <xf numFmtId="0" fontId="140" fillId="95" borderId="45" applyNumberFormat="0" applyAlignment="0" applyProtection="0"/>
    <xf numFmtId="0" fontId="140" fillId="95" borderId="45" applyNumberFormat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3" fontId="13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" fontId="14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3" fillId="0" borderId="0"/>
    <xf numFmtId="0" fontId="53" fillId="0" borderId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" fontId="141" fillId="0" borderId="0" applyFont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" fontId="141" fillId="0" borderId="0" applyFont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0" fontId="143" fillId="0" borderId="0" applyNumberFormat="0" applyAlignment="0">
      <alignment horizontal="left"/>
    </xf>
    <xf numFmtId="0" fontId="53" fillId="0" borderId="0"/>
    <xf numFmtId="0" fontId="53" fillId="0" borderId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185" fontId="144" fillId="0" borderId="0" applyFont="0" applyFill="0" applyBorder="0" applyProtection="0">
      <alignment horizontal="right"/>
    </xf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172" fontId="141" fillId="0" borderId="0" applyFont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0" fontId="145" fillId="0" borderId="0"/>
    <xf numFmtId="0" fontId="145" fillId="0" borderId="46"/>
    <xf numFmtId="0" fontId="53" fillId="0" borderId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0" fontId="146" fillId="0" borderId="0" applyNumberFormat="0" applyAlignment="0">
      <alignment horizontal="left"/>
    </xf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41" fillId="0" borderId="0" applyFont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0" fontId="53" fillId="0" borderId="0"/>
    <xf numFmtId="0" fontId="148" fillId="82" borderId="0" applyNumberFormat="0" applyBorder="0" applyAlignment="0" applyProtection="0"/>
    <xf numFmtId="0" fontId="97" fillId="29" borderId="0" applyNumberFormat="0" applyBorder="0" applyAlignment="0" applyProtection="0"/>
    <xf numFmtId="0" fontId="148" fillId="82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13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38" fontId="44" fillId="19" borderId="0" applyNumberFormat="0" applyBorder="0" applyAlignment="0" applyProtection="0"/>
    <xf numFmtId="0" fontId="57" fillId="0" borderId="2">
      <alignment horizontal="left" vertical="center"/>
    </xf>
    <xf numFmtId="14" fontId="14" fillId="96" borderId="4">
      <alignment horizontal="center" vertical="center" wrapText="1"/>
    </xf>
    <xf numFmtId="0" fontId="76" fillId="0" borderId="0" applyNumberFormat="0" applyFill="0" applyBorder="0" applyAlignment="0" applyProtection="0"/>
    <xf numFmtId="0" fontId="94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4" fillId="0" borderId="19" applyNumberFormat="0" applyFill="0" applyAlignment="0" applyProtection="0"/>
    <xf numFmtId="0" fontId="57" fillId="0" borderId="0" applyNumberFormat="0" applyFill="0" applyBorder="0" applyAlignment="0" applyProtection="0"/>
    <xf numFmtId="0" fontId="95" fillId="0" borderId="2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95" fillId="0" borderId="20" applyNumberFormat="0" applyFill="0" applyAlignment="0" applyProtection="0"/>
    <xf numFmtId="0" fontId="151" fillId="0" borderId="47" applyNumberFormat="0" applyFill="0" applyAlignment="0" applyProtection="0"/>
    <xf numFmtId="0" fontId="152" fillId="0" borderId="48" applyNumberFormat="0" applyFill="0" applyAlignment="0" applyProtection="0"/>
    <xf numFmtId="0" fontId="152" fillId="0" borderId="48" applyNumberFormat="0" applyFill="0" applyAlignment="0" applyProtection="0"/>
    <xf numFmtId="0" fontId="153" fillId="0" borderId="49" applyNumberFormat="0" applyFill="0" applyAlignment="0" applyProtection="0"/>
    <xf numFmtId="0" fontId="151" fillId="0" borderId="47" applyNumberFormat="0" applyFill="0" applyAlignment="0" applyProtection="0"/>
    <xf numFmtId="0" fontId="96" fillId="0" borderId="21" applyNumberFormat="0" applyFill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167" fontId="13" fillId="0" borderId="0">
      <protection locked="0"/>
    </xf>
    <xf numFmtId="0" fontId="154" fillId="0" borderId="4">
      <alignment horizontal="center"/>
    </xf>
    <xf numFmtId="0" fontId="154" fillId="0" borderId="0">
      <alignment horizontal="center"/>
    </xf>
    <xf numFmtId="0" fontId="155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13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10" fontId="44" fillId="20" borderId="50" applyNumberFormat="0" applyBorder="0" applyAlignment="0" applyProtection="0"/>
    <xf numFmtId="0" fontId="157" fillId="32" borderId="22" applyNumberFormat="0" applyAlignment="0" applyProtection="0"/>
    <xf numFmtId="0" fontId="158" fillId="80" borderId="44" applyNumberFormat="0" applyAlignment="0" applyProtection="0"/>
    <xf numFmtId="0" fontId="64" fillId="0" borderId="0" applyNumberFormat="0" applyFill="0" applyBorder="0" applyAlignment="0">
      <protection locked="0"/>
    </xf>
    <xf numFmtId="0" fontId="158" fillId="80" borderId="44" applyNumberFormat="0" applyAlignment="0" applyProtection="0"/>
    <xf numFmtId="0" fontId="158" fillId="80" borderId="44" applyNumberFormat="0" applyAlignment="0" applyProtection="0"/>
    <xf numFmtId="0" fontId="158" fillId="80" borderId="44" applyNumberFormat="0" applyAlignment="0" applyProtection="0"/>
    <xf numFmtId="0" fontId="158" fillId="80" borderId="44" applyNumberFormat="0" applyAlignment="0" applyProtection="0"/>
    <xf numFmtId="0" fontId="158" fillId="80" borderId="44" applyNumberFormat="0" applyAlignment="0" applyProtection="0"/>
    <xf numFmtId="0" fontId="158" fillId="80" borderId="44" applyNumberFormat="0" applyAlignment="0" applyProtection="0"/>
    <xf numFmtId="0" fontId="158" fillId="80" borderId="44" applyNumberFormat="0" applyAlignment="0" applyProtection="0"/>
    <xf numFmtId="0" fontId="158" fillId="80" borderId="44" applyNumberFormat="0" applyAlignment="0" applyProtection="0"/>
    <xf numFmtId="0" fontId="158" fillId="80" borderId="44" applyNumberFormat="0" applyAlignment="0" applyProtection="0"/>
    <xf numFmtId="0" fontId="158" fillId="80" borderId="44" applyNumberFormat="0" applyAlignment="0" applyProtection="0"/>
    <xf numFmtId="0" fontId="158" fillId="80" borderId="44" applyNumberFormat="0" applyAlignment="0" applyProtection="0"/>
    <xf numFmtId="0" fontId="158" fillId="80" borderId="44" applyNumberFormat="0" applyAlignment="0" applyProtection="0"/>
    <xf numFmtId="0" fontId="158" fillId="80" borderId="44" applyNumberFormat="0" applyAlignment="0" applyProtection="0"/>
    <xf numFmtId="0" fontId="100" fillId="32" borderId="22" applyNumberFormat="0" applyAlignment="0" applyProtection="0"/>
    <xf numFmtId="0" fontId="100" fillId="32" borderId="22" applyNumberFormat="0" applyAlignment="0" applyProtection="0"/>
    <xf numFmtId="0" fontId="100" fillId="32" borderId="22" applyNumberFormat="0" applyAlignment="0" applyProtection="0"/>
    <xf numFmtId="0" fontId="158" fillId="80" borderId="44" applyNumberFormat="0" applyAlignment="0" applyProtection="0"/>
    <xf numFmtId="0" fontId="158" fillId="80" borderId="44" applyNumberFormat="0" applyAlignment="0" applyProtection="0"/>
    <xf numFmtId="38" fontId="159" fillId="0" borderId="0">
      <alignment horizontal="left" wrapText="1"/>
    </xf>
    <xf numFmtId="38" fontId="160" fillId="0" borderId="0">
      <alignment horizontal="left" wrapText="1"/>
    </xf>
    <xf numFmtId="0" fontId="161" fillId="97" borderId="46"/>
    <xf numFmtId="0" fontId="162" fillId="0" borderId="51" applyNumberFormat="0" applyFill="0" applyAlignment="0" applyProtection="0"/>
    <xf numFmtId="0" fontId="103" fillId="0" borderId="24" applyNumberFormat="0" applyFill="0" applyAlignment="0" applyProtection="0"/>
    <xf numFmtId="0" fontId="162" fillId="0" borderId="51" applyNumberFormat="0" applyFill="0" applyAlignment="0" applyProtection="0"/>
    <xf numFmtId="0" fontId="130" fillId="98" borderId="0"/>
    <xf numFmtId="0" fontId="130" fillId="99" borderId="0"/>
    <xf numFmtId="0" fontId="14" fillId="100" borderId="41" applyBorder="0"/>
    <xf numFmtId="0" fontId="13" fillId="101" borderId="40" applyNumberFormat="0" applyFont="0" applyBorder="0" applyAlignment="0" applyProtection="0"/>
    <xf numFmtId="187" fontId="163" fillId="0" borderId="0" applyNumberFormat="0" applyFill="0" applyBorder="0" applyAlignment="0" applyProtection="0"/>
    <xf numFmtId="0" fontId="164" fillId="28" borderId="0" applyNumberFormat="0" applyBorder="0" applyAlignment="0" applyProtection="0"/>
    <xf numFmtId="0" fontId="99" fillId="31" borderId="0" applyNumberFormat="0" applyBorder="0" applyAlignment="0" applyProtection="0"/>
    <xf numFmtId="0" fontId="164" fillId="28" borderId="0" applyNumberFormat="0" applyBorder="0" applyAlignment="0" applyProtection="0"/>
    <xf numFmtId="3" fontId="13" fillId="0" borderId="0" applyFont="0" applyFill="0" applyBorder="0" applyAlignment="0" applyProtection="0">
      <alignment horizontal="right" vertical="top"/>
    </xf>
    <xf numFmtId="37" fontId="165" fillId="0" borderId="0" applyNumberFormat="0" applyFill="0" applyBorder="0"/>
    <xf numFmtId="188" fontId="13" fillId="0" borderId="0"/>
    <xf numFmtId="174" fontId="13" fillId="0" borderId="0"/>
    <xf numFmtId="189" fontId="166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33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42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3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3" fillId="0" borderId="0"/>
    <xf numFmtId="0" fontId="13" fillId="0" borderId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81" borderId="52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35" borderId="26" applyNumberFormat="0" applyFont="0" applyAlignment="0" applyProtection="0"/>
    <xf numFmtId="0" fontId="128" fillId="81" borderId="52" applyNumberFormat="0" applyFont="0" applyAlignment="0" applyProtection="0"/>
    <xf numFmtId="0" fontId="13" fillId="81" borderId="52" applyNumberFormat="0" applyFont="0" applyAlignment="0" applyProtection="0"/>
    <xf numFmtId="0" fontId="1" fillId="35" borderId="26" applyNumberFormat="0" applyFont="0" applyAlignment="0" applyProtection="0"/>
    <xf numFmtId="0" fontId="1" fillId="35" borderId="26" applyNumberFormat="0" applyFont="0" applyAlignment="0" applyProtection="0"/>
    <xf numFmtId="0" fontId="1" fillId="35" borderId="26" applyNumberFormat="0" applyFont="0" applyAlignment="0" applyProtection="0"/>
    <xf numFmtId="0" fontId="1" fillId="35" borderId="26" applyNumberFormat="0" applyFont="0" applyAlignment="0" applyProtection="0"/>
    <xf numFmtId="0" fontId="169" fillId="86" borderId="5" applyNumberFormat="0" applyAlignment="0" applyProtection="0"/>
    <xf numFmtId="0" fontId="101" fillId="79" borderId="23" applyNumberFormat="0" applyAlignment="0" applyProtection="0"/>
    <xf numFmtId="0" fontId="101" fillId="79" borderId="23" applyNumberFormat="0" applyAlignment="0" applyProtection="0"/>
    <xf numFmtId="0" fontId="169" fillId="79" borderId="5" applyNumberFormat="0" applyAlignment="0" applyProtection="0"/>
    <xf numFmtId="0" fontId="169" fillId="86" borderId="5" applyNumberFormat="0" applyAlignment="0" applyProtection="0"/>
    <xf numFmtId="0" fontId="101" fillId="33" borderId="23" applyNumberFormat="0" applyAlignment="0" applyProtection="0"/>
    <xf numFmtId="40" fontId="16" fillId="21" borderId="0">
      <alignment horizontal="right"/>
    </xf>
    <xf numFmtId="0" fontId="170" fillId="19" borderId="0">
      <alignment horizontal="right"/>
    </xf>
    <xf numFmtId="0" fontId="18" fillId="21" borderId="0">
      <alignment horizontal="left"/>
    </xf>
    <xf numFmtId="0" fontId="171" fillId="0" borderId="0" applyBorder="0">
      <alignment horizontal="centerContinuous"/>
    </xf>
    <xf numFmtId="0" fontId="172" fillId="0" borderId="0" applyBorder="0">
      <alignment horizontal="centerContinuous"/>
    </xf>
    <xf numFmtId="12" fontId="57" fillId="18" borderId="4">
      <alignment horizontal="left"/>
    </xf>
    <xf numFmtId="14" fontId="130" fillId="0" borderId="0">
      <alignment horizontal="center" wrapText="1"/>
      <protection locked="0"/>
    </xf>
    <xf numFmtId="19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9" fillId="0" borderId="0"/>
    <xf numFmtId="9" fontId="69" fillId="0" borderId="0"/>
    <xf numFmtId="9" fontId="69" fillId="0" borderId="0"/>
    <xf numFmtId="9" fontId="69" fillId="0" borderId="0"/>
    <xf numFmtId="9" fontId="69" fillId="0" borderId="0"/>
    <xf numFmtId="15" fontId="168" fillId="0" borderId="0" applyFont="0" applyFill="0" applyBorder="0" applyAlignment="0" applyProtection="0"/>
    <xf numFmtId="3" fontId="13" fillId="0" borderId="0">
      <alignment horizontal="left" vertical="top"/>
    </xf>
    <xf numFmtId="0" fontId="173" fillId="0" borderId="4">
      <alignment horizontal="center"/>
    </xf>
    <xf numFmtId="0" fontId="168" fillId="102" borderId="0" applyNumberFormat="0" applyFont="0" applyBorder="0" applyAlignment="0" applyProtection="0"/>
    <xf numFmtId="3" fontId="13" fillId="0" borderId="0">
      <alignment horizontal="right" vertical="top"/>
    </xf>
    <xf numFmtId="0" fontId="145" fillId="0" borderId="0"/>
    <xf numFmtId="4" fontId="18" fillId="28" borderId="7" applyNumberFormat="0" applyProtection="0">
      <alignment vertical="center"/>
    </xf>
    <xf numFmtId="4" fontId="70" fillId="3" borderId="7" applyNumberFormat="0" applyProtection="0">
      <alignment vertical="center"/>
    </xf>
    <xf numFmtId="4" fontId="18" fillId="3" borderId="7" applyNumberFormat="0" applyProtection="0">
      <alignment horizontal="left" vertical="center" indent="1"/>
    </xf>
    <xf numFmtId="0" fontId="18" fillId="3" borderId="7" applyNumberFormat="0" applyProtection="0">
      <alignment horizontal="left" vertical="top" indent="1"/>
    </xf>
    <xf numFmtId="4" fontId="18" fillId="26" borderId="7" applyNumberFormat="0" applyProtection="0"/>
    <xf numFmtId="4" fontId="16" fillId="60" borderId="7" applyNumberFormat="0" applyProtection="0">
      <alignment horizontal="right" vertical="center"/>
    </xf>
    <xf numFmtId="4" fontId="16" fillId="61" borderId="7" applyNumberFormat="0" applyProtection="0">
      <alignment horizontal="right" vertical="center"/>
    </xf>
    <xf numFmtId="4" fontId="16" fillId="62" borderId="7" applyNumberFormat="0" applyProtection="0">
      <alignment horizontal="right" vertical="center"/>
    </xf>
    <xf numFmtId="4" fontId="16" fillId="63" borderId="7" applyNumberFormat="0" applyProtection="0">
      <alignment horizontal="right" vertical="center"/>
    </xf>
    <xf numFmtId="4" fontId="16" fillId="64" borderId="7" applyNumberFormat="0" applyProtection="0">
      <alignment horizontal="right" vertical="center"/>
    </xf>
    <xf numFmtId="4" fontId="16" fillId="65" borderId="7" applyNumberFormat="0" applyProtection="0">
      <alignment horizontal="right" vertical="center"/>
    </xf>
    <xf numFmtId="4" fontId="16" fillId="66" borderId="7" applyNumberFormat="0" applyProtection="0">
      <alignment horizontal="right" vertical="center"/>
    </xf>
    <xf numFmtId="4" fontId="16" fillId="67" borderId="7" applyNumberFormat="0" applyProtection="0">
      <alignment horizontal="right" vertical="center"/>
    </xf>
    <xf numFmtId="4" fontId="16" fillId="68" borderId="7" applyNumberFormat="0" applyProtection="0">
      <alignment horizontal="right" vertical="center"/>
    </xf>
    <xf numFmtId="4" fontId="16" fillId="69" borderId="7" applyNumberFormat="0" applyProtection="0">
      <alignment horizontal="right" vertical="center"/>
    </xf>
    <xf numFmtId="4" fontId="16" fillId="25" borderId="0" applyNumberFormat="0" applyProtection="0">
      <alignment horizontal="left" vertical="center" indent="1"/>
    </xf>
    <xf numFmtId="4" fontId="77" fillId="0" borderId="0" applyNumberFormat="0" applyProtection="0">
      <alignment horizontal="left" vertical="center" indent="1"/>
    </xf>
    <xf numFmtId="4" fontId="77" fillId="0" borderId="0" applyNumberFormat="0" applyProtection="0">
      <alignment horizontal="left" vertical="center" indent="1"/>
    </xf>
    <xf numFmtId="4" fontId="16" fillId="26" borderId="0" applyNumberFormat="0" applyProtection="0">
      <alignment horizontal="left" vertical="center" indent="1"/>
    </xf>
    <xf numFmtId="4" fontId="27" fillId="0" borderId="0" applyNumberFormat="0" applyProtection="0">
      <alignment horizontal="left" vertical="center" indent="1"/>
    </xf>
    <xf numFmtId="4" fontId="16" fillId="20" borderId="7" applyNumberFormat="0" applyProtection="0">
      <alignment vertical="center"/>
    </xf>
    <xf numFmtId="4" fontId="17" fillId="20" borderId="7" applyNumberFormat="0" applyProtection="0">
      <alignment vertical="center"/>
    </xf>
    <xf numFmtId="4" fontId="16" fillId="20" borderId="7" applyNumberFormat="0" applyProtection="0">
      <alignment horizontal="left" vertical="center" indent="1"/>
    </xf>
    <xf numFmtId="0" fontId="16" fillId="20" borderId="7" applyNumberFormat="0" applyProtection="0">
      <alignment horizontal="left" vertical="top" indent="1"/>
    </xf>
    <xf numFmtId="4" fontId="16" fillId="25" borderId="7" applyNumberFormat="0" applyProtection="0">
      <alignment horizontal="right" vertical="center"/>
    </xf>
    <xf numFmtId="4" fontId="16" fillId="0" borderId="7" applyNumberFormat="0" applyProtection="0">
      <alignment horizontal="right" vertical="center"/>
    </xf>
    <xf numFmtId="4" fontId="16" fillId="0" borderId="7" applyNumberFormat="0" applyProtection="0">
      <alignment horizontal="right" vertical="center"/>
    </xf>
    <xf numFmtId="4" fontId="17" fillId="25" borderId="7" applyNumberFormat="0" applyProtection="0">
      <alignment horizontal="right" vertical="center"/>
    </xf>
    <xf numFmtId="4" fontId="16" fillId="0" borderId="7" applyNumberFormat="0" applyProtection="0">
      <alignment horizontal="left" vertical="center" indent="1"/>
    </xf>
    <xf numFmtId="4" fontId="16" fillId="69" borderId="7" applyNumberFormat="0" applyProtection="0">
      <alignment horizontal="left" vertical="center" indent="1"/>
    </xf>
    <xf numFmtId="4" fontId="16" fillId="21" borderId="7" applyNumberFormat="0" applyProtection="0">
      <alignment horizontal="left" vertical="center" indent="1"/>
    </xf>
    <xf numFmtId="4" fontId="16" fillId="0" borderId="7" applyNumberFormat="0" applyProtection="0">
      <alignment horizontal="left" vertical="center" indent="1"/>
    </xf>
    <xf numFmtId="0" fontId="13" fillId="4" borderId="5" applyNumberFormat="0" applyProtection="0">
      <alignment horizontal="left" vertical="center" indent="1"/>
    </xf>
    <xf numFmtId="0" fontId="16" fillId="26" borderId="7" applyNumberFormat="0" applyProtection="0">
      <alignment horizontal="left" vertical="top" indent="1"/>
    </xf>
    <xf numFmtId="0" fontId="16" fillId="26" borderId="7" applyNumberFormat="0" applyProtection="0">
      <alignment horizontal="left" vertical="top"/>
    </xf>
    <xf numFmtId="4" fontId="76" fillId="0" borderId="0" applyNumberFormat="0" applyProtection="0">
      <alignment horizontal="left" vertical="center"/>
    </xf>
    <xf numFmtId="4" fontId="21" fillId="25" borderId="7" applyNumberFormat="0" applyProtection="0">
      <alignment horizontal="right" vertical="center"/>
    </xf>
    <xf numFmtId="0" fontId="174" fillId="0" borderId="53" applyNumberFormat="0" applyFont="0" applyFill="0" applyAlignment="0" applyProtection="0"/>
    <xf numFmtId="191" fontId="175" fillId="0" borderId="54" applyNumberFormat="0" applyProtection="0">
      <alignment horizontal="right" vertical="center"/>
    </xf>
    <xf numFmtId="191" fontId="176" fillId="0" borderId="55" applyNumberFormat="0" applyProtection="0">
      <alignment horizontal="right" vertical="center"/>
    </xf>
    <xf numFmtId="0" fontId="176" fillId="103" borderId="53" applyNumberFormat="0" applyAlignment="0" applyProtection="0">
      <alignment horizontal="left" vertical="center" indent="1"/>
    </xf>
    <xf numFmtId="0" fontId="177" fillId="104" borderId="55" applyNumberFormat="0" applyAlignment="0" applyProtection="0">
      <alignment horizontal="left" vertical="center" indent="1"/>
    </xf>
    <xf numFmtId="0" fontId="177" fillId="104" borderId="55" applyNumberFormat="0" applyAlignment="0" applyProtection="0">
      <alignment horizontal="left" vertical="center" indent="1"/>
    </xf>
    <xf numFmtId="0" fontId="178" fillId="0" borderId="56" applyNumberFormat="0" applyFill="0" applyBorder="0" applyAlignment="0" applyProtection="0"/>
    <xf numFmtId="0" fontId="179" fillId="0" borderId="56" applyBorder="0" applyAlignment="0" applyProtection="0"/>
    <xf numFmtId="191" fontId="180" fillId="105" borderId="57" applyNumberFormat="0" applyBorder="0" applyAlignment="0" applyProtection="0">
      <alignment horizontal="right" vertical="center" indent="1"/>
    </xf>
    <xf numFmtId="191" fontId="181" fillId="106" borderId="57" applyNumberFormat="0" applyBorder="0" applyAlignment="0" applyProtection="0">
      <alignment horizontal="right" vertical="center" indent="1"/>
    </xf>
    <xf numFmtId="191" fontId="181" fillId="107" borderId="57" applyNumberFormat="0" applyBorder="0" applyAlignment="0" applyProtection="0">
      <alignment horizontal="right" vertical="center" indent="1"/>
    </xf>
    <xf numFmtId="191" fontId="182" fillId="108" borderId="57" applyNumberFormat="0" applyBorder="0" applyAlignment="0" applyProtection="0">
      <alignment horizontal="right" vertical="center" indent="1"/>
    </xf>
    <xf numFmtId="191" fontId="182" fillId="109" borderId="57" applyNumberFormat="0" applyBorder="0" applyAlignment="0" applyProtection="0">
      <alignment horizontal="right" vertical="center" indent="1"/>
    </xf>
    <xf numFmtId="191" fontId="182" fillId="110" borderId="57" applyNumberFormat="0" applyBorder="0" applyAlignment="0" applyProtection="0">
      <alignment horizontal="right" vertical="center" indent="1"/>
    </xf>
    <xf numFmtId="191" fontId="183" fillId="111" borderId="57" applyNumberFormat="0" applyBorder="0" applyAlignment="0" applyProtection="0">
      <alignment horizontal="right" vertical="center" indent="1"/>
    </xf>
    <xf numFmtId="191" fontId="183" fillId="112" borderId="57" applyNumberFormat="0" applyBorder="0" applyAlignment="0" applyProtection="0">
      <alignment horizontal="right" vertical="center" indent="1"/>
    </xf>
    <xf numFmtId="191" fontId="183" fillId="113" borderId="57" applyNumberFormat="0" applyBorder="0" applyAlignment="0" applyProtection="0">
      <alignment horizontal="right" vertical="center" indent="1"/>
    </xf>
    <xf numFmtId="0" fontId="177" fillId="114" borderId="53" applyNumberFormat="0" applyAlignment="0" applyProtection="0">
      <alignment horizontal="left" vertical="center" indent="1"/>
    </xf>
    <xf numFmtId="0" fontId="177" fillId="115" borderId="53" applyNumberFormat="0" applyAlignment="0" applyProtection="0">
      <alignment horizontal="left" vertical="center" indent="1"/>
    </xf>
    <xf numFmtId="0" fontId="177" fillId="116" borderId="53" applyNumberFormat="0" applyAlignment="0" applyProtection="0">
      <alignment horizontal="left" vertical="center" indent="1"/>
    </xf>
    <xf numFmtId="0" fontId="177" fillId="117" borderId="53" applyNumberFormat="0" applyAlignment="0" applyProtection="0">
      <alignment horizontal="left" vertical="center" indent="1"/>
    </xf>
    <xf numFmtId="0" fontId="177" fillId="118" borderId="55" applyNumberFormat="0" applyAlignment="0" applyProtection="0">
      <alignment horizontal="left" vertical="center" indent="1"/>
    </xf>
    <xf numFmtId="191" fontId="175" fillId="117" borderId="54" applyNumberFormat="0" applyBorder="0" applyProtection="0">
      <alignment horizontal="right" vertical="center"/>
    </xf>
    <xf numFmtId="191" fontId="176" fillId="117" borderId="55" applyNumberFormat="0" applyBorder="0" applyProtection="0">
      <alignment horizontal="right" vertical="center"/>
    </xf>
    <xf numFmtId="191" fontId="175" fillId="119" borderId="53" applyNumberFormat="0" applyAlignment="0" applyProtection="0">
      <alignment horizontal="left" vertical="center" indent="1"/>
    </xf>
    <xf numFmtId="0" fontId="176" fillId="103" borderId="55" applyNumberFormat="0" applyAlignment="0" applyProtection="0">
      <alignment horizontal="left" vertical="center" indent="1"/>
    </xf>
    <xf numFmtId="0" fontId="177" fillId="118" borderId="55" applyNumberFormat="0" applyAlignment="0" applyProtection="0">
      <alignment horizontal="left" vertical="center" indent="1"/>
    </xf>
    <xf numFmtId="191" fontId="176" fillId="118" borderId="55" applyNumberFormat="0" applyProtection="0">
      <alignment horizontal="right" vertical="center"/>
    </xf>
    <xf numFmtId="0" fontId="133" fillId="0" borderId="1" applyNumberFormat="0" applyFill="0" applyAlignment="0" applyProtection="0"/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0" fontId="184" fillId="120" borderId="58"/>
    <xf numFmtId="0" fontId="184" fillId="120" borderId="58"/>
    <xf numFmtId="192" fontId="13" fillId="0" borderId="0">
      <alignment horizontal="left" wrapText="1"/>
    </xf>
    <xf numFmtId="0" fontId="145" fillId="0" borderId="46"/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38" fontId="13" fillId="0" borderId="0">
      <alignment horizontal="left" wrapText="1"/>
    </xf>
    <xf numFmtId="0" fontId="185" fillId="0" borderId="0" applyFill="0" applyBorder="0" applyProtection="0">
      <alignment horizontal="left" vertical="top"/>
    </xf>
    <xf numFmtId="0" fontId="186" fillId="121" borderId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78" fillId="0" borderId="27" applyNumberForma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41" fillId="0" borderId="33" applyNumberFormat="0" applyFon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78" fillId="0" borderId="27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61" fillId="0" borderId="59"/>
    <xf numFmtId="0" fontId="161" fillId="0" borderId="46"/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8" fontId="16" fillId="0" borderId="60" applyFill="0" applyBorder="0" applyAlignment="0" applyProtection="0">
      <protection locked="0"/>
    </xf>
    <xf numFmtId="37" fontId="44" fillId="3" borderId="0" applyNumberFormat="0" applyBorder="0" applyAlignment="0" applyProtection="0"/>
    <xf numFmtId="37" fontId="44" fillId="0" borderId="0"/>
    <xf numFmtId="3" fontId="190" fillId="122" borderId="61" applyProtection="0"/>
    <xf numFmtId="195" fontId="13" fillId="0" borderId="0" applyFont="0" applyFill="0" applyBorder="0" applyAlignment="0" applyProtection="0"/>
    <xf numFmtId="196" fontId="13" fillId="0" borderId="0" applyFont="0" applyFill="0" applyBorder="0" applyAlignment="0" applyProtection="0"/>
    <xf numFmtId="0" fontId="191" fillId="0" borderId="0" applyNumberFormat="0" applyFill="0" applyBorder="0" applyAlignment="0" applyProtection="0"/>
    <xf numFmtId="0" fontId="128" fillId="78" borderId="0" applyNumberFormat="0" applyBorder="0" applyAlignment="0" applyProtection="0"/>
    <xf numFmtId="0" fontId="1" fillId="37" borderId="0" applyNumberFormat="0" applyBorder="0" applyAlignment="0" applyProtection="0"/>
    <xf numFmtId="0" fontId="11" fillId="37" borderId="0" applyNumberFormat="0" applyBorder="0" applyAlignment="0" applyProtection="0"/>
    <xf numFmtId="0" fontId="128" fillId="60" borderId="0" applyNumberFormat="0" applyBorder="0" applyAlignment="0" applyProtection="0"/>
    <xf numFmtId="0" fontId="1" fillId="41" borderId="0" applyNumberFormat="0" applyBorder="0" applyAlignment="0" applyProtection="0"/>
    <xf numFmtId="0" fontId="11" fillId="41" borderId="0" applyNumberFormat="0" applyBorder="0" applyAlignment="0" applyProtection="0"/>
    <xf numFmtId="0" fontId="128" fillId="82" borderId="0" applyNumberFormat="0" applyBorder="0" applyAlignment="0" applyProtection="0"/>
    <xf numFmtId="0" fontId="1" fillId="45" borderId="0" applyNumberFormat="0" applyBorder="0" applyAlignment="0" applyProtection="0"/>
    <xf numFmtId="0" fontId="11" fillId="45" borderId="0" applyNumberFormat="0" applyBorder="0" applyAlignment="0" applyProtection="0"/>
    <xf numFmtId="0" fontId="128" fillId="84" borderId="0" applyNumberFormat="0" applyBorder="0" applyAlignment="0" applyProtection="0"/>
    <xf numFmtId="0" fontId="1" fillId="49" borderId="0" applyNumberFormat="0" applyBorder="0" applyAlignment="0" applyProtection="0"/>
    <xf numFmtId="0" fontId="11" fillId="49" borderId="0" applyNumberFormat="0" applyBorder="0" applyAlignment="0" applyProtection="0"/>
    <xf numFmtId="0" fontId="1" fillId="53" borderId="0" applyNumberFormat="0" applyBorder="0" applyAlignment="0" applyProtection="0"/>
    <xf numFmtId="0" fontId="128" fillId="85" borderId="0" applyNumberFormat="0" applyBorder="0" applyAlignment="0" applyProtection="0"/>
    <xf numFmtId="0" fontId="1" fillId="53" borderId="0" applyNumberFormat="0" applyBorder="0" applyAlignment="0" applyProtection="0"/>
    <xf numFmtId="0" fontId="128" fillId="85" borderId="0" applyNumberFormat="0" applyBorder="0" applyAlignment="0" applyProtection="0"/>
    <xf numFmtId="0" fontId="1" fillId="53" borderId="0" applyNumberFormat="0" applyBorder="0" applyAlignment="0" applyProtection="0"/>
    <xf numFmtId="0" fontId="11" fillId="53" borderId="0" applyNumberFormat="0" applyBorder="0" applyAlignment="0" applyProtection="0"/>
    <xf numFmtId="0" fontId="128" fillId="80" borderId="0" applyNumberFormat="0" applyBorder="0" applyAlignment="0" applyProtection="0"/>
    <xf numFmtId="0" fontId="1" fillId="57" borderId="0" applyNumberFormat="0" applyBorder="0" applyAlignment="0" applyProtection="0"/>
    <xf numFmtId="0" fontId="11" fillId="57" borderId="0" applyNumberFormat="0" applyBorder="0" applyAlignment="0" applyProtection="0"/>
    <xf numFmtId="0" fontId="128" fillId="77" borderId="0" applyNumberFormat="0" applyBorder="0" applyAlignment="0" applyProtection="0"/>
    <xf numFmtId="0" fontId="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42" borderId="0" applyNumberFormat="0" applyBorder="0" applyAlignment="0" applyProtection="0"/>
    <xf numFmtId="0" fontId="128" fillId="61" borderId="0" applyNumberFormat="0" applyBorder="0" applyAlignment="0" applyProtection="0"/>
    <xf numFmtId="0" fontId="1" fillId="42" borderId="0" applyNumberFormat="0" applyBorder="0" applyAlignment="0" applyProtection="0"/>
    <xf numFmtId="0" fontId="128" fillId="6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1" fillId="42" borderId="0" applyNumberFormat="0" applyBorder="0" applyAlignment="0" applyProtection="0"/>
    <xf numFmtId="0" fontId="128" fillId="68" borderId="0" applyNumberFormat="0" applyBorder="0" applyAlignment="0" applyProtection="0"/>
    <xf numFmtId="0" fontId="1" fillId="46" borderId="0" applyNumberFormat="0" applyBorder="0" applyAlignment="0" applyProtection="0"/>
    <xf numFmtId="0" fontId="11" fillId="46" borderId="0" applyNumberFormat="0" applyBorder="0" applyAlignment="0" applyProtection="0"/>
    <xf numFmtId="0" fontId="128" fillId="84" borderId="0" applyNumberFormat="0" applyBorder="0" applyAlignment="0" applyProtection="0"/>
    <xf numFmtId="0" fontId="1" fillId="50" borderId="0" applyNumberFormat="0" applyBorder="0" applyAlignment="0" applyProtection="0"/>
    <xf numFmtId="0" fontId="11" fillId="50" borderId="0" applyNumberFormat="0" applyBorder="0" applyAlignment="0" applyProtection="0"/>
    <xf numFmtId="0" fontId="1" fillId="54" borderId="0" applyNumberFormat="0" applyBorder="0" applyAlignment="0" applyProtection="0"/>
    <xf numFmtId="0" fontId="128" fillId="7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1" fillId="54" borderId="0" applyNumberFormat="0" applyBorder="0" applyAlignment="0" applyProtection="0"/>
    <xf numFmtId="0" fontId="128" fillId="63" borderId="0" applyNumberFormat="0" applyBorder="0" applyAlignment="0" applyProtection="0"/>
    <xf numFmtId="0" fontId="1" fillId="58" borderId="0" applyNumberFormat="0" applyBorder="0" applyAlignment="0" applyProtection="0"/>
    <xf numFmtId="0" fontId="11" fillId="58" borderId="0" applyNumberFormat="0" applyBorder="0" applyAlignment="0" applyProtection="0"/>
    <xf numFmtId="0" fontId="129" fillId="87" borderId="0" applyNumberFormat="0" applyBorder="0" applyAlignment="0" applyProtection="0"/>
    <xf numFmtId="0" fontId="129" fillId="61" borderId="0" applyNumberFormat="0" applyBorder="0" applyAlignment="0" applyProtection="0"/>
    <xf numFmtId="0" fontId="129" fillId="68" borderId="0" applyNumberFormat="0" applyBorder="0" applyAlignment="0" applyProtection="0"/>
    <xf numFmtId="0" fontId="129" fillId="89" borderId="0" applyNumberFormat="0" applyBorder="0" applyAlignment="0" applyProtection="0"/>
    <xf numFmtId="0" fontId="129" fillId="88" borderId="0" applyNumberFormat="0" applyBorder="0" applyAlignment="0" applyProtection="0"/>
    <xf numFmtId="0" fontId="129" fillId="88" borderId="0" applyNumberFormat="0" applyBorder="0" applyAlignment="0" applyProtection="0"/>
    <xf numFmtId="0" fontId="129" fillId="64" borderId="0" applyNumberFormat="0" applyBorder="0" applyAlignment="0" applyProtection="0"/>
    <xf numFmtId="0" fontId="129" fillId="90" borderId="0" applyNumberFormat="0" applyBorder="0" applyAlignment="0" applyProtection="0"/>
    <xf numFmtId="0" fontId="129" fillId="62" borderId="0" applyNumberFormat="0" applyBorder="0" applyAlignment="0" applyProtection="0"/>
    <xf numFmtId="0" fontId="129" fillId="66" borderId="0" applyNumberFormat="0" applyBorder="0" applyAlignment="0" applyProtection="0"/>
    <xf numFmtId="0" fontId="129" fillId="89" borderId="0" applyNumberFormat="0" applyBorder="0" applyAlignment="0" applyProtection="0"/>
    <xf numFmtId="0" fontId="129" fillId="88" borderId="0" applyNumberFormat="0" applyBorder="0" applyAlignment="0" applyProtection="0"/>
    <xf numFmtId="0" fontId="129" fillId="88" borderId="0" applyNumberFormat="0" applyBorder="0" applyAlignment="0" applyProtection="0"/>
    <xf numFmtId="0" fontId="129" fillId="88" borderId="0" applyNumberFormat="0" applyBorder="0" applyAlignment="0" applyProtection="0"/>
    <xf numFmtId="0" fontId="129" fillId="88" borderId="0" applyNumberFormat="0" applyBorder="0" applyAlignment="0" applyProtection="0"/>
    <xf numFmtId="0" fontId="129" fillId="65" borderId="0" applyNumberFormat="0" applyBorder="0" applyAlignment="0" applyProtection="0"/>
    <xf numFmtId="0" fontId="129" fillId="65" borderId="0" applyNumberFormat="0" applyBorder="0" applyAlignment="0" applyProtection="0"/>
    <xf numFmtId="0" fontId="129" fillId="65" borderId="0" applyNumberFormat="0" applyBorder="0" applyAlignment="0" applyProtection="0"/>
    <xf numFmtId="0" fontId="132" fillId="60" borderId="0" applyNumberFormat="0" applyBorder="0" applyAlignment="0" applyProtection="0"/>
    <xf numFmtId="0" fontId="137" fillId="86" borderId="44" applyNumberFormat="0" applyAlignment="0" applyProtection="0"/>
    <xf numFmtId="0" fontId="140" fillId="95" borderId="45" applyNumberFormat="0" applyAlignment="0" applyProtection="0"/>
    <xf numFmtId="0" fontId="140" fillId="95" borderId="45" applyNumberFormat="0" applyAlignment="0" applyProtection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37" fontId="13" fillId="0" borderId="0" applyFill="0" applyBorder="0" applyAlignment="0" applyProtection="0"/>
    <xf numFmtId="37" fontId="13" fillId="0" borderId="0" applyFill="0" applyBorder="0" applyAlignment="0" applyProtection="0"/>
    <xf numFmtId="3" fontId="52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0" fontId="52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0" fontId="148" fillId="8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2" fillId="0" borderId="69" applyNumberFormat="0" applyFill="0" applyAlignment="0" applyProtection="0"/>
    <xf numFmtId="0" fontId="5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93" fillId="0" borderId="70" applyNumberFormat="0" applyFill="0" applyAlignment="0" applyProtection="0"/>
    <xf numFmtId="0" fontId="61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>
      <protection locked="0"/>
    </xf>
    <xf numFmtId="0" fontId="64" fillId="0" borderId="0" applyNumberFormat="0" applyFill="0" applyBorder="0" applyAlignment="0">
      <protection locked="0"/>
    </xf>
    <xf numFmtId="0" fontId="64" fillId="0" borderId="0" applyNumberFormat="0" applyFill="0" applyBorder="0" applyAlignment="0">
      <protection locked="0"/>
    </xf>
    <xf numFmtId="0" fontId="64" fillId="0" borderId="0" applyNumberFormat="0" applyFill="0" applyBorder="0" applyAlignment="0">
      <protection locked="0"/>
    </xf>
    <xf numFmtId="0" fontId="158" fillId="80" borderId="44" applyNumberFormat="0" applyAlignment="0" applyProtection="0"/>
    <xf numFmtId="0" fontId="162" fillId="0" borderId="51" applyNumberFormat="0" applyFill="0" applyAlignment="0" applyProtection="0"/>
    <xf numFmtId="173" fontId="13" fillId="0" borderId="0"/>
    <xf numFmtId="173" fontId="13" fillId="0" borderId="0"/>
    <xf numFmtId="173" fontId="13" fillId="0" borderId="0"/>
    <xf numFmtId="173" fontId="13" fillId="0" borderId="0"/>
    <xf numFmtId="173" fontId="13" fillId="0" borderId="0"/>
    <xf numFmtId="173" fontId="13" fillId="0" borderId="0"/>
    <xf numFmtId="173" fontId="13" fillId="0" borderId="0"/>
    <xf numFmtId="173" fontId="13" fillId="0" borderId="0"/>
    <xf numFmtId="173" fontId="13" fillId="0" borderId="0"/>
    <xf numFmtId="173" fontId="13" fillId="0" borderId="0"/>
    <xf numFmtId="173" fontId="13" fillId="0" borderId="0"/>
    <xf numFmtId="0" fontId="164" fillId="28" borderId="0" applyNumberFormat="0" applyBorder="0" applyAlignment="0" applyProtection="0"/>
    <xf numFmtId="37" fontId="165" fillId="0" borderId="0" applyNumberFormat="0" applyFill="0" applyBorder="0"/>
    <xf numFmtId="37" fontId="165" fillId="0" borderId="0" applyNumberFormat="0" applyFill="0" applyBorder="0"/>
    <xf numFmtId="37" fontId="165" fillId="0" borderId="0" applyNumberFormat="0" applyFill="0" applyBorder="0"/>
    <xf numFmtId="37" fontId="165" fillId="0" borderId="0" applyNumberFormat="0" applyFill="0" applyBorder="0"/>
    <xf numFmtId="37" fontId="165" fillId="0" borderId="0" applyNumberFormat="0" applyFill="0" applyBorder="0"/>
    <xf numFmtId="37" fontId="165" fillId="0" borderId="0" applyNumberFormat="0" applyFill="0" applyBorder="0"/>
    <xf numFmtId="37" fontId="165" fillId="0" borderId="0" applyNumberFormat="0" applyFill="0" applyBorder="0"/>
    <xf numFmtId="0" fontId="44" fillId="0" borderId="71" applyNumberFormat="0" applyBorder="0" applyAlignment="0"/>
    <xf numFmtId="0" fontId="44" fillId="0" borderId="71" applyNumberFormat="0" applyBorder="0" applyAlignment="0"/>
    <xf numFmtId="174" fontId="13" fillId="0" borderId="0"/>
    <xf numFmtId="174" fontId="13" fillId="0" borderId="0"/>
    <xf numFmtId="174" fontId="13" fillId="0" borderId="0"/>
    <xf numFmtId="174" fontId="13" fillId="0" borderId="0"/>
    <xf numFmtId="174" fontId="13" fillId="0" borderId="0"/>
    <xf numFmtId="174" fontId="13" fillId="0" borderId="0"/>
    <xf numFmtId="174" fontId="13" fillId="0" borderId="0"/>
    <xf numFmtId="174" fontId="13" fillId="0" borderId="0"/>
    <xf numFmtId="174" fontId="13" fillId="0" borderId="0"/>
    <xf numFmtId="174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8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26" applyNumberFormat="0" applyFont="0" applyAlignment="0" applyProtection="0"/>
    <xf numFmtId="0" fontId="11" fillId="35" borderId="26" applyNumberFormat="0" applyFont="0" applyAlignment="0" applyProtection="0"/>
    <xf numFmtId="0" fontId="13" fillId="81" borderId="52" applyNumberFormat="0" applyFont="0" applyAlignment="0" applyProtection="0"/>
    <xf numFmtId="0" fontId="13" fillId="81" borderId="52" applyNumberFormat="0" applyFont="0" applyAlignment="0" applyProtection="0"/>
    <xf numFmtId="0" fontId="1" fillId="35" borderId="26" applyNumberFormat="0" applyFont="0" applyAlignment="0" applyProtection="0"/>
    <xf numFmtId="0" fontId="13" fillId="81" borderId="52" applyNumberFormat="0" applyFont="0" applyAlignment="0" applyProtection="0"/>
    <xf numFmtId="0" fontId="1" fillId="35" borderId="26" applyNumberFormat="0" applyFont="0" applyAlignment="0" applyProtection="0"/>
    <xf numFmtId="175" fontId="45" fillId="0" borderId="0" applyFont="0" applyFill="0" applyBorder="0" applyProtection="0"/>
    <xf numFmtId="175" fontId="45" fillId="0" borderId="0" applyFont="0" applyFill="0" applyBorder="0" applyProtection="0"/>
    <xf numFmtId="0" fontId="169" fillId="86" borderId="5" applyNumberFormat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" fontId="18" fillId="3" borderId="7" applyNumberFormat="0" applyProtection="0">
      <alignment vertical="center"/>
    </xf>
    <xf numFmtId="4" fontId="16" fillId="3" borderId="5" applyNumberFormat="0" applyProtection="0">
      <alignment horizontal="left" vertical="center" indent="1"/>
    </xf>
    <xf numFmtId="4" fontId="18" fillId="26" borderId="7" applyNumberFormat="0" applyProtection="0"/>
    <xf numFmtId="4" fontId="18" fillId="26" borderId="7" applyNumberFormat="0" applyProtection="0"/>
    <xf numFmtId="4" fontId="18" fillId="26" borderId="0" applyNumberFormat="0" applyProtection="0">
      <alignment horizontal="left" vertical="center" indent="1"/>
    </xf>
    <xf numFmtId="4" fontId="18" fillId="26" borderId="7" applyNumberFormat="0" applyProtection="0"/>
    <xf numFmtId="4" fontId="18" fillId="26" borderId="7" applyNumberFormat="0" applyProtection="0"/>
    <xf numFmtId="4" fontId="16" fillId="25" borderId="0" applyNumberFormat="0" applyProtection="0">
      <alignment horizontal="left" indent="1"/>
    </xf>
    <xf numFmtId="4" fontId="16" fillId="25" borderId="0" applyNumberFormat="0" applyProtection="0">
      <alignment horizontal="left" vertical="center" indent="1"/>
    </xf>
    <xf numFmtId="4" fontId="16" fillId="25" borderId="0" applyNumberFormat="0" applyProtection="0">
      <alignment horizontal="left" indent="1"/>
    </xf>
    <xf numFmtId="4" fontId="19" fillId="16" borderId="0" applyNumberFormat="0" applyProtection="0">
      <alignment horizontal="left" vertical="center" indent="1"/>
    </xf>
    <xf numFmtId="4" fontId="19" fillId="16" borderId="0" applyNumberFormat="0" applyProtection="0">
      <alignment horizontal="left" vertical="center" indent="1"/>
    </xf>
    <xf numFmtId="4" fontId="19" fillId="16" borderId="0" applyNumberFormat="0" applyProtection="0">
      <alignment horizontal="left" vertical="center" indent="1"/>
    </xf>
    <xf numFmtId="4" fontId="19" fillId="16" borderId="0" applyNumberFormat="0" applyProtection="0">
      <alignment horizontal="left" vertical="center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77" fillId="0" borderId="0" applyNumberFormat="0" applyProtection="0">
      <alignment horizontal="left" vertical="center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77" fillId="0" borderId="0" applyNumberFormat="0" applyProtection="0">
      <alignment horizontal="left" vertical="center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6" fillId="23" borderId="0" applyNumberFormat="0" applyProtection="0">
      <alignment horizontal="left" indent="1"/>
    </xf>
    <xf numFmtId="4" fontId="27" fillId="24" borderId="0" applyNumberFormat="0" applyProtection="0"/>
    <xf numFmtId="4" fontId="27" fillId="24" borderId="0" applyNumberFormat="0" applyProtection="0"/>
    <xf numFmtId="4" fontId="27" fillId="0" borderId="0" applyNumberFormat="0" applyProtection="0">
      <alignment horizontal="left" vertical="center" indent="1"/>
    </xf>
    <xf numFmtId="4" fontId="27" fillId="24" borderId="0" applyNumberFormat="0" applyProtection="0"/>
    <xf numFmtId="4" fontId="27" fillId="24" borderId="0" applyNumberFormat="0" applyProtection="0"/>
    <xf numFmtId="4" fontId="27" fillId="0" borderId="0" applyNumberFormat="0" applyProtection="0">
      <alignment horizontal="left" vertical="center" indent="1"/>
    </xf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4" fontId="27" fillId="24" borderId="0" applyNumberFormat="0" applyProtection="0"/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center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16" borderId="7" applyNumberFormat="0" applyProtection="0">
      <alignment horizontal="left" vertical="top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center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26" borderId="7" applyNumberFormat="0" applyProtection="0">
      <alignment horizontal="left" vertical="top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center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0" borderId="7" applyNumberFormat="0" applyProtection="0">
      <alignment horizontal="left" vertical="top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center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0" fontId="13" fillId="71" borderId="7" applyNumberFormat="0" applyProtection="0">
      <alignment horizontal="left" vertical="top" indent="1"/>
    </xf>
    <xf numFmtId="4" fontId="16" fillId="21" borderId="42" applyNumberFormat="0" applyProtection="0">
      <alignment horizontal="right" vertical="center"/>
    </xf>
    <xf numFmtId="4" fontId="16" fillId="0" borderId="7" applyNumberFormat="0" applyProtection="0">
      <alignment horizontal="right" vertical="center"/>
    </xf>
    <xf numFmtId="4" fontId="16" fillId="21" borderId="7" applyNumberFormat="0" applyProtection="0">
      <alignment horizontal="left" vertical="center" indent="1"/>
    </xf>
    <xf numFmtId="4" fontId="16" fillId="0" borderId="7" applyNumberFormat="0" applyProtection="0">
      <alignment horizontal="left" vertical="center" indent="1"/>
    </xf>
    <xf numFmtId="0" fontId="16" fillId="26" borderId="7" applyNumberFormat="0" applyProtection="0">
      <alignment horizontal="center" vertical="top"/>
    </xf>
    <xf numFmtId="0" fontId="16" fillId="26" borderId="7" applyNumberFormat="0" applyProtection="0">
      <alignment horizontal="left" vertical="top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4" fontId="23" fillId="22" borderId="0" applyNumberFormat="0" applyProtection="0">
      <alignment horizontal="left"/>
    </xf>
    <xf numFmtId="0" fontId="178" fillId="104" borderId="55" applyNumberFormat="0" applyAlignment="0" applyProtection="0">
      <alignment horizontal="left" vertical="center" indent="1"/>
    </xf>
    <xf numFmtId="0" fontId="178" fillId="104" borderId="55" applyNumberFormat="0" applyAlignment="0" applyProtection="0">
      <alignment horizontal="left" vertical="center" indent="1"/>
    </xf>
    <xf numFmtId="191" fontId="194" fillId="117" borderId="54" applyNumberFormat="0" applyBorder="0" applyProtection="0">
      <alignment horizontal="right" vertical="center"/>
    </xf>
    <xf numFmtId="191" fontId="195" fillId="117" borderId="55" applyNumberFormat="0" applyBorder="0" applyProtection="0">
      <alignment horizontal="right" vertical="center"/>
    </xf>
    <xf numFmtId="0" fontId="178" fillId="118" borderId="55" applyNumberFormat="0" applyAlignment="0" applyProtection="0">
      <alignment horizontal="left" vertical="center" indent="1"/>
    </xf>
    <xf numFmtId="191" fontId="195" fillId="118" borderId="55" applyNumberFormat="0" applyProtection="0">
      <alignment horizontal="right" vertical="center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176" fontId="13" fillId="0" borderId="31">
      <alignment horizontal="justify" vertical="top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0" fontId="13" fillId="0" borderId="0">
      <alignment horizontal="left" wrapText="1"/>
    </xf>
    <xf numFmtId="200" fontId="13" fillId="0" borderId="0" applyFill="0" applyBorder="0" applyAlignment="0" applyProtection="0">
      <alignment wrapText="1"/>
    </xf>
    <xf numFmtId="200" fontId="13" fillId="0" borderId="0" applyFill="0" applyBorder="0" applyAlignment="0" applyProtection="0">
      <alignment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0" applyNumberFormat="0" applyFill="0" applyBorder="0">
      <alignment horizontal="center" wrapText="1"/>
    </xf>
    <xf numFmtId="0" fontId="14" fillId="0" borderId="30">
      <alignment horizontal="center" vertical="center" wrapText="1"/>
    </xf>
    <xf numFmtId="37" fontId="44" fillId="3" borderId="0" applyNumberFormat="0" applyBorder="0" applyAlignment="0" applyProtection="0"/>
    <xf numFmtId="37" fontId="44" fillId="0" borderId="0"/>
    <xf numFmtId="37" fontId="44" fillId="0" borderId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</cellStyleXfs>
  <cellXfs count="470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41" fontId="0" fillId="0" borderId="0" xfId="0" applyNumberFormat="1"/>
    <xf numFmtId="0" fontId="0" fillId="0" borderId="0" xfId="0" applyFont="1"/>
    <xf numFmtId="164" fontId="0" fillId="0" borderId="0" xfId="1" applyNumberFormat="1" applyFont="1"/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2" fillId="2" borderId="0" xfId="0" applyFont="1" applyFill="1" applyAlignment="1">
      <alignment horizontal="center" wrapText="1"/>
    </xf>
    <xf numFmtId="0" fontId="13" fillId="0" borderId="0" xfId="2" applyFont="1"/>
    <xf numFmtId="41" fontId="13" fillId="0" borderId="0" xfId="2" applyNumberFormat="1" applyFont="1"/>
    <xf numFmtId="0" fontId="13" fillId="0" borderId="0" xfId="2" applyFont="1" applyFill="1"/>
    <xf numFmtId="0" fontId="0" fillId="0" borderId="0" xfId="0" applyFill="1"/>
    <xf numFmtId="0" fontId="14" fillId="0" borderId="0" xfId="2" applyFont="1"/>
    <xf numFmtId="0" fontId="13" fillId="0" borderId="0" xfId="2" applyFont="1" applyAlignment="1">
      <alignment horizontal="center"/>
    </xf>
    <xf numFmtId="0" fontId="14" fillId="2" borderId="0" xfId="2" applyFont="1" applyFill="1"/>
    <xf numFmtId="164" fontId="0" fillId="0" borderId="0" xfId="0" applyNumberFormat="1"/>
    <xf numFmtId="0" fontId="13" fillId="0" borderId="0" xfId="2" applyFont="1" applyAlignment="1">
      <alignment horizontal="right"/>
    </xf>
    <xf numFmtId="164" fontId="0" fillId="2" borderId="3" xfId="1" applyNumberFormat="1" applyFont="1" applyFill="1" applyBorder="1"/>
    <xf numFmtId="0" fontId="14" fillId="0" borderId="0" xfId="2" applyFont="1" applyFill="1"/>
    <xf numFmtId="0" fontId="14" fillId="0" borderId="0" xfId="2" applyFont="1" applyAlignment="1">
      <alignment horizontal="center"/>
    </xf>
    <xf numFmtId="41" fontId="14" fillId="0" borderId="0" xfId="2" applyNumberFormat="1" applyFont="1"/>
    <xf numFmtId="0" fontId="15" fillId="0" borderId="0" xfId="0" applyFont="1" applyAlignment="1">
      <alignment horizontal="right"/>
    </xf>
    <xf numFmtId="0" fontId="0" fillId="0" borderId="0" xfId="0" applyFont="1" applyFill="1" applyBorder="1"/>
    <xf numFmtId="0" fontId="0" fillId="0" borderId="0" xfId="0" applyFill="1" applyBorder="1" applyAlignment="1">
      <alignment wrapText="1"/>
    </xf>
    <xf numFmtId="0" fontId="12" fillId="0" borderId="0" xfId="0" applyFont="1" applyFill="1" applyBorder="1" applyAlignment="1">
      <alignment horizontal="center" wrapText="1"/>
    </xf>
    <xf numFmtId="164" fontId="0" fillId="0" borderId="0" xfId="1" applyNumberFormat="1" applyFont="1" applyFill="1" applyBorder="1" applyAlignment="1">
      <alignment wrapText="1"/>
    </xf>
    <xf numFmtId="164" fontId="0" fillId="0" borderId="0" xfId="1" applyNumberFormat="1" applyFont="1" applyFill="1" applyBorder="1" applyAlignment="1">
      <alignment horizontal="left" wrapText="1"/>
    </xf>
    <xf numFmtId="0" fontId="0" fillId="0" borderId="0" xfId="0" applyFont="1" applyFill="1" applyBorder="1" applyAlignment="1">
      <alignment wrapText="1"/>
    </xf>
    <xf numFmtId="41" fontId="30" fillId="0" borderId="0" xfId="2" applyNumberFormat="1" applyFont="1" applyFill="1"/>
    <xf numFmtId="0" fontId="13" fillId="0" borderId="0" xfId="2" applyFont="1" applyFill="1" applyAlignment="1">
      <alignment horizontal="center"/>
    </xf>
    <xf numFmtId="10" fontId="13" fillId="0" borderId="0" xfId="6" applyNumberFormat="1" applyFont="1" applyFill="1" applyBorder="1"/>
    <xf numFmtId="0" fontId="13" fillId="0" borderId="0" xfId="2" applyFont="1" applyFill="1" applyAlignment="1">
      <alignment horizontal="right"/>
    </xf>
    <xf numFmtId="164" fontId="31" fillId="0" borderId="0" xfId="3" applyNumberFormat="1" applyFont="1" applyFill="1"/>
    <xf numFmtId="43" fontId="37" fillId="0" borderId="0" xfId="3" applyFont="1" applyFill="1"/>
    <xf numFmtId="0" fontId="38" fillId="0" borderId="0" xfId="2" applyFont="1" applyFill="1" applyBorder="1"/>
    <xf numFmtId="164" fontId="31" fillId="0" borderId="0" xfId="3" quotePrefix="1" applyNumberFormat="1" applyFont="1" applyFill="1" applyAlignment="1">
      <alignment horizontal="left"/>
    </xf>
    <xf numFmtId="164" fontId="31" fillId="0" borderId="2" xfId="3" applyNumberFormat="1" applyFont="1" applyFill="1" applyBorder="1"/>
    <xf numFmtId="164" fontId="31" fillId="0" borderId="0" xfId="3" applyNumberFormat="1" applyFont="1" applyFill="1" applyBorder="1"/>
    <xf numFmtId="164" fontId="31" fillId="0" borderId="0" xfId="3" quotePrefix="1" applyNumberFormat="1" applyFont="1" applyFill="1" applyAlignment="1"/>
    <xf numFmtId="164" fontId="38" fillId="0" borderId="18" xfId="3" applyNumberFormat="1" applyFont="1" applyFill="1" applyBorder="1"/>
    <xf numFmtId="164" fontId="31" fillId="0" borderId="0" xfId="3" applyNumberFormat="1" applyFont="1" applyFill="1" applyAlignment="1">
      <alignment horizontal="centerContinuous"/>
    </xf>
    <xf numFmtId="164" fontId="40" fillId="0" borderId="0" xfId="3" applyNumberFormat="1" applyFont="1" applyFill="1" applyAlignment="1">
      <alignment horizontal="center"/>
    </xf>
    <xf numFmtId="164" fontId="31" fillId="0" borderId="2" xfId="3" quotePrefix="1" applyNumberFormat="1" applyFont="1" applyFill="1" applyBorder="1" applyAlignment="1">
      <alignment horizontal="left"/>
    </xf>
    <xf numFmtId="164" fontId="31" fillId="0" borderId="0" xfId="3" quotePrefix="1" applyNumberFormat="1" applyFont="1" applyFill="1" applyBorder="1" applyAlignment="1">
      <alignment horizontal="left"/>
    </xf>
    <xf numFmtId="164" fontId="31" fillId="0" borderId="16" xfId="3" applyNumberFormat="1" applyFont="1" applyFill="1" applyBorder="1"/>
    <xf numFmtId="164" fontId="38" fillId="0" borderId="1" xfId="3" applyNumberFormat="1" applyFont="1" applyFill="1" applyBorder="1"/>
    <xf numFmtId="164" fontId="31" fillId="0" borderId="0" xfId="3" applyNumberFormat="1" applyFont="1" applyFill="1" applyBorder="1" applyAlignment="1"/>
    <xf numFmtId="164" fontId="31" fillId="0" borderId="1" xfId="3" applyNumberFormat="1" applyFont="1" applyFill="1" applyBorder="1"/>
    <xf numFmtId="164" fontId="38" fillId="0" borderId="16" xfId="3" applyNumberFormat="1" applyFont="1" applyFill="1" applyBorder="1"/>
    <xf numFmtId="164" fontId="38" fillId="0" borderId="0" xfId="3" applyNumberFormat="1" applyFont="1" applyFill="1" applyBorder="1"/>
    <xf numFmtId="164" fontId="38" fillId="0" borderId="2" xfId="3" applyNumberFormat="1" applyFont="1" applyFill="1" applyBorder="1"/>
    <xf numFmtId="164" fontId="31" fillId="0" borderId="18" xfId="3" applyNumberFormat="1" applyFont="1" applyFill="1" applyBorder="1"/>
    <xf numFmtId="170" fontId="31" fillId="0" borderId="0" xfId="6" applyNumberFormat="1" applyFont="1" applyFill="1"/>
    <xf numFmtId="9" fontId="31" fillId="0" borderId="0" xfId="6" applyFont="1" applyFill="1"/>
    <xf numFmtId="164" fontId="31" fillId="0" borderId="1" xfId="3" quotePrefix="1" applyNumberFormat="1" applyFont="1" applyFill="1" applyBorder="1" applyAlignment="1">
      <alignment horizontal="left"/>
    </xf>
    <xf numFmtId="164" fontId="31" fillId="0" borderId="17" xfId="3" applyNumberFormat="1" applyFont="1" applyFill="1" applyBorder="1"/>
    <xf numFmtId="41" fontId="30" fillId="0" borderId="0" xfId="0" applyNumberFormat="1" applyFont="1" applyFill="1" applyBorder="1" applyAlignment="1">
      <alignment wrapText="1"/>
    </xf>
    <xf numFmtId="0" fontId="30" fillId="0" borderId="0" xfId="0" applyFont="1" applyFill="1" applyBorder="1" applyAlignment="1">
      <alignment wrapText="1"/>
    </xf>
    <xf numFmtId="41" fontId="13" fillId="0" borderId="0" xfId="2" applyNumberFormat="1" applyFont="1" applyFill="1"/>
    <xf numFmtId="0" fontId="30" fillId="0" borderId="0" xfId="0" applyFont="1" applyFill="1" applyAlignment="1">
      <alignment wrapText="1"/>
    </xf>
    <xf numFmtId="37" fontId="0" fillId="0" borderId="0" xfId="0" applyNumberFormat="1"/>
    <xf numFmtId="43" fontId="30" fillId="0" borderId="0" xfId="1" applyFont="1" applyFill="1" applyBorder="1" applyAlignment="1">
      <alignment wrapText="1"/>
    </xf>
    <xf numFmtId="37" fontId="31" fillId="0" borderId="16" xfId="2" applyNumberFormat="1" applyFont="1" applyFill="1" applyBorder="1"/>
    <xf numFmtId="164" fontId="31" fillId="0" borderId="16" xfId="2" applyNumberFormat="1" applyFont="1" applyFill="1" applyBorder="1"/>
    <xf numFmtId="164" fontId="31" fillId="0" borderId="16" xfId="1" applyNumberFormat="1" applyFont="1" applyFill="1" applyBorder="1"/>
    <xf numFmtId="41" fontId="13" fillId="0" borderId="0" xfId="2" applyNumberFormat="1" applyFont="1" applyFill="1" applyBorder="1"/>
    <xf numFmtId="0" fontId="13" fillId="0" borderId="0" xfId="0" applyFont="1" applyBorder="1" applyAlignment="1">
      <alignment wrapText="1"/>
    </xf>
    <xf numFmtId="164" fontId="13" fillId="0" borderId="0" xfId="1" applyNumberFormat="1" applyFont="1" applyBorder="1" applyAlignment="1">
      <alignment wrapText="1"/>
    </xf>
    <xf numFmtId="164" fontId="13" fillId="0" borderId="0" xfId="1" applyNumberFormat="1" applyFont="1" applyFill="1" applyBorder="1" applyAlignment="1">
      <alignment wrapText="1"/>
    </xf>
    <xf numFmtId="0" fontId="13" fillId="0" borderId="0" xfId="0" applyFont="1" applyFill="1"/>
    <xf numFmtId="0" fontId="13" fillId="0" borderId="0" xfId="0" applyFont="1" applyFill="1" applyAlignment="1">
      <alignment horizontal="center"/>
    </xf>
    <xf numFmtId="0" fontId="32" fillId="0" borderId="0" xfId="0" quotePrefix="1" applyFont="1" applyFill="1" applyAlignment="1">
      <alignment horizontal="center"/>
    </xf>
    <xf numFmtId="0" fontId="31" fillId="0" borderId="0" xfId="0" applyFont="1" applyFill="1"/>
    <xf numFmtId="0" fontId="32" fillId="0" borderId="0" xfId="0" applyFont="1" applyFill="1" applyAlignment="1">
      <alignment horizontal="center"/>
    </xf>
    <xf numFmtId="0" fontId="13" fillId="0" borderId="9" xfId="0" applyFont="1" applyFill="1" applyBorder="1"/>
    <xf numFmtId="0" fontId="13" fillId="0" borderId="10" xfId="0" applyFont="1" applyFill="1" applyBorder="1"/>
    <xf numFmtId="0" fontId="13" fillId="0" borderId="10" xfId="0" applyFont="1" applyFill="1" applyBorder="1" applyAlignment="1">
      <alignment horizontal="center"/>
    </xf>
    <xf numFmtId="0" fontId="13" fillId="0" borderId="11" xfId="0" applyFont="1" applyFill="1" applyBorder="1"/>
    <xf numFmtId="0" fontId="13" fillId="0" borderId="12" xfId="0" applyFont="1" applyFill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13" fillId="0" borderId="0" xfId="0" quotePrefix="1" applyFont="1" applyFill="1"/>
    <xf numFmtId="0" fontId="13" fillId="0" borderId="13" xfId="0" applyFont="1" applyFill="1" applyBorder="1"/>
    <xf numFmtId="0" fontId="13" fillId="0" borderId="0" xfId="0" quotePrefix="1" applyFont="1" applyFill="1" applyBorder="1" applyAlignment="1">
      <alignment horizontal="left"/>
    </xf>
    <xf numFmtId="165" fontId="13" fillId="0" borderId="0" xfId="0" applyNumberFormat="1" applyFont="1" applyFill="1" applyBorder="1" applyAlignment="1">
      <alignment horizontal="left"/>
    </xf>
    <xf numFmtId="19" fontId="13" fillId="0" borderId="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9" fontId="13" fillId="0" borderId="0" xfId="0" applyNumberFormat="1" applyFont="1" applyFill="1" applyBorder="1" applyAlignment="1">
      <alignment horizontal="left"/>
    </xf>
    <xf numFmtId="0" fontId="13" fillId="0" borderId="14" xfId="0" applyFont="1" applyFill="1" applyBorder="1"/>
    <xf numFmtId="0" fontId="13" fillId="0" borderId="4" xfId="0" applyFont="1" applyFill="1" applyBorder="1"/>
    <xf numFmtId="0" fontId="13" fillId="0" borderId="4" xfId="0" applyFont="1" applyFill="1" applyBorder="1" applyAlignment="1">
      <alignment horizontal="center"/>
    </xf>
    <xf numFmtId="0" fontId="13" fillId="0" borderId="15" xfId="0" applyFont="1" applyFill="1" applyBorder="1"/>
    <xf numFmtId="0" fontId="33" fillId="0" borderId="0" xfId="0" applyFont="1" applyFill="1" applyBorder="1"/>
    <xf numFmtId="0" fontId="33" fillId="0" borderId="0" xfId="0" applyFont="1" applyFill="1" applyBorder="1" applyAlignment="1">
      <alignment horizontal="right"/>
    </xf>
    <xf numFmtId="10" fontId="13" fillId="0" borderId="0" xfId="0" applyNumberFormat="1" applyFont="1" applyFill="1" applyBorder="1" applyAlignment="1">
      <alignment horizontal="right"/>
    </xf>
    <xf numFmtId="166" fontId="13" fillId="0" borderId="0" xfId="0" applyNumberFormat="1" applyFont="1" applyFill="1" applyBorder="1" applyAlignment="1">
      <alignment horizontal="right"/>
    </xf>
    <xf numFmtId="166" fontId="13" fillId="0" borderId="0" xfId="0" applyNumberFormat="1" applyFont="1" applyFill="1" applyBorder="1"/>
    <xf numFmtId="167" fontId="13" fillId="0" borderId="0" xfId="0" applyNumberFormat="1" applyFont="1" applyFill="1" applyBorder="1" applyAlignment="1">
      <alignment horizontal="right"/>
    </xf>
    <xf numFmtId="167" fontId="13" fillId="0" borderId="0" xfId="0" applyNumberFormat="1" applyFont="1" applyFill="1" applyBorder="1"/>
    <xf numFmtId="0" fontId="33" fillId="0" borderId="0" xfId="0" applyFont="1" applyFill="1" applyBorder="1" applyAlignment="1">
      <alignment horizontal="center"/>
    </xf>
    <xf numFmtId="10" fontId="13" fillId="0" borderId="0" xfId="0" applyNumberFormat="1" applyFont="1" applyFill="1" applyBorder="1" applyAlignment="1"/>
    <xf numFmtId="10" fontId="13" fillId="0" borderId="0" xfId="0" applyNumberFormat="1" applyFont="1" applyFill="1" applyBorder="1" applyAlignment="1">
      <alignment horizontal="center"/>
    </xf>
    <xf numFmtId="167" fontId="13" fillId="0" borderId="0" xfId="0" applyNumberFormat="1" applyFont="1" applyFill="1" applyBorder="1" applyAlignment="1">
      <alignment horizontal="center"/>
    </xf>
    <xf numFmtId="10" fontId="13" fillId="0" borderId="16" xfId="0" applyNumberFormat="1" applyFont="1" applyFill="1" applyBorder="1" applyAlignment="1"/>
    <xf numFmtId="10" fontId="13" fillId="0" borderId="0" xfId="0" applyNumberFormat="1" applyFont="1" applyFill="1" applyBorder="1"/>
    <xf numFmtId="167" fontId="13" fillId="0" borderId="16" xfId="0" applyNumberFormat="1" applyFont="1" applyFill="1" applyBorder="1" applyAlignment="1">
      <alignment horizontal="center"/>
    </xf>
    <xf numFmtId="0" fontId="31" fillId="0" borderId="9" xfId="0" applyFont="1" applyFill="1" applyBorder="1" applyAlignment="1" applyProtection="1">
      <alignment horizontal="left"/>
    </xf>
    <xf numFmtId="0" fontId="13" fillId="0" borderId="10" xfId="0" applyFont="1" applyFill="1" applyBorder="1" applyAlignment="1" applyProtection="1">
      <alignment horizontal="centerContinuous" wrapText="1"/>
    </xf>
    <xf numFmtId="0" fontId="13" fillId="0" borderId="11" xfId="0" applyFont="1" applyFill="1" applyBorder="1" applyAlignment="1" applyProtection="1">
      <alignment horizontal="centerContinuous" wrapText="1"/>
    </xf>
    <xf numFmtId="0" fontId="31" fillId="0" borderId="12" xfId="0" applyFont="1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centerContinuous" wrapText="1"/>
    </xf>
    <xf numFmtId="0" fontId="13" fillId="0" borderId="13" xfId="0" applyFont="1" applyFill="1" applyBorder="1" applyAlignment="1" applyProtection="1">
      <alignment horizontal="centerContinuous" wrapText="1"/>
    </xf>
    <xf numFmtId="0" fontId="31" fillId="0" borderId="14" xfId="0" applyFont="1" applyFill="1" applyBorder="1" applyAlignment="1" applyProtection="1">
      <alignment horizontal="left"/>
    </xf>
    <xf numFmtId="0" fontId="13" fillId="0" borderId="4" xfId="0" applyFont="1" applyFill="1" applyBorder="1" applyAlignment="1" applyProtection="1">
      <alignment horizontal="centerContinuous" wrapText="1"/>
    </xf>
    <xf numFmtId="0" fontId="13" fillId="0" borderId="15" xfId="0" applyFont="1" applyFill="1" applyBorder="1" applyAlignment="1" applyProtection="1">
      <alignment horizontal="centerContinuous" wrapText="1"/>
    </xf>
    <xf numFmtId="168" fontId="13" fillId="0" borderId="0" xfId="0" applyNumberFormat="1" applyFont="1" applyFill="1"/>
    <xf numFmtId="0" fontId="13" fillId="0" borderId="0" xfId="0" applyFont="1" applyFill="1" applyAlignment="1">
      <alignment horizontal="right"/>
    </xf>
    <xf numFmtId="0" fontId="34" fillId="0" borderId="0" xfId="0" applyFont="1" applyFill="1" applyAlignment="1">
      <alignment horizontal="left"/>
    </xf>
    <xf numFmtId="0" fontId="35" fillId="0" borderId="0" xfId="0" applyFont="1" applyFill="1"/>
    <xf numFmtId="169" fontId="32" fillId="0" borderId="0" xfId="0" applyNumberFormat="1" applyFont="1" applyFill="1" applyAlignment="1">
      <alignment horizontal="centerContinuous"/>
    </xf>
    <xf numFmtId="0" fontId="13" fillId="0" borderId="1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/>
    <xf numFmtId="0" fontId="31" fillId="0" borderId="0" xfId="0" applyFont="1" applyFill="1" applyAlignment="1">
      <alignment horizontal="center"/>
    </xf>
    <xf numFmtId="37" fontId="31" fillId="0" borderId="0" xfId="0" applyNumberFormat="1" applyFont="1" applyFill="1"/>
    <xf numFmtId="0" fontId="31" fillId="0" borderId="0" xfId="0" quotePrefix="1" applyFont="1" applyFill="1" applyAlignment="1">
      <alignment horizontal="left"/>
    </xf>
    <xf numFmtId="0" fontId="31" fillId="0" borderId="0" xfId="0" applyFont="1" applyFill="1" applyBorder="1" applyAlignment="1" applyProtection="1">
      <alignment horizontal="center"/>
      <protection locked="0"/>
    </xf>
    <xf numFmtId="37" fontId="31" fillId="0" borderId="0" xfId="0" applyNumberFormat="1" applyFont="1" applyFill="1" applyBorder="1"/>
    <xf numFmtId="0" fontId="31" fillId="0" borderId="0" xfId="0" applyFont="1" applyFill="1" applyAlignment="1" applyProtection="1">
      <alignment horizontal="center"/>
      <protection locked="0"/>
    </xf>
    <xf numFmtId="37" fontId="31" fillId="0" borderId="1" xfId="0" applyNumberFormat="1" applyFont="1" applyFill="1" applyBorder="1"/>
    <xf numFmtId="37" fontId="31" fillId="0" borderId="2" xfId="0" applyNumberFormat="1" applyFont="1" applyFill="1" applyBorder="1"/>
    <xf numFmtId="2" fontId="31" fillId="0" borderId="0" xfId="0" applyNumberFormat="1" applyFont="1" applyFill="1" applyAlignment="1" applyProtection="1">
      <alignment horizontal="center"/>
      <protection locked="0"/>
    </xf>
    <xf numFmtId="37" fontId="31" fillId="0" borderId="17" xfId="0" applyNumberFormat="1" applyFont="1" applyFill="1" applyBorder="1"/>
    <xf numFmtId="37" fontId="31" fillId="0" borderId="18" xfId="0" applyNumberFormat="1" applyFont="1" applyFill="1" applyBorder="1"/>
    <xf numFmtId="0" fontId="31" fillId="0" borderId="17" xfId="0" applyFont="1" applyFill="1" applyBorder="1"/>
    <xf numFmtId="167" fontId="31" fillId="0" borderId="0" xfId="0" applyNumberFormat="1" applyFont="1" applyFill="1"/>
    <xf numFmtId="167" fontId="31" fillId="0" borderId="0" xfId="0" applyNumberFormat="1" applyFont="1" applyFill="1" applyBorder="1"/>
    <xf numFmtId="168" fontId="31" fillId="0" borderId="0" xfId="0" applyNumberFormat="1" applyFont="1" applyFill="1"/>
    <xf numFmtId="0" fontId="83" fillId="0" borderId="0" xfId="0" applyFont="1" applyFill="1"/>
    <xf numFmtId="37" fontId="37" fillId="0" borderId="0" xfId="0" applyNumberFormat="1" applyFont="1" applyFill="1"/>
    <xf numFmtId="0" fontId="38" fillId="0" borderId="0" xfId="0" applyFont="1" applyFill="1" applyBorder="1"/>
    <xf numFmtId="0" fontId="38" fillId="0" borderId="0" xfId="0" applyFont="1" applyFill="1" applyBorder="1" applyAlignment="1" applyProtection="1">
      <alignment horizontal="center"/>
      <protection locked="0"/>
    </xf>
    <xf numFmtId="0" fontId="38" fillId="0" borderId="0" xfId="0" applyFont="1" applyFill="1" applyBorder="1" applyAlignment="1">
      <alignment horizontal="left"/>
    </xf>
    <xf numFmtId="0" fontId="39" fillId="0" borderId="0" xfId="0" applyFont="1" applyFill="1" applyBorder="1"/>
    <xf numFmtId="0" fontId="38" fillId="0" borderId="0" xfId="0" applyFont="1" applyFill="1" applyBorder="1" applyAlignment="1">
      <alignment horizontal="centerContinuous"/>
    </xf>
    <xf numFmtId="0" fontId="38" fillId="0" borderId="0" xfId="0" applyFont="1" applyFill="1" applyBorder="1" applyAlignment="1">
      <alignment horizontal="center"/>
    </xf>
    <xf numFmtId="0" fontId="38" fillId="0" borderId="0" xfId="0" quotePrefix="1" applyFont="1" applyFill="1" applyBorder="1" applyAlignment="1">
      <alignment horizontal="center"/>
    </xf>
    <xf numFmtId="0" fontId="38" fillId="0" borderId="1" xfId="0" applyFont="1" applyFill="1" applyBorder="1"/>
    <xf numFmtId="0" fontId="38" fillId="0" borderId="1" xfId="0" applyFont="1" applyFill="1" applyBorder="1" applyAlignment="1">
      <alignment horizontal="left"/>
    </xf>
    <xf numFmtId="0" fontId="38" fillId="0" borderId="1" xfId="0" applyFont="1" applyFill="1" applyBorder="1" applyAlignment="1" applyProtection="1">
      <alignment horizontal="center"/>
      <protection locked="0"/>
    </xf>
    <xf numFmtId="0" fontId="38" fillId="0" borderId="1" xfId="0" applyFont="1" applyFill="1" applyBorder="1" applyAlignment="1">
      <alignment horizontal="center"/>
    </xf>
    <xf numFmtId="0" fontId="31" fillId="0" borderId="0" xfId="0" applyFont="1" applyFill="1" applyAlignment="1">
      <alignment horizontal="left"/>
    </xf>
    <xf numFmtId="0" fontId="38" fillId="0" borderId="0" xfId="0" applyFont="1" applyFill="1" applyAlignment="1">
      <alignment horizontal="left"/>
    </xf>
    <xf numFmtId="0" fontId="38" fillId="0" borderId="0" xfId="0" applyFont="1" applyFill="1" applyAlignment="1" applyProtection="1">
      <alignment horizontal="center"/>
      <protection locked="0"/>
    </xf>
    <xf numFmtId="0" fontId="40" fillId="0" borderId="0" xfId="0" applyFont="1" applyFill="1" applyAlignment="1">
      <alignment horizontal="left"/>
    </xf>
    <xf numFmtId="0" fontId="40" fillId="0" borderId="0" xfId="0" applyFont="1" applyFill="1"/>
    <xf numFmtId="0" fontId="40" fillId="0" borderId="0" xfId="0" quotePrefix="1" applyFont="1" applyFill="1" applyAlignment="1">
      <alignment horizontal="left"/>
    </xf>
    <xf numFmtId="0" fontId="40" fillId="0" borderId="0" xfId="0" applyFont="1" applyFill="1" applyAlignment="1" applyProtection="1">
      <alignment horizontal="center"/>
      <protection locked="0"/>
    </xf>
    <xf numFmtId="0" fontId="38" fillId="0" borderId="0" xfId="0" applyFont="1" applyFill="1"/>
    <xf numFmtId="0" fontId="31" fillId="0" borderId="0" xfId="0" applyFont="1" applyFill="1" applyAlignment="1">
      <alignment horizontal="centerContinuous"/>
    </xf>
    <xf numFmtId="0" fontId="40" fillId="0" borderId="0" xfId="0" applyFont="1" applyFill="1" applyAlignment="1">
      <alignment horizontal="center"/>
    </xf>
    <xf numFmtId="0" fontId="31" fillId="0" borderId="0" xfId="0" applyFont="1" applyFill="1" applyAlignment="1">
      <alignment horizontal="left" indent="1"/>
    </xf>
    <xf numFmtId="0" fontId="31" fillId="0" borderId="0" xfId="0" quotePrefix="1" applyFont="1" applyFill="1" applyAlignment="1" applyProtection="1">
      <alignment horizontal="center"/>
      <protection locked="0"/>
    </xf>
    <xf numFmtId="1" fontId="31" fillId="0" borderId="0" xfId="0" applyNumberFormat="1" applyFont="1" applyFill="1" applyAlignment="1">
      <alignment horizontal="center"/>
    </xf>
    <xf numFmtId="0" fontId="41" fillId="0" borderId="0" xfId="0" applyFont="1" applyFill="1"/>
    <xf numFmtId="0" fontId="42" fillId="0" borderId="0" xfId="0" applyFont="1" applyFill="1"/>
    <xf numFmtId="0" fontId="43" fillId="0" borderId="0" xfId="0" applyFont="1" applyFill="1"/>
    <xf numFmtId="0" fontId="44" fillId="0" borderId="0" xfId="0" applyFont="1" applyFill="1"/>
    <xf numFmtId="0" fontId="43" fillId="0" borderId="0" xfId="0" applyFont="1" applyFill="1" applyAlignment="1">
      <alignment horizontal="left"/>
    </xf>
    <xf numFmtId="41" fontId="13" fillId="0" borderId="0" xfId="0" applyNumberFormat="1" applyFont="1" applyFill="1" applyBorder="1" applyAlignment="1">
      <alignment wrapText="1"/>
    </xf>
    <xf numFmtId="164" fontId="13" fillId="0" borderId="0" xfId="1" applyNumberFormat="1" applyFont="1" applyFill="1"/>
    <xf numFmtId="43" fontId="0" fillId="0" borderId="0" xfId="1" applyFont="1"/>
    <xf numFmtId="164" fontId="0" fillId="0" borderId="0" xfId="1" applyNumberFormat="1" applyFont="1" applyFill="1"/>
    <xf numFmtId="43" fontId="0" fillId="0" borderId="0" xfId="1" applyNumberFormat="1" applyFont="1" applyFill="1"/>
    <xf numFmtId="41" fontId="0" fillId="0" borderId="0" xfId="0" applyNumberFormat="1" applyFont="1" applyFill="1" applyBorder="1"/>
    <xf numFmtId="0" fontId="12" fillId="0" borderId="0" xfId="0" applyFont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13" xfId="0" applyBorder="1"/>
    <xf numFmtId="178" fontId="88" fillId="0" borderId="0" xfId="1" applyNumberFormat="1" applyFont="1" applyFill="1" applyBorder="1" applyAlignment="1"/>
    <xf numFmtId="164" fontId="88" fillId="0" borderId="0" xfId="3" applyNumberFormat="1" applyFont="1" applyFill="1" applyBorder="1" applyAlignment="1"/>
    <xf numFmtId="0" fontId="89" fillId="0" borderId="13" xfId="0" applyFont="1" applyBorder="1" applyAlignment="1">
      <alignment horizontal="center"/>
    </xf>
    <xf numFmtId="164" fontId="0" fillId="0" borderId="4" xfId="1" applyNumberFormat="1" applyFont="1" applyBorder="1"/>
    <xf numFmtId="0" fontId="0" fillId="0" borderId="1" xfId="0" applyBorder="1"/>
    <xf numFmtId="164" fontId="0" fillId="0" borderId="0" xfId="0" applyNumberFormat="1" applyFill="1"/>
    <xf numFmtId="0" fontId="89" fillId="0" borderId="0" xfId="0" applyFont="1"/>
    <xf numFmtId="41" fontId="0" fillId="0" borderId="1" xfId="0" applyNumberFormat="1" applyBorder="1"/>
    <xf numFmtId="164" fontId="0" fillId="0" borderId="16" xfId="0" applyNumberFormat="1" applyBorder="1"/>
    <xf numFmtId="164" fontId="13" fillId="0" borderId="0" xfId="1" quotePrefix="1" applyNumberFormat="1" applyFont="1" applyFill="1" applyAlignment="1">
      <alignment horizontal="center" vertical="center"/>
    </xf>
    <xf numFmtId="164" fontId="13" fillId="0" borderId="0" xfId="1" applyNumberFormat="1" applyFont="1" applyFill="1" applyAlignment="1">
      <alignment horizontal="center" vertical="center"/>
    </xf>
    <xf numFmtId="164" fontId="30" fillId="0" borderId="0" xfId="1" applyNumberFormat="1" applyFont="1" applyFill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64" fontId="0" fillId="0" borderId="1" xfId="0" applyNumberFormat="1" applyBorder="1"/>
    <xf numFmtId="0" fontId="0" fillId="0" borderId="0" xfId="0" applyAlignment="1">
      <alignment horizontal="left" indent="3"/>
    </xf>
    <xf numFmtId="0" fontId="89" fillId="0" borderId="0" xfId="0" applyFont="1" applyBorder="1"/>
    <xf numFmtId="43" fontId="0" fillId="0" borderId="0" xfId="0" applyNumberFormat="1"/>
    <xf numFmtId="0" fontId="109" fillId="0" borderId="0" xfId="0" applyFont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41" fontId="0" fillId="0" borderId="0" xfId="0" applyNumberFormat="1" applyFont="1"/>
    <xf numFmtId="41" fontId="0" fillId="0" borderId="0" xfId="0" applyNumberFormat="1" applyFont="1" applyFill="1" applyBorder="1" applyAlignment="1">
      <alignment wrapText="1"/>
    </xf>
    <xf numFmtId="0" fontId="0" fillId="0" borderId="0" xfId="0" applyFont="1" applyFill="1" applyAlignment="1">
      <alignment horizontal="right"/>
    </xf>
    <xf numFmtId="0" fontId="0" fillId="0" borderId="0" xfId="0" applyFont="1" applyFill="1"/>
    <xf numFmtId="164" fontId="0" fillId="0" borderId="0" xfId="0" applyNumberFormat="1" applyFont="1" applyFill="1" applyBorder="1" applyAlignment="1">
      <alignment wrapText="1"/>
    </xf>
    <xf numFmtId="0" fontId="13" fillId="2" borderId="0" xfId="2" applyFont="1" applyFill="1" applyAlignment="1">
      <alignment horizontal="center"/>
    </xf>
    <xf numFmtId="0" fontId="0" fillId="0" borderId="0" xfId="0" applyFont="1" applyFill="1" applyAlignment="1">
      <alignment wrapText="1"/>
    </xf>
    <xf numFmtId="41" fontId="13" fillId="2" borderId="3" xfId="2" applyNumberFormat="1" applyFont="1" applyFill="1" applyBorder="1"/>
    <xf numFmtId="41" fontId="0" fillId="0" borderId="0" xfId="0" applyNumberFormat="1" applyFont="1" applyFill="1" applyAlignment="1">
      <alignment wrapText="1"/>
    </xf>
    <xf numFmtId="43" fontId="0" fillId="0" borderId="0" xfId="1" applyFont="1" applyAlignment="1">
      <alignment wrapText="1"/>
    </xf>
    <xf numFmtId="0" fontId="0" fillId="0" borderId="0" xfId="0" applyFill="1" applyAlignment="1">
      <alignment wrapText="1"/>
    </xf>
    <xf numFmtId="41" fontId="0" fillId="0" borderId="0" xfId="0" applyNumberFormat="1" applyFont="1" applyFill="1"/>
    <xf numFmtId="41" fontId="13" fillId="0" borderId="2" xfId="2" applyNumberFormat="1" applyFont="1" applyFill="1" applyBorder="1"/>
    <xf numFmtId="41" fontId="30" fillId="0" borderId="0" xfId="0" applyNumberFormat="1" applyFont="1" applyFill="1" applyAlignment="1">
      <alignment wrapText="1"/>
    </xf>
    <xf numFmtId="41" fontId="14" fillId="0" borderId="0" xfId="2" applyNumberFormat="1" applyFont="1" applyFill="1"/>
    <xf numFmtId="0" fontId="12" fillId="0" borderId="0" xfId="0" applyFont="1" applyFill="1" applyBorder="1" applyAlignment="1">
      <alignment wrapText="1"/>
    </xf>
    <xf numFmtId="37" fontId="0" fillId="0" borderId="0" xfId="0" applyNumberFormat="1" applyFont="1" applyFill="1"/>
    <xf numFmtId="0" fontId="30" fillId="0" borderId="0" xfId="0" applyFont="1" applyFill="1"/>
    <xf numFmtId="0" fontId="12" fillId="0" borderId="0" xfId="0" applyFont="1" applyBorder="1"/>
    <xf numFmtId="164" fontId="0" fillId="0" borderId="39" xfId="1" applyNumberFormat="1" applyFont="1" applyFill="1" applyBorder="1"/>
    <xf numFmtId="0" fontId="0" fillId="0" borderId="38" xfId="0" applyFont="1" applyFill="1" applyBorder="1"/>
    <xf numFmtId="41" fontId="13" fillId="2" borderId="4" xfId="2" applyNumberFormat="1" applyFont="1" applyFill="1" applyBorder="1"/>
    <xf numFmtId="0" fontId="0" fillId="0" borderId="2" xfId="0" applyFont="1" applyFill="1" applyBorder="1"/>
    <xf numFmtId="164" fontId="0" fillId="0" borderId="28" xfId="1" applyNumberFormat="1" applyFont="1" applyFill="1" applyBorder="1" applyAlignment="1">
      <alignment wrapText="1"/>
    </xf>
    <xf numFmtId="0" fontId="0" fillId="0" borderId="40" xfId="0" applyFont="1" applyFill="1" applyBorder="1" applyAlignment="1">
      <alignment wrapText="1"/>
    </xf>
    <xf numFmtId="164" fontId="0" fillId="0" borderId="41" xfId="1" applyNumberFormat="1" applyFont="1" applyFill="1" applyBorder="1" applyAlignment="1">
      <alignment wrapText="1"/>
    </xf>
    <xf numFmtId="0" fontId="0" fillId="0" borderId="29" xfId="0" applyFont="1" applyFill="1" applyBorder="1" applyAlignment="1">
      <alignment wrapText="1"/>
    </xf>
    <xf numFmtId="164" fontId="0" fillId="0" borderId="38" xfId="0" applyNumberFormat="1" applyFont="1" applyFill="1" applyBorder="1" applyAlignment="1">
      <alignment wrapText="1"/>
    </xf>
    <xf numFmtId="164" fontId="0" fillId="0" borderId="37" xfId="1" applyNumberFormat="1" applyFont="1" applyFill="1" applyBorder="1" applyAlignment="1">
      <alignment wrapText="1"/>
    </xf>
    <xf numFmtId="164" fontId="0" fillId="0" borderId="0" xfId="1" applyNumberFormat="1" applyFont="1" applyFill="1" applyAlignment="1">
      <alignment wrapText="1"/>
    </xf>
    <xf numFmtId="164" fontId="0" fillId="0" borderId="0" xfId="1" applyNumberFormat="1" applyFont="1" applyFill="1" applyAlignment="1">
      <alignment horizontal="left"/>
    </xf>
    <xf numFmtId="41" fontId="0" fillId="0" borderId="0" xfId="0" applyNumberFormat="1" applyFill="1"/>
    <xf numFmtId="0" fontId="0" fillId="21" borderId="0" xfId="0" applyFill="1" applyBorder="1"/>
    <xf numFmtId="0" fontId="23" fillId="21" borderId="0" xfId="0" applyFont="1" applyFill="1"/>
    <xf numFmtId="0" fontId="0" fillId="21" borderId="0" xfId="0" applyFill="1"/>
    <xf numFmtId="0" fontId="25" fillId="21" borderId="0" xfId="0" applyFont="1" applyFill="1"/>
    <xf numFmtId="0" fontId="13" fillId="21" borderId="0" xfId="0" applyFont="1" applyFill="1"/>
    <xf numFmtId="0" fontId="0" fillId="0" borderId="0" xfId="0" quotePrefix="1" applyProtection="1">
      <protection locked="0"/>
    </xf>
    <xf numFmtId="43" fontId="30" fillId="0" borderId="0" xfId="0" applyNumberFormat="1" applyFont="1" applyFill="1" applyBorder="1" applyAlignment="1">
      <alignment wrapText="1"/>
    </xf>
    <xf numFmtId="43" fontId="0" fillId="0" borderId="0" xfId="0" applyNumberFormat="1" applyFont="1" applyFill="1" applyBorder="1" applyAlignment="1">
      <alignment wrapText="1"/>
    </xf>
    <xf numFmtId="0" fontId="0" fillId="0" borderId="0" xfId="0" applyFill="1" applyBorder="1"/>
    <xf numFmtId="41" fontId="13" fillId="0" borderId="1" xfId="2" applyNumberFormat="1" applyFont="1" applyFill="1" applyBorder="1"/>
    <xf numFmtId="41" fontId="30" fillId="0" borderId="1" xfId="2" applyNumberFormat="1" applyFont="1" applyFill="1" applyBorder="1"/>
    <xf numFmtId="164" fontId="30" fillId="0" borderId="0" xfId="1" applyNumberFormat="1" applyFont="1" applyFill="1"/>
    <xf numFmtId="164" fontId="30" fillId="0" borderId="0" xfId="1" applyNumberFormat="1" applyFont="1" applyFill="1" applyAlignment="1">
      <alignment horizontal="left" wrapText="1"/>
    </xf>
    <xf numFmtId="0" fontId="0" fillId="0" borderId="0" xfId="0" applyFont="1" applyFill="1" applyAlignment="1">
      <alignment horizontal="left"/>
    </xf>
    <xf numFmtId="0" fontId="13" fillId="0" borderId="0" xfId="2" applyFont="1" applyFill="1" applyBorder="1" applyAlignment="1">
      <alignment horizontal="right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left" wrapText="1"/>
    </xf>
    <xf numFmtId="164" fontId="13" fillId="0" borderId="0" xfId="1" applyNumberFormat="1" applyFont="1" applyFill="1" applyBorder="1"/>
    <xf numFmtId="0" fontId="13" fillId="0" borderId="0" xfId="0" applyFont="1" applyFill="1" applyBorder="1" applyAlignment="1">
      <alignment vertical="top" wrapText="1"/>
    </xf>
    <xf numFmtId="41" fontId="13" fillId="0" borderId="0" xfId="2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wrapText="1"/>
    </xf>
    <xf numFmtId="0" fontId="0" fillId="0" borderId="4" xfId="0" applyBorder="1"/>
    <xf numFmtId="0" fontId="0" fillId="0" borderId="0" xfId="0" applyBorder="1" applyAlignment="1">
      <alignment horizontal="right"/>
    </xf>
    <xf numFmtId="164" fontId="13" fillId="0" borderId="39" xfId="1" applyNumberFormat="1" applyFont="1" applyFill="1" applyBorder="1"/>
    <xf numFmtId="0" fontId="13" fillId="0" borderId="38" xfId="0" applyFont="1" applyFill="1" applyBorder="1"/>
    <xf numFmtId="43" fontId="30" fillId="0" borderId="0" xfId="1" applyNumberFormat="1" applyFont="1" applyFill="1"/>
    <xf numFmtId="164" fontId="125" fillId="0" borderId="0" xfId="1" applyNumberFormat="1" applyFont="1" applyFill="1" applyBorder="1" applyAlignment="1">
      <alignment horizontal="left" wrapText="1"/>
    </xf>
    <xf numFmtId="164" fontId="0" fillId="0" borderId="13" xfId="1" applyNumberFormat="1" applyFont="1" applyBorder="1"/>
    <xf numFmtId="164" fontId="0" fillId="0" borderId="12" xfId="0" applyNumberFormat="1" applyBorder="1"/>
    <xf numFmtId="0" fontId="13" fillId="0" borderId="0" xfId="0" applyFont="1" applyAlignment="1">
      <alignment horizontal="right"/>
    </xf>
    <xf numFmtId="0" fontId="0" fillId="0" borderId="9" xfId="0" applyBorder="1"/>
    <xf numFmtId="4" fontId="0" fillId="0" borderId="0" xfId="0" applyNumberFormat="1"/>
    <xf numFmtId="0" fontId="127" fillId="0" borderId="0" xfId="0" applyFont="1"/>
    <xf numFmtId="0" fontId="0" fillId="0" borderId="15" xfId="0" applyBorder="1"/>
    <xf numFmtId="41" fontId="12" fillId="0" borderId="16" xfId="0" applyNumberFormat="1" applyFont="1" applyBorder="1"/>
    <xf numFmtId="0" fontId="89" fillId="0" borderId="0" xfId="0" applyFont="1" applyAlignment="1">
      <alignment horizontal="center"/>
    </xf>
    <xf numFmtId="41" fontId="13" fillId="0" borderId="0" xfId="2" applyNumberFormat="1" applyFont="1" applyFill="1" applyAlignment="1">
      <alignment vertical="top"/>
    </xf>
    <xf numFmtId="0" fontId="0" fillId="0" borderId="0" xfId="0" applyFont="1" applyFill="1" applyAlignment="1">
      <alignment vertical="top"/>
    </xf>
    <xf numFmtId="0" fontId="14" fillId="2" borderId="0" xfId="0" applyFont="1" applyFill="1" applyAlignment="1">
      <alignment horizontal="center" wrapText="1"/>
    </xf>
    <xf numFmtId="0" fontId="13" fillId="0" borderId="0" xfId="0" applyFont="1" applyFill="1" applyAlignment="1">
      <alignment wrapText="1"/>
    </xf>
    <xf numFmtId="164" fontId="13" fillId="0" borderId="0" xfId="1" applyNumberFormat="1" applyFont="1" applyFill="1" applyAlignment="1">
      <alignment wrapText="1"/>
    </xf>
    <xf numFmtId="0" fontId="13" fillId="0" borderId="0" xfId="0" applyFont="1"/>
    <xf numFmtId="0" fontId="13" fillId="0" borderId="0" xfId="0" applyFont="1" applyAlignment="1">
      <alignment horizontal="left" indent="2"/>
    </xf>
    <xf numFmtId="0" fontId="0" fillId="21" borderId="0" xfId="0" applyNumberFormat="1" applyFill="1" applyBorder="1" applyProtection="1">
      <protection locked="0"/>
    </xf>
    <xf numFmtId="0" fontId="0" fillId="0" borderId="0" xfId="0" applyNumberFormat="1" applyProtection="1">
      <protection locked="0"/>
    </xf>
    <xf numFmtId="0" fontId="0" fillId="21" borderId="0" xfId="0" quotePrefix="1" applyNumberFormat="1" applyFill="1" applyBorder="1" applyProtection="1">
      <protection locked="0"/>
    </xf>
    <xf numFmtId="0" fontId="0" fillId="0" borderId="0" xfId="0" quotePrefix="1" applyNumberFormat="1" applyProtection="1">
      <protection locked="0"/>
    </xf>
    <xf numFmtId="197" fontId="0" fillId="0" borderId="0" xfId="0" quotePrefix="1" applyNumberFormat="1" applyProtection="1">
      <protection locked="0"/>
    </xf>
    <xf numFmtId="198" fontId="0" fillId="0" borderId="0" xfId="0" quotePrefix="1" applyNumberFormat="1" applyProtection="1">
      <protection locked="0"/>
    </xf>
    <xf numFmtId="0" fontId="0" fillId="0" borderId="0" xfId="0" applyProtection="1">
      <protection locked="0"/>
    </xf>
    <xf numFmtId="0" fontId="176" fillId="103" borderId="53" xfId="37200" quotePrefix="1" applyNumberFormat="1" applyBorder="1" applyAlignment="1"/>
    <xf numFmtId="0" fontId="176" fillId="103" borderId="53" xfId="37200" applyNumberFormat="1" applyBorder="1" applyAlignment="1"/>
    <xf numFmtId="0" fontId="175" fillId="119" borderId="53" xfId="37221" quotePrefix="1" applyNumberFormat="1" applyBorder="1" applyAlignment="1"/>
    <xf numFmtId="0" fontId="175" fillId="119" borderId="53" xfId="37221" quotePrefix="1" applyNumberFormat="1" applyAlignment="1"/>
    <xf numFmtId="199" fontId="175" fillId="0" borderId="54" xfId="37198" applyNumberFormat="1">
      <alignment horizontal="right" vertical="center"/>
    </xf>
    <xf numFmtId="199" fontId="175" fillId="0" borderId="62" xfId="37198" applyNumberFormat="1" applyBorder="1">
      <alignment horizontal="right" vertical="center"/>
    </xf>
    <xf numFmtId="0" fontId="176" fillId="103" borderId="63" xfId="37222" quotePrefix="1" applyNumberFormat="1" applyBorder="1" applyAlignment="1"/>
    <xf numFmtId="199" fontId="176" fillId="0" borderId="55" xfId="37199" applyNumberFormat="1">
      <alignment horizontal="right" vertical="center"/>
    </xf>
    <xf numFmtId="199" fontId="176" fillId="0" borderId="63" xfId="37199" applyNumberFormat="1" applyBorder="1">
      <alignment horizontal="right" vertical="center"/>
    </xf>
    <xf numFmtId="0" fontId="176" fillId="103" borderId="55" xfId="37222" quotePrefix="1" applyNumberFormat="1" applyAlignment="1"/>
    <xf numFmtId="0" fontId="176" fillId="103" borderId="55" xfId="37222" applyNumberFormat="1" applyAlignment="1"/>
    <xf numFmtId="0" fontId="176" fillId="103" borderId="63" xfId="37222" applyNumberFormat="1" applyBorder="1" applyAlignment="1"/>
    <xf numFmtId="0" fontId="176" fillId="103" borderId="64" xfId="37222" quotePrefix="1" applyNumberFormat="1" applyBorder="1" applyAlignment="1"/>
    <xf numFmtId="0" fontId="176" fillId="103" borderId="65" xfId="37222" applyNumberFormat="1" applyBorder="1" applyAlignment="1"/>
    <xf numFmtId="0" fontId="176" fillId="103" borderId="66" xfId="37222" applyNumberFormat="1" applyBorder="1" applyAlignment="1"/>
    <xf numFmtId="199" fontId="176" fillId="0" borderId="65" xfId="37199" applyNumberFormat="1" applyBorder="1">
      <alignment horizontal="right" vertical="center"/>
    </xf>
    <xf numFmtId="199" fontId="176" fillId="0" borderId="66" xfId="37199" applyNumberFormat="1" applyBorder="1">
      <alignment horizontal="right" vertical="center"/>
    </xf>
    <xf numFmtId="0" fontId="0" fillId="0" borderId="0" xfId="0" applyFont="1" applyFill="1" applyAlignment="1">
      <alignment horizontal="left" indent="1"/>
    </xf>
    <xf numFmtId="3" fontId="13" fillId="0" borderId="0" xfId="2" applyNumberFormat="1" applyFont="1" applyFill="1" applyAlignment="1">
      <alignment horizontal="right"/>
    </xf>
    <xf numFmtId="41" fontId="14" fillId="0" borderId="3" xfId="2" applyNumberFormat="1" applyFont="1" applyFill="1" applyBorder="1"/>
    <xf numFmtId="0" fontId="14" fillId="0" borderId="0" xfId="0" applyFont="1" applyFill="1"/>
    <xf numFmtId="0" fontId="14" fillId="0" borderId="0" xfId="0" applyFont="1" applyFill="1" applyAlignment="1">
      <alignment horizontal="centerContinuous"/>
    </xf>
    <xf numFmtId="0" fontId="14" fillId="0" borderId="0" xfId="0" applyFont="1" applyFill="1" applyBorder="1" applyAlignment="1">
      <alignment horizontal="centerContinuous"/>
    </xf>
    <xf numFmtId="0" fontId="14" fillId="0" borderId="1" xfId="0" applyFont="1" applyFill="1" applyBorder="1"/>
    <xf numFmtId="0" fontId="14" fillId="0" borderId="1" xfId="0" applyFont="1" applyFill="1" applyBorder="1" applyAlignment="1">
      <alignment horizontal="center"/>
    </xf>
    <xf numFmtId="0" fontId="14" fillId="0" borderId="1" xfId="0" quotePrefix="1" applyFont="1" applyFill="1" applyBorder="1" applyAlignment="1">
      <alignment horizontal="center"/>
    </xf>
    <xf numFmtId="164" fontId="31" fillId="76" borderId="1" xfId="3" applyNumberFormat="1" applyFont="1" applyFill="1" applyBorder="1"/>
    <xf numFmtId="164" fontId="31" fillId="76" borderId="0" xfId="3" applyNumberFormat="1" applyFont="1" applyFill="1"/>
    <xf numFmtId="0" fontId="13" fillId="0" borderId="0" xfId="2" applyFont="1" applyFill="1" applyAlignment="1">
      <alignment horizontal="right" vertical="top"/>
    </xf>
    <xf numFmtId="0" fontId="13" fillId="0" borderId="0" xfId="2" applyFont="1" applyFill="1" applyAlignment="1">
      <alignment vertical="top"/>
    </xf>
    <xf numFmtId="0" fontId="13" fillId="0" borderId="0" xfId="2" applyFont="1" applyFill="1" applyAlignment="1">
      <alignment horizontal="center" vertical="top"/>
    </xf>
    <xf numFmtId="41" fontId="13" fillId="0" borderId="3" xfId="2" applyNumberFormat="1" applyFont="1" applyFill="1" applyBorder="1"/>
    <xf numFmtId="164" fontId="13" fillId="0" borderId="3" xfId="1" applyNumberFormat="1" applyFont="1" applyFill="1" applyBorder="1"/>
    <xf numFmtId="199" fontId="176" fillId="76" borderId="55" xfId="37199" applyNumberFormat="1" applyFill="1">
      <alignment horizontal="right" vertical="center"/>
    </xf>
    <xf numFmtId="164" fontId="31" fillId="0" borderId="36" xfId="3" applyNumberFormat="1" applyFont="1" applyFill="1" applyBorder="1"/>
    <xf numFmtId="164" fontId="31" fillId="0" borderId="17" xfId="3" quotePrefix="1" applyNumberFormat="1" applyFont="1" applyFill="1" applyBorder="1" applyAlignment="1">
      <alignment horizontal="left"/>
    </xf>
    <xf numFmtId="0" fontId="0" fillId="0" borderId="17" xfId="0" applyBorder="1"/>
    <xf numFmtId="0" fontId="0" fillId="0" borderId="28" xfId="0" applyBorder="1"/>
    <xf numFmtId="164" fontId="31" fillId="0" borderId="40" xfId="3" applyNumberFormat="1" applyFont="1" applyFill="1" applyBorder="1"/>
    <xf numFmtId="0" fontId="0" fillId="0" borderId="41" xfId="0" applyBorder="1"/>
    <xf numFmtId="0" fontId="1" fillId="21" borderId="0" xfId="34193" applyFill="1" applyBorder="1"/>
    <xf numFmtId="0" fontId="1" fillId="21" borderId="0" xfId="34193" applyNumberFormat="1" applyFill="1" applyBorder="1" applyProtection="1">
      <protection locked="0"/>
    </xf>
    <xf numFmtId="179" fontId="1" fillId="21" borderId="0" xfId="34193" applyNumberFormat="1" applyFill="1" applyBorder="1"/>
    <xf numFmtId="179" fontId="1" fillId="21" borderId="0" xfId="34193" applyNumberFormat="1" applyFill="1" applyBorder="1" applyProtection="1">
      <protection locked="0"/>
    </xf>
    <xf numFmtId="0" fontId="1" fillId="0" borderId="0" xfId="34193"/>
    <xf numFmtId="0" fontId="23" fillId="21" borderId="0" xfId="34193" applyFont="1" applyFill="1"/>
    <xf numFmtId="0" fontId="1" fillId="21" borderId="0" xfId="34193" applyFill="1"/>
    <xf numFmtId="0" fontId="23" fillId="22" borderId="0" xfId="424" quotePrefix="1" applyNumberFormat="1" applyFont="1" applyProtection="1">
      <alignment horizontal="left"/>
      <protection locked="0"/>
    </xf>
    <xf numFmtId="0" fontId="1" fillId="0" borderId="0" xfId="34193" applyNumberFormat="1" applyProtection="1">
      <protection locked="0"/>
    </xf>
    <xf numFmtId="0" fontId="25" fillId="21" borderId="0" xfId="34193" applyFont="1" applyFill="1"/>
    <xf numFmtId="0" fontId="13" fillId="21" borderId="0" xfId="34193" applyFont="1" applyFill="1"/>
    <xf numFmtId="0" fontId="1" fillId="21" borderId="0" xfId="34193" quotePrefix="1" applyNumberFormat="1" applyFill="1" applyBorder="1" applyProtection="1">
      <protection locked="0"/>
    </xf>
    <xf numFmtId="179" fontId="1" fillId="21" borderId="0" xfId="34193" quotePrefix="1" applyNumberFormat="1" applyFill="1" applyBorder="1" applyProtection="1">
      <protection locked="0"/>
    </xf>
    <xf numFmtId="0" fontId="1" fillId="0" borderId="0" xfId="34193" quotePrefix="1" applyNumberFormat="1" applyProtection="1">
      <protection locked="0"/>
    </xf>
    <xf numFmtId="197" fontId="1" fillId="0" borderId="0" xfId="34193" quotePrefix="1" applyNumberFormat="1" applyProtection="1">
      <protection locked="0"/>
    </xf>
    <xf numFmtId="179" fontId="1" fillId="21" borderId="0" xfId="34193" applyNumberFormat="1" applyFill="1"/>
    <xf numFmtId="198" fontId="1" fillId="0" borderId="0" xfId="34193" quotePrefix="1" applyNumberFormat="1" applyProtection="1">
      <protection locked="0"/>
    </xf>
    <xf numFmtId="0" fontId="1" fillId="0" borderId="0" xfId="34193" quotePrefix="1" applyProtection="1">
      <protection locked="0"/>
    </xf>
    <xf numFmtId="0" fontId="1" fillId="0" borderId="0" xfId="34193" applyProtection="1">
      <protection locked="0"/>
    </xf>
    <xf numFmtId="179" fontId="1" fillId="0" borderId="0" xfId="34193" quotePrefix="1" applyNumberFormat="1" applyProtection="1">
      <protection locked="0"/>
    </xf>
    <xf numFmtId="179" fontId="1" fillId="0" borderId="0" xfId="34193" applyNumberFormat="1" applyProtection="1">
      <protection locked="0"/>
    </xf>
    <xf numFmtId="179" fontId="1" fillId="0" borderId="0" xfId="34193" applyNumberFormat="1"/>
    <xf numFmtId="0" fontId="14" fillId="103" borderId="30" xfId="37200" quotePrefix="1" applyNumberFormat="1" applyFont="1" applyBorder="1" applyAlignment="1"/>
    <xf numFmtId="0" fontId="14" fillId="103" borderId="30" xfId="37200" applyNumberFormat="1" applyFont="1" applyBorder="1" applyAlignment="1"/>
    <xf numFmtId="179" fontId="14" fillId="119" borderId="30" xfId="37221" quotePrefix="1" applyNumberFormat="1" applyFont="1" applyBorder="1" applyAlignment="1"/>
    <xf numFmtId="0" fontId="13" fillId="0" borderId="30" xfId="37221" quotePrefix="1" applyNumberFormat="1" applyFont="1" applyFill="1" applyBorder="1" applyAlignment="1"/>
    <xf numFmtId="179" fontId="13" fillId="0" borderId="30" xfId="37198" applyNumberFormat="1" applyFont="1" applyBorder="1">
      <alignment horizontal="right" vertical="center"/>
    </xf>
    <xf numFmtId="179" fontId="1" fillId="21" borderId="30" xfId="34193" applyNumberFormat="1" applyFill="1" applyBorder="1"/>
    <xf numFmtId="0" fontId="14" fillId="0" borderId="67" xfId="37221" quotePrefix="1" applyNumberFormat="1" applyFont="1" applyFill="1" applyBorder="1" applyAlignment="1"/>
    <xf numFmtId="0" fontId="13" fillId="0" borderId="67" xfId="37221" quotePrefix="1" applyNumberFormat="1" applyFont="1" applyFill="1" applyBorder="1" applyAlignment="1"/>
    <xf numFmtId="179" fontId="14" fillId="0" borderId="67" xfId="37198" applyNumberFormat="1" applyFont="1" applyBorder="1">
      <alignment horizontal="right" vertical="center"/>
    </xf>
    <xf numFmtId="0" fontId="13" fillId="0" borderId="31" xfId="37221" quotePrefix="1" applyNumberFormat="1" applyFont="1" applyFill="1" applyBorder="1" applyAlignment="1"/>
    <xf numFmtId="179" fontId="13" fillId="0" borderId="31" xfId="37198" applyNumberFormat="1" applyFont="1" applyBorder="1">
      <alignment horizontal="right" vertical="center"/>
    </xf>
    <xf numFmtId="179" fontId="14" fillId="76" borderId="67" xfId="37198" applyNumberFormat="1" applyFont="1" applyFill="1" applyBorder="1">
      <alignment horizontal="right" vertical="center"/>
    </xf>
    <xf numFmtId="179" fontId="13" fillId="76" borderId="30" xfId="37198" applyNumberFormat="1" applyFont="1" applyFill="1" applyBorder="1">
      <alignment horizontal="right" vertical="center"/>
    </xf>
    <xf numFmtId="0" fontId="14" fillId="0" borderId="68" xfId="37221" quotePrefix="1" applyNumberFormat="1" applyFont="1" applyFill="1" applyBorder="1" applyAlignment="1"/>
    <xf numFmtId="179" fontId="14" fillId="0" borderId="68" xfId="37198" applyNumberFormat="1" applyFont="1" applyBorder="1">
      <alignment horizontal="right" vertical="center"/>
    </xf>
    <xf numFmtId="0" fontId="89" fillId="0" borderId="0" xfId="0" applyFont="1" applyBorder="1" applyAlignment="1">
      <alignment horizontal="center"/>
    </xf>
    <xf numFmtId="164" fontId="0" fillId="0" borderId="1" xfId="1" applyNumberFormat="1" applyFont="1" applyBorder="1"/>
    <xf numFmtId="0" fontId="89" fillId="0" borderId="41" xfId="0" applyFont="1" applyBorder="1" applyAlignment="1">
      <alignment horizontal="center"/>
    </xf>
    <xf numFmtId="164" fontId="0" fillId="0" borderId="37" xfId="0" applyNumberFormat="1" applyBorder="1"/>
    <xf numFmtId="199" fontId="176" fillId="0" borderId="55" xfId="37199" applyNumberFormat="1" applyFill="1">
      <alignment horizontal="right" vertical="center"/>
    </xf>
    <xf numFmtId="0" fontId="78" fillId="123" borderId="72" xfId="0" applyFont="1" applyFill="1" applyBorder="1"/>
    <xf numFmtId="0" fontId="78" fillId="0" borderId="0" xfId="0" applyFont="1"/>
    <xf numFmtId="0" fontId="78" fillId="0" borderId="72" xfId="0" applyFont="1" applyBorder="1"/>
    <xf numFmtId="43" fontId="78" fillId="123" borderId="72" xfId="1" applyNumberFormat="1" applyFont="1" applyFill="1" applyBorder="1"/>
    <xf numFmtId="0" fontId="78" fillId="0" borderId="0" xfId="0" applyFont="1" applyBorder="1"/>
    <xf numFmtId="0" fontId="0" fillId="0" borderId="0" xfId="0" pivotButton="1"/>
    <xf numFmtId="0" fontId="0" fillId="0" borderId="0" xfId="0" applyAlignment="1">
      <alignment horizontal="left"/>
    </xf>
    <xf numFmtId="178" fontId="0" fillId="0" borderId="0" xfId="1" applyNumberFormat="1" applyFont="1" applyFill="1"/>
    <xf numFmtId="178" fontId="0" fillId="0" borderId="0" xfId="1" applyNumberFormat="1" applyFont="1" applyFill="1" applyAlignment="1">
      <alignment vertical="top"/>
    </xf>
    <xf numFmtId="178" fontId="13" fillId="0" borderId="0" xfId="1" applyNumberFormat="1" applyFont="1" applyFill="1"/>
    <xf numFmtId="43" fontId="0" fillId="0" borderId="36" xfId="1" applyFont="1" applyBorder="1"/>
    <xf numFmtId="0" fontId="78" fillId="0" borderId="17" xfId="0" applyFont="1" applyBorder="1"/>
    <xf numFmtId="0" fontId="78" fillId="0" borderId="28" xfId="0" applyFont="1" applyBorder="1"/>
    <xf numFmtId="43" fontId="0" fillId="0" borderId="29" xfId="1" applyFont="1" applyBorder="1"/>
    <xf numFmtId="43" fontId="0" fillId="0" borderId="1" xfId="1" applyFont="1" applyBorder="1"/>
    <xf numFmtId="43" fontId="0" fillId="0" borderId="37" xfId="1" applyFont="1" applyBorder="1"/>
    <xf numFmtId="0" fontId="13" fillId="0" borderId="0" xfId="41" quotePrefix="1" applyFill="1" applyBorder="1">
      <alignment horizontal="left" vertical="center" indent="1"/>
    </xf>
    <xf numFmtId="201" fontId="16" fillId="0" borderId="0" xfId="39" applyNumberFormat="1" applyFill="1" applyBorder="1">
      <alignment horizontal="right" vertical="center"/>
    </xf>
    <xf numFmtId="164" fontId="0" fillId="0" borderId="0" xfId="1" applyNumberFormat="1" applyFont="1" applyFill="1" applyBorder="1"/>
    <xf numFmtId="0" fontId="13" fillId="4" borderId="5" xfId="41" quotePrefix="1">
      <alignment horizontal="left" vertical="center" indent="1"/>
    </xf>
    <xf numFmtId="202" fontId="16" fillId="15" borderId="5" xfId="39" applyNumberFormat="1">
      <alignment horizontal="right" vertical="center"/>
    </xf>
    <xf numFmtId="201" fontId="16" fillId="15" borderId="5" xfId="39" applyNumberFormat="1">
      <alignment horizontal="right" vertical="center"/>
    </xf>
    <xf numFmtId="201" fontId="0" fillId="0" borderId="0" xfId="0" applyNumberFormat="1"/>
    <xf numFmtId="164" fontId="13" fillId="0" borderId="0" xfId="0" applyNumberFormat="1" applyFont="1" applyFill="1" applyBorder="1"/>
    <xf numFmtId="164" fontId="31" fillId="73" borderId="16" xfId="3" applyNumberFormat="1" applyFont="1" applyFill="1" applyBorder="1"/>
    <xf numFmtId="164" fontId="31" fillId="74" borderId="2" xfId="3" applyNumberFormat="1" applyFont="1" applyFill="1" applyBorder="1"/>
    <xf numFmtId="164" fontId="31" fillId="74" borderId="0" xfId="3" applyNumberFormat="1" applyFont="1" applyFill="1"/>
    <xf numFmtId="164" fontId="38" fillId="76" borderId="2" xfId="3" applyNumberFormat="1" applyFont="1" applyFill="1" applyBorder="1"/>
    <xf numFmtId="164" fontId="31" fillId="76" borderId="2" xfId="3" applyNumberFormat="1" applyFont="1" applyFill="1" applyBorder="1"/>
    <xf numFmtId="164" fontId="31" fillId="75" borderId="2" xfId="3" applyNumberFormat="1" applyFont="1" applyFill="1" applyBorder="1"/>
    <xf numFmtId="164" fontId="0" fillId="124" borderId="1" xfId="0" applyNumberFormat="1" applyFill="1" applyBorder="1"/>
    <xf numFmtId="164" fontId="31" fillId="124" borderId="16" xfId="3" applyNumberFormat="1" applyFont="1" applyFill="1" applyBorder="1"/>
    <xf numFmtId="164" fontId="38" fillId="124" borderId="16" xfId="3" applyNumberFormat="1" applyFont="1" applyFill="1" applyBorder="1"/>
    <xf numFmtId="164" fontId="38" fillId="125" borderId="2" xfId="3" applyNumberFormat="1" applyFont="1" applyFill="1" applyBorder="1"/>
    <xf numFmtId="164" fontId="38" fillId="125" borderId="18" xfId="3" applyNumberFormat="1" applyFont="1" applyFill="1" applyBorder="1"/>
    <xf numFmtId="164" fontId="31" fillId="125" borderId="2" xfId="3" applyNumberFormat="1" applyFont="1" applyFill="1" applyBorder="1"/>
    <xf numFmtId="164" fontId="31" fillId="126" borderId="0" xfId="3" applyNumberFormat="1" applyFont="1" applyFill="1"/>
    <xf numFmtId="164" fontId="31" fillId="126" borderId="16" xfId="3" applyNumberFormat="1" applyFont="1" applyFill="1" applyBorder="1"/>
    <xf numFmtId="164" fontId="31" fillId="127" borderId="29" xfId="3" applyNumberFormat="1" applyFont="1" applyFill="1" applyBorder="1"/>
    <xf numFmtId="37" fontId="0" fillId="0" borderId="0" xfId="0" applyNumberFormat="1" applyFill="1" applyBorder="1"/>
    <xf numFmtId="0" fontId="0" fillId="0" borderId="0" xfId="0" applyFill="1" applyBorder="1" applyAlignment="1">
      <alignment horizontal="right"/>
    </xf>
    <xf numFmtId="0" fontId="13" fillId="0" borderId="36" xfId="0" applyFont="1" applyFill="1" applyBorder="1" applyAlignment="1">
      <alignment wrapText="1"/>
    </xf>
    <xf numFmtId="164" fontId="13" fillId="0" borderId="28" xfId="1" applyNumberFormat="1" applyFont="1" applyFill="1" applyBorder="1" applyAlignment="1">
      <alignment wrapText="1"/>
    </xf>
    <xf numFmtId="0" fontId="13" fillId="0" borderId="40" xfId="0" applyFont="1" applyFill="1" applyBorder="1" applyAlignment="1">
      <alignment wrapText="1"/>
    </xf>
    <xf numFmtId="164" fontId="13" fillId="0" borderId="37" xfId="1" applyNumberFormat="1" applyFont="1" applyFill="1" applyBorder="1" applyAlignment="1">
      <alignment wrapText="1"/>
    </xf>
    <xf numFmtId="0" fontId="13" fillId="0" borderId="29" xfId="0" applyFont="1" applyFill="1" applyBorder="1" applyAlignment="1">
      <alignment wrapText="1"/>
    </xf>
    <xf numFmtId="164" fontId="13" fillId="0" borderId="37" xfId="0" applyNumberFormat="1" applyFont="1" applyFill="1" applyBorder="1" applyAlignment="1">
      <alignment wrapText="1"/>
    </xf>
    <xf numFmtId="0" fontId="0" fillId="0" borderId="17" xfId="0" applyFont="1" applyFill="1" applyBorder="1" applyAlignment="1">
      <alignment wrapText="1"/>
    </xf>
    <xf numFmtId="0" fontId="0" fillId="0" borderId="36" xfId="0" applyFont="1" applyFill="1" applyBorder="1" applyAlignment="1">
      <alignment wrapText="1"/>
    </xf>
    <xf numFmtId="0" fontId="0" fillId="0" borderId="29" xfId="0" applyFont="1" applyFill="1" applyBorder="1"/>
    <xf numFmtId="0" fontId="0" fillId="0" borderId="39" xfId="0" applyFont="1" applyFill="1" applyBorder="1"/>
    <xf numFmtId="164" fontId="0" fillId="0" borderId="36" xfId="0" applyNumberFormat="1" applyBorder="1"/>
    <xf numFmtId="164" fontId="0" fillId="0" borderId="17" xfId="1" applyNumberFormat="1" applyFont="1" applyBorder="1"/>
    <xf numFmtId="164" fontId="0" fillId="0" borderId="29" xfId="0" applyNumberFormat="1" applyBorder="1"/>
    <xf numFmtId="0" fontId="0" fillId="0" borderId="37" xfId="0" applyBorder="1"/>
    <xf numFmtId="164" fontId="0" fillId="0" borderId="28" xfId="1" applyNumberFormat="1" applyFont="1" applyBorder="1"/>
    <xf numFmtId="43" fontId="0" fillId="0" borderId="0" xfId="0" applyNumberFormat="1" applyFill="1"/>
    <xf numFmtId="201" fontId="0" fillId="0" borderId="0" xfId="0" applyNumberFormat="1" applyFill="1"/>
    <xf numFmtId="41" fontId="13" fillId="0" borderId="0" xfId="2" applyNumberFormat="1" applyFont="1" applyFill="1" applyAlignment="1">
      <alignment horizontal="center" vertical="center"/>
    </xf>
    <xf numFmtId="0" fontId="78" fillId="0" borderId="0" xfId="0" applyFont="1" applyFill="1" applyBorder="1"/>
    <xf numFmtId="0" fontId="0" fillId="0" borderId="0" xfId="0" applyFill="1" applyBorder="1" applyAlignment="1">
      <alignment horizontal="left"/>
    </xf>
    <xf numFmtId="43" fontId="0" fillId="0" borderId="0" xfId="0" applyNumberFormat="1" applyFill="1" applyBorder="1"/>
    <xf numFmtId="0" fontId="78" fillId="0" borderId="0" xfId="0" applyFont="1" applyFill="1" applyBorder="1" applyAlignment="1">
      <alignment horizontal="left"/>
    </xf>
    <xf numFmtId="0" fontId="78" fillId="0" borderId="0" xfId="0" applyNumberFormat="1" applyFont="1" applyFill="1" applyBorder="1"/>
    <xf numFmtId="164" fontId="0" fillId="0" borderId="9" xfId="0" applyNumberFormat="1" applyBorder="1"/>
    <xf numFmtId="0" fontId="89" fillId="0" borderId="10" xfId="0" applyFont="1" applyBorder="1" applyAlignment="1">
      <alignment horizontal="center"/>
    </xf>
    <xf numFmtId="0" fontId="89" fillId="0" borderId="11" xfId="0" applyFont="1" applyBorder="1" applyAlignment="1">
      <alignment horizontal="center"/>
    </xf>
    <xf numFmtId="164" fontId="11" fillId="0" borderId="0" xfId="1" applyNumberFormat="1" applyFont="1" applyBorder="1" applyAlignment="1">
      <alignment horizontal="center"/>
    </xf>
    <xf numFmtId="164" fontId="0" fillId="0" borderId="0" xfId="1" applyNumberFormat="1" applyFont="1" applyBorder="1"/>
    <xf numFmtId="164" fontId="0" fillId="0" borderId="14" xfId="0" applyNumberFormat="1" applyBorder="1"/>
    <xf numFmtId="164" fontId="31" fillId="0" borderId="0" xfId="2" applyNumberFormat="1" applyFont="1" applyFill="1" applyBorder="1"/>
    <xf numFmtId="37" fontId="31" fillId="0" borderId="0" xfId="2" applyNumberFormat="1" applyFont="1" applyFill="1" applyBorder="1"/>
    <xf numFmtId="37" fontId="12" fillId="0" borderId="16" xfId="0" applyNumberFormat="1" applyFont="1" applyFill="1" applyBorder="1"/>
    <xf numFmtId="37" fontId="0" fillId="0" borderId="0" xfId="0" applyNumberFormat="1" applyFill="1"/>
    <xf numFmtId="41" fontId="12" fillId="0" borderId="16" xfId="0" applyNumberFormat="1" applyFont="1" applyFill="1" applyBorder="1"/>
    <xf numFmtId="41" fontId="12" fillId="0" borderId="0" xfId="0" applyNumberFormat="1" applyFont="1"/>
    <xf numFmtId="0" fontId="0" fillId="0" borderId="10" xfId="0" applyFill="1" applyBorder="1"/>
    <xf numFmtId="0" fontId="12" fillId="0" borderId="73" xfId="0" applyFont="1" applyBorder="1"/>
    <xf numFmtId="0" fontId="31" fillId="0" borderId="12" xfId="2" applyFont="1" applyFill="1" applyBorder="1"/>
    <xf numFmtId="0" fontId="31" fillId="0" borderId="0" xfId="2" applyFont="1" applyFill="1" applyBorder="1"/>
    <xf numFmtId="164" fontId="31" fillId="0" borderId="0" xfId="1" applyNumberFormat="1" applyFont="1" applyFill="1" applyBorder="1"/>
    <xf numFmtId="164" fontId="0" fillId="0" borderId="13" xfId="0" applyNumberFormat="1" applyBorder="1"/>
    <xf numFmtId="41" fontId="31" fillId="0" borderId="0" xfId="2" applyNumberFormat="1" applyFont="1" applyFill="1" applyBorder="1"/>
    <xf numFmtId="0" fontId="40" fillId="0" borderId="12" xfId="2" applyFont="1" applyFill="1" applyBorder="1"/>
    <xf numFmtId="43" fontId="0" fillId="0" borderId="13" xfId="1" applyFont="1" applyBorder="1"/>
    <xf numFmtId="43" fontId="0" fillId="0" borderId="13" xfId="1" applyFont="1" applyFill="1" applyBorder="1"/>
    <xf numFmtId="37" fontId="31" fillId="0" borderId="12" xfId="2" applyNumberFormat="1" applyFont="1" applyFill="1" applyBorder="1"/>
    <xf numFmtId="164" fontId="0" fillId="0" borderId="13" xfId="1" applyNumberFormat="1" applyFont="1" applyFill="1" applyBorder="1"/>
    <xf numFmtId="0" fontId="0" fillId="0" borderId="13" xfId="0" applyFill="1" applyBorder="1"/>
    <xf numFmtId="0" fontId="31" fillId="0" borderId="0" xfId="2" applyFont="1" applyFill="1" applyBorder="1" applyAlignment="1">
      <alignment horizontal="right"/>
    </xf>
    <xf numFmtId="164" fontId="36" fillId="0" borderId="12" xfId="3" applyNumberFormat="1" applyFont="1" applyFill="1" applyBorder="1" applyAlignment="1">
      <alignment vertical="center"/>
    </xf>
    <xf numFmtId="164" fontId="0" fillId="0" borderId="13" xfId="0" applyNumberFormat="1" applyFill="1" applyBorder="1"/>
    <xf numFmtId="43" fontId="30" fillId="0" borderId="13" xfId="0" applyNumberFormat="1" applyFont="1" applyFill="1" applyBorder="1"/>
    <xf numFmtId="0" fontId="0" fillId="0" borderId="12" xfId="0" applyFill="1" applyBorder="1"/>
    <xf numFmtId="0" fontId="38" fillId="0" borderId="12" xfId="2" applyFont="1" applyFill="1" applyBorder="1"/>
    <xf numFmtId="164" fontId="31" fillId="0" borderId="12" xfId="2" applyNumberFormat="1" applyFont="1" applyFill="1" applyBorder="1"/>
    <xf numFmtId="0" fontId="0" fillId="0" borderId="14" xfId="0" applyFill="1" applyBorder="1"/>
    <xf numFmtId="0" fontId="31" fillId="0" borderId="4" xfId="2" applyFont="1" applyFill="1" applyBorder="1"/>
    <xf numFmtId="41" fontId="31" fillId="0" borderId="4" xfId="2" applyNumberFormat="1" applyFont="1" applyFill="1" applyBorder="1"/>
    <xf numFmtId="0" fontId="13" fillId="0" borderId="28" xfId="453" applyFont="1" applyFill="1" applyBorder="1" applyAlignment="1">
      <alignment horizontal="left" vertical="center" wrapText="1"/>
    </xf>
    <xf numFmtId="0" fontId="13" fillId="0" borderId="41" xfId="453" applyFont="1" applyFill="1" applyBorder="1" applyAlignment="1">
      <alignment horizontal="left" vertical="center" wrapText="1"/>
    </xf>
    <xf numFmtId="0" fontId="13" fillId="0" borderId="37" xfId="453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/>
    </xf>
  </cellXfs>
  <cellStyles count="38585">
    <cellStyle name="20% - Accent1" xfId="623" builtinId="30" customBuiltin="1"/>
    <cellStyle name="20% - Accent1 2" xfId="64"/>
    <cellStyle name="20% - Accent1 2 10" xfId="653"/>
    <cellStyle name="20% - Accent1 2 10 2" xfId="654"/>
    <cellStyle name="20% - Accent1 2 10 2 2" xfId="655"/>
    <cellStyle name="20% - Accent1 2 10 3" xfId="656"/>
    <cellStyle name="20% - Accent1 2 10 3 2" xfId="657"/>
    <cellStyle name="20% - Accent1 2 10 4" xfId="658"/>
    <cellStyle name="20% - Accent1 2 10 5" xfId="659"/>
    <cellStyle name="20% - Accent1 2 10 6" xfId="660"/>
    <cellStyle name="20% - Accent1 2 10 7" xfId="661"/>
    <cellStyle name="20% - Accent1 2 11" xfId="662"/>
    <cellStyle name="20% - Accent1 2 11 2" xfId="663"/>
    <cellStyle name="20% - Accent1 2 11 2 2" xfId="664"/>
    <cellStyle name="20% - Accent1 2 11 3" xfId="665"/>
    <cellStyle name="20% - Accent1 2 11 3 2" xfId="666"/>
    <cellStyle name="20% - Accent1 2 11 4" xfId="667"/>
    <cellStyle name="20% - Accent1 2 11 5" xfId="668"/>
    <cellStyle name="20% - Accent1 2 11 6" xfId="669"/>
    <cellStyle name="20% - Accent1 2 11 7" xfId="670"/>
    <cellStyle name="20% - Accent1 2 12" xfId="671"/>
    <cellStyle name="20% - Accent1 2 12 2" xfId="672"/>
    <cellStyle name="20% - Accent1 2 12 2 2" xfId="673"/>
    <cellStyle name="20% - Accent1 2 12 3" xfId="674"/>
    <cellStyle name="20% - Accent1 2 12 3 2" xfId="675"/>
    <cellStyle name="20% - Accent1 2 12 4" xfId="676"/>
    <cellStyle name="20% - Accent1 2 12 5" xfId="677"/>
    <cellStyle name="20% - Accent1 2 12 6" xfId="678"/>
    <cellStyle name="20% - Accent1 2 12 7" xfId="679"/>
    <cellStyle name="20% - Accent1 2 13" xfId="680"/>
    <cellStyle name="20% - Accent1 2 13 2" xfId="681"/>
    <cellStyle name="20% - Accent1 2 14" xfId="682"/>
    <cellStyle name="20% - Accent1 2 15" xfId="683"/>
    <cellStyle name="20% - Accent1 2 16" xfId="684"/>
    <cellStyle name="20% - Accent1 2 17" xfId="685"/>
    <cellStyle name="20% - Accent1 2 18" xfId="686"/>
    <cellStyle name="20% - Accent1 2 19" xfId="687"/>
    <cellStyle name="20% - Accent1 2 2" xfId="688"/>
    <cellStyle name="20% - Accent1 2 2 10" xfId="689"/>
    <cellStyle name="20% - Accent1 2 2 11" xfId="690"/>
    <cellStyle name="20% - Accent1 2 2 12" xfId="691"/>
    <cellStyle name="20% - Accent1 2 2 13" xfId="692"/>
    <cellStyle name="20% - Accent1 2 2 14" xfId="693"/>
    <cellStyle name="20% - Accent1 2 2 2" xfId="694"/>
    <cellStyle name="20% - Accent1 2 2 2 10" xfId="695"/>
    <cellStyle name="20% - Accent1 2 2 2 11" xfId="696"/>
    <cellStyle name="20% - Accent1 2 2 2 2" xfId="697"/>
    <cellStyle name="20% - Accent1 2 2 2 2 10" xfId="698"/>
    <cellStyle name="20% - Accent1 2 2 2 2 2" xfId="699"/>
    <cellStyle name="20% - Accent1 2 2 2 2 2 2" xfId="700"/>
    <cellStyle name="20% - Accent1 2 2 2 2 2 2 2" xfId="701"/>
    <cellStyle name="20% - Accent1 2 2 2 2 2 3" xfId="702"/>
    <cellStyle name="20% - Accent1 2 2 2 2 2 3 2" xfId="703"/>
    <cellStyle name="20% - Accent1 2 2 2 2 2 4" xfId="704"/>
    <cellStyle name="20% - Accent1 2 2 2 2 2 5" xfId="705"/>
    <cellStyle name="20% - Accent1 2 2 2 2 2 6" xfId="706"/>
    <cellStyle name="20% - Accent1 2 2 2 2 2 7" xfId="707"/>
    <cellStyle name="20% - Accent1 2 2 2 2 3" xfId="708"/>
    <cellStyle name="20% - Accent1 2 2 2 2 3 2" xfId="709"/>
    <cellStyle name="20% - Accent1 2 2 2 2 3 2 2" xfId="710"/>
    <cellStyle name="20% - Accent1 2 2 2 2 3 3" xfId="711"/>
    <cellStyle name="20% - Accent1 2 2 2 2 3 3 2" xfId="712"/>
    <cellStyle name="20% - Accent1 2 2 2 2 3 4" xfId="713"/>
    <cellStyle name="20% - Accent1 2 2 2 2 3 5" xfId="714"/>
    <cellStyle name="20% - Accent1 2 2 2 2 3 6" xfId="715"/>
    <cellStyle name="20% - Accent1 2 2 2 2 3 7" xfId="716"/>
    <cellStyle name="20% - Accent1 2 2 2 2 4" xfId="717"/>
    <cellStyle name="20% - Accent1 2 2 2 2 4 2" xfId="718"/>
    <cellStyle name="20% - Accent1 2 2 2 2 4 2 2" xfId="719"/>
    <cellStyle name="20% - Accent1 2 2 2 2 4 3" xfId="720"/>
    <cellStyle name="20% - Accent1 2 2 2 2 4 3 2" xfId="721"/>
    <cellStyle name="20% - Accent1 2 2 2 2 4 4" xfId="722"/>
    <cellStyle name="20% - Accent1 2 2 2 2 4 5" xfId="723"/>
    <cellStyle name="20% - Accent1 2 2 2 2 4 6" xfId="724"/>
    <cellStyle name="20% - Accent1 2 2 2 2 4 7" xfId="725"/>
    <cellStyle name="20% - Accent1 2 2 2 2 5" xfId="726"/>
    <cellStyle name="20% - Accent1 2 2 2 2 5 2" xfId="727"/>
    <cellStyle name="20% - Accent1 2 2 2 2 6" xfId="728"/>
    <cellStyle name="20% - Accent1 2 2 2 2 6 2" xfId="729"/>
    <cellStyle name="20% - Accent1 2 2 2 2 7" xfId="730"/>
    <cellStyle name="20% - Accent1 2 2 2 2 8" xfId="731"/>
    <cellStyle name="20% - Accent1 2 2 2 2 9" xfId="732"/>
    <cellStyle name="20% - Accent1 2 2 2 3" xfId="733"/>
    <cellStyle name="20% - Accent1 2 2 2 3 2" xfId="734"/>
    <cellStyle name="20% - Accent1 2 2 2 3 2 2" xfId="735"/>
    <cellStyle name="20% - Accent1 2 2 2 3 3" xfId="736"/>
    <cellStyle name="20% - Accent1 2 2 2 3 3 2" xfId="737"/>
    <cellStyle name="20% - Accent1 2 2 2 3 4" xfId="738"/>
    <cellStyle name="20% - Accent1 2 2 2 3 5" xfId="739"/>
    <cellStyle name="20% - Accent1 2 2 2 3 6" xfId="740"/>
    <cellStyle name="20% - Accent1 2 2 2 3 7" xfId="741"/>
    <cellStyle name="20% - Accent1 2 2 2 4" xfId="742"/>
    <cellStyle name="20% - Accent1 2 2 2 4 2" xfId="743"/>
    <cellStyle name="20% - Accent1 2 2 2 4 2 2" xfId="744"/>
    <cellStyle name="20% - Accent1 2 2 2 4 3" xfId="745"/>
    <cellStyle name="20% - Accent1 2 2 2 4 3 2" xfId="746"/>
    <cellStyle name="20% - Accent1 2 2 2 4 4" xfId="747"/>
    <cellStyle name="20% - Accent1 2 2 2 4 5" xfId="748"/>
    <cellStyle name="20% - Accent1 2 2 2 4 6" xfId="749"/>
    <cellStyle name="20% - Accent1 2 2 2 4 7" xfId="750"/>
    <cellStyle name="20% - Accent1 2 2 2 5" xfId="751"/>
    <cellStyle name="20% - Accent1 2 2 2 5 2" xfId="752"/>
    <cellStyle name="20% - Accent1 2 2 2 5 2 2" xfId="753"/>
    <cellStyle name="20% - Accent1 2 2 2 5 3" xfId="754"/>
    <cellStyle name="20% - Accent1 2 2 2 5 3 2" xfId="755"/>
    <cellStyle name="20% - Accent1 2 2 2 5 4" xfId="756"/>
    <cellStyle name="20% - Accent1 2 2 2 5 5" xfId="757"/>
    <cellStyle name="20% - Accent1 2 2 2 5 6" xfId="758"/>
    <cellStyle name="20% - Accent1 2 2 2 5 7" xfId="759"/>
    <cellStyle name="20% - Accent1 2 2 2 6" xfId="760"/>
    <cellStyle name="20% - Accent1 2 2 2 6 2" xfId="761"/>
    <cellStyle name="20% - Accent1 2 2 2 7" xfId="762"/>
    <cellStyle name="20% - Accent1 2 2 2 7 2" xfId="763"/>
    <cellStyle name="20% - Accent1 2 2 2 8" xfId="764"/>
    <cellStyle name="20% - Accent1 2 2 2 9" xfId="765"/>
    <cellStyle name="20% - Accent1 2 2 3" xfId="766"/>
    <cellStyle name="20% - Accent1 2 2 3 10" xfId="767"/>
    <cellStyle name="20% - Accent1 2 2 3 11" xfId="768"/>
    <cellStyle name="20% - Accent1 2 2 3 2" xfId="769"/>
    <cellStyle name="20% - Accent1 2 2 3 2 10" xfId="770"/>
    <cellStyle name="20% - Accent1 2 2 3 2 2" xfId="771"/>
    <cellStyle name="20% - Accent1 2 2 3 2 2 2" xfId="772"/>
    <cellStyle name="20% - Accent1 2 2 3 2 2 2 2" xfId="773"/>
    <cellStyle name="20% - Accent1 2 2 3 2 2 3" xfId="774"/>
    <cellStyle name="20% - Accent1 2 2 3 2 2 3 2" xfId="775"/>
    <cellStyle name="20% - Accent1 2 2 3 2 2 4" xfId="776"/>
    <cellStyle name="20% - Accent1 2 2 3 2 2 5" xfId="777"/>
    <cellStyle name="20% - Accent1 2 2 3 2 2 6" xfId="778"/>
    <cellStyle name="20% - Accent1 2 2 3 2 2 7" xfId="779"/>
    <cellStyle name="20% - Accent1 2 2 3 2 3" xfId="780"/>
    <cellStyle name="20% - Accent1 2 2 3 2 3 2" xfId="781"/>
    <cellStyle name="20% - Accent1 2 2 3 2 3 2 2" xfId="782"/>
    <cellStyle name="20% - Accent1 2 2 3 2 3 3" xfId="783"/>
    <cellStyle name="20% - Accent1 2 2 3 2 3 3 2" xfId="784"/>
    <cellStyle name="20% - Accent1 2 2 3 2 3 4" xfId="785"/>
    <cellStyle name="20% - Accent1 2 2 3 2 3 5" xfId="786"/>
    <cellStyle name="20% - Accent1 2 2 3 2 3 6" xfId="787"/>
    <cellStyle name="20% - Accent1 2 2 3 2 3 7" xfId="788"/>
    <cellStyle name="20% - Accent1 2 2 3 2 4" xfId="789"/>
    <cellStyle name="20% - Accent1 2 2 3 2 4 2" xfId="790"/>
    <cellStyle name="20% - Accent1 2 2 3 2 4 2 2" xfId="791"/>
    <cellStyle name="20% - Accent1 2 2 3 2 4 3" xfId="792"/>
    <cellStyle name="20% - Accent1 2 2 3 2 4 3 2" xfId="793"/>
    <cellStyle name="20% - Accent1 2 2 3 2 4 4" xfId="794"/>
    <cellStyle name="20% - Accent1 2 2 3 2 4 5" xfId="795"/>
    <cellStyle name="20% - Accent1 2 2 3 2 4 6" xfId="796"/>
    <cellStyle name="20% - Accent1 2 2 3 2 4 7" xfId="797"/>
    <cellStyle name="20% - Accent1 2 2 3 2 5" xfId="798"/>
    <cellStyle name="20% - Accent1 2 2 3 2 5 2" xfId="799"/>
    <cellStyle name="20% - Accent1 2 2 3 2 6" xfId="800"/>
    <cellStyle name="20% - Accent1 2 2 3 2 6 2" xfId="801"/>
    <cellStyle name="20% - Accent1 2 2 3 2 7" xfId="802"/>
    <cellStyle name="20% - Accent1 2 2 3 2 8" xfId="803"/>
    <cellStyle name="20% - Accent1 2 2 3 2 9" xfId="804"/>
    <cellStyle name="20% - Accent1 2 2 3 3" xfId="805"/>
    <cellStyle name="20% - Accent1 2 2 3 3 2" xfId="806"/>
    <cellStyle name="20% - Accent1 2 2 3 3 2 2" xfId="807"/>
    <cellStyle name="20% - Accent1 2 2 3 3 3" xfId="808"/>
    <cellStyle name="20% - Accent1 2 2 3 3 3 2" xfId="809"/>
    <cellStyle name="20% - Accent1 2 2 3 3 4" xfId="810"/>
    <cellStyle name="20% - Accent1 2 2 3 3 5" xfId="811"/>
    <cellStyle name="20% - Accent1 2 2 3 3 6" xfId="812"/>
    <cellStyle name="20% - Accent1 2 2 3 3 7" xfId="813"/>
    <cellStyle name="20% - Accent1 2 2 3 4" xfId="814"/>
    <cellStyle name="20% - Accent1 2 2 3 4 2" xfId="815"/>
    <cellStyle name="20% - Accent1 2 2 3 4 2 2" xfId="816"/>
    <cellStyle name="20% - Accent1 2 2 3 4 3" xfId="817"/>
    <cellStyle name="20% - Accent1 2 2 3 4 3 2" xfId="818"/>
    <cellStyle name="20% - Accent1 2 2 3 4 4" xfId="819"/>
    <cellStyle name="20% - Accent1 2 2 3 4 5" xfId="820"/>
    <cellStyle name="20% - Accent1 2 2 3 4 6" xfId="821"/>
    <cellStyle name="20% - Accent1 2 2 3 4 7" xfId="822"/>
    <cellStyle name="20% - Accent1 2 2 3 5" xfId="823"/>
    <cellStyle name="20% - Accent1 2 2 3 5 2" xfId="824"/>
    <cellStyle name="20% - Accent1 2 2 3 5 2 2" xfId="825"/>
    <cellStyle name="20% - Accent1 2 2 3 5 3" xfId="826"/>
    <cellStyle name="20% - Accent1 2 2 3 5 3 2" xfId="827"/>
    <cellStyle name="20% - Accent1 2 2 3 5 4" xfId="828"/>
    <cellStyle name="20% - Accent1 2 2 3 5 5" xfId="829"/>
    <cellStyle name="20% - Accent1 2 2 3 5 6" xfId="830"/>
    <cellStyle name="20% - Accent1 2 2 3 5 7" xfId="831"/>
    <cellStyle name="20% - Accent1 2 2 3 6" xfId="832"/>
    <cellStyle name="20% - Accent1 2 2 3 6 2" xfId="833"/>
    <cellStyle name="20% - Accent1 2 2 3 7" xfId="834"/>
    <cellStyle name="20% - Accent1 2 2 3 7 2" xfId="835"/>
    <cellStyle name="20% - Accent1 2 2 3 8" xfId="836"/>
    <cellStyle name="20% - Accent1 2 2 3 9" xfId="837"/>
    <cellStyle name="20% - Accent1 2 2 4" xfId="838"/>
    <cellStyle name="20% - Accent1 2 2 4 10" xfId="839"/>
    <cellStyle name="20% - Accent1 2 2 4 2" xfId="840"/>
    <cellStyle name="20% - Accent1 2 2 4 2 2" xfId="841"/>
    <cellStyle name="20% - Accent1 2 2 4 2 2 2" xfId="842"/>
    <cellStyle name="20% - Accent1 2 2 4 2 3" xfId="843"/>
    <cellStyle name="20% - Accent1 2 2 4 2 3 2" xfId="844"/>
    <cellStyle name="20% - Accent1 2 2 4 2 4" xfId="845"/>
    <cellStyle name="20% - Accent1 2 2 4 2 5" xfId="846"/>
    <cellStyle name="20% - Accent1 2 2 4 2 6" xfId="847"/>
    <cellStyle name="20% - Accent1 2 2 4 2 7" xfId="848"/>
    <cellStyle name="20% - Accent1 2 2 4 3" xfId="849"/>
    <cellStyle name="20% - Accent1 2 2 4 3 2" xfId="850"/>
    <cellStyle name="20% - Accent1 2 2 4 3 2 2" xfId="851"/>
    <cellStyle name="20% - Accent1 2 2 4 3 3" xfId="852"/>
    <cellStyle name="20% - Accent1 2 2 4 3 3 2" xfId="853"/>
    <cellStyle name="20% - Accent1 2 2 4 3 4" xfId="854"/>
    <cellStyle name="20% - Accent1 2 2 4 3 5" xfId="855"/>
    <cellStyle name="20% - Accent1 2 2 4 3 6" xfId="856"/>
    <cellStyle name="20% - Accent1 2 2 4 3 7" xfId="857"/>
    <cellStyle name="20% - Accent1 2 2 4 4" xfId="858"/>
    <cellStyle name="20% - Accent1 2 2 4 4 2" xfId="859"/>
    <cellStyle name="20% - Accent1 2 2 4 4 2 2" xfId="860"/>
    <cellStyle name="20% - Accent1 2 2 4 4 3" xfId="861"/>
    <cellStyle name="20% - Accent1 2 2 4 4 3 2" xfId="862"/>
    <cellStyle name="20% - Accent1 2 2 4 4 4" xfId="863"/>
    <cellStyle name="20% - Accent1 2 2 4 4 5" xfId="864"/>
    <cellStyle name="20% - Accent1 2 2 4 4 6" xfId="865"/>
    <cellStyle name="20% - Accent1 2 2 4 4 7" xfId="866"/>
    <cellStyle name="20% - Accent1 2 2 4 5" xfId="867"/>
    <cellStyle name="20% - Accent1 2 2 4 5 2" xfId="868"/>
    <cellStyle name="20% - Accent1 2 2 4 6" xfId="869"/>
    <cellStyle name="20% - Accent1 2 2 4 6 2" xfId="870"/>
    <cellStyle name="20% - Accent1 2 2 4 7" xfId="871"/>
    <cellStyle name="20% - Accent1 2 2 4 8" xfId="872"/>
    <cellStyle name="20% - Accent1 2 2 4 9" xfId="873"/>
    <cellStyle name="20% - Accent1 2 2 5" xfId="874"/>
    <cellStyle name="20% - Accent1 2 2 5 2" xfId="875"/>
    <cellStyle name="20% - Accent1 2 2 5 2 2" xfId="876"/>
    <cellStyle name="20% - Accent1 2 2 5 3" xfId="877"/>
    <cellStyle name="20% - Accent1 2 2 5 3 2" xfId="878"/>
    <cellStyle name="20% - Accent1 2 2 5 4" xfId="879"/>
    <cellStyle name="20% - Accent1 2 2 5 5" xfId="880"/>
    <cellStyle name="20% - Accent1 2 2 5 6" xfId="881"/>
    <cellStyle name="20% - Accent1 2 2 5 7" xfId="882"/>
    <cellStyle name="20% - Accent1 2 2 6" xfId="883"/>
    <cellStyle name="20% - Accent1 2 2 6 2" xfId="884"/>
    <cellStyle name="20% - Accent1 2 2 6 2 2" xfId="885"/>
    <cellStyle name="20% - Accent1 2 2 6 3" xfId="886"/>
    <cellStyle name="20% - Accent1 2 2 6 3 2" xfId="887"/>
    <cellStyle name="20% - Accent1 2 2 6 4" xfId="888"/>
    <cellStyle name="20% - Accent1 2 2 6 5" xfId="889"/>
    <cellStyle name="20% - Accent1 2 2 6 6" xfId="890"/>
    <cellStyle name="20% - Accent1 2 2 6 7" xfId="891"/>
    <cellStyle name="20% - Accent1 2 2 7" xfId="892"/>
    <cellStyle name="20% - Accent1 2 2 7 2" xfId="893"/>
    <cellStyle name="20% - Accent1 2 2 7 2 2" xfId="894"/>
    <cellStyle name="20% - Accent1 2 2 7 3" xfId="895"/>
    <cellStyle name="20% - Accent1 2 2 7 3 2" xfId="896"/>
    <cellStyle name="20% - Accent1 2 2 7 4" xfId="897"/>
    <cellStyle name="20% - Accent1 2 2 7 5" xfId="898"/>
    <cellStyle name="20% - Accent1 2 2 7 6" xfId="899"/>
    <cellStyle name="20% - Accent1 2 2 7 7" xfId="900"/>
    <cellStyle name="20% - Accent1 2 2 8" xfId="901"/>
    <cellStyle name="20% - Accent1 2 2 8 2" xfId="902"/>
    <cellStyle name="20% - Accent1 2 2 9" xfId="903"/>
    <cellStyle name="20% - Accent1 2 2 9 2" xfId="904"/>
    <cellStyle name="20% - Accent1 2 3" xfId="905"/>
    <cellStyle name="20% - Accent1 2 3 10" xfId="906"/>
    <cellStyle name="20% - Accent1 2 3 11" xfId="907"/>
    <cellStyle name="20% - Accent1 2 3 12" xfId="908"/>
    <cellStyle name="20% - Accent1 2 3 13" xfId="909"/>
    <cellStyle name="20% - Accent1 2 3 2" xfId="910"/>
    <cellStyle name="20% - Accent1 2 3 2 10" xfId="911"/>
    <cellStyle name="20% - Accent1 2 3 2 11" xfId="912"/>
    <cellStyle name="20% - Accent1 2 3 2 2" xfId="913"/>
    <cellStyle name="20% - Accent1 2 3 2 2 10" xfId="914"/>
    <cellStyle name="20% - Accent1 2 3 2 2 2" xfId="915"/>
    <cellStyle name="20% - Accent1 2 3 2 2 2 2" xfId="916"/>
    <cellStyle name="20% - Accent1 2 3 2 2 2 2 2" xfId="917"/>
    <cellStyle name="20% - Accent1 2 3 2 2 2 3" xfId="918"/>
    <cellStyle name="20% - Accent1 2 3 2 2 2 3 2" xfId="919"/>
    <cellStyle name="20% - Accent1 2 3 2 2 2 4" xfId="920"/>
    <cellStyle name="20% - Accent1 2 3 2 2 2 5" xfId="921"/>
    <cellStyle name="20% - Accent1 2 3 2 2 2 6" xfId="922"/>
    <cellStyle name="20% - Accent1 2 3 2 2 2 7" xfId="923"/>
    <cellStyle name="20% - Accent1 2 3 2 2 3" xfId="924"/>
    <cellStyle name="20% - Accent1 2 3 2 2 3 2" xfId="925"/>
    <cellStyle name="20% - Accent1 2 3 2 2 3 2 2" xfId="926"/>
    <cellStyle name="20% - Accent1 2 3 2 2 3 3" xfId="927"/>
    <cellStyle name="20% - Accent1 2 3 2 2 3 3 2" xfId="928"/>
    <cellStyle name="20% - Accent1 2 3 2 2 3 4" xfId="929"/>
    <cellStyle name="20% - Accent1 2 3 2 2 3 5" xfId="930"/>
    <cellStyle name="20% - Accent1 2 3 2 2 3 6" xfId="931"/>
    <cellStyle name="20% - Accent1 2 3 2 2 3 7" xfId="932"/>
    <cellStyle name="20% - Accent1 2 3 2 2 4" xfId="933"/>
    <cellStyle name="20% - Accent1 2 3 2 2 4 2" xfId="934"/>
    <cellStyle name="20% - Accent1 2 3 2 2 4 2 2" xfId="935"/>
    <cellStyle name="20% - Accent1 2 3 2 2 4 3" xfId="936"/>
    <cellStyle name="20% - Accent1 2 3 2 2 4 3 2" xfId="937"/>
    <cellStyle name="20% - Accent1 2 3 2 2 4 4" xfId="938"/>
    <cellStyle name="20% - Accent1 2 3 2 2 4 5" xfId="939"/>
    <cellStyle name="20% - Accent1 2 3 2 2 4 6" xfId="940"/>
    <cellStyle name="20% - Accent1 2 3 2 2 4 7" xfId="941"/>
    <cellStyle name="20% - Accent1 2 3 2 2 5" xfId="942"/>
    <cellStyle name="20% - Accent1 2 3 2 2 5 2" xfId="943"/>
    <cellStyle name="20% - Accent1 2 3 2 2 6" xfId="944"/>
    <cellStyle name="20% - Accent1 2 3 2 2 6 2" xfId="945"/>
    <cellStyle name="20% - Accent1 2 3 2 2 7" xfId="946"/>
    <cellStyle name="20% - Accent1 2 3 2 2 8" xfId="947"/>
    <cellStyle name="20% - Accent1 2 3 2 2 9" xfId="948"/>
    <cellStyle name="20% - Accent1 2 3 2 3" xfId="949"/>
    <cellStyle name="20% - Accent1 2 3 2 3 2" xfId="950"/>
    <cellStyle name="20% - Accent1 2 3 2 3 2 2" xfId="951"/>
    <cellStyle name="20% - Accent1 2 3 2 3 3" xfId="952"/>
    <cellStyle name="20% - Accent1 2 3 2 3 3 2" xfId="953"/>
    <cellStyle name="20% - Accent1 2 3 2 3 4" xfId="954"/>
    <cellStyle name="20% - Accent1 2 3 2 3 5" xfId="955"/>
    <cellStyle name="20% - Accent1 2 3 2 3 6" xfId="956"/>
    <cellStyle name="20% - Accent1 2 3 2 3 7" xfId="957"/>
    <cellStyle name="20% - Accent1 2 3 2 4" xfId="958"/>
    <cellStyle name="20% - Accent1 2 3 2 4 2" xfId="959"/>
    <cellStyle name="20% - Accent1 2 3 2 4 2 2" xfId="960"/>
    <cellStyle name="20% - Accent1 2 3 2 4 3" xfId="961"/>
    <cellStyle name="20% - Accent1 2 3 2 4 3 2" xfId="962"/>
    <cellStyle name="20% - Accent1 2 3 2 4 4" xfId="963"/>
    <cellStyle name="20% - Accent1 2 3 2 4 5" xfId="964"/>
    <cellStyle name="20% - Accent1 2 3 2 4 6" xfId="965"/>
    <cellStyle name="20% - Accent1 2 3 2 4 7" xfId="966"/>
    <cellStyle name="20% - Accent1 2 3 2 5" xfId="967"/>
    <cellStyle name="20% - Accent1 2 3 2 5 2" xfId="968"/>
    <cellStyle name="20% - Accent1 2 3 2 5 2 2" xfId="969"/>
    <cellStyle name="20% - Accent1 2 3 2 5 3" xfId="970"/>
    <cellStyle name="20% - Accent1 2 3 2 5 3 2" xfId="971"/>
    <cellStyle name="20% - Accent1 2 3 2 5 4" xfId="972"/>
    <cellStyle name="20% - Accent1 2 3 2 5 5" xfId="973"/>
    <cellStyle name="20% - Accent1 2 3 2 5 6" xfId="974"/>
    <cellStyle name="20% - Accent1 2 3 2 5 7" xfId="975"/>
    <cellStyle name="20% - Accent1 2 3 2 6" xfId="976"/>
    <cellStyle name="20% - Accent1 2 3 2 6 2" xfId="977"/>
    <cellStyle name="20% - Accent1 2 3 2 7" xfId="978"/>
    <cellStyle name="20% - Accent1 2 3 2 7 2" xfId="979"/>
    <cellStyle name="20% - Accent1 2 3 2 8" xfId="980"/>
    <cellStyle name="20% - Accent1 2 3 2 9" xfId="981"/>
    <cellStyle name="20% - Accent1 2 3 3" xfId="982"/>
    <cellStyle name="20% - Accent1 2 3 3 10" xfId="983"/>
    <cellStyle name="20% - Accent1 2 3 3 11" xfId="984"/>
    <cellStyle name="20% - Accent1 2 3 3 2" xfId="985"/>
    <cellStyle name="20% - Accent1 2 3 3 2 10" xfId="986"/>
    <cellStyle name="20% - Accent1 2 3 3 2 2" xfId="987"/>
    <cellStyle name="20% - Accent1 2 3 3 2 2 2" xfId="988"/>
    <cellStyle name="20% - Accent1 2 3 3 2 2 2 2" xfId="989"/>
    <cellStyle name="20% - Accent1 2 3 3 2 2 3" xfId="990"/>
    <cellStyle name="20% - Accent1 2 3 3 2 2 3 2" xfId="991"/>
    <cellStyle name="20% - Accent1 2 3 3 2 2 4" xfId="992"/>
    <cellStyle name="20% - Accent1 2 3 3 2 2 5" xfId="993"/>
    <cellStyle name="20% - Accent1 2 3 3 2 2 6" xfId="994"/>
    <cellStyle name="20% - Accent1 2 3 3 2 2 7" xfId="995"/>
    <cellStyle name="20% - Accent1 2 3 3 2 3" xfId="996"/>
    <cellStyle name="20% - Accent1 2 3 3 2 3 2" xfId="997"/>
    <cellStyle name="20% - Accent1 2 3 3 2 3 2 2" xfId="998"/>
    <cellStyle name="20% - Accent1 2 3 3 2 3 3" xfId="999"/>
    <cellStyle name="20% - Accent1 2 3 3 2 3 3 2" xfId="1000"/>
    <cellStyle name="20% - Accent1 2 3 3 2 3 4" xfId="1001"/>
    <cellStyle name="20% - Accent1 2 3 3 2 3 5" xfId="1002"/>
    <cellStyle name="20% - Accent1 2 3 3 2 3 6" xfId="1003"/>
    <cellStyle name="20% - Accent1 2 3 3 2 3 7" xfId="1004"/>
    <cellStyle name="20% - Accent1 2 3 3 2 4" xfId="1005"/>
    <cellStyle name="20% - Accent1 2 3 3 2 4 2" xfId="1006"/>
    <cellStyle name="20% - Accent1 2 3 3 2 4 2 2" xfId="1007"/>
    <cellStyle name="20% - Accent1 2 3 3 2 4 3" xfId="1008"/>
    <cellStyle name="20% - Accent1 2 3 3 2 4 3 2" xfId="1009"/>
    <cellStyle name="20% - Accent1 2 3 3 2 4 4" xfId="1010"/>
    <cellStyle name="20% - Accent1 2 3 3 2 4 5" xfId="1011"/>
    <cellStyle name="20% - Accent1 2 3 3 2 4 6" xfId="1012"/>
    <cellStyle name="20% - Accent1 2 3 3 2 4 7" xfId="1013"/>
    <cellStyle name="20% - Accent1 2 3 3 2 5" xfId="1014"/>
    <cellStyle name="20% - Accent1 2 3 3 2 5 2" xfId="1015"/>
    <cellStyle name="20% - Accent1 2 3 3 2 6" xfId="1016"/>
    <cellStyle name="20% - Accent1 2 3 3 2 6 2" xfId="1017"/>
    <cellStyle name="20% - Accent1 2 3 3 2 7" xfId="1018"/>
    <cellStyle name="20% - Accent1 2 3 3 2 8" xfId="1019"/>
    <cellStyle name="20% - Accent1 2 3 3 2 9" xfId="1020"/>
    <cellStyle name="20% - Accent1 2 3 3 3" xfId="1021"/>
    <cellStyle name="20% - Accent1 2 3 3 3 2" xfId="1022"/>
    <cellStyle name="20% - Accent1 2 3 3 3 2 2" xfId="1023"/>
    <cellStyle name="20% - Accent1 2 3 3 3 3" xfId="1024"/>
    <cellStyle name="20% - Accent1 2 3 3 3 3 2" xfId="1025"/>
    <cellStyle name="20% - Accent1 2 3 3 3 4" xfId="1026"/>
    <cellStyle name="20% - Accent1 2 3 3 3 5" xfId="1027"/>
    <cellStyle name="20% - Accent1 2 3 3 3 6" xfId="1028"/>
    <cellStyle name="20% - Accent1 2 3 3 3 7" xfId="1029"/>
    <cellStyle name="20% - Accent1 2 3 3 4" xfId="1030"/>
    <cellStyle name="20% - Accent1 2 3 3 4 2" xfId="1031"/>
    <cellStyle name="20% - Accent1 2 3 3 4 2 2" xfId="1032"/>
    <cellStyle name="20% - Accent1 2 3 3 4 3" xfId="1033"/>
    <cellStyle name="20% - Accent1 2 3 3 4 3 2" xfId="1034"/>
    <cellStyle name="20% - Accent1 2 3 3 4 4" xfId="1035"/>
    <cellStyle name="20% - Accent1 2 3 3 4 5" xfId="1036"/>
    <cellStyle name="20% - Accent1 2 3 3 4 6" xfId="1037"/>
    <cellStyle name="20% - Accent1 2 3 3 4 7" xfId="1038"/>
    <cellStyle name="20% - Accent1 2 3 3 5" xfId="1039"/>
    <cellStyle name="20% - Accent1 2 3 3 5 2" xfId="1040"/>
    <cellStyle name="20% - Accent1 2 3 3 5 2 2" xfId="1041"/>
    <cellStyle name="20% - Accent1 2 3 3 5 3" xfId="1042"/>
    <cellStyle name="20% - Accent1 2 3 3 5 3 2" xfId="1043"/>
    <cellStyle name="20% - Accent1 2 3 3 5 4" xfId="1044"/>
    <cellStyle name="20% - Accent1 2 3 3 5 5" xfId="1045"/>
    <cellStyle name="20% - Accent1 2 3 3 5 6" xfId="1046"/>
    <cellStyle name="20% - Accent1 2 3 3 5 7" xfId="1047"/>
    <cellStyle name="20% - Accent1 2 3 3 6" xfId="1048"/>
    <cellStyle name="20% - Accent1 2 3 3 6 2" xfId="1049"/>
    <cellStyle name="20% - Accent1 2 3 3 7" xfId="1050"/>
    <cellStyle name="20% - Accent1 2 3 3 7 2" xfId="1051"/>
    <cellStyle name="20% - Accent1 2 3 3 8" xfId="1052"/>
    <cellStyle name="20% - Accent1 2 3 3 9" xfId="1053"/>
    <cellStyle name="20% - Accent1 2 3 4" xfId="1054"/>
    <cellStyle name="20% - Accent1 2 3 4 10" xfId="1055"/>
    <cellStyle name="20% - Accent1 2 3 4 2" xfId="1056"/>
    <cellStyle name="20% - Accent1 2 3 4 2 2" xfId="1057"/>
    <cellStyle name="20% - Accent1 2 3 4 2 2 2" xfId="1058"/>
    <cellStyle name="20% - Accent1 2 3 4 2 3" xfId="1059"/>
    <cellStyle name="20% - Accent1 2 3 4 2 3 2" xfId="1060"/>
    <cellStyle name="20% - Accent1 2 3 4 2 4" xfId="1061"/>
    <cellStyle name="20% - Accent1 2 3 4 2 5" xfId="1062"/>
    <cellStyle name="20% - Accent1 2 3 4 2 6" xfId="1063"/>
    <cellStyle name="20% - Accent1 2 3 4 2 7" xfId="1064"/>
    <cellStyle name="20% - Accent1 2 3 4 3" xfId="1065"/>
    <cellStyle name="20% - Accent1 2 3 4 3 2" xfId="1066"/>
    <cellStyle name="20% - Accent1 2 3 4 3 2 2" xfId="1067"/>
    <cellStyle name="20% - Accent1 2 3 4 3 3" xfId="1068"/>
    <cellStyle name="20% - Accent1 2 3 4 3 3 2" xfId="1069"/>
    <cellStyle name="20% - Accent1 2 3 4 3 4" xfId="1070"/>
    <cellStyle name="20% - Accent1 2 3 4 3 5" xfId="1071"/>
    <cellStyle name="20% - Accent1 2 3 4 3 6" xfId="1072"/>
    <cellStyle name="20% - Accent1 2 3 4 3 7" xfId="1073"/>
    <cellStyle name="20% - Accent1 2 3 4 4" xfId="1074"/>
    <cellStyle name="20% - Accent1 2 3 4 4 2" xfId="1075"/>
    <cellStyle name="20% - Accent1 2 3 4 4 2 2" xfId="1076"/>
    <cellStyle name="20% - Accent1 2 3 4 4 3" xfId="1077"/>
    <cellStyle name="20% - Accent1 2 3 4 4 3 2" xfId="1078"/>
    <cellStyle name="20% - Accent1 2 3 4 4 4" xfId="1079"/>
    <cellStyle name="20% - Accent1 2 3 4 4 5" xfId="1080"/>
    <cellStyle name="20% - Accent1 2 3 4 4 6" xfId="1081"/>
    <cellStyle name="20% - Accent1 2 3 4 4 7" xfId="1082"/>
    <cellStyle name="20% - Accent1 2 3 4 5" xfId="1083"/>
    <cellStyle name="20% - Accent1 2 3 4 5 2" xfId="1084"/>
    <cellStyle name="20% - Accent1 2 3 4 6" xfId="1085"/>
    <cellStyle name="20% - Accent1 2 3 4 6 2" xfId="1086"/>
    <cellStyle name="20% - Accent1 2 3 4 7" xfId="1087"/>
    <cellStyle name="20% - Accent1 2 3 4 8" xfId="1088"/>
    <cellStyle name="20% - Accent1 2 3 4 9" xfId="1089"/>
    <cellStyle name="20% - Accent1 2 3 5" xfId="1090"/>
    <cellStyle name="20% - Accent1 2 3 5 2" xfId="1091"/>
    <cellStyle name="20% - Accent1 2 3 5 2 2" xfId="1092"/>
    <cellStyle name="20% - Accent1 2 3 5 3" xfId="1093"/>
    <cellStyle name="20% - Accent1 2 3 5 3 2" xfId="1094"/>
    <cellStyle name="20% - Accent1 2 3 5 4" xfId="1095"/>
    <cellStyle name="20% - Accent1 2 3 5 5" xfId="1096"/>
    <cellStyle name="20% - Accent1 2 3 5 6" xfId="1097"/>
    <cellStyle name="20% - Accent1 2 3 5 7" xfId="1098"/>
    <cellStyle name="20% - Accent1 2 3 6" xfId="1099"/>
    <cellStyle name="20% - Accent1 2 3 6 2" xfId="1100"/>
    <cellStyle name="20% - Accent1 2 3 6 2 2" xfId="1101"/>
    <cellStyle name="20% - Accent1 2 3 6 3" xfId="1102"/>
    <cellStyle name="20% - Accent1 2 3 6 3 2" xfId="1103"/>
    <cellStyle name="20% - Accent1 2 3 6 4" xfId="1104"/>
    <cellStyle name="20% - Accent1 2 3 6 5" xfId="1105"/>
    <cellStyle name="20% - Accent1 2 3 6 6" xfId="1106"/>
    <cellStyle name="20% - Accent1 2 3 6 7" xfId="1107"/>
    <cellStyle name="20% - Accent1 2 3 7" xfId="1108"/>
    <cellStyle name="20% - Accent1 2 3 7 2" xfId="1109"/>
    <cellStyle name="20% - Accent1 2 3 7 2 2" xfId="1110"/>
    <cellStyle name="20% - Accent1 2 3 7 3" xfId="1111"/>
    <cellStyle name="20% - Accent1 2 3 7 3 2" xfId="1112"/>
    <cellStyle name="20% - Accent1 2 3 7 4" xfId="1113"/>
    <cellStyle name="20% - Accent1 2 3 7 5" xfId="1114"/>
    <cellStyle name="20% - Accent1 2 3 7 6" xfId="1115"/>
    <cellStyle name="20% - Accent1 2 3 7 7" xfId="1116"/>
    <cellStyle name="20% - Accent1 2 3 8" xfId="1117"/>
    <cellStyle name="20% - Accent1 2 3 8 2" xfId="1118"/>
    <cellStyle name="20% - Accent1 2 3 9" xfId="1119"/>
    <cellStyle name="20% - Accent1 2 3 9 2" xfId="1120"/>
    <cellStyle name="20% - Accent1 2 4" xfId="1121"/>
    <cellStyle name="20% - Accent1 2 4 10" xfId="1122"/>
    <cellStyle name="20% - Accent1 2 4 11" xfId="1123"/>
    <cellStyle name="20% - Accent1 2 4 12" xfId="1124"/>
    <cellStyle name="20% - Accent1 2 4 13" xfId="1125"/>
    <cellStyle name="20% - Accent1 2 4 2" xfId="1126"/>
    <cellStyle name="20% - Accent1 2 4 2 10" xfId="1127"/>
    <cellStyle name="20% - Accent1 2 4 2 11" xfId="1128"/>
    <cellStyle name="20% - Accent1 2 4 2 2" xfId="1129"/>
    <cellStyle name="20% - Accent1 2 4 2 2 10" xfId="1130"/>
    <cellStyle name="20% - Accent1 2 4 2 2 2" xfId="1131"/>
    <cellStyle name="20% - Accent1 2 4 2 2 2 2" xfId="1132"/>
    <cellStyle name="20% - Accent1 2 4 2 2 2 2 2" xfId="1133"/>
    <cellStyle name="20% - Accent1 2 4 2 2 2 3" xfId="1134"/>
    <cellStyle name="20% - Accent1 2 4 2 2 2 3 2" xfId="1135"/>
    <cellStyle name="20% - Accent1 2 4 2 2 2 4" xfId="1136"/>
    <cellStyle name="20% - Accent1 2 4 2 2 2 5" xfId="1137"/>
    <cellStyle name="20% - Accent1 2 4 2 2 2 6" xfId="1138"/>
    <cellStyle name="20% - Accent1 2 4 2 2 2 7" xfId="1139"/>
    <cellStyle name="20% - Accent1 2 4 2 2 3" xfId="1140"/>
    <cellStyle name="20% - Accent1 2 4 2 2 3 2" xfId="1141"/>
    <cellStyle name="20% - Accent1 2 4 2 2 3 2 2" xfId="1142"/>
    <cellStyle name="20% - Accent1 2 4 2 2 3 3" xfId="1143"/>
    <cellStyle name="20% - Accent1 2 4 2 2 3 3 2" xfId="1144"/>
    <cellStyle name="20% - Accent1 2 4 2 2 3 4" xfId="1145"/>
    <cellStyle name="20% - Accent1 2 4 2 2 3 5" xfId="1146"/>
    <cellStyle name="20% - Accent1 2 4 2 2 3 6" xfId="1147"/>
    <cellStyle name="20% - Accent1 2 4 2 2 3 7" xfId="1148"/>
    <cellStyle name="20% - Accent1 2 4 2 2 4" xfId="1149"/>
    <cellStyle name="20% - Accent1 2 4 2 2 4 2" xfId="1150"/>
    <cellStyle name="20% - Accent1 2 4 2 2 4 2 2" xfId="1151"/>
    <cellStyle name="20% - Accent1 2 4 2 2 4 3" xfId="1152"/>
    <cellStyle name="20% - Accent1 2 4 2 2 4 3 2" xfId="1153"/>
    <cellStyle name="20% - Accent1 2 4 2 2 4 4" xfId="1154"/>
    <cellStyle name="20% - Accent1 2 4 2 2 4 5" xfId="1155"/>
    <cellStyle name="20% - Accent1 2 4 2 2 4 6" xfId="1156"/>
    <cellStyle name="20% - Accent1 2 4 2 2 4 7" xfId="1157"/>
    <cellStyle name="20% - Accent1 2 4 2 2 5" xfId="1158"/>
    <cellStyle name="20% - Accent1 2 4 2 2 5 2" xfId="1159"/>
    <cellStyle name="20% - Accent1 2 4 2 2 6" xfId="1160"/>
    <cellStyle name="20% - Accent1 2 4 2 2 6 2" xfId="1161"/>
    <cellStyle name="20% - Accent1 2 4 2 2 7" xfId="1162"/>
    <cellStyle name="20% - Accent1 2 4 2 2 8" xfId="1163"/>
    <cellStyle name="20% - Accent1 2 4 2 2 9" xfId="1164"/>
    <cellStyle name="20% - Accent1 2 4 2 3" xfId="1165"/>
    <cellStyle name="20% - Accent1 2 4 2 3 2" xfId="1166"/>
    <cellStyle name="20% - Accent1 2 4 2 3 2 2" xfId="1167"/>
    <cellStyle name="20% - Accent1 2 4 2 3 3" xfId="1168"/>
    <cellStyle name="20% - Accent1 2 4 2 3 3 2" xfId="1169"/>
    <cellStyle name="20% - Accent1 2 4 2 3 4" xfId="1170"/>
    <cellStyle name="20% - Accent1 2 4 2 3 5" xfId="1171"/>
    <cellStyle name="20% - Accent1 2 4 2 3 6" xfId="1172"/>
    <cellStyle name="20% - Accent1 2 4 2 3 7" xfId="1173"/>
    <cellStyle name="20% - Accent1 2 4 2 4" xfId="1174"/>
    <cellStyle name="20% - Accent1 2 4 2 4 2" xfId="1175"/>
    <cellStyle name="20% - Accent1 2 4 2 4 2 2" xfId="1176"/>
    <cellStyle name="20% - Accent1 2 4 2 4 3" xfId="1177"/>
    <cellStyle name="20% - Accent1 2 4 2 4 3 2" xfId="1178"/>
    <cellStyle name="20% - Accent1 2 4 2 4 4" xfId="1179"/>
    <cellStyle name="20% - Accent1 2 4 2 4 5" xfId="1180"/>
    <cellStyle name="20% - Accent1 2 4 2 4 6" xfId="1181"/>
    <cellStyle name="20% - Accent1 2 4 2 4 7" xfId="1182"/>
    <cellStyle name="20% - Accent1 2 4 2 5" xfId="1183"/>
    <cellStyle name="20% - Accent1 2 4 2 5 2" xfId="1184"/>
    <cellStyle name="20% - Accent1 2 4 2 5 2 2" xfId="1185"/>
    <cellStyle name="20% - Accent1 2 4 2 5 3" xfId="1186"/>
    <cellStyle name="20% - Accent1 2 4 2 5 3 2" xfId="1187"/>
    <cellStyle name="20% - Accent1 2 4 2 5 4" xfId="1188"/>
    <cellStyle name="20% - Accent1 2 4 2 5 5" xfId="1189"/>
    <cellStyle name="20% - Accent1 2 4 2 5 6" xfId="1190"/>
    <cellStyle name="20% - Accent1 2 4 2 5 7" xfId="1191"/>
    <cellStyle name="20% - Accent1 2 4 2 6" xfId="1192"/>
    <cellStyle name="20% - Accent1 2 4 2 6 2" xfId="1193"/>
    <cellStyle name="20% - Accent1 2 4 2 7" xfId="1194"/>
    <cellStyle name="20% - Accent1 2 4 2 7 2" xfId="1195"/>
    <cellStyle name="20% - Accent1 2 4 2 8" xfId="1196"/>
    <cellStyle name="20% - Accent1 2 4 2 9" xfId="1197"/>
    <cellStyle name="20% - Accent1 2 4 3" xfId="1198"/>
    <cellStyle name="20% - Accent1 2 4 3 10" xfId="1199"/>
    <cellStyle name="20% - Accent1 2 4 3 11" xfId="1200"/>
    <cellStyle name="20% - Accent1 2 4 3 2" xfId="1201"/>
    <cellStyle name="20% - Accent1 2 4 3 2 10" xfId="1202"/>
    <cellStyle name="20% - Accent1 2 4 3 2 2" xfId="1203"/>
    <cellStyle name="20% - Accent1 2 4 3 2 2 2" xfId="1204"/>
    <cellStyle name="20% - Accent1 2 4 3 2 2 2 2" xfId="1205"/>
    <cellStyle name="20% - Accent1 2 4 3 2 2 3" xfId="1206"/>
    <cellStyle name="20% - Accent1 2 4 3 2 2 3 2" xfId="1207"/>
    <cellStyle name="20% - Accent1 2 4 3 2 2 4" xfId="1208"/>
    <cellStyle name="20% - Accent1 2 4 3 2 2 5" xfId="1209"/>
    <cellStyle name="20% - Accent1 2 4 3 2 2 6" xfId="1210"/>
    <cellStyle name="20% - Accent1 2 4 3 2 2 7" xfId="1211"/>
    <cellStyle name="20% - Accent1 2 4 3 2 3" xfId="1212"/>
    <cellStyle name="20% - Accent1 2 4 3 2 3 2" xfId="1213"/>
    <cellStyle name="20% - Accent1 2 4 3 2 3 2 2" xfId="1214"/>
    <cellStyle name="20% - Accent1 2 4 3 2 3 3" xfId="1215"/>
    <cellStyle name="20% - Accent1 2 4 3 2 3 3 2" xfId="1216"/>
    <cellStyle name="20% - Accent1 2 4 3 2 3 4" xfId="1217"/>
    <cellStyle name="20% - Accent1 2 4 3 2 3 5" xfId="1218"/>
    <cellStyle name="20% - Accent1 2 4 3 2 3 6" xfId="1219"/>
    <cellStyle name="20% - Accent1 2 4 3 2 3 7" xfId="1220"/>
    <cellStyle name="20% - Accent1 2 4 3 2 4" xfId="1221"/>
    <cellStyle name="20% - Accent1 2 4 3 2 4 2" xfId="1222"/>
    <cellStyle name="20% - Accent1 2 4 3 2 4 2 2" xfId="1223"/>
    <cellStyle name="20% - Accent1 2 4 3 2 4 3" xfId="1224"/>
    <cellStyle name="20% - Accent1 2 4 3 2 4 3 2" xfId="1225"/>
    <cellStyle name="20% - Accent1 2 4 3 2 4 4" xfId="1226"/>
    <cellStyle name="20% - Accent1 2 4 3 2 4 5" xfId="1227"/>
    <cellStyle name="20% - Accent1 2 4 3 2 4 6" xfId="1228"/>
    <cellStyle name="20% - Accent1 2 4 3 2 4 7" xfId="1229"/>
    <cellStyle name="20% - Accent1 2 4 3 2 5" xfId="1230"/>
    <cellStyle name="20% - Accent1 2 4 3 2 5 2" xfId="1231"/>
    <cellStyle name="20% - Accent1 2 4 3 2 6" xfId="1232"/>
    <cellStyle name="20% - Accent1 2 4 3 2 6 2" xfId="1233"/>
    <cellStyle name="20% - Accent1 2 4 3 2 7" xfId="1234"/>
    <cellStyle name="20% - Accent1 2 4 3 2 8" xfId="1235"/>
    <cellStyle name="20% - Accent1 2 4 3 2 9" xfId="1236"/>
    <cellStyle name="20% - Accent1 2 4 3 3" xfId="1237"/>
    <cellStyle name="20% - Accent1 2 4 3 3 2" xfId="1238"/>
    <cellStyle name="20% - Accent1 2 4 3 3 2 2" xfId="1239"/>
    <cellStyle name="20% - Accent1 2 4 3 3 3" xfId="1240"/>
    <cellStyle name="20% - Accent1 2 4 3 3 3 2" xfId="1241"/>
    <cellStyle name="20% - Accent1 2 4 3 3 4" xfId="1242"/>
    <cellStyle name="20% - Accent1 2 4 3 3 5" xfId="1243"/>
    <cellStyle name="20% - Accent1 2 4 3 3 6" xfId="1244"/>
    <cellStyle name="20% - Accent1 2 4 3 3 7" xfId="1245"/>
    <cellStyle name="20% - Accent1 2 4 3 4" xfId="1246"/>
    <cellStyle name="20% - Accent1 2 4 3 4 2" xfId="1247"/>
    <cellStyle name="20% - Accent1 2 4 3 4 2 2" xfId="1248"/>
    <cellStyle name="20% - Accent1 2 4 3 4 3" xfId="1249"/>
    <cellStyle name="20% - Accent1 2 4 3 4 3 2" xfId="1250"/>
    <cellStyle name="20% - Accent1 2 4 3 4 4" xfId="1251"/>
    <cellStyle name="20% - Accent1 2 4 3 4 5" xfId="1252"/>
    <cellStyle name="20% - Accent1 2 4 3 4 6" xfId="1253"/>
    <cellStyle name="20% - Accent1 2 4 3 4 7" xfId="1254"/>
    <cellStyle name="20% - Accent1 2 4 3 5" xfId="1255"/>
    <cellStyle name="20% - Accent1 2 4 3 5 2" xfId="1256"/>
    <cellStyle name="20% - Accent1 2 4 3 5 2 2" xfId="1257"/>
    <cellStyle name="20% - Accent1 2 4 3 5 3" xfId="1258"/>
    <cellStyle name="20% - Accent1 2 4 3 5 3 2" xfId="1259"/>
    <cellStyle name="20% - Accent1 2 4 3 5 4" xfId="1260"/>
    <cellStyle name="20% - Accent1 2 4 3 5 5" xfId="1261"/>
    <cellStyle name="20% - Accent1 2 4 3 5 6" xfId="1262"/>
    <cellStyle name="20% - Accent1 2 4 3 5 7" xfId="1263"/>
    <cellStyle name="20% - Accent1 2 4 3 6" xfId="1264"/>
    <cellStyle name="20% - Accent1 2 4 3 6 2" xfId="1265"/>
    <cellStyle name="20% - Accent1 2 4 3 7" xfId="1266"/>
    <cellStyle name="20% - Accent1 2 4 3 7 2" xfId="1267"/>
    <cellStyle name="20% - Accent1 2 4 3 8" xfId="1268"/>
    <cellStyle name="20% - Accent1 2 4 3 9" xfId="1269"/>
    <cellStyle name="20% - Accent1 2 4 4" xfId="1270"/>
    <cellStyle name="20% - Accent1 2 4 4 10" xfId="1271"/>
    <cellStyle name="20% - Accent1 2 4 4 2" xfId="1272"/>
    <cellStyle name="20% - Accent1 2 4 4 2 2" xfId="1273"/>
    <cellStyle name="20% - Accent1 2 4 4 2 2 2" xfId="1274"/>
    <cellStyle name="20% - Accent1 2 4 4 2 3" xfId="1275"/>
    <cellStyle name="20% - Accent1 2 4 4 2 3 2" xfId="1276"/>
    <cellStyle name="20% - Accent1 2 4 4 2 4" xfId="1277"/>
    <cellStyle name="20% - Accent1 2 4 4 2 5" xfId="1278"/>
    <cellStyle name="20% - Accent1 2 4 4 2 6" xfId="1279"/>
    <cellStyle name="20% - Accent1 2 4 4 2 7" xfId="1280"/>
    <cellStyle name="20% - Accent1 2 4 4 3" xfId="1281"/>
    <cellStyle name="20% - Accent1 2 4 4 3 2" xfId="1282"/>
    <cellStyle name="20% - Accent1 2 4 4 3 2 2" xfId="1283"/>
    <cellStyle name="20% - Accent1 2 4 4 3 3" xfId="1284"/>
    <cellStyle name="20% - Accent1 2 4 4 3 3 2" xfId="1285"/>
    <cellStyle name="20% - Accent1 2 4 4 3 4" xfId="1286"/>
    <cellStyle name="20% - Accent1 2 4 4 3 5" xfId="1287"/>
    <cellStyle name="20% - Accent1 2 4 4 3 6" xfId="1288"/>
    <cellStyle name="20% - Accent1 2 4 4 3 7" xfId="1289"/>
    <cellStyle name="20% - Accent1 2 4 4 4" xfId="1290"/>
    <cellStyle name="20% - Accent1 2 4 4 4 2" xfId="1291"/>
    <cellStyle name="20% - Accent1 2 4 4 4 2 2" xfId="1292"/>
    <cellStyle name="20% - Accent1 2 4 4 4 3" xfId="1293"/>
    <cellStyle name="20% - Accent1 2 4 4 4 3 2" xfId="1294"/>
    <cellStyle name="20% - Accent1 2 4 4 4 4" xfId="1295"/>
    <cellStyle name="20% - Accent1 2 4 4 4 5" xfId="1296"/>
    <cellStyle name="20% - Accent1 2 4 4 4 6" xfId="1297"/>
    <cellStyle name="20% - Accent1 2 4 4 4 7" xfId="1298"/>
    <cellStyle name="20% - Accent1 2 4 4 5" xfId="1299"/>
    <cellStyle name="20% - Accent1 2 4 4 5 2" xfId="1300"/>
    <cellStyle name="20% - Accent1 2 4 4 6" xfId="1301"/>
    <cellStyle name="20% - Accent1 2 4 4 6 2" xfId="1302"/>
    <cellStyle name="20% - Accent1 2 4 4 7" xfId="1303"/>
    <cellStyle name="20% - Accent1 2 4 4 8" xfId="1304"/>
    <cellStyle name="20% - Accent1 2 4 4 9" xfId="1305"/>
    <cellStyle name="20% - Accent1 2 4 5" xfId="1306"/>
    <cellStyle name="20% - Accent1 2 4 5 2" xfId="1307"/>
    <cellStyle name="20% - Accent1 2 4 5 2 2" xfId="1308"/>
    <cellStyle name="20% - Accent1 2 4 5 3" xfId="1309"/>
    <cellStyle name="20% - Accent1 2 4 5 3 2" xfId="1310"/>
    <cellStyle name="20% - Accent1 2 4 5 4" xfId="1311"/>
    <cellStyle name="20% - Accent1 2 4 5 5" xfId="1312"/>
    <cellStyle name="20% - Accent1 2 4 5 6" xfId="1313"/>
    <cellStyle name="20% - Accent1 2 4 5 7" xfId="1314"/>
    <cellStyle name="20% - Accent1 2 4 6" xfId="1315"/>
    <cellStyle name="20% - Accent1 2 4 6 2" xfId="1316"/>
    <cellStyle name="20% - Accent1 2 4 6 2 2" xfId="1317"/>
    <cellStyle name="20% - Accent1 2 4 6 3" xfId="1318"/>
    <cellStyle name="20% - Accent1 2 4 6 3 2" xfId="1319"/>
    <cellStyle name="20% - Accent1 2 4 6 4" xfId="1320"/>
    <cellStyle name="20% - Accent1 2 4 6 5" xfId="1321"/>
    <cellStyle name="20% - Accent1 2 4 6 6" xfId="1322"/>
    <cellStyle name="20% - Accent1 2 4 6 7" xfId="1323"/>
    <cellStyle name="20% - Accent1 2 4 7" xfId="1324"/>
    <cellStyle name="20% - Accent1 2 4 7 2" xfId="1325"/>
    <cellStyle name="20% - Accent1 2 4 7 2 2" xfId="1326"/>
    <cellStyle name="20% - Accent1 2 4 7 3" xfId="1327"/>
    <cellStyle name="20% - Accent1 2 4 7 3 2" xfId="1328"/>
    <cellStyle name="20% - Accent1 2 4 7 4" xfId="1329"/>
    <cellStyle name="20% - Accent1 2 4 7 5" xfId="1330"/>
    <cellStyle name="20% - Accent1 2 4 7 6" xfId="1331"/>
    <cellStyle name="20% - Accent1 2 4 7 7" xfId="1332"/>
    <cellStyle name="20% - Accent1 2 4 8" xfId="1333"/>
    <cellStyle name="20% - Accent1 2 4 8 2" xfId="1334"/>
    <cellStyle name="20% - Accent1 2 4 9" xfId="1335"/>
    <cellStyle name="20% - Accent1 2 4 9 2" xfId="1336"/>
    <cellStyle name="20% - Accent1 2 5" xfId="1337"/>
    <cellStyle name="20% - Accent1 2 5 10" xfId="1338"/>
    <cellStyle name="20% - Accent1 2 5 11" xfId="1339"/>
    <cellStyle name="20% - Accent1 2 5 12" xfId="1340"/>
    <cellStyle name="20% - Accent1 2 5 13" xfId="1341"/>
    <cellStyle name="20% - Accent1 2 5 2" xfId="1342"/>
    <cellStyle name="20% - Accent1 2 5 2 10" xfId="1343"/>
    <cellStyle name="20% - Accent1 2 5 2 11" xfId="1344"/>
    <cellStyle name="20% - Accent1 2 5 2 2" xfId="1345"/>
    <cellStyle name="20% - Accent1 2 5 2 2 10" xfId="1346"/>
    <cellStyle name="20% - Accent1 2 5 2 2 2" xfId="1347"/>
    <cellStyle name="20% - Accent1 2 5 2 2 2 2" xfId="1348"/>
    <cellStyle name="20% - Accent1 2 5 2 2 2 2 2" xfId="1349"/>
    <cellStyle name="20% - Accent1 2 5 2 2 2 3" xfId="1350"/>
    <cellStyle name="20% - Accent1 2 5 2 2 2 3 2" xfId="1351"/>
    <cellStyle name="20% - Accent1 2 5 2 2 2 4" xfId="1352"/>
    <cellStyle name="20% - Accent1 2 5 2 2 2 5" xfId="1353"/>
    <cellStyle name="20% - Accent1 2 5 2 2 2 6" xfId="1354"/>
    <cellStyle name="20% - Accent1 2 5 2 2 2 7" xfId="1355"/>
    <cellStyle name="20% - Accent1 2 5 2 2 3" xfId="1356"/>
    <cellStyle name="20% - Accent1 2 5 2 2 3 2" xfId="1357"/>
    <cellStyle name="20% - Accent1 2 5 2 2 3 2 2" xfId="1358"/>
    <cellStyle name="20% - Accent1 2 5 2 2 3 3" xfId="1359"/>
    <cellStyle name="20% - Accent1 2 5 2 2 3 3 2" xfId="1360"/>
    <cellStyle name="20% - Accent1 2 5 2 2 3 4" xfId="1361"/>
    <cellStyle name="20% - Accent1 2 5 2 2 3 5" xfId="1362"/>
    <cellStyle name="20% - Accent1 2 5 2 2 3 6" xfId="1363"/>
    <cellStyle name="20% - Accent1 2 5 2 2 3 7" xfId="1364"/>
    <cellStyle name="20% - Accent1 2 5 2 2 4" xfId="1365"/>
    <cellStyle name="20% - Accent1 2 5 2 2 4 2" xfId="1366"/>
    <cellStyle name="20% - Accent1 2 5 2 2 4 2 2" xfId="1367"/>
    <cellStyle name="20% - Accent1 2 5 2 2 4 3" xfId="1368"/>
    <cellStyle name="20% - Accent1 2 5 2 2 4 3 2" xfId="1369"/>
    <cellStyle name="20% - Accent1 2 5 2 2 4 4" xfId="1370"/>
    <cellStyle name="20% - Accent1 2 5 2 2 4 5" xfId="1371"/>
    <cellStyle name="20% - Accent1 2 5 2 2 4 6" xfId="1372"/>
    <cellStyle name="20% - Accent1 2 5 2 2 4 7" xfId="1373"/>
    <cellStyle name="20% - Accent1 2 5 2 2 5" xfId="1374"/>
    <cellStyle name="20% - Accent1 2 5 2 2 5 2" xfId="1375"/>
    <cellStyle name="20% - Accent1 2 5 2 2 6" xfId="1376"/>
    <cellStyle name="20% - Accent1 2 5 2 2 6 2" xfId="1377"/>
    <cellStyle name="20% - Accent1 2 5 2 2 7" xfId="1378"/>
    <cellStyle name="20% - Accent1 2 5 2 2 8" xfId="1379"/>
    <cellStyle name="20% - Accent1 2 5 2 2 9" xfId="1380"/>
    <cellStyle name="20% - Accent1 2 5 2 3" xfId="1381"/>
    <cellStyle name="20% - Accent1 2 5 2 3 2" xfId="1382"/>
    <cellStyle name="20% - Accent1 2 5 2 3 2 2" xfId="1383"/>
    <cellStyle name="20% - Accent1 2 5 2 3 3" xfId="1384"/>
    <cellStyle name="20% - Accent1 2 5 2 3 3 2" xfId="1385"/>
    <cellStyle name="20% - Accent1 2 5 2 3 4" xfId="1386"/>
    <cellStyle name="20% - Accent1 2 5 2 3 5" xfId="1387"/>
    <cellStyle name="20% - Accent1 2 5 2 3 6" xfId="1388"/>
    <cellStyle name="20% - Accent1 2 5 2 3 7" xfId="1389"/>
    <cellStyle name="20% - Accent1 2 5 2 4" xfId="1390"/>
    <cellStyle name="20% - Accent1 2 5 2 4 2" xfId="1391"/>
    <cellStyle name="20% - Accent1 2 5 2 4 2 2" xfId="1392"/>
    <cellStyle name="20% - Accent1 2 5 2 4 3" xfId="1393"/>
    <cellStyle name="20% - Accent1 2 5 2 4 3 2" xfId="1394"/>
    <cellStyle name="20% - Accent1 2 5 2 4 4" xfId="1395"/>
    <cellStyle name="20% - Accent1 2 5 2 4 5" xfId="1396"/>
    <cellStyle name="20% - Accent1 2 5 2 4 6" xfId="1397"/>
    <cellStyle name="20% - Accent1 2 5 2 4 7" xfId="1398"/>
    <cellStyle name="20% - Accent1 2 5 2 5" xfId="1399"/>
    <cellStyle name="20% - Accent1 2 5 2 5 2" xfId="1400"/>
    <cellStyle name="20% - Accent1 2 5 2 5 2 2" xfId="1401"/>
    <cellStyle name="20% - Accent1 2 5 2 5 3" xfId="1402"/>
    <cellStyle name="20% - Accent1 2 5 2 5 3 2" xfId="1403"/>
    <cellStyle name="20% - Accent1 2 5 2 5 4" xfId="1404"/>
    <cellStyle name="20% - Accent1 2 5 2 5 5" xfId="1405"/>
    <cellStyle name="20% - Accent1 2 5 2 5 6" xfId="1406"/>
    <cellStyle name="20% - Accent1 2 5 2 5 7" xfId="1407"/>
    <cellStyle name="20% - Accent1 2 5 2 6" xfId="1408"/>
    <cellStyle name="20% - Accent1 2 5 2 6 2" xfId="1409"/>
    <cellStyle name="20% - Accent1 2 5 2 7" xfId="1410"/>
    <cellStyle name="20% - Accent1 2 5 2 7 2" xfId="1411"/>
    <cellStyle name="20% - Accent1 2 5 2 8" xfId="1412"/>
    <cellStyle name="20% - Accent1 2 5 2 9" xfId="1413"/>
    <cellStyle name="20% - Accent1 2 5 3" xfId="1414"/>
    <cellStyle name="20% - Accent1 2 5 3 10" xfId="1415"/>
    <cellStyle name="20% - Accent1 2 5 3 11" xfId="1416"/>
    <cellStyle name="20% - Accent1 2 5 3 2" xfId="1417"/>
    <cellStyle name="20% - Accent1 2 5 3 2 10" xfId="1418"/>
    <cellStyle name="20% - Accent1 2 5 3 2 2" xfId="1419"/>
    <cellStyle name="20% - Accent1 2 5 3 2 2 2" xfId="1420"/>
    <cellStyle name="20% - Accent1 2 5 3 2 2 2 2" xfId="1421"/>
    <cellStyle name="20% - Accent1 2 5 3 2 2 3" xfId="1422"/>
    <cellStyle name="20% - Accent1 2 5 3 2 2 3 2" xfId="1423"/>
    <cellStyle name="20% - Accent1 2 5 3 2 2 4" xfId="1424"/>
    <cellStyle name="20% - Accent1 2 5 3 2 2 5" xfId="1425"/>
    <cellStyle name="20% - Accent1 2 5 3 2 2 6" xfId="1426"/>
    <cellStyle name="20% - Accent1 2 5 3 2 2 7" xfId="1427"/>
    <cellStyle name="20% - Accent1 2 5 3 2 3" xfId="1428"/>
    <cellStyle name="20% - Accent1 2 5 3 2 3 2" xfId="1429"/>
    <cellStyle name="20% - Accent1 2 5 3 2 3 2 2" xfId="1430"/>
    <cellStyle name="20% - Accent1 2 5 3 2 3 3" xfId="1431"/>
    <cellStyle name="20% - Accent1 2 5 3 2 3 3 2" xfId="1432"/>
    <cellStyle name="20% - Accent1 2 5 3 2 3 4" xfId="1433"/>
    <cellStyle name="20% - Accent1 2 5 3 2 3 5" xfId="1434"/>
    <cellStyle name="20% - Accent1 2 5 3 2 3 6" xfId="1435"/>
    <cellStyle name="20% - Accent1 2 5 3 2 3 7" xfId="1436"/>
    <cellStyle name="20% - Accent1 2 5 3 2 4" xfId="1437"/>
    <cellStyle name="20% - Accent1 2 5 3 2 4 2" xfId="1438"/>
    <cellStyle name="20% - Accent1 2 5 3 2 4 2 2" xfId="1439"/>
    <cellStyle name="20% - Accent1 2 5 3 2 4 3" xfId="1440"/>
    <cellStyle name="20% - Accent1 2 5 3 2 4 3 2" xfId="1441"/>
    <cellStyle name="20% - Accent1 2 5 3 2 4 4" xfId="1442"/>
    <cellStyle name="20% - Accent1 2 5 3 2 4 5" xfId="1443"/>
    <cellStyle name="20% - Accent1 2 5 3 2 4 6" xfId="1444"/>
    <cellStyle name="20% - Accent1 2 5 3 2 4 7" xfId="1445"/>
    <cellStyle name="20% - Accent1 2 5 3 2 5" xfId="1446"/>
    <cellStyle name="20% - Accent1 2 5 3 2 5 2" xfId="1447"/>
    <cellStyle name="20% - Accent1 2 5 3 2 6" xfId="1448"/>
    <cellStyle name="20% - Accent1 2 5 3 2 6 2" xfId="1449"/>
    <cellStyle name="20% - Accent1 2 5 3 2 7" xfId="1450"/>
    <cellStyle name="20% - Accent1 2 5 3 2 8" xfId="1451"/>
    <cellStyle name="20% - Accent1 2 5 3 2 9" xfId="1452"/>
    <cellStyle name="20% - Accent1 2 5 3 3" xfId="1453"/>
    <cellStyle name="20% - Accent1 2 5 3 3 2" xfId="1454"/>
    <cellStyle name="20% - Accent1 2 5 3 3 2 2" xfId="1455"/>
    <cellStyle name="20% - Accent1 2 5 3 3 3" xfId="1456"/>
    <cellStyle name="20% - Accent1 2 5 3 3 3 2" xfId="1457"/>
    <cellStyle name="20% - Accent1 2 5 3 3 4" xfId="1458"/>
    <cellStyle name="20% - Accent1 2 5 3 3 5" xfId="1459"/>
    <cellStyle name="20% - Accent1 2 5 3 3 6" xfId="1460"/>
    <cellStyle name="20% - Accent1 2 5 3 3 7" xfId="1461"/>
    <cellStyle name="20% - Accent1 2 5 3 4" xfId="1462"/>
    <cellStyle name="20% - Accent1 2 5 3 4 2" xfId="1463"/>
    <cellStyle name="20% - Accent1 2 5 3 4 2 2" xfId="1464"/>
    <cellStyle name="20% - Accent1 2 5 3 4 3" xfId="1465"/>
    <cellStyle name="20% - Accent1 2 5 3 4 3 2" xfId="1466"/>
    <cellStyle name="20% - Accent1 2 5 3 4 4" xfId="1467"/>
    <cellStyle name="20% - Accent1 2 5 3 4 5" xfId="1468"/>
    <cellStyle name="20% - Accent1 2 5 3 4 6" xfId="1469"/>
    <cellStyle name="20% - Accent1 2 5 3 4 7" xfId="1470"/>
    <cellStyle name="20% - Accent1 2 5 3 5" xfId="1471"/>
    <cellStyle name="20% - Accent1 2 5 3 5 2" xfId="1472"/>
    <cellStyle name="20% - Accent1 2 5 3 5 2 2" xfId="1473"/>
    <cellStyle name="20% - Accent1 2 5 3 5 3" xfId="1474"/>
    <cellStyle name="20% - Accent1 2 5 3 5 3 2" xfId="1475"/>
    <cellStyle name="20% - Accent1 2 5 3 5 4" xfId="1476"/>
    <cellStyle name="20% - Accent1 2 5 3 5 5" xfId="1477"/>
    <cellStyle name="20% - Accent1 2 5 3 5 6" xfId="1478"/>
    <cellStyle name="20% - Accent1 2 5 3 5 7" xfId="1479"/>
    <cellStyle name="20% - Accent1 2 5 3 6" xfId="1480"/>
    <cellStyle name="20% - Accent1 2 5 3 6 2" xfId="1481"/>
    <cellStyle name="20% - Accent1 2 5 3 7" xfId="1482"/>
    <cellStyle name="20% - Accent1 2 5 3 7 2" xfId="1483"/>
    <cellStyle name="20% - Accent1 2 5 3 8" xfId="1484"/>
    <cellStyle name="20% - Accent1 2 5 3 9" xfId="1485"/>
    <cellStyle name="20% - Accent1 2 5 4" xfId="1486"/>
    <cellStyle name="20% - Accent1 2 5 4 10" xfId="1487"/>
    <cellStyle name="20% - Accent1 2 5 4 2" xfId="1488"/>
    <cellStyle name="20% - Accent1 2 5 4 2 2" xfId="1489"/>
    <cellStyle name="20% - Accent1 2 5 4 2 2 2" xfId="1490"/>
    <cellStyle name="20% - Accent1 2 5 4 2 3" xfId="1491"/>
    <cellStyle name="20% - Accent1 2 5 4 2 3 2" xfId="1492"/>
    <cellStyle name="20% - Accent1 2 5 4 2 4" xfId="1493"/>
    <cellStyle name="20% - Accent1 2 5 4 2 5" xfId="1494"/>
    <cellStyle name="20% - Accent1 2 5 4 2 6" xfId="1495"/>
    <cellStyle name="20% - Accent1 2 5 4 2 7" xfId="1496"/>
    <cellStyle name="20% - Accent1 2 5 4 3" xfId="1497"/>
    <cellStyle name="20% - Accent1 2 5 4 3 2" xfId="1498"/>
    <cellStyle name="20% - Accent1 2 5 4 3 2 2" xfId="1499"/>
    <cellStyle name="20% - Accent1 2 5 4 3 3" xfId="1500"/>
    <cellStyle name="20% - Accent1 2 5 4 3 3 2" xfId="1501"/>
    <cellStyle name="20% - Accent1 2 5 4 3 4" xfId="1502"/>
    <cellStyle name="20% - Accent1 2 5 4 3 5" xfId="1503"/>
    <cellStyle name="20% - Accent1 2 5 4 3 6" xfId="1504"/>
    <cellStyle name="20% - Accent1 2 5 4 3 7" xfId="1505"/>
    <cellStyle name="20% - Accent1 2 5 4 4" xfId="1506"/>
    <cellStyle name="20% - Accent1 2 5 4 4 2" xfId="1507"/>
    <cellStyle name="20% - Accent1 2 5 4 4 2 2" xfId="1508"/>
    <cellStyle name="20% - Accent1 2 5 4 4 3" xfId="1509"/>
    <cellStyle name="20% - Accent1 2 5 4 4 3 2" xfId="1510"/>
    <cellStyle name="20% - Accent1 2 5 4 4 4" xfId="1511"/>
    <cellStyle name="20% - Accent1 2 5 4 4 5" xfId="1512"/>
    <cellStyle name="20% - Accent1 2 5 4 4 6" xfId="1513"/>
    <cellStyle name="20% - Accent1 2 5 4 4 7" xfId="1514"/>
    <cellStyle name="20% - Accent1 2 5 4 5" xfId="1515"/>
    <cellStyle name="20% - Accent1 2 5 4 5 2" xfId="1516"/>
    <cellStyle name="20% - Accent1 2 5 4 6" xfId="1517"/>
    <cellStyle name="20% - Accent1 2 5 4 6 2" xfId="1518"/>
    <cellStyle name="20% - Accent1 2 5 4 7" xfId="1519"/>
    <cellStyle name="20% - Accent1 2 5 4 8" xfId="1520"/>
    <cellStyle name="20% - Accent1 2 5 4 9" xfId="1521"/>
    <cellStyle name="20% - Accent1 2 5 5" xfId="1522"/>
    <cellStyle name="20% - Accent1 2 5 5 2" xfId="1523"/>
    <cellStyle name="20% - Accent1 2 5 5 2 2" xfId="1524"/>
    <cellStyle name="20% - Accent1 2 5 5 3" xfId="1525"/>
    <cellStyle name="20% - Accent1 2 5 5 3 2" xfId="1526"/>
    <cellStyle name="20% - Accent1 2 5 5 4" xfId="1527"/>
    <cellStyle name="20% - Accent1 2 5 5 5" xfId="1528"/>
    <cellStyle name="20% - Accent1 2 5 5 6" xfId="1529"/>
    <cellStyle name="20% - Accent1 2 5 5 7" xfId="1530"/>
    <cellStyle name="20% - Accent1 2 5 6" xfId="1531"/>
    <cellStyle name="20% - Accent1 2 5 6 2" xfId="1532"/>
    <cellStyle name="20% - Accent1 2 5 6 2 2" xfId="1533"/>
    <cellStyle name="20% - Accent1 2 5 6 3" xfId="1534"/>
    <cellStyle name="20% - Accent1 2 5 6 3 2" xfId="1535"/>
    <cellStyle name="20% - Accent1 2 5 6 4" xfId="1536"/>
    <cellStyle name="20% - Accent1 2 5 6 5" xfId="1537"/>
    <cellStyle name="20% - Accent1 2 5 6 6" xfId="1538"/>
    <cellStyle name="20% - Accent1 2 5 6 7" xfId="1539"/>
    <cellStyle name="20% - Accent1 2 5 7" xfId="1540"/>
    <cellStyle name="20% - Accent1 2 5 7 2" xfId="1541"/>
    <cellStyle name="20% - Accent1 2 5 7 2 2" xfId="1542"/>
    <cellStyle name="20% - Accent1 2 5 7 3" xfId="1543"/>
    <cellStyle name="20% - Accent1 2 5 7 3 2" xfId="1544"/>
    <cellStyle name="20% - Accent1 2 5 7 4" xfId="1545"/>
    <cellStyle name="20% - Accent1 2 5 7 5" xfId="1546"/>
    <cellStyle name="20% - Accent1 2 5 7 6" xfId="1547"/>
    <cellStyle name="20% - Accent1 2 5 7 7" xfId="1548"/>
    <cellStyle name="20% - Accent1 2 5 8" xfId="1549"/>
    <cellStyle name="20% - Accent1 2 5 8 2" xfId="1550"/>
    <cellStyle name="20% - Accent1 2 5 9" xfId="1551"/>
    <cellStyle name="20% - Accent1 2 5 9 2" xfId="1552"/>
    <cellStyle name="20% - Accent1 2 6" xfId="1553"/>
    <cellStyle name="20% - Accent1 2 6 10" xfId="1554"/>
    <cellStyle name="20% - Accent1 2 6 11" xfId="1555"/>
    <cellStyle name="20% - Accent1 2 6 12" xfId="1556"/>
    <cellStyle name="20% - Accent1 2 6 13" xfId="1557"/>
    <cellStyle name="20% - Accent1 2 6 2" xfId="1558"/>
    <cellStyle name="20% - Accent1 2 6 2 10" xfId="1559"/>
    <cellStyle name="20% - Accent1 2 6 2 11" xfId="1560"/>
    <cellStyle name="20% - Accent1 2 6 2 2" xfId="1561"/>
    <cellStyle name="20% - Accent1 2 6 2 2 10" xfId="1562"/>
    <cellStyle name="20% - Accent1 2 6 2 2 2" xfId="1563"/>
    <cellStyle name="20% - Accent1 2 6 2 2 2 2" xfId="1564"/>
    <cellStyle name="20% - Accent1 2 6 2 2 2 2 2" xfId="1565"/>
    <cellStyle name="20% - Accent1 2 6 2 2 2 3" xfId="1566"/>
    <cellStyle name="20% - Accent1 2 6 2 2 2 3 2" xfId="1567"/>
    <cellStyle name="20% - Accent1 2 6 2 2 2 4" xfId="1568"/>
    <cellStyle name="20% - Accent1 2 6 2 2 2 5" xfId="1569"/>
    <cellStyle name="20% - Accent1 2 6 2 2 2 6" xfId="1570"/>
    <cellStyle name="20% - Accent1 2 6 2 2 2 7" xfId="1571"/>
    <cellStyle name="20% - Accent1 2 6 2 2 3" xfId="1572"/>
    <cellStyle name="20% - Accent1 2 6 2 2 3 2" xfId="1573"/>
    <cellStyle name="20% - Accent1 2 6 2 2 3 2 2" xfId="1574"/>
    <cellStyle name="20% - Accent1 2 6 2 2 3 3" xfId="1575"/>
    <cellStyle name="20% - Accent1 2 6 2 2 3 3 2" xfId="1576"/>
    <cellStyle name="20% - Accent1 2 6 2 2 3 4" xfId="1577"/>
    <cellStyle name="20% - Accent1 2 6 2 2 3 5" xfId="1578"/>
    <cellStyle name="20% - Accent1 2 6 2 2 3 6" xfId="1579"/>
    <cellStyle name="20% - Accent1 2 6 2 2 3 7" xfId="1580"/>
    <cellStyle name="20% - Accent1 2 6 2 2 4" xfId="1581"/>
    <cellStyle name="20% - Accent1 2 6 2 2 4 2" xfId="1582"/>
    <cellStyle name="20% - Accent1 2 6 2 2 4 2 2" xfId="1583"/>
    <cellStyle name="20% - Accent1 2 6 2 2 4 3" xfId="1584"/>
    <cellStyle name="20% - Accent1 2 6 2 2 4 3 2" xfId="1585"/>
    <cellStyle name="20% - Accent1 2 6 2 2 4 4" xfId="1586"/>
    <cellStyle name="20% - Accent1 2 6 2 2 4 5" xfId="1587"/>
    <cellStyle name="20% - Accent1 2 6 2 2 4 6" xfId="1588"/>
    <cellStyle name="20% - Accent1 2 6 2 2 4 7" xfId="1589"/>
    <cellStyle name="20% - Accent1 2 6 2 2 5" xfId="1590"/>
    <cellStyle name="20% - Accent1 2 6 2 2 5 2" xfId="1591"/>
    <cellStyle name="20% - Accent1 2 6 2 2 6" xfId="1592"/>
    <cellStyle name="20% - Accent1 2 6 2 2 6 2" xfId="1593"/>
    <cellStyle name="20% - Accent1 2 6 2 2 7" xfId="1594"/>
    <cellStyle name="20% - Accent1 2 6 2 2 8" xfId="1595"/>
    <cellStyle name="20% - Accent1 2 6 2 2 9" xfId="1596"/>
    <cellStyle name="20% - Accent1 2 6 2 3" xfId="1597"/>
    <cellStyle name="20% - Accent1 2 6 2 3 2" xfId="1598"/>
    <cellStyle name="20% - Accent1 2 6 2 3 2 2" xfId="1599"/>
    <cellStyle name="20% - Accent1 2 6 2 3 3" xfId="1600"/>
    <cellStyle name="20% - Accent1 2 6 2 3 3 2" xfId="1601"/>
    <cellStyle name="20% - Accent1 2 6 2 3 4" xfId="1602"/>
    <cellStyle name="20% - Accent1 2 6 2 3 5" xfId="1603"/>
    <cellStyle name="20% - Accent1 2 6 2 3 6" xfId="1604"/>
    <cellStyle name="20% - Accent1 2 6 2 3 7" xfId="1605"/>
    <cellStyle name="20% - Accent1 2 6 2 4" xfId="1606"/>
    <cellStyle name="20% - Accent1 2 6 2 4 2" xfId="1607"/>
    <cellStyle name="20% - Accent1 2 6 2 4 2 2" xfId="1608"/>
    <cellStyle name="20% - Accent1 2 6 2 4 3" xfId="1609"/>
    <cellStyle name="20% - Accent1 2 6 2 4 3 2" xfId="1610"/>
    <cellStyle name="20% - Accent1 2 6 2 4 4" xfId="1611"/>
    <cellStyle name="20% - Accent1 2 6 2 4 5" xfId="1612"/>
    <cellStyle name="20% - Accent1 2 6 2 4 6" xfId="1613"/>
    <cellStyle name="20% - Accent1 2 6 2 4 7" xfId="1614"/>
    <cellStyle name="20% - Accent1 2 6 2 5" xfId="1615"/>
    <cellStyle name="20% - Accent1 2 6 2 5 2" xfId="1616"/>
    <cellStyle name="20% - Accent1 2 6 2 5 2 2" xfId="1617"/>
    <cellStyle name="20% - Accent1 2 6 2 5 3" xfId="1618"/>
    <cellStyle name="20% - Accent1 2 6 2 5 3 2" xfId="1619"/>
    <cellStyle name="20% - Accent1 2 6 2 5 4" xfId="1620"/>
    <cellStyle name="20% - Accent1 2 6 2 5 5" xfId="1621"/>
    <cellStyle name="20% - Accent1 2 6 2 5 6" xfId="1622"/>
    <cellStyle name="20% - Accent1 2 6 2 5 7" xfId="1623"/>
    <cellStyle name="20% - Accent1 2 6 2 6" xfId="1624"/>
    <cellStyle name="20% - Accent1 2 6 2 6 2" xfId="1625"/>
    <cellStyle name="20% - Accent1 2 6 2 7" xfId="1626"/>
    <cellStyle name="20% - Accent1 2 6 2 7 2" xfId="1627"/>
    <cellStyle name="20% - Accent1 2 6 2 8" xfId="1628"/>
    <cellStyle name="20% - Accent1 2 6 2 9" xfId="1629"/>
    <cellStyle name="20% - Accent1 2 6 3" xfId="1630"/>
    <cellStyle name="20% - Accent1 2 6 3 10" xfId="1631"/>
    <cellStyle name="20% - Accent1 2 6 3 11" xfId="1632"/>
    <cellStyle name="20% - Accent1 2 6 3 2" xfId="1633"/>
    <cellStyle name="20% - Accent1 2 6 3 2 10" xfId="1634"/>
    <cellStyle name="20% - Accent1 2 6 3 2 2" xfId="1635"/>
    <cellStyle name="20% - Accent1 2 6 3 2 2 2" xfId="1636"/>
    <cellStyle name="20% - Accent1 2 6 3 2 2 2 2" xfId="1637"/>
    <cellStyle name="20% - Accent1 2 6 3 2 2 3" xfId="1638"/>
    <cellStyle name="20% - Accent1 2 6 3 2 2 3 2" xfId="1639"/>
    <cellStyle name="20% - Accent1 2 6 3 2 2 4" xfId="1640"/>
    <cellStyle name="20% - Accent1 2 6 3 2 2 5" xfId="1641"/>
    <cellStyle name="20% - Accent1 2 6 3 2 2 6" xfId="1642"/>
    <cellStyle name="20% - Accent1 2 6 3 2 2 7" xfId="1643"/>
    <cellStyle name="20% - Accent1 2 6 3 2 3" xfId="1644"/>
    <cellStyle name="20% - Accent1 2 6 3 2 3 2" xfId="1645"/>
    <cellStyle name="20% - Accent1 2 6 3 2 3 2 2" xfId="1646"/>
    <cellStyle name="20% - Accent1 2 6 3 2 3 3" xfId="1647"/>
    <cellStyle name="20% - Accent1 2 6 3 2 3 3 2" xfId="1648"/>
    <cellStyle name="20% - Accent1 2 6 3 2 3 4" xfId="1649"/>
    <cellStyle name="20% - Accent1 2 6 3 2 3 5" xfId="1650"/>
    <cellStyle name="20% - Accent1 2 6 3 2 3 6" xfId="1651"/>
    <cellStyle name="20% - Accent1 2 6 3 2 3 7" xfId="1652"/>
    <cellStyle name="20% - Accent1 2 6 3 2 4" xfId="1653"/>
    <cellStyle name="20% - Accent1 2 6 3 2 4 2" xfId="1654"/>
    <cellStyle name="20% - Accent1 2 6 3 2 4 2 2" xfId="1655"/>
    <cellStyle name="20% - Accent1 2 6 3 2 4 3" xfId="1656"/>
    <cellStyle name="20% - Accent1 2 6 3 2 4 3 2" xfId="1657"/>
    <cellStyle name="20% - Accent1 2 6 3 2 4 4" xfId="1658"/>
    <cellStyle name="20% - Accent1 2 6 3 2 4 5" xfId="1659"/>
    <cellStyle name="20% - Accent1 2 6 3 2 4 6" xfId="1660"/>
    <cellStyle name="20% - Accent1 2 6 3 2 4 7" xfId="1661"/>
    <cellStyle name="20% - Accent1 2 6 3 2 5" xfId="1662"/>
    <cellStyle name="20% - Accent1 2 6 3 2 5 2" xfId="1663"/>
    <cellStyle name="20% - Accent1 2 6 3 2 6" xfId="1664"/>
    <cellStyle name="20% - Accent1 2 6 3 2 6 2" xfId="1665"/>
    <cellStyle name="20% - Accent1 2 6 3 2 7" xfId="1666"/>
    <cellStyle name="20% - Accent1 2 6 3 2 8" xfId="1667"/>
    <cellStyle name="20% - Accent1 2 6 3 2 9" xfId="1668"/>
    <cellStyle name="20% - Accent1 2 6 3 3" xfId="1669"/>
    <cellStyle name="20% - Accent1 2 6 3 3 2" xfId="1670"/>
    <cellStyle name="20% - Accent1 2 6 3 3 2 2" xfId="1671"/>
    <cellStyle name="20% - Accent1 2 6 3 3 3" xfId="1672"/>
    <cellStyle name="20% - Accent1 2 6 3 3 3 2" xfId="1673"/>
    <cellStyle name="20% - Accent1 2 6 3 3 4" xfId="1674"/>
    <cellStyle name="20% - Accent1 2 6 3 3 5" xfId="1675"/>
    <cellStyle name="20% - Accent1 2 6 3 3 6" xfId="1676"/>
    <cellStyle name="20% - Accent1 2 6 3 3 7" xfId="1677"/>
    <cellStyle name="20% - Accent1 2 6 3 4" xfId="1678"/>
    <cellStyle name="20% - Accent1 2 6 3 4 2" xfId="1679"/>
    <cellStyle name="20% - Accent1 2 6 3 4 2 2" xfId="1680"/>
    <cellStyle name="20% - Accent1 2 6 3 4 3" xfId="1681"/>
    <cellStyle name="20% - Accent1 2 6 3 4 3 2" xfId="1682"/>
    <cellStyle name="20% - Accent1 2 6 3 4 4" xfId="1683"/>
    <cellStyle name="20% - Accent1 2 6 3 4 5" xfId="1684"/>
    <cellStyle name="20% - Accent1 2 6 3 4 6" xfId="1685"/>
    <cellStyle name="20% - Accent1 2 6 3 4 7" xfId="1686"/>
    <cellStyle name="20% - Accent1 2 6 3 5" xfId="1687"/>
    <cellStyle name="20% - Accent1 2 6 3 5 2" xfId="1688"/>
    <cellStyle name="20% - Accent1 2 6 3 5 2 2" xfId="1689"/>
    <cellStyle name="20% - Accent1 2 6 3 5 3" xfId="1690"/>
    <cellStyle name="20% - Accent1 2 6 3 5 3 2" xfId="1691"/>
    <cellStyle name="20% - Accent1 2 6 3 5 4" xfId="1692"/>
    <cellStyle name="20% - Accent1 2 6 3 5 5" xfId="1693"/>
    <cellStyle name="20% - Accent1 2 6 3 5 6" xfId="1694"/>
    <cellStyle name="20% - Accent1 2 6 3 5 7" xfId="1695"/>
    <cellStyle name="20% - Accent1 2 6 3 6" xfId="1696"/>
    <cellStyle name="20% - Accent1 2 6 3 6 2" xfId="1697"/>
    <cellStyle name="20% - Accent1 2 6 3 7" xfId="1698"/>
    <cellStyle name="20% - Accent1 2 6 3 7 2" xfId="1699"/>
    <cellStyle name="20% - Accent1 2 6 3 8" xfId="1700"/>
    <cellStyle name="20% - Accent1 2 6 3 9" xfId="1701"/>
    <cellStyle name="20% - Accent1 2 6 4" xfId="1702"/>
    <cellStyle name="20% - Accent1 2 6 4 10" xfId="1703"/>
    <cellStyle name="20% - Accent1 2 6 4 2" xfId="1704"/>
    <cellStyle name="20% - Accent1 2 6 4 2 2" xfId="1705"/>
    <cellStyle name="20% - Accent1 2 6 4 2 2 2" xfId="1706"/>
    <cellStyle name="20% - Accent1 2 6 4 2 3" xfId="1707"/>
    <cellStyle name="20% - Accent1 2 6 4 2 3 2" xfId="1708"/>
    <cellStyle name="20% - Accent1 2 6 4 2 4" xfId="1709"/>
    <cellStyle name="20% - Accent1 2 6 4 2 5" xfId="1710"/>
    <cellStyle name="20% - Accent1 2 6 4 2 6" xfId="1711"/>
    <cellStyle name="20% - Accent1 2 6 4 2 7" xfId="1712"/>
    <cellStyle name="20% - Accent1 2 6 4 3" xfId="1713"/>
    <cellStyle name="20% - Accent1 2 6 4 3 2" xfId="1714"/>
    <cellStyle name="20% - Accent1 2 6 4 3 2 2" xfId="1715"/>
    <cellStyle name="20% - Accent1 2 6 4 3 3" xfId="1716"/>
    <cellStyle name="20% - Accent1 2 6 4 3 3 2" xfId="1717"/>
    <cellStyle name="20% - Accent1 2 6 4 3 4" xfId="1718"/>
    <cellStyle name="20% - Accent1 2 6 4 3 5" xfId="1719"/>
    <cellStyle name="20% - Accent1 2 6 4 3 6" xfId="1720"/>
    <cellStyle name="20% - Accent1 2 6 4 3 7" xfId="1721"/>
    <cellStyle name="20% - Accent1 2 6 4 4" xfId="1722"/>
    <cellStyle name="20% - Accent1 2 6 4 4 2" xfId="1723"/>
    <cellStyle name="20% - Accent1 2 6 4 4 2 2" xfId="1724"/>
    <cellStyle name="20% - Accent1 2 6 4 4 3" xfId="1725"/>
    <cellStyle name="20% - Accent1 2 6 4 4 3 2" xfId="1726"/>
    <cellStyle name="20% - Accent1 2 6 4 4 4" xfId="1727"/>
    <cellStyle name="20% - Accent1 2 6 4 4 5" xfId="1728"/>
    <cellStyle name="20% - Accent1 2 6 4 4 6" xfId="1729"/>
    <cellStyle name="20% - Accent1 2 6 4 4 7" xfId="1730"/>
    <cellStyle name="20% - Accent1 2 6 4 5" xfId="1731"/>
    <cellStyle name="20% - Accent1 2 6 4 5 2" xfId="1732"/>
    <cellStyle name="20% - Accent1 2 6 4 6" xfId="1733"/>
    <cellStyle name="20% - Accent1 2 6 4 6 2" xfId="1734"/>
    <cellStyle name="20% - Accent1 2 6 4 7" xfId="1735"/>
    <cellStyle name="20% - Accent1 2 6 4 8" xfId="1736"/>
    <cellStyle name="20% - Accent1 2 6 4 9" xfId="1737"/>
    <cellStyle name="20% - Accent1 2 6 5" xfId="1738"/>
    <cellStyle name="20% - Accent1 2 6 5 2" xfId="1739"/>
    <cellStyle name="20% - Accent1 2 6 5 2 2" xfId="1740"/>
    <cellStyle name="20% - Accent1 2 6 5 3" xfId="1741"/>
    <cellStyle name="20% - Accent1 2 6 5 3 2" xfId="1742"/>
    <cellStyle name="20% - Accent1 2 6 5 4" xfId="1743"/>
    <cellStyle name="20% - Accent1 2 6 5 5" xfId="1744"/>
    <cellStyle name="20% - Accent1 2 6 5 6" xfId="1745"/>
    <cellStyle name="20% - Accent1 2 6 5 7" xfId="1746"/>
    <cellStyle name="20% - Accent1 2 6 6" xfId="1747"/>
    <cellStyle name="20% - Accent1 2 6 6 2" xfId="1748"/>
    <cellStyle name="20% - Accent1 2 6 6 2 2" xfId="1749"/>
    <cellStyle name="20% - Accent1 2 6 6 3" xfId="1750"/>
    <cellStyle name="20% - Accent1 2 6 6 3 2" xfId="1751"/>
    <cellStyle name="20% - Accent1 2 6 6 4" xfId="1752"/>
    <cellStyle name="20% - Accent1 2 6 6 5" xfId="1753"/>
    <cellStyle name="20% - Accent1 2 6 6 6" xfId="1754"/>
    <cellStyle name="20% - Accent1 2 6 6 7" xfId="1755"/>
    <cellStyle name="20% - Accent1 2 6 7" xfId="1756"/>
    <cellStyle name="20% - Accent1 2 6 7 2" xfId="1757"/>
    <cellStyle name="20% - Accent1 2 6 7 2 2" xfId="1758"/>
    <cellStyle name="20% - Accent1 2 6 7 3" xfId="1759"/>
    <cellStyle name="20% - Accent1 2 6 7 3 2" xfId="1760"/>
    <cellStyle name="20% - Accent1 2 6 7 4" xfId="1761"/>
    <cellStyle name="20% - Accent1 2 6 7 5" xfId="1762"/>
    <cellStyle name="20% - Accent1 2 6 7 6" xfId="1763"/>
    <cellStyle name="20% - Accent1 2 6 7 7" xfId="1764"/>
    <cellStyle name="20% - Accent1 2 6 8" xfId="1765"/>
    <cellStyle name="20% - Accent1 2 6 8 2" xfId="1766"/>
    <cellStyle name="20% - Accent1 2 6 9" xfId="1767"/>
    <cellStyle name="20% - Accent1 2 6 9 2" xfId="1768"/>
    <cellStyle name="20% - Accent1 2 7" xfId="1769"/>
    <cellStyle name="20% - Accent1 2 7 10" xfId="1770"/>
    <cellStyle name="20% - Accent1 2 7 11" xfId="1771"/>
    <cellStyle name="20% - Accent1 2 7 2" xfId="1772"/>
    <cellStyle name="20% - Accent1 2 7 2 10" xfId="1773"/>
    <cellStyle name="20% - Accent1 2 7 2 2" xfId="1774"/>
    <cellStyle name="20% - Accent1 2 7 2 2 2" xfId="1775"/>
    <cellStyle name="20% - Accent1 2 7 2 2 2 2" xfId="1776"/>
    <cellStyle name="20% - Accent1 2 7 2 2 3" xfId="1777"/>
    <cellStyle name="20% - Accent1 2 7 2 2 3 2" xfId="1778"/>
    <cellStyle name="20% - Accent1 2 7 2 2 4" xfId="1779"/>
    <cellStyle name="20% - Accent1 2 7 2 2 5" xfId="1780"/>
    <cellStyle name="20% - Accent1 2 7 2 2 6" xfId="1781"/>
    <cellStyle name="20% - Accent1 2 7 2 2 7" xfId="1782"/>
    <cellStyle name="20% - Accent1 2 7 2 3" xfId="1783"/>
    <cellStyle name="20% - Accent1 2 7 2 3 2" xfId="1784"/>
    <cellStyle name="20% - Accent1 2 7 2 3 2 2" xfId="1785"/>
    <cellStyle name="20% - Accent1 2 7 2 3 3" xfId="1786"/>
    <cellStyle name="20% - Accent1 2 7 2 3 3 2" xfId="1787"/>
    <cellStyle name="20% - Accent1 2 7 2 3 4" xfId="1788"/>
    <cellStyle name="20% - Accent1 2 7 2 3 5" xfId="1789"/>
    <cellStyle name="20% - Accent1 2 7 2 3 6" xfId="1790"/>
    <cellStyle name="20% - Accent1 2 7 2 3 7" xfId="1791"/>
    <cellStyle name="20% - Accent1 2 7 2 4" xfId="1792"/>
    <cellStyle name="20% - Accent1 2 7 2 4 2" xfId="1793"/>
    <cellStyle name="20% - Accent1 2 7 2 4 2 2" xfId="1794"/>
    <cellStyle name="20% - Accent1 2 7 2 4 3" xfId="1795"/>
    <cellStyle name="20% - Accent1 2 7 2 4 3 2" xfId="1796"/>
    <cellStyle name="20% - Accent1 2 7 2 4 4" xfId="1797"/>
    <cellStyle name="20% - Accent1 2 7 2 4 5" xfId="1798"/>
    <cellStyle name="20% - Accent1 2 7 2 4 6" xfId="1799"/>
    <cellStyle name="20% - Accent1 2 7 2 4 7" xfId="1800"/>
    <cellStyle name="20% - Accent1 2 7 2 5" xfId="1801"/>
    <cellStyle name="20% - Accent1 2 7 2 5 2" xfId="1802"/>
    <cellStyle name="20% - Accent1 2 7 2 6" xfId="1803"/>
    <cellStyle name="20% - Accent1 2 7 2 6 2" xfId="1804"/>
    <cellStyle name="20% - Accent1 2 7 2 7" xfId="1805"/>
    <cellStyle name="20% - Accent1 2 7 2 8" xfId="1806"/>
    <cellStyle name="20% - Accent1 2 7 2 9" xfId="1807"/>
    <cellStyle name="20% - Accent1 2 7 3" xfId="1808"/>
    <cellStyle name="20% - Accent1 2 7 3 2" xfId="1809"/>
    <cellStyle name="20% - Accent1 2 7 3 2 2" xfId="1810"/>
    <cellStyle name="20% - Accent1 2 7 3 3" xfId="1811"/>
    <cellStyle name="20% - Accent1 2 7 3 3 2" xfId="1812"/>
    <cellStyle name="20% - Accent1 2 7 3 4" xfId="1813"/>
    <cellStyle name="20% - Accent1 2 7 3 5" xfId="1814"/>
    <cellStyle name="20% - Accent1 2 7 3 6" xfId="1815"/>
    <cellStyle name="20% - Accent1 2 7 3 7" xfId="1816"/>
    <cellStyle name="20% - Accent1 2 7 4" xfId="1817"/>
    <cellStyle name="20% - Accent1 2 7 4 2" xfId="1818"/>
    <cellStyle name="20% - Accent1 2 7 4 2 2" xfId="1819"/>
    <cellStyle name="20% - Accent1 2 7 4 3" xfId="1820"/>
    <cellStyle name="20% - Accent1 2 7 4 3 2" xfId="1821"/>
    <cellStyle name="20% - Accent1 2 7 4 4" xfId="1822"/>
    <cellStyle name="20% - Accent1 2 7 4 5" xfId="1823"/>
    <cellStyle name="20% - Accent1 2 7 4 6" xfId="1824"/>
    <cellStyle name="20% - Accent1 2 7 4 7" xfId="1825"/>
    <cellStyle name="20% - Accent1 2 7 5" xfId="1826"/>
    <cellStyle name="20% - Accent1 2 7 5 2" xfId="1827"/>
    <cellStyle name="20% - Accent1 2 7 5 2 2" xfId="1828"/>
    <cellStyle name="20% - Accent1 2 7 5 3" xfId="1829"/>
    <cellStyle name="20% - Accent1 2 7 5 3 2" xfId="1830"/>
    <cellStyle name="20% - Accent1 2 7 5 4" xfId="1831"/>
    <cellStyle name="20% - Accent1 2 7 5 5" xfId="1832"/>
    <cellStyle name="20% - Accent1 2 7 5 6" xfId="1833"/>
    <cellStyle name="20% - Accent1 2 7 5 7" xfId="1834"/>
    <cellStyle name="20% - Accent1 2 7 6" xfId="1835"/>
    <cellStyle name="20% - Accent1 2 7 6 2" xfId="1836"/>
    <cellStyle name="20% - Accent1 2 7 7" xfId="1837"/>
    <cellStyle name="20% - Accent1 2 7 7 2" xfId="1838"/>
    <cellStyle name="20% - Accent1 2 7 8" xfId="1839"/>
    <cellStyle name="20% - Accent1 2 7 9" xfId="1840"/>
    <cellStyle name="20% - Accent1 2 8" xfId="1841"/>
    <cellStyle name="20% - Accent1 2 8 10" xfId="1842"/>
    <cellStyle name="20% - Accent1 2 8 11" xfId="1843"/>
    <cellStyle name="20% - Accent1 2 8 2" xfId="1844"/>
    <cellStyle name="20% - Accent1 2 8 2 10" xfId="1845"/>
    <cellStyle name="20% - Accent1 2 8 2 2" xfId="1846"/>
    <cellStyle name="20% - Accent1 2 8 2 2 2" xfId="1847"/>
    <cellStyle name="20% - Accent1 2 8 2 2 2 2" xfId="1848"/>
    <cellStyle name="20% - Accent1 2 8 2 2 3" xfId="1849"/>
    <cellStyle name="20% - Accent1 2 8 2 2 3 2" xfId="1850"/>
    <cellStyle name="20% - Accent1 2 8 2 2 4" xfId="1851"/>
    <cellStyle name="20% - Accent1 2 8 2 2 5" xfId="1852"/>
    <cellStyle name="20% - Accent1 2 8 2 2 6" xfId="1853"/>
    <cellStyle name="20% - Accent1 2 8 2 2 7" xfId="1854"/>
    <cellStyle name="20% - Accent1 2 8 2 3" xfId="1855"/>
    <cellStyle name="20% - Accent1 2 8 2 3 2" xfId="1856"/>
    <cellStyle name="20% - Accent1 2 8 2 3 2 2" xfId="1857"/>
    <cellStyle name="20% - Accent1 2 8 2 3 3" xfId="1858"/>
    <cellStyle name="20% - Accent1 2 8 2 3 3 2" xfId="1859"/>
    <cellStyle name="20% - Accent1 2 8 2 3 4" xfId="1860"/>
    <cellStyle name="20% - Accent1 2 8 2 3 5" xfId="1861"/>
    <cellStyle name="20% - Accent1 2 8 2 3 6" xfId="1862"/>
    <cellStyle name="20% - Accent1 2 8 2 3 7" xfId="1863"/>
    <cellStyle name="20% - Accent1 2 8 2 4" xfId="1864"/>
    <cellStyle name="20% - Accent1 2 8 2 4 2" xfId="1865"/>
    <cellStyle name="20% - Accent1 2 8 2 4 2 2" xfId="1866"/>
    <cellStyle name="20% - Accent1 2 8 2 4 3" xfId="1867"/>
    <cellStyle name="20% - Accent1 2 8 2 4 3 2" xfId="1868"/>
    <cellStyle name="20% - Accent1 2 8 2 4 4" xfId="1869"/>
    <cellStyle name="20% - Accent1 2 8 2 4 5" xfId="1870"/>
    <cellStyle name="20% - Accent1 2 8 2 4 6" xfId="1871"/>
    <cellStyle name="20% - Accent1 2 8 2 4 7" xfId="1872"/>
    <cellStyle name="20% - Accent1 2 8 2 5" xfId="1873"/>
    <cellStyle name="20% - Accent1 2 8 2 5 2" xfId="1874"/>
    <cellStyle name="20% - Accent1 2 8 2 6" xfId="1875"/>
    <cellStyle name="20% - Accent1 2 8 2 6 2" xfId="1876"/>
    <cellStyle name="20% - Accent1 2 8 2 7" xfId="1877"/>
    <cellStyle name="20% - Accent1 2 8 2 8" xfId="1878"/>
    <cellStyle name="20% - Accent1 2 8 2 9" xfId="1879"/>
    <cellStyle name="20% - Accent1 2 8 3" xfId="1880"/>
    <cellStyle name="20% - Accent1 2 8 3 2" xfId="1881"/>
    <cellStyle name="20% - Accent1 2 8 3 2 2" xfId="1882"/>
    <cellStyle name="20% - Accent1 2 8 3 3" xfId="1883"/>
    <cellStyle name="20% - Accent1 2 8 3 3 2" xfId="1884"/>
    <cellStyle name="20% - Accent1 2 8 3 4" xfId="1885"/>
    <cellStyle name="20% - Accent1 2 8 3 5" xfId="1886"/>
    <cellStyle name="20% - Accent1 2 8 3 6" xfId="1887"/>
    <cellStyle name="20% - Accent1 2 8 3 7" xfId="1888"/>
    <cellStyle name="20% - Accent1 2 8 4" xfId="1889"/>
    <cellStyle name="20% - Accent1 2 8 4 2" xfId="1890"/>
    <cellStyle name="20% - Accent1 2 8 4 2 2" xfId="1891"/>
    <cellStyle name="20% - Accent1 2 8 4 3" xfId="1892"/>
    <cellStyle name="20% - Accent1 2 8 4 3 2" xfId="1893"/>
    <cellStyle name="20% - Accent1 2 8 4 4" xfId="1894"/>
    <cellStyle name="20% - Accent1 2 8 4 5" xfId="1895"/>
    <cellStyle name="20% - Accent1 2 8 4 6" xfId="1896"/>
    <cellStyle name="20% - Accent1 2 8 4 7" xfId="1897"/>
    <cellStyle name="20% - Accent1 2 8 5" xfId="1898"/>
    <cellStyle name="20% - Accent1 2 8 5 2" xfId="1899"/>
    <cellStyle name="20% - Accent1 2 8 5 2 2" xfId="1900"/>
    <cellStyle name="20% - Accent1 2 8 5 3" xfId="1901"/>
    <cellStyle name="20% - Accent1 2 8 5 3 2" xfId="1902"/>
    <cellStyle name="20% - Accent1 2 8 5 4" xfId="1903"/>
    <cellStyle name="20% - Accent1 2 8 5 5" xfId="1904"/>
    <cellStyle name="20% - Accent1 2 8 5 6" xfId="1905"/>
    <cellStyle name="20% - Accent1 2 8 5 7" xfId="1906"/>
    <cellStyle name="20% - Accent1 2 8 6" xfId="1907"/>
    <cellStyle name="20% - Accent1 2 8 6 2" xfId="1908"/>
    <cellStyle name="20% - Accent1 2 8 7" xfId="1909"/>
    <cellStyle name="20% - Accent1 2 8 7 2" xfId="1910"/>
    <cellStyle name="20% - Accent1 2 8 8" xfId="1911"/>
    <cellStyle name="20% - Accent1 2 8 9" xfId="1912"/>
    <cellStyle name="20% - Accent1 2 9" xfId="1913"/>
    <cellStyle name="20% - Accent1 2 9 10" xfId="1914"/>
    <cellStyle name="20% - Accent1 2 9 2" xfId="1915"/>
    <cellStyle name="20% - Accent1 2 9 2 2" xfId="1916"/>
    <cellStyle name="20% - Accent1 2 9 2 2 2" xfId="1917"/>
    <cellStyle name="20% - Accent1 2 9 2 3" xfId="1918"/>
    <cellStyle name="20% - Accent1 2 9 2 3 2" xfId="1919"/>
    <cellStyle name="20% - Accent1 2 9 2 4" xfId="1920"/>
    <cellStyle name="20% - Accent1 2 9 2 5" xfId="1921"/>
    <cellStyle name="20% - Accent1 2 9 2 6" xfId="1922"/>
    <cellStyle name="20% - Accent1 2 9 2 7" xfId="1923"/>
    <cellStyle name="20% - Accent1 2 9 3" xfId="1924"/>
    <cellStyle name="20% - Accent1 2 9 3 2" xfId="1925"/>
    <cellStyle name="20% - Accent1 2 9 3 2 2" xfId="1926"/>
    <cellStyle name="20% - Accent1 2 9 3 3" xfId="1927"/>
    <cellStyle name="20% - Accent1 2 9 3 3 2" xfId="1928"/>
    <cellStyle name="20% - Accent1 2 9 3 4" xfId="1929"/>
    <cellStyle name="20% - Accent1 2 9 3 5" xfId="1930"/>
    <cellStyle name="20% - Accent1 2 9 3 6" xfId="1931"/>
    <cellStyle name="20% - Accent1 2 9 3 7" xfId="1932"/>
    <cellStyle name="20% - Accent1 2 9 4" xfId="1933"/>
    <cellStyle name="20% - Accent1 2 9 4 2" xfId="1934"/>
    <cellStyle name="20% - Accent1 2 9 4 2 2" xfId="1935"/>
    <cellStyle name="20% - Accent1 2 9 4 3" xfId="1936"/>
    <cellStyle name="20% - Accent1 2 9 4 3 2" xfId="1937"/>
    <cellStyle name="20% - Accent1 2 9 4 4" xfId="1938"/>
    <cellStyle name="20% - Accent1 2 9 4 5" xfId="1939"/>
    <cellStyle name="20% - Accent1 2 9 4 6" xfId="1940"/>
    <cellStyle name="20% - Accent1 2 9 4 7" xfId="1941"/>
    <cellStyle name="20% - Accent1 2 9 5" xfId="1942"/>
    <cellStyle name="20% - Accent1 2 9 5 2" xfId="1943"/>
    <cellStyle name="20% - Accent1 2 9 6" xfId="1944"/>
    <cellStyle name="20% - Accent1 2 9 6 2" xfId="1945"/>
    <cellStyle name="20% - Accent1 2 9 7" xfId="1946"/>
    <cellStyle name="20% - Accent1 2 9 8" xfId="1947"/>
    <cellStyle name="20% - Accent1 2 9 9" xfId="1948"/>
    <cellStyle name="20% - Accent1 3" xfId="491"/>
    <cellStyle name="20% - Accent1 3 10" xfId="1949"/>
    <cellStyle name="20% - Accent1 3 10 2" xfId="1950"/>
    <cellStyle name="20% - Accent1 3 10 2 2" xfId="1951"/>
    <cellStyle name="20% - Accent1 3 10 3" xfId="1952"/>
    <cellStyle name="20% - Accent1 3 10 3 2" xfId="1953"/>
    <cellStyle name="20% - Accent1 3 10 4" xfId="1954"/>
    <cellStyle name="20% - Accent1 3 10 5" xfId="1955"/>
    <cellStyle name="20% - Accent1 3 10 6" xfId="1956"/>
    <cellStyle name="20% - Accent1 3 10 7" xfId="1957"/>
    <cellStyle name="20% - Accent1 3 11" xfId="1958"/>
    <cellStyle name="20% - Accent1 3 11 2" xfId="1959"/>
    <cellStyle name="20% - Accent1 3 11 2 2" xfId="1960"/>
    <cellStyle name="20% - Accent1 3 11 3" xfId="1961"/>
    <cellStyle name="20% - Accent1 3 11 3 2" xfId="1962"/>
    <cellStyle name="20% - Accent1 3 11 4" xfId="1963"/>
    <cellStyle name="20% - Accent1 3 11 5" xfId="1964"/>
    <cellStyle name="20% - Accent1 3 11 6" xfId="1965"/>
    <cellStyle name="20% - Accent1 3 11 7" xfId="1966"/>
    <cellStyle name="20% - Accent1 3 12" xfId="1967"/>
    <cellStyle name="20% - Accent1 3 12 2" xfId="1968"/>
    <cellStyle name="20% - Accent1 3 12 2 2" xfId="1969"/>
    <cellStyle name="20% - Accent1 3 12 3" xfId="1970"/>
    <cellStyle name="20% - Accent1 3 12 3 2" xfId="1971"/>
    <cellStyle name="20% - Accent1 3 12 4" xfId="1972"/>
    <cellStyle name="20% - Accent1 3 12 5" xfId="1973"/>
    <cellStyle name="20% - Accent1 3 12 6" xfId="1974"/>
    <cellStyle name="20% - Accent1 3 12 7" xfId="1975"/>
    <cellStyle name="20% - Accent1 3 13" xfId="1976"/>
    <cellStyle name="20% - Accent1 3 13 2" xfId="1977"/>
    <cellStyle name="20% - Accent1 3 14" xfId="1978"/>
    <cellStyle name="20% - Accent1 3 14 2" xfId="1979"/>
    <cellStyle name="20% - Accent1 3 15" xfId="1980"/>
    <cellStyle name="20% - Accent1 3 16" xfId="1981"/>
    <cellStyle name="20% - Accent1 3 17" xfId="1982"/>
    <cellStyle name="20% - Accent1 3 18" xfId="1983"/>
    <cellStyle name="20% - Accent1 3 2" xfId="1984"/>
    <cellStyle name="20% - Accent1 3 2 10" xfId="1985"/>
    <cellStyle name="20% - Accent1 3 2 11" xfId="1986"/>
    <cellStyle name="20% - Accent1 3 2 12" xfId="1987"/>
    <cellStyle name="20% - Accent1 3 2 13" xfId="1988"/>
    <cellStyle name="20% - Accent1 3 2 2" xfId="1989"/>
    <cellStyle name="20% - Accent1 3 2 2 10" xfId="1990"/>
    <cellStyle name="20% - Accent1 3 2 2 11" xfId="1991"/>
    <cellStyle name="20% - Accent1 3 2 2 2" xfId="1992"/>
    <cellStyle name="20% - Accent1 3 2 2 2 10" xfId="1993"/>
    <cellStyle name="20% - Accent1 3 2 2 2 2" xfId="1994"/>
    <cellStyle name="20% - Accent1 3 2 2 2 2 2" xfId="1995"/>
    <cellStyle name="20% - Accent1 3 2 2 2 2 2 2" xfId="1996"/>
    <cellStyle name="20% - Accent1 3 2 2 2 2 3" xfId="1997"/>
    <cellStyle name="20% - Accent1 3 2 2 2 2 3 2" xfId="1998"/>
    <cellStyle name="20% - Accent1 3 2 2 2 2 4" xfId="1999"/>
    <cellStyle name="20% - Accent1 3 2 2 2 2 5" xfId="2000"/>
    <cellStyle name="20% - Accent1 3 2 2 2 2 6" xfId="2001"/>
    <cellStyle name="20% - Accent1 3 2 2 2 2 7" xfId="2002"/>
    <cellStyle name="20% - Accent1 3 2 2 2 3" xfId="2003"/>
    <cellStyle name="20% - Accent1 3 2 2 2 3 2" xfId="2004"/>
    <cellStyle name="20% - Accent1 3 2 2 2 3 2 2" xfId="2005"/>
    <cellStyle name="20% - Accent1 3 2 2 2 3 3" xfId="2006"/>
    <cellStyle name="20% - Accent1 3 2 2 2 3 3 2" xfId="2007"/>
    <cellStyle name="20% - Accent1 3 2 2 2 3 4" xfId="2008"/>
    <cellStyle name="20% - Accent1 3 2 2 2 3 5" xfId="2009"/>
    <cellStyle name="20% - Accent1 3 2 2 2 3 6" xfId="2010"/>
    <cellStyle name="20% - Accent1 3 2 2 2 3 7" xfId="2011"/>
    <cellStyle name="20% - Accent1 3 2 2 2 4" xfId="2012"/>
    <cellStyle name="20% - Accent1 3 2 2 2 4 2" xfId="2013"/>
    <cellStyle name="20% - Accent1 3 2 2 2 4 2 2" xfId="2014"/>
    <cellStyle name="20% - Accent1 3 2 2 2 4 3" xfId="2015"/>
    <cellStyle name="20% - Accent1 3 2 2 2 4 3 2" xfId="2016"/>
    <cellStyle name="20% - Accent1 3 2 2 2 4 4" xfId="2017"/>
    <cellStyle name="20% - Accent1 3 2 2 2 4 5" xfId="2018"/>
    <cellStyle name="20% - Accent1 3 2 2 2 4 6" xfId="2019"/>
    <cellStyle name="20% - Accent1 3 2 2 2 4 7" xfId="2020"/>
    <cellStyle name="20% - Accent1 3 2 2 2 5" xfId="2021"/>
    <cellStyle name="20% - Accent1 3 2 2 2 5 2" xfId="2022"/>
    <cellStyle name="20% - Accent1 3 2 2 2 6" xfId="2023"/>
    <cellStyle name="20% - Accent1 3 2 2 2 6 2" xfId="2024"/>
    <cellStyle name="20% - Accent1 3 2 2 2 7" xfId="2025"/>
    <cellStyle name="20% - Accent1 3 2 2 2 8" xfId="2026"/>
    <cellStyle name="20% - Accent1 3 2 2 2 9" xfId="2027"/>
    <cellStyle name="20% - Accent1 3 2 2 3" xfId="2028"/>
    <cellStyle name="20% - Accent1 3 2 2 3 2" xfId="2029"/>
    <cellStyle name="20% - Accent1 3 2 2 3 2 2" xfId="2030"/>
    <cellStyle name="20% - Accent1 3 2 2 3 3" xfId="2031"/>
    <cellStyle name="20% - Accent1 3 2 2 3 3 2" xfId="2032"/>
    <cellStyle name="20% - Accent1 3 2 2 3 4" xfId="2033"/>
    <cellStyle name="20% - Accent1 3 2 2 3 5" xfId="2034"/>
    <cellStyle name="20% - Accent1 3 2 2 3 6" xfId="2035"/>
    <cellStyle name="20% - Accent1 3 2 2 3 7" xfId="2036"/>
    <cellStyle name="20% - Accent1 3 2 2 4" xfId="2037"/>
    <cellStyle name="20% - Accent1 3 2 2 4 2" xfId="2038"/>
    <cellStyle name="20% - Accent1 3 2 2 4 2 2" xfId="2039"/>
    <cellStyle name="20% - Accent1 3 2 2 4 3" xfId="2040"/>
    <cellStyle name="20% - Accent1 3 2 2 4 3 2" xfId="2041"/>
    <cellStyle name="20% - Accent1 3 2 2 4 4" xfId="2042"/>
    <cellStyle name="20% - Accent1 3 2 2 4 5" xfId="2043"/>
    <cellStyle name="20% - Accent1 3 2 2 4 6" xfId="2044"/>
    <cellStyle name="20% - Accent1 3 2 2 4 7" xfId="2045"/>
    <cellStyle name="20% - Accent1 3 2 2 5" xfId="2046"/>
    <cellStyle name="20% - Accent1 3 2 2 5 2" xfId="2047"/>
    <cellStyle name="20% - Accent1 3 2 2 5 2 2" xfId="2048"/>
    <cellStyle name="20% - Accent1 3 2 2 5 3" xfId="2049"/>
    <cellStyle name="20% - Accent1 3 2 2 5 3 2" xfId="2050"/>
    <cellStyle name="20% - Accent1 3 2 2 5 4" xfId="2051"/>
    <cellStyle name="20% - Accent1 3 2 2 5 5" xfId="2052"/>
    <cellStyle name="20% - Accent1 3 2 2 5 6" xfId="2053"/>
    <cellStyle name="20% - Accent1 3 2 2 5 7" xfId="2054"/>
    <cellStyle name="20% - Accent1 3 2 2 6" xfId="2055"/>
    <cellStyle name="20% - Accent1 3 2 2 6 2" xfId="2056"/>
    <cellStyle name="20% - Accent1 3 2 2 7" xfId="2057"/>
    <cellStyle name="20% - Accent1 3 2 2 7 2" xfId="2058"/>
    <cellStyle name="20% - Accent1 3 2 2 8" xfId="2059"/>
    <cellStyle name="20% - Accent1 3 2 2 9" xfId="2060"/>
    <cellStyle name="20% - Accent1 3 2 3" xfId="2061"/>
    <cellStyle name="20% - Accent1 3 2 3 10" xfId="2062"/>
    <cellStyle name="20% - Accent1 3 2 3 11" xfId="2063"/>
    <cellStyle name="20% - Accent1 3 2 3 2" xfId="2064"/>
    <cellStyle name="20% - Accent1 3 2 3 2 10" xfId="2065"/>
    <cellStyle name="20% - Accent1 3 2 3 2 2" xfId="2066"/>
    <cellStyle name="20% - Accent1 3 2 3 2 2 2" xfId="2067"/>
    <cellStyle name="20% - Accent1 3 2 3 2 2 2 2" xfId="2068"/>
    <cellStyle name="20% - Accent1 3 2 3 2 2 3" xfId="2069"/>
    <cellStyle name="20% - Accent1 3 2 3 2 2 3 2" xfId="2070"/>
    <cellStyle name="20% - Accent1 3 2 3 2 2 4" xfId="2071"/>
    <cellStyle name="20% - Accent1 3 2 3 2 2 5" xfId="2072"/>
    <cellStyle name="20% - Accent1 3 2 3 2 2 6" xfId="2073"/>
    <cellStyle name="20% - Accent1 3 2 3 2 2 7" xfId="2074"/>
    <cellStyle name="20% - Accent1 3 2 3 2 3" xfId="2075"/>
    <cellStyle name="20% - Accent1 3 2 3 2 3 2" xfId="2076"/>
    <cellStyle name="20% - Accent1 3 2 3 2 3 2 2" xfId="2077"/>
    <cellStyle name="20% - Accent1 3 2 3 2 3 3" xfId="2078"/>
    <cellStyle name="20% - Accent1 3 2 3 2 3 3 2" xfId="2079"/>
    <cellStyle name="20% - Accent1 3 2 3 2 3 4" xfId="2080"/>
    <cellStyle name="20% - Accent1 3 2 3 2 3 5" xfId="2081"/>
    <cellStyle name="20% - Accent1 3 2 3 2 3 6" xfId="2082"/>
    <cellStyle name="20% - Accent1 3 2 3 2 3 7" xfId="2083"/>
    <cellStyle name="20% - Accent1 3 2 3 2 4" xfId="2084"/>
    <cellStyle name="20% - Accent1 3 2 3 2 4 2" xfId="2085"/>
    <cellStyle name="20% - Accent1 3 2 3 2 4 2 2" xfId="2086"/>
    <cellStyle name="20% - Accent1 3 2 3 2 4 3" xfId="2087"/>
    <cellStyle name="20% - Accent1 3 2 3 2 4 3 2" xfId="2088"/>
    <cellStyle name="20% - Accent1 3 2 3 2 4 4" xfId="2089"/>
    <cellStyle name="20% - Accent1 3 2 3 2 4 5" xfId="2090"/>
    <cellStyle name="20% - Accent1 3 2 3 2 4 6" xfId="2091"/>
    <cellStyle name="20% - Accent1 3 2 3 2 4 7" xfId="2092"/>
    <cellStyle name="20% - Accent1 3 2 3 2 5" xfId="2093"/>
    <cellStyle name="20% - Accent1 3 2 3 2 5 2" xfId="2094"/>
    <cellStyle name="20% - Accent1 3 2 3 2 6" xfId="2095"/>
    <cellStyle name="20% - Accent1 3 2 3 2 6 2" xfId="2096"/>
    <cellStyle name="20% - Accent1 3 2 3 2 7" xfId="2097"/>
    <cellStyle name="20% - Accent1 3 2 3 2 8" xfId="2098"/>
    <cellStyle name="20% - Accent1 3 2 3 2 9" xfId="2099"/>
    <cellStyle name="20% - Accent1 3 2 3 3" xfId="2100"/>
    <cellStyle name="20% - Accent1 3 2 3 3 2" xfId="2101"/>
    <cellStyle name="20% - Accent1 3 2 3 3 2 2" xfId="2102"/>
    <cellStyle name="20% - Accent1 3 2 3 3 3" xfId="2103"/>
    <cellStyle name="20% - Accent1 3 2 3 3 3 2" xfId="2104"/>
    <cellStyle name="20% - Accent1 3 2 3 3 4" xfId="2105"/>
    <cellStyle name="20% - Accent1 3 2 3 3 5" xfId="2106"/>
    <cellStyle name="20% - Accent1 3 2 3 3 6" xfId="2107"/>
    <cellStyle name="20% - Accent1 3 2 3 3 7" xfId="2108"/>
    <cellStyle name="20% - Accent1 3 2 3 4" xfId="2109"/>
    <cellStyle name="20% - Accent1 3 2 3 4 2" xfId="2110"/>
    <cellStyle name="20% - Accent1 3 2 3 4 2 2" xfId="2111"/>
    <cellStyle name="20% - Accent1 3 2 3 4 3" xfId="2112"/>
    <cellStyle name="20% - Accent1 3 2 3 4 3 2" xfId="2113"/>
    <cellStyle name="20% - Accent1 3 2 3 4 4" xfId="2114"/>
    <cellStyle name="20% - Accent1 3 2 3 4 5" xfId="2115"/>
    <cellStyle name="20% - Accent1 3 2 3 4 6" xfId="2116"/>
    <cellStyle name="20% - Accent1 3 2 3 4 7" xfId="2117"/>
    <cellStyle name="20% - Accent1 3 2 3 5" xfId="2118"/>
    <cellStyle name="20% - Accent1 3 2 3 5 2" xfId="2119"/>
    <cellStyle name="20% - Accent1 3 2 3 5 2 2" xfId="2120"/>
    <cellStyle name="20% - Accent1 3 2 3 5 3" xfId="2121"/>
    <cellStyle name="20% - Accent1 3 2 3 5 3 2" xfId="2122"/>
    <cellStyle name="20% - Accent1 3 2 3 5 4" xfId="2123"/>
    <cellStyle name="20% - Accent1 3 2 3 5 5" xfId="2124"/>
    <cellStyle name="20% - Accent1 3 2 3 5 6" xfId="2125"/>
    <cellStyle name="20% - Accent1 3 2 3 5 7" xfId="2126"/>
    <cellStyle name="20% - Accent1 3 2 3 6" xfId="2127"/>
    <cellStyle name="20% - Accent1 3 2 3 6 2" xfId="2128"/>
    <cellStyle name="20% - Accent1 3 2 3 7" xfId="2129"/>
    <cellStyle name="20% - Accent1 3 2 3 7 2" xfId="2130"/>
    <cellStyle name="20% - Accent1 3 2 3 8" xfId="2131"/>
    <cellStyle name="20% - Accent1 3 2 3 9" xfId="2132"/>
    <cellStyle name="20% - Accent1 3 2 4" xfId="2133"/>
    <cellStyle name="20% - Accent1 3 2 4 10" xfId="2134"/>
    <cellStyle name="20% - Accent1 3 2 4 2" xfId="2135"/>
    <cellStyle name="20% - Accent1 3 2 4 2 2" xfId="2136"/>
    <cellStyle name="20% - Accent1 3 2 4 2 2 2" xfId="2137"/>
    <cellStyle name="20% - Accent1 3 2 4 2 3" xfId="2138"/>
    <cellStyle name="20% - Accent1 3 2 4 2 3 2" xfId="2139"/>
    <cellStyle name="20% - Accent1 3 2 4 2 4" xfId="2140"/>
    <cellStyle name="20% - Accent1 3 2 4 2 5" xfId="2141"/>
    <cellStyle name="20% - Accent1 3 2 4 2 6" xfId="2142"/>
    <cellStyle name="20% - Accent1 3 2 4 2 7" xfId="2143"/>
    <cellStyle name="20% - Accent1 3 2 4 3" xfId="2144"/>
    <cellStyle name="20% - Accent1 3 2 4 3 2" xfId="2145"/>
    <cellStyle name="20% - Accent1 3 2 4 3 2 2" xfId="2146"/>
    <cellStyle name="20% - Accent1 3 2 4 3 3" xfId="2147"/>
    <cellStyle name="20% - Accent1 3 2 4 3 3 2" xfId="2148"/>
    <cellStyle name="20% - Accent1 3 2 4 3 4" xfId="2149"/>
    <cellStyle name="20% - Accent1 3 2 4 3 5" xfId="2150"/>
    <cellStyle name="20% - Accent1 3 2 4 3 6" xfId="2151"/>
    <cellStyle name="20% - Accent1 3 2 4 3 7" xfId="2152"/>
    <cellStyle name="20% - Accent1 3 2 4 4" xfId="2153"/>
    <cellStyle name="20% - Accent1 3 2 4 4 2" xfId="2154"/>
    <cellStyle name="20% - Accent1 3 2 4 4 2 2" xfId="2155"/>
    <cellStyle name="20% - Accent1 3 2 4 4 3" xfId="2156"/>
    <cellStyle name="20% - Accent1 3 2 4 4 3 2" xfId="2157"/>
    <cellStyle name="20% - Accent1 3 2 4 4 4" xfId="2158"/>
    <cellStyle name="20% - Accent1 3 2 4 4 5" xfId="2159"/>
    <cellStyle name="20% - Accent1 3 2 4 4 6" xfId="2160"/>
    <cellStyle name="20% - Accent1 3 2 4 4 7" xfId="2161"/>
    <cellStyle name="20% - Accent1 3 2 4 5" xfId="2162"/>
    <cellStyle name="20% - Accent1 3 2 4 5 2" xfId="2163"/>
    <cellStyle name="20% - Accent1 3 2 4 6" xfId="2164"/>
    <cellStyle name="20% - Accent1 3 2 4 6 2" xfId="2165"/>
    <cellStyle name="20% - Accent1 3 2 4 7" xfId="2166"/>
    <cellStyle name="20% - Accent1 3 2 4 8" xfId="2167"/>
    <cellStyle name="20% - Accent1 3 2 4 9" xfId="2168"/>
    <cellStyle name="20% - Accent1 3 2 5" xfId="2169"/>
    <cellStyle name="20% - Accent1 3 2 5 2" xfId="2170"/>
    <cellStyle name="20% - Accent1 3 2 5 2 2" xfId="2171"/>
    <cellStyle name="20% - Accent1 3 2 5 3" xfId="2172"/>
    <cellStyle name="20% - Accent1 3 2 5 3 2" xfId="2173"/>
    <cellStyle name="20% - Accent1 3 2 5 4" xfId="2174"/>
    <cellStyle name="20% - Accent1 3 2 5 5" xfId="2175"/>
    <cellStyle name="20% - Accent1 3 2 5 6" xfId="2176"/>
    <cellStyle name="20% - Accent1 3 2 5 7" xfId="2177"/>
    <cellStyle name="20% - Accent1 3 2 6" xfId="2178"/>
    <cellStyle name="20% - Accent1 3 2 6 2" xfId="2179"/>
    <cellStyle name="20% - Accent1 3 2 6 2 2" xfId="2180"/>
    <cellStyle name="20% - Accent1 3 2 6 3" xfId="2181"/>
    <cellStyle name="20% - Accent1 3 2 6 3 2" xfId="2182"/>
    <cellStyle name="20% - Accent1 3 2 6 4" xfId="2183"/>
    <cellStyle name="20% - Accent1 3 2 6 5" xfId="2184"/>
    <cellStyle name="20% - Accent1 3 2 6 6" xfId="2185"/>
    <cellStyle name="20% - Accent1 3 2 6 7" xfId="2186"/>
    <cellStyle name="20% - Accent1 3 2 7" xfId="2187"/>
    <cellStyle name="20% - Accent1 3 2 7 2" xfId="2188"/>
    <cellStyle name="20% - Accent1 3 2 7 2 2" xfId="2189"/>
    <cellStyle name="20% - Accent1 3 2 7 3" xfId="2190"/>
    <cellStyle name="20% - Accent1 3 2 7 3 2" xfId="2191"/>
    <cellStyle name="20% - Accent1 3 2 7 4" xfId="2192"/>
    <cellStyle name="20% - Accent1 3 2 7 5" xfId="2193"/>
    <cellStyle name="20% - Accent1 3 2 7 6" xfId="2194"/>
    <cellStyle name="20% - Accent1 3 2 7 7" xfId="2195"/>
    <cellStyle name="20% - Accent1 3 2 8" xfId="2196"/>
    <cellStyle name="20% - Accent1 3 2 8 2" xfId="2197"/>
    <cellStyle name="20% - Accent1 3 2 9" xfId="2198"/>
    <cellStyle name="20% - Accent1 3 2 9 2" xfId="2199"/>
    <cellStyle name="20% - Accent1 3 3" xfId="2200"/>
    <cellStyle name="20% - Accent1 3 3 10" xfId="2201"/>
    <cellStyle name="20% - Accent1 3 3 11" xfId="2202"/>
    <cellStyle name="20% - Accent1 3 3 12" xfId="2203"/>
    <cellStyle name="20% - Accent1 3 3 13" xfId="2204"/>
    <cellStyle name="20% - Accent1 3 3 2" xfId="2205"/>
    <cellStyle name="20% - Accent1 3 3 2 10" xfId="2206"/>
    <cellStyle name="20% - Accent1 3 3 2 11" xfId="2207"/>
    <cellStyle name="20% - Accent1 3 3 2 2" xfId="2208"/>
    <cellStyle name="20% - Accent1 3 3 2 2 10" xfId="2209"/>
    <cellStyle name="20% - Accent1 3 3 2 2 2" xfId="2210"/>
    <cellStyle name="20% - Accent1 3 3 2 2 2 2" xfId="2211"/>
    <cellStyle name="20% - Accent1 3 3 2 2 2 2 2" xfId="2212"/>
    <cellStyle name="20% - Accent1 3 3 2 2 2 3" xfId="2213"/>
    <cellStyle name="20% - Accent1 3 3 2 2 2 3 2" xfId="2214"/>
    <cellStyle name="20% - Accent1 3 3 2 2 2 4" xfId="2215"/>
    <cellStyle name="20% - Accent1 3 3 2 2 2 5" xfId="2216"/>
    <cellStyle name="20% - Accent1 3 3 2 2 2 6" xfId="2217"/>
    <cellStyle name="20% - Accent1 3 3 2 2 2 7" xfId="2218"/>
    <cellStyle name="20% - Accent1 3 3 2 2 3" xfId="2219"/>
    <cellStyle name="20% - Accent1 3 3 2 2 3 2" xfId="2220"/>
    <cellStyle name="20% - Accent1 3 3 2 2 3 2 2" xfId="2221"/>
    <cellStyle name="20% - Accent1 3 3 2 2 3 3" xfId="2222"/>
    <cellStyle name="20% - Accent1 3 3 2 2 3 3 2" xfId="2223"/>
    <cellStyle name="20% - Accent1 3 3 2 2 3 4" xfId="2224"/>
    <cellStyle name="20% - Accent1 3 3 2 2 3 5" xfId="2225"/>
    <cellStyle name="20% - Accent1 3 3 2 2 3 6" xfId="2226"/>
    <cellStyle name="20% - Accent1 3 3 2 2 3 7" xfId="2227"/>
    <cellStyle name="20% - Accent1 3 3 2 2 4" xfId="2228"/>
    <cellStyle name="20% - Accent1 3 3 2 2 4 2" xfId="2229"/>
    <cellStyle name="20% - Accent1 3 3 2 2 4 2 2" xfId="2230"/>
    <cellStyle name="20% - Accent1 3 3 2 2 4 3" xfId="2231"/>
    <cellStyle name="20% - Accent1 3 3 2 2 4 3 2" xfId="2232"/>
    <cellStyle name="20% - Accent1 3 3 2 2 4 4" xfId="2233"/>
    <cellStyle name="20% - Accent1 3 3 2 2 4 5" xfId="2234"/>
    <cellStyle name="20% - Accent1 3 3 2 2 4 6" xfId="2235"/>
    <cellStyle name="20% - Accent1 3 3 2 2 4 7" xfId="2236"/>
    <cellStyle name="20% - Accent1 3 3 2 2 5" xfId="2237"/>
    <cellStyle name="20% - Accent1 3 3 2 2 5 2" xfId="2238"/>
    <cellStyle name="20% - Accent1 3 3 2 2 6" xfId="2239"/>
    <cellStyle name="20% - Accent1 3 3 2 2 6 2" xfId="2240"/>
    <cellStyle name="20% - Accent1 3 3 2 2 7" xfId="2241"/>
    <cellStyle name="20% - Accent1 3 3 2 2 8" xfId="2242"/>
    <cellStyle name="20% - Accent1 3 3 2 2 9" xfId="2243"/>
    <cellStyle name="20% - Accent1 3 3 2 3" xfId="2244"/>
    <cellStyle name="20% - Accent1 3 3 2 3 2" xfId="2245"/>
    <cellStyle name="20% - Accent1 3 3 2 3 2 2" xfId="2246"/>
    <cellStyle name="20% - Accent1 3 3 2 3 3" xfId="2247"/>
    <cellStyle name="20% - Accent1 3 3 2 3 3 2" xfId="2248"/>
    <cellStyle name="20% - Accent1 3 3 2 3 4" xfId="2249"/>
    <cellStyle name="20% - Accent1 3 3 2 3 5" xfId="2250"/>
    <cellStyle name="20% - Accent1 3 3 2 3 6" xfId="2251"/>
    <cellStyle name="20% - Accent1 3 3 2 3 7" xfId="2252"/>
    <cellStyle name="20% - Accent1 3 3 2 4" xfId="2253"/>
    <cellStyle name="20% - Accent1 3 3 2 4 2" xfId="2254"/>
    <cellStyle name="20% - Accent1 3 3 2 4 2 2" xfId="2255"/>
    <cellStyle name="20% - Accent1 3 3 2 4 3" xfId="2256"/>
    <cellStyle name="20% - Accent1 3 3 2 4 3 2" xfId="2257"/>
    <cellStyle name="20% - Accent1 3 3 2 4 4" xfId="2258"/>
    <cellStyle name="20% - Accent1 3 3 2 4 5" xfId="2259"/>
    <cellStyle name="20% - Accent1 3 3 2 4 6" xfId="2260"/>
    <cellStyle name="20% - Accent1 3 3 2 4 7" xfId="2261"/>
    <cellStyle name="20% - Accent1 3 3 2 5" xfId="2262"/>
    <cellStyle name="20% - Accent1 3 3 2 5 2" xfId="2263"/>
    <cellStyle name="20% - Accent1 3 3 2 5 2 2" xfId="2264"/>
    <cellStyle name="20% - Accent1 3 3 2 5 3" xfId="2265"/>
    <cellStyle name="20% - Accent1 3 3 2 5 3 2" xfId="2266"/>
    <cellStyle name="20% - Accent1 3 3 2 5 4" xfId="2267"/>
    <cellStyle name="20% - Accent1 3 3 2 5 5" xfId="2268"/>
    <cellStyle name="20% - Accent1 3 3 2 5 6" xfId="2269"/>
    <cellStyle name="20% - Accent1 3 3 2 5 7" xfId="2270"/>
    <cellStyle name="20% - Accent1 3 3 2 6" xfId="2271"/>
    <cellStyle name="20% - Accent1 3 3 2 6 2" xfId="2272"/>
    <cellStyle name="20% - Accent1 3 3 2 7" xfId="2273"/>
    <cellStyle name="20% - Accent1 3 3 2 7 2" xfId="2274"/>
    <cellStyle name="20% - Accent1 3 3 2 8" xfId="2275"/>
    <cellStyle name="20% - Accent1 3 3 2 9" xfId="2276"/>
    <cellStyle name="20% - Accent1 3 3 3" xfId="2277"/>
    <cellStyle name="20% - Accent1 3 3 3 10" xfId="2278"/>
    <cellStyle name="20% - Accent1 3 3 3 11" xfId="2279"/>
    <cellStyle name="20% - Accent1 3 3 3 2" xfId="2280"/>
    <cellStyle name="20% - Accent1 3 3 3 2 10" xfId="2281"/>
    <cellStyle name="20% - Accent1 3 3 3 2 2" xfId="2282"/>
    <cellStyle name="20% - Accent1 3 3 3 2 2 2" xfId="2283"/>
    <cellStyle name="20% - Accent1 3 3 3 2 2 2 2" xfId="2284"/>
    <cellStyle name="20% - Accent1 3 3 3 2 2 3" xfId="2285"/>
    <cellStyle name="20% - Accent1 3 3 3 2 2 3 2" xfId="2286"/>
    <cellStyle name="20% - Accent1 3 3 3 2 2 4" xfId="2287"/>
    <cellStyle name="20% - Accent1 3 3 3 2 2 5" xfId="2288"/>
    <cellStyle name="20% - Accent1 3 3 3 2 2 6" xfId="2289"/>
    <cellStyle name="20% - Accent1 3 3 3 2 2 7" xfId="2290"/>
    <cellStyle name="20% - Accent1 3 3 3 2 3" xfId="2291"/>
    <cellStyle name="20% - Accent1 3 3 3 2 3 2" xfId="2292"/>
    <cellStyle name="20% - Accent1 3 3 3 2 3 2 2" xfId="2293"/>
    <cellStyle name="20% - Accent1 3 3 3 2 3 3" xfId="2294"/>
    <cellStyle name="20% - Accent1 3 3 3 2 3 3 2" xfId="2295"/>
    <cellStyle name="20% - Accent1 3 3 3 2 3 4" xfId="2296"/>
    <cellStyle name="20% - Accent1 3 3 3 2 3 5" xfId="2297"/>
    <cellStyle name="20% - Accent1 3 3 3 2 3 6" xfId="2298"/>
    <cellStyle name="20% - Accent1 3 3 3 2 3 7" xfId="2299"/>
    <cellStyle name="20% - Accent1 3 3 3 2 4" xfId="2300"/>
    <cellStyle name="20% - Accent1 3 3 3 2 4 2" xfId="2301"/>
    <cellStyle name="20% - Accent1 3 3 3 2 4 2 2" xfId="2302"/>
    <cellStyle name="20% - Accent1 3 3 3 2 4 3" xfId="2303"/>
    <cellStyle name="20% - Accent1 3 3 3 2 4 3 2" xfId="2304"/>
    <cellStyle name="20% - Accent1 3 3 3 2 4 4" xfId="2305"/>
    <cellStyle name="20% - Accent1 3 3 3 2 4 5" xfId="2306"/>
    <cellStyle name="20% - Accent1 3 3 3 2 4 6" xfId="2307"/>
    <cellStyle name="20% - Accent1 3 3 3 2 4 7" xfId="2308"/>
    <cellStyle name="20% - Accent1 3 3 3 2 5" xfId="2309"/>
    <cellStyle name="20% - Accent1 3 3 3 2 5 2" xfId="2310"/>
    <cellStyle name="20% - Accent1 3 3 3 2 6" xfId="2311"/>
    <cellStyle name="20% - Accent1 3 3 3 2 6 2" xfId="2312"/>
    <cellStyle name="20% - Accent1 3 3 3 2 7" xfId="2313"/>
    <cellStyle name="20% - Accent1 3 3 3 2 8" xfId="2314"/>
    <cellStyle name="20% - Accent1 3 3 3 2 9" xfId="2315"/>
    <cellStyle name="20% - Accent1 3 3 3 3" xfId="2316"/>
    <cellStyle name="20% - Accent1 3 3 3 3 2" xfId="2317"/>
    <cellStyle name="20% - Accent1 3 3 3 3 2 2" xfId="2318"/>
    <cellStyle name="20% - Accent1 3 3 3 3 3" xfId="2319"/>
    <cellStyle name="20% - Accent1 3 3 3 3 3 2" xfId="2320"/>
    <cellStyle name="20% - Accent1 3 3 3 3 4" xfId="2321"/>
    <cellStyle name="20% - Accent1 3 3 3 3 5" xfId="2322"/>
    <cellStyle name="20% - Accent1 3 3 3 3 6" xfId="2323"/>
    <cellStyle name="20% - Accent1 3 3 3 3 7" xfId="2324"/>
    <cellStyle name="20% - Accent1 3 3 3 4" xfId="2325"/>
    <cellStyle name="20% - Accent1 3 3 3 4 2" xfId="2326"/>
    <cellStyle name="20% - Accent1 3 3 3 4 2 2" xfId="2327"/>
    <cellStyle name="20% - Accent1 3 3 3 4 3" xfId="2328"/>
    <cellStyle name="20% - Accent1 3 3 3 4 3 2" xfId="2329"/>
    <cellStyle name="20% - Accent1 3 3 3 4 4" xfId="2330"/>
    <cellStyle name="20% - Accent1 3 3 3 4 5" xfId="2331"/>
    <cellStyle name="20% - Accent1 3 3 3 4 6" xfId="2332"/>
    <cellStyle name="20% - Accent1 3 3 3 4 7" xfId="2333"/>
    <cellStyle name="20% - Accent1 3 3 3 5" xfId="2334"/>
    <cellStyle name="20% - Accent1 3 3 3 5 2" xfId="2335"/>
    <cellStyle name="20% - Accent1 3 3 3 5 2 2" xfId="2336"/>
    <cellStyle name="20% - Accent1 3 3 3 5 3" xfId="2337"/>
    <cellStyle name="20% - Accent1 3 3 3 5 3 2" xfId="2338"/>
    <cellStyle name="20% - Accent1 3 3 3 5 4" xfId="2339"/>
    <cellStyle name="20% - Accent1 3 3 3 5 5" xfId="2340"/>
    <cellStyle name="20% - Accent1 3 3 3 5 6" xfId="2341"/>
    <cellStyle name="20% - Accent1 3 3 3 5 7" xfId="2342"/>
    <cellStyle name="20% - Accent1 3 3 3 6" xfId="2343"/>
    <cellStyle name="20% - Accent1 3 3 3 6 2" xfId="2344"/>
    <cellStyle name="20% - Accent1 3 3 3 7" xfId="2345"/>
    <cellStyle name="20% - Accent1 3 3 3 7 2" xfId="2346"/>
    <cellStyle name="20% - Accent1 3 3 3 8" xfId="2347"/>
    <cellStyle name="20% - Accent1 3 3 3 9" xfId="2348"/>
    <cellStyle name="20% - Accent1 3 3 4" xfId="2349"/>
    <cellStyle name="20% - Accent1 3 3 4 10" xfId="2350"/>
    <cellStyle name="20% - Accent1 3 3 4 2" xfId="2351"/>
    <cellStyle name="20% - Accent1 3 3 4 2 2" xfId="2352"/>
    <cellStyle name="20% - Accent1 3 3 4 2 2 2" xfId="2353"/>
    <cellStyle name="20% - Accent1 3 3 4 2 3" xfId="2354"/>
    <cellStyle name="20% - Accent1 3 3 4 2 3 2" xfId="2355"/>
    <cellStyle name="20% - Accent1 3 3 4 2 4" xfId="2356"/>
    <cellStyle name="20% - Accent1 3 3 4 2 5" xfId="2357"/>
    <cellStyle name="20% - Accent1 3 3 4 2 6" xfId="2358"/>
    <cellStyle name="20% - Accent1 3 3 4 2 7" xfId="2359"/>
    <cellStyle name="20% - Accent1 3 3 4 3" xfId="2360"/>
    <cellStyle name="20% - Accent1 3 3 4 3 2" xfId="2361"/>
    <cellStyle name="20% - Accent1 3 3 4 3 2 2" xfId="2362"/>
    <cellStyle name="20% - Accent1 3 3 4 3 3" xfId="2363"/>
    <cellStyle name="20% - Accent1 3 3 4 3 3 2" xfId="2364"/>
    <cellStyle name="20% - Accent1 3 3 4 3 4" xfId="2365"/>
    <cellStyle name="20% - Accent1 3 3 4 3 5" xfId="2366"/>
    <cellStyle name="20% - Accent1 3 3 4 3 6" xfId="2367"/>
    <cellStyle name="20% - Accent1 3 3 4 3 7" xfId="2368"/>
    <cellStyle name="20% - Accent1 3 3 4 4" xfId="2369"/>
    <cellStyle name="20% - Accent1 3 3 4 4 2" xfId="2370"/>
    <cellStyle name="20% - Accent1 3 3 4 4 2 2" xfId="2371"/>
    <cellStyle name="20% - Accent1 3 3 4 4 3" xfId="2372"/>
    <cellStyle name="20% - Accent1 3 3 4 4 3 2" xfId="2373"/>
    <cellStyle name="20% - Accent1 3 3 4 4 4" xfId="2374"/>
    <cellStyle name="20% - Accent1 3 3 4 4 5" xfId="2375"/>
    <cellStyle name="20% - Accent1 3 3 4 4 6" xfId="2376"/>
    <cellStyle name="20% - Accent1 3 3 4 4 7" xfId="2377"/>
    <cellStyle name="20% - Accent1 3 3 4 5" xfId="2378"/>
    <cellStyle name="20% - Accent1 3 3 4 5 2" xfId="2379"/>
    <cellStyle name="20% - Accent1 3 3 4 6" xfId="2380"/>
    <cellStyle name="20% - Accent1 3 3 4 6 2" xfId="2381"/>
    <cellStyle name="20% - Accent1 3 3 4 7" xfId="2382"/>
    <cellStyle name="20% - Accent1 3 3 4 8" xfId="2383"/>
    <cellStyle name="20% - Accent1 3 3 4 9" xfId="2384"/>
    <cellStyle name="20% - Accent1 3 3 5" xfId="2385"/>
    <cellStyle name="20% - Accent1 3 3 5 2" xfId="2386"/>
    <cellStyle name="20% - Accent1 3 3 5 2 2" xfId="2387"/>
    <cellStyle name="20% - Accent1 3 3 5 3" xfId="2388"/>
    <cellStyle name="20% - Accent1 3 3 5 3 2" xfId="2389"/>
    <cellStyle name="20% - Accent1 3 3 5 4" xfId="2390"/>
    <cellStyle name="20% - Accent1 3 3 5 5" xfId="2391"/>
    <cellStyle name="20% - Accent1 3 3 5 6" xfId="2392"/>
    <cellStyle name="20% - Accent1 3 3 5 7" xfId="2393"/>
    <cellStyle name="20% - Accent1 3 3 6" xfId="2394"/>
    <cellStyle name="20% - Accent1 3 3 6 2" xfId="2395"/>
    <cellStyle name="20% - Accent1 3 3 6 2 2" xfId="2396"/>
    <cellStyle name="20% - Accent1 3 3 6 3" xfId="2397"/>
    <cellStyle name="20% - Accent1 3 3 6 3 2" xfId="2398"/>
    <cellStyle name="20% - Accent1 3 3 6 4" xfId="2399"/>
    <cellStyle name="20% - Accent1 3 3 6 5" xfId="2400"/>
    <cellStyle name="20% - Accent1 3 3 6 6" xfId="2401"/>
    <cellStyle name="20% - Accent1 3 3 6 7" xfId="2402"/>
    <cellStyle name="20% - Accent1 3 3 7" xfId="2403"/>
    <cellStyle name="20% - Accent1 3 3 7 2" xfId="2404"/>
    <cellStyle name="20% - Accent1 3 3 7 2 2" xfId="2405"/>
    <cellStyle name="20% - Accent1 3 3 7 3" xfId="2406"/>
    <cellStyle name="20% - Accent1 3 3 7 3 2" xfId="2407"/>
    <cellStyle name="20% - Accent1 3 3 7 4" xfId="2408"/>
    <cellStyle name="20% - Accent1 3 3 7 5" xfId="2409"/>
    <cellStyle name="20% - Accent1 3 3 7 6" xfId="2410"/>
    <cellStyle name="20% - Accent1 3 3 7 7" xfId="2411"/>
    <cellStyle name="20% - Accent1 3 3 8" xfId="2412"/>
    <cellStyle name="20% - Accent1 3 3 8 2" xfId="2413"/>
    <cellStyle name="20% - Accent1 3 3 9" xfId="2414"/>
    <cellStyle name="20% - Accent1 3 3 9 2" xfId="2415"/>
    <cellStyle name="20% - Accent1 3 4" xfId="2416"/>
    <cellStyle name="20% - Accent1 3 4 10" xfId="2417"/>
    <cellStyle name="20% - Accent1 3 4 11" xfId="2418"/>
    <cellStyle name="20% - Accent1 3 4 12" xfId="2419"/>
    <cellStyle name="20% - Accent1 3 4 13" xfId="2420"/>
    <cellStyle name="20% - Accent1 3 4 2" xfId="2421"/>
    <cellStyle name="20% - Accent1 3 4 2 10" xfId="2422"/>
    <cellStyle name="20% - Accent1 3 4 2 11" xfId="2423"/>
    <cellStyle name="20% - Accent1 3 4 2 2" xfId="2424"/>
    <cellStyle name="20% - Accent1 3 4 2 2 10" xfId="2425"/>
    <cellStyle name="20% - Accent1 3 4 2 2 2" xfId="2426"/>
    <cellStyle name="20% - Accent1 3 4 2 2 2 2" xfId="2427"/>
    <cellStyle name="20% - Accent1 3 4 2 2 2 2 2" xfId="2428"/>
    <cellStyle name="20% - Accent1 3 4 2 2 2 3" xfId="2429"/>
    <cellStyle name="20% - Accent1 3 4 2 2 2 3 2" xfId="2430"/>
    <cellStyle name="20% - Accent1 3 4 2 2 2 4" xfId="2431"/>
    <cellStyle name="20% - Accent1 3 4 2 2 2 5" xfId="2432"/>
    <cellStyle name="20% - Accent1 3 4 2 2 2 6" xfId="2433"/>
    <cellStyle name="20% - Accent1 3 4 2 2 2 7" xfId="2434"/>
    <cellStyle name="20% - Accent1 3 4 2 2 3" xfId="2435"/>
    <cellStyle name="20% - Accent1 3 4 2 2 3 2" xfId="2436"/>
    <cellStyle name="20% - Accent1 3 4 2 2 3 2 2" xfId="2437"/>
    <cellStyle name="20% - Accent1 3 4 2 2 3 3" xfId="2438"/>
    <cellStyle name="20% - Accent1 3 4 2 2 3 3 2" xfId="2439"/>
    <cellStyle name="20% - Accent1 3 4 2 2 3 4" xfId="2440"/>
    <cellStyle name="20% - Accent1 3 4 2 2 3 5" xfId="2441"/>
    <cellStyle name="20% - Accent1 3 4 2 2 3 6" xfId="2442"/>
    <cellStyle name="20% - Accent1 3 4 2 2 3 7" xfId="2443"/>
    <cellStyle name="20% - Accent1 3 4 2 2 4" xfId="2444"/>
    <cellStyle name="20% - Accent1 3 4 2 2 4 2" xfId="2445"/>
    <cellStyle name="20% - Accent1 3 4 2 2 4 2 2" xfId="2446"/>
    <cellStyle name="20% - Accent1 3 4 2 2 4 3" xfId="2447"/>
    <cellStyle name="20% - Accent1 3 4 2 2 4 3 2" xfId="2448"/>
    <cellStyle name="20% - Accent1 3 4 2 2 4 4" xfId="2449"/>
    <cellStyle name="20% - Accent1 3 4 2 2 4 5" xfId="2450"/>
    <cellStyle name="20% - Accent1 3 4 2 2 4 6" xfId="2451"/>
    <cellStyle name="20% - Accent1 3 4 2 2 4 7" xfId="2452"/>
    <cellStyle name="20% - Accent1 3 4 2 2 5" xfId="2453"/>
    <cellStyle name="20% - Accent1 3 4 2 2 5 2" xfId="2454"/>
    <cellStyle name="20% - Accent1 3 4 2 2 6" xfId="2455"/>
    <cellStyle name="20% - Accent1 3 4 2 2 6 2" xfId="2456"/>
    <cellStyle name="20% - Accent1 3 4 2 2 7" xfId="2457"/>
    <cellStyle name="20% - Accent1 3 4 2 2 8" xfId="2458"/>
    <cellStyle name="20% - Accent1 3 4 2 2 9" xfId="2459"/>
    <cellStyle name="20% - Accent1 3 4 2 3" xfId="2460"/>
    <cellStyle name="20% - Accent1 3 4 2 3 2" xfId="2461"/>
    <cellStyle name="20% - Accent1 3 4 2 3 2 2" xfId="2462"/>
    <cellStyle name="20% - Accent1 3 4 2 3 3" xfId="2463"/>
    <cellStyle name="20% - Accent1 3 4 2 3 3 2" xfId="2464"/>
    <cellStyle name="20% - Accent1 3 4 2 3 4" xfId="2465"/>
    <cellStyle name="20% - Accent1 3 4 2 3 5" xfId="2466"/>
    <cellStyle name="20% - Accent1 3 4 2 3 6" xfId="2467"/>
    <cellStyle name="20% - Accent1 3 4 2 3 7" xfId="2468"/>
    <cellStyle name="20% - Accent1 3 4 2 4" xfId="2469"/>
    <cellStyle name="20% - Accent1 3 4 2 4 2" xfId="2470"/>
    <cellStyle name="20% - Accent1 3 4 2 4 2 2" xfId="2471"/>
    <cellStyle name="20% - Accent1 3 4 2 4 3" xfId="2472"/>
    <cellStyle name="20% - Accent1 3 4 2 4 3 2" xfId="2473"/>
    <cellStyle name="20% - Accent1 3 4 2 4 4" xfId="2474"/>
    <cellStyle name="20% - Accent1 3 4 2 4 5" xfId="2475"/>
    <cellStyle name="20% - Accent1 3 4 2 4 6" xfId="2476"/>
    <cellStyle name="20% - Accent1 3 4 2 4 7" xfId="2477"/>
    <cellStyle name="20% - Accent1 3 4 2 5" xfId="2478"/>
    <cellStyle name="20% - Accent1 3 4 2 5 2" xfId="2479"/>
    <cellStyle name="20% - Accent1 3 4 2 5 2 2" xfId="2480"/>
    <cellStyle name="20% - Accent1 3 4 2 5 3" xfId="2481"/>
    <cellStyle name="20% - Accent1 3 4 2 5 3 2" xfId="2482"/>
    <cellStyle name="20% - Accent1 3 4 2 5 4" xfId="2483"/>
    <cellStyle name="20% - Accent1 3 4 2 5 5" xfId="2484"/>
    <cellStyle name="20% - Accent1 3 4 2 5 6" xfId="2485"/>
    <cellStyle name="20% - Accent1 3 4 2 5 7" xfId="2486"/>
    <cellStyle name="20% - Accent1 3 4 2 6" xfId="2487"/>
    <cellStyle name="20% - Accent1 3 4 2 6 2" xfId="2488"/>
    <cellStyle name="20% - Accent1 3 4 2 7" xfId="2489"/>
    <cellStyle name="20% - Accent1 3 4 2 7 2" xfId="2490"/>
    <cellStyle name="20% - Accent1 3 4 2 8" xfId="2491"/>
    <cellStyle name="20% - Accent1 3 4 2 9" xfId="2492"/>
    <cellStyle name="20% - Accent1 3 4 3" xfId="2493"/>
    <cellStyle name="20% - Accent1 3 4 3 10" xfId="2494"/>
    <cellStyle name="20% - Accent1 3 4 3 11" xfId="2495"/>
    <cellStyle name="20% - Accent1 3 4 3 2" xfId="2496"/>
    <cellStyle name="20% - Accent1 3 4 3 2 10" xfId="2497"/>
    <cellStyle name="20% - Accent1 3 4 3 2 2" xfId="2498"/>
    <cellStyle name="20% - Accent1 3 4 3 2 2 2" xfId="2499"/>
    <cellStyle name="20% - Accent1 3 4 3 2 2 2 2" xfId="2500"/>
    <cellStyle name="20% - Accent1 3 4 3 2 2 3" xfId="2501"/>
    <cellStyle name="20% - Accent1 3 4 3 2 2 3 2" xfId="2502"/>
    <cellStyle name="20% - Accent1 3 4 3 2 2 4" xfId="2503"/>
    <cellStyle name="20% - Accent1 3 4 3 2 2 5" xfId="2504"/>
    <cellStyle name="20% - Accent1 3 4 3 2 2 6" xfId="2505"/>
    <cellStyle name="20% - Accent1 3 4 3 2 2 7" xfId="2506"/>
    <cellStyle name="20% - Accent1 3 4 3 2 3" xfId="2507"/>
    <cellStyle name="20% - Accent1 3 4 3 2 3 2" xfId="2508"/>
    <cellStyle name="20% - Accent1 3 4 3 2 3 2 2" xfId="2509"/>
    <cellStyle name="20% - Accent1 3 4 3 2 3 3" xfId="2510"/>
    <cellStyle name="20% - Accent1 3 4 3 2 3 3 2" xfId="2511"/>
    <cellStyle name="20% - Accent1 3 4 3 2 3 4" xfId="2512"/>
    <cellStyle name="20% - Accent1 3 4 3 2 3 5" xfId="2513"/>
    <cellStyle name="20% - Accent1 3 4 3 2 3 6" xfId="2514"/>
    <cellStyle name="20% - Accent1 3 4 3 2 3 7" xfId="2515"/>
    <cellStyle name="20% - Accent1 3 4 3 2 4" xfId="2516"/>
    <cellStyle name="20% - Accent1 3 4 3 2 4 2" xfId="2517"/>
    <cellStyle name="20% - Accent1 3 4 3 2 4 2 2" xfId="2518"/>
    <cellStyle name="20% - Accent1 3 4 3 2 4 3" xfId="2519"/>
    <cellStyle name="20% - Accent1 3 4 3 2 4 3 2" xfId="2520"/>
    <cellStyle name="20% - Accent1 3 4 3 2 4 4" xfId="2521"/>
    <cellStyle name="20% - Accent1 3 4 3 2 4 5" xfId="2522"/>
    <cellStyle name="20% - Accent1 3 4 3 2 4 6" xfId="2523"/>
    <cellStyle name="20% - Accent1 3 4 3 2 4 7" xfId="2524"/>
    <cellStyle name="20% - Accent1 3 4 3 2 5" xfId="2525"/>
    <cellStyle name="20% - Accent1 3 4 3 2 5 2" xfId="2526"/>
    <cellStyle name="20% - Accent1 3 4 3 2 6" xfId="2527"/>
    <cellStyle name="20% - Accent1 3 4 3 2 6 2" xfId="2528"/>
    <cellStyle name="20% - Accent1 3 4 3 2 7" xfId="2529"/>
    <cellStyle name="20% - Accent1 3 4 3 2 8" xfId="2530"/>
    <cellStyle name="20% - Accent1 3 4 3 2 9" xfId="2531"/>
    <cellStyle name="20% - Accent1 3 4 3 3" xfId="2532"/>
    <cellStyle name="20% - Accent1 3 4 3 3 2" xfId="2533"/>
    <cellStyle name="20% - Accent1 3 4 3 3 2 2" xfId="2534"/>
    <cellStyle name="20% - Accent1 3 4 3 3 3" xfId="2535"/>
    <cellStyle name="20% - Accent1 3 4 3 3 3 2" xfId="2536"/>
    <cellStyle name="20% - Accent1 3 4 3 3 4" xfId="2537"/>
    <cellStyle name="20% - Accent1 3 4 3 3 5" xfId="2538"/>
    <cellStyle name="20% - Accent1 3 4 3 3 6" xfId="2539"/>
    <cellStyle name="20% - Accent1 3 4 3 3 7" xfId="2540"/>
    <cellStyle name="20% - Accent1 3 4 3 4" xfId="2541"/>
    <cellStyle name="20% - Accent1 3 4 3 4 2" xfId="2542"/>
    <cellStyle name="20% - Accent1 3 4 3 4 2 2" xfId="2543"/>
    <cellStyle name="20% - Accent1 3 4 3 4 3" xfId="2544"/>
    <cellStyle name="20% - Accent1 3 4 3 4 3 2" xfId="2545"/>
    <cellStyle name="20% - Accent1 3 4 3 4 4" xfId="2546"/>
    <cellStyle name="20% - Accent1 3 4 3 4 5" xfId="2547"/>
    <cellStyle name="20% - Accent1 3 4 3 4 6" xfId="2548"/>
    <cellStyle name="20% - Accent1 3 4 3 4 7" xfId="2549"/>
    <cellStyle name="20% - Accent1 3 4 3 5" xfId="2550"/>
    <cellStyle name="20% - Accent1 3 4 3 5 2" xfId="2551"/>
    <cellStyle name="20% - Accent1 3 4 3 5 2 2" xfId="2552"/>
    <cellStyle name="20% - Accent1 3 4 3 5 3" xfId="2553"/>
    <cellStyle name="20% - Accent1 3 4 3 5 3 2" xfId="2554"/>
    <cellStyle name="20% - Accent1 3 4 3 5 4" xfId="2555"/>
    <cellStyle name="20% - Accent1 3 4 3 5 5" xfId="2556"/>
    <cellStyle name="20% - Accent1 3 4 3 5 6" xfId="2557"/>
    <cellStyle name="20% - Accent1 3 4 3 5 7" xfId="2558"/>
    <cellStyle name="20% - Accent1 3 4 3 6" xfId="2559"/>
    <cellStyle name="20% - Accent1 3 4 3 6 2" xfId="2560"/>
    <cellStyle name="20% - Accent1 3 4 3 7" xfId="2561"/>
    <cellStyle name="20% - Accent1 3 4 3 7 2" xfId="2562"/>
    <cellStyle name="20% - Accent1 3 4 3 8" xfId="2563"/>
    <cellStyle name="20% - Accent1 3 4 3 9" xfId="2564"/>
    <cellStyle name="20% - Accent1 3 4 4" xfId="2565"/>
    <cellStyle name="20% - Accent1 3 4 4 10" xfId="2566"/>
    <cellStyle name="20% - Accent1 3 4 4 2" xfId="2567"/>
    <cellStyle name="20% - Accent1 3 4 4 2 2" xfId="2568"/>
    <cellStyle name="20% - Accent1 3 4 4 2 2 2" xfId="2569"/>
    <cellStyle name="20% - Accent1 3 4 4 2 3" xfId="2570"/>
    <cellStyle name="20% - Accent1 3 4 4 2 3 2" xfId="2571"/>
    <cellStyle name="20% - Accent1 3 4 4 2 4" xfId="2572"/>
    <cellStyle name="20% - Accent1 3 4 4 2 5" xfId="2573"/>
    <cellStyle name="20% - Accent1 3 4 4 2 6" xfId="2574"/>
    <cellStyle name="20% - Accent1 3 4 4 2 7" xfId="2575"/>
    <cellStyle name="20% - Accent1 3 4 4 3" xfId="2576"/>
    <cellStyle name="20% - Accent1 3 4 4 3 2" xfId="2577"/>
    <cellStyle name="20% - Accent1 3 4 4 3 2 2" xfId="2578"/>
    <cellStyle name="20% - Accent1 3 4 4 3 3" xfId="2579"/>
    <cellStyle name="20% - Accent1 3 4 4 3 3 2" xfId="2580"/>
    <cellStyle name="20% - Accent1 3 4 4 3 4" xfId="2581"/>
    <cellStyle name="20% - Accent1 3 4 4 3 5" xfId="2582"/>
    <cellStyle name="20% - Accent1 3 4 4 3 6" xfId="2583"/>
    <cellStyle name="20% - Accent1 3 4 4 3 7" xfId="2584"/>
    <cellStyle name="20% - Accent1 3 4 4 4" xfId="2585"/>
    <cellStyle name="20% - Accent1 3 4 4 4 2" xfId="2586"/>
    <cellStyle name="20% - Accent1 3 4 4 4 2 2" xfId="2587"/>
    <cellStyle name="20% - Accent1 3 4 4 4 3" xfId="2588"/>
    <cellStyle name="20% - Accent1 3 4 4 4 3 2" xfId="2589"/>
    <cellStyle name="20% - Accent1 3 4 4 4 4" xfId="2590"/>
    <cellStyle name="20% - Accent1 3 4 4 4 5" xfId="2591"/>
    <cellStyle name="20% - Accent1 3 4 4 4 6" xfId="2592"/>
    <cellStyle name="20% - Accent1 3 4 4 4 7" xfId="2593"/>
    <cellStyle name="20% - Accent1 3 4 4 5" xfId="2594"/>
    <cellStyle name="20% - Accent1 3 4 4 5 2" xfId="2595"/>
    <cellStyle name="20% - Accent1 3 4 4 6" xfId="2596"/>
    <cellStyle name="20% - Accent1 3 4 4 6 2" xfId="2597"/>
    <cellStyle name="20% - Accent1 3 4 4 7" xfId="2598"/>
    <cellStyle name="20% - Accent1 3 4 4 8" xfId="2599"/>
    <cellStyle name="20% - Accent1 3 4 4 9" xfId="2600"/>
    <cellStyle name="20% - Accent1 3 4 5" xfId="2601"/>
    <cellStyle name="20% - Accent1 3 4 5 2" xfId="2602"/>
    <cellStyle name="20% - Accent1 3 4 5 2 2" xfId="2603"/>
    <cellStyle name="20% - Accent1 3 4 5 3" xfId="2604"/>
    <cellStyle name="20% - Accent1 3 4 5 3 2" xfId="2605"/>
    <cellStyle name="20% - Accent1 3 4 5 4" xfId="2606"/>
    <cellStyle name="20% - Accent1 3 4 5 5" xfId="2607"/>
    <cellStyle name="20% - Accent1 3 4 5 6" xfId="2608"/>
    <cellStyle name="20% - Accent1 3 4 5 7" xfId="2609"/>
    <cellStyle name="20% - Accent1 3 4 6" xfId="2610"/>
    <cellStyle name="20% - Accent1 3 4 6 2" xfId="2611"/>
    <cellStyle name="20% - Accent1 3 4 6 2 2" xfId="2612"/>
    <cellStyle name="20% - Accent1 3 4 6 3" xfId="2613"/>
    <cellStyle name="20% - Accent1 3 4 6 3 2" xfId="2614"/>
    <cellStyle name="20% - Accent1 3 4 6 4" xfId="2615"/>
    <cellStyle name="20% - Accent1 3 4 6 5" xfId="2616"/>
    <cellStyle name="20% - Accent1 3 4 6 6" xfId="2617"/>
    <cellStyle name="20% - Accent1 3 4 6 7" xfId="2618"/>
    <cellStyle name="20% - Accent1 3 4 7" xfId="2619"/>
    <cellStyle name="20% - Accent1 3 4 7 2" xfId="2620"/>
    <cellStyle name="20% - Accent1 3 4 7 2 2" xfId="2621"/>
    <cellStyle name="20% - Accent1 3 4 7 3" xfId="2622"/>
    <cellStyle name="20% - Accent1 3 4 7 3 2" xfId="2623"/>
    <cellStyle name="20% - Accent1 3 4 7 4" xfId="2624"/>
    <cellStyle name="20% - Accent1 3 4 7 5" xfId="2625"/>
    <cellStyle name="20% - Accent1 3 4 7 6" xfId="2626"/>
    <cellStyle name="20% - Accent1 3 4 7 7" xfId="2627"/>
    <cellStyle name="20% - Accent1 3 4 8" xfId="2628"/>
    <cellStyle name="20% - Accent1 3 4 8 2" xfId="2629"/>
    <cellStyle name="20% - Accent1 3 4 9" xfId="2630"/>
    <cellStyle name="20% - Accent1 3 4 9 2" xfId="2631"/>
    <cellStyle name="20% - Accent1 3 5" xfId="2632"/>
    <cellStyle name="20% - Accent1 3 5 10" xfId="2633"/>
    <cellStyle name="20% - Accent1 3 5 11" xfId="2634"/>
    <cellStyle name="20% - Accent1 3 5 12" xfId="2635"/>
    <cellStyle name="20% - Accent1 3 5 13" xfId="2636"/>
    <cellStyle name="20% - Accent1 3 5 2" xfId="2637"/>
    <cellStyle name="20% - Accent1 3 5 2 10" xfId="2638"/>
    <cellStyle name="20% - Accent1 3 5 2 11" xfId="2639"/>
    <cellStyle name="20% - Accent1 3 5 2 2" xfId="2640"/>
    <cellStyle name="20% - Accent1 3 5 2 2 10" xfId="2641"/>
    <cellStyle name="20% - Accent1 3 5 2 2 2" xfId="2642"/>
    <cellStyle name="20% - Accent1 3 5 2 2 2 2" xfId="2643"/>
    <cellStyle name="20% - Accent1 3 5 2 2 2 2 2" xfId="2644"/>
    <cellStyle name="20% - Accent1 3 5 2 2 2 3" xfId="2645"/>
    <cellStyle name="20% - Accent1 3 5 2 2 2 3 2" xfId="2646"/>
    <cellStyle name="20% - Accent1 3 5 2 2 2 4" xfId="2647"/>
    <cellStyle name="20% - Accent1 3 5 2 2 2 5" xfId="2648"/>
    <cellStyle name="20% - Accent1 3 5 2 2 2 6" xfId="2649"/>
    <cellStyle name="20% - Accent1 3 5 2 2 2 7" xfId="2650"/>
    <cellStyle name="20% - Accent1 3 5 2 2 3" xfId="2651"/>
    <cellStyle name="20% - Accent1 3 5 2 2 3 2" xfId="2652"/>
    <cellStyle name="20% - Accent1 3 5 2 2 3 2 2" xfId="2653"/>
    <cellStyle name="20% - Accent1 3 5 2 2 3 3" xfId="2654"/>
    <cellStyle name="20% - Accent1 3 5 2 2 3 3 2" xfId="2655"/>
    <cellStyle name="20% - Accent1 3 5 2 2 3 4" xfId="2656"/>
    <cellStyle name="20% - Accent1 3 5 2 2 3 5" xfId="2657"/>
    <cellStyle name="20% - Accent1 3 5 2 2 3 6" xfId="2658"/>
    <cellStyle name="20% - Accent1 3 5 2 2 3 7" xfId="2659"/>
    <cellStyle name="20% - Accent1 3 5 2 2 4" xfId="2660"/>
    <cellStyle name="20% - Accent1 3 5 2 2 4 2" xfId="2661"/>
    <cellStyle name="20% - Accent1 3 5 2 2 4 2 2" xfId="2662"/>
    <cellStyle name="20% - Accent1 3 5 2 2 4 3" xfId="2663"/>
    <cellStyle name="20% - Accent1 3 5 2 2 4 3 2" xfId="2664"/>
    <cellStyle name="20% - Accent1 3 5 2 2 4 4" xfId="2665"/>
    <cellStyle name="20% - Accent1 3 5 2 2 4 5" xfId="2666"/>
    <cellStyle name="20% - Accent1 3 5 2 2 4 6" xfId="2667"/>
    <cellStyle name="20% - Accent1 3 5 2 2 4 7" xfId="2668"/>
    <cellStyle name="20% - Accent1 3 5 2 2 5" xfId="2669"/>
    <cellStyle name="20% - Accent1 3 5 2 2 5 2" xfId="2670"/>
    <cellStyle name="20% - Accent1 3 5 2 2 6" xfId="2671"/>
    <cellStyle name="20% - Accent1 3 5 2 2 6 2" xfId="2672"/>
    <cellStyle name="20% - Accent1 3 5 2 2 7" xfId="2673"/>
    <cellStyle name="20% - Accent1 3 5 2 2 8" xfId="2674"/>
    <cellStyle name="20% - Accent1 3 5 2 2 9" xfId="2675"/>
    <cellStyle name="20% - Accent1 3 5 2 3" xfId="2676"/>
    <cellStyle name="20% - Accent1 3 5 2 3 2" xfId="2677"/>
    <cellStyle name="20% - Accent1 3 5 2 3 2 2" xfId="2678"/>
    <cellStyle name="20% - Accent1 3 5 2 3 3" xfId="2679"/>
    <cellStyle name="20% - Accent1 3 5 2 3 3 2" xfId="2680"/>
    <cellStyle name="20% - Accent1 3 5 2 3 4" xfId="2681"/>
    <cellStyle name="20% - Accent1 3 5 2 3 5" xfId="2682"/>
    <cellStyle name="20% - Accent1 3 5 2 3 6" xfId="2683"/>
    <cellStyle name="20% - Accent1 3 5 2 3 7" xfId="2684"/>
    <cellStyle name="20% - Accent1 3 5 2 4" xfId="2685"/>
    <cellStyle name="20% - Accent1 3 5 2 4 2" xfId="2686"/>
    <cellStyle name="20% - Accent1 3 5 2 4 2 2" xfId="2687"/>
    <cellStyle name="20% - Accent1 3 5 2 4 3" xfId="2688"/>
    <cellStyle name="20% - Accent1 3 5 2 4 3 2" xfId="2689"/>
    <cellStyle name="20% - Accent1 3 5 2 4 4" xfId="2690"/>
    <cellStyle name="20% - Accent1 3 5 2 4 5" xfId="2691"/>
    <cellStyle name="20% - Accent1 3 5 2 4 6" xfId="2692"/>
    <cellStyle name="20% - Accent1 3 5 2 4 7" xfId="2693"/>
    <cellStyle name="20% - Accent1 3 5 2 5" xfId="2694"/>
    <cellStyle name="20% - Accent1 3 5 2 5 2" xfId="2695"/>
    <cellStyle name="20% - Accent1 3 5 2 5 2 2" xfId="2696"/>
    <cellStyle name="20% - Accent1 3 5 2 5 3" xfId="2697"/>
    <cellStyle name="20% - Accent1 3 5 2 5 3 2" xfId="2698"/>
    <cellStyle name="20% - Accent1 3 5 2 5 4" xfId="2699"/>
    <cellStyle name="20% - Accent1 3 5 2 5 5" xfId="2700"/>
    <cellStyle name="20% - Accent1 3 5 2 5 6" xfId="2701"/>
    <cellStyle name="20% - Accent1 3 5 2 5 7" xfId="2702"/>
    <cellStyle name="20% - Accent1 3 5 2 6" xfId="2703"/>
    <cellStyle name="20% - Accent1 3 5 2 6 2" xfId="2704"/>
    <cellStyle name="20% - Accent1 3 5 2 7" xfId="2705"/>
    <cellStyle name="20% - Accent1 3 5 2 7 2" xfId="2706"/>
    <cellStyle name="20% - Accent1 3 5 2 8" xfId="2707"/>
    <cellStyle name="20% - Accent1 3 5 2 9" xfId="2708"/>
    <cellStyle name="20% - Accent1 3 5 3" xfId="2709"/>
    <cellStyle name="20% - Accent1 3 5 3 10" xfId="2710"/>
    <cellStyle name="20% - Accent1 3 5 3 11" xfId="2711"/>
    <cellStyle name="20% - Accent1 3 5 3 2" xfId="2712"/>
    <cellStyle name="20% - Accent1 3 5 3 2 10" xfId="2713"/>
    <cellStyle name="20% - Accent1 3 5 3 2 2" xfId="2714"/>
    <cellStyle name="20% - Accent1 3 5 3 2 2 2" xfId="2715"/>
    <cellStyle name="20% - Accent1 3 5 3 2 2 2 2" xfId="2716"/>
    <cellStyle name="20% - Accent1 3 5 3 2 2 3" xfId="2717"/>
    <cellStyle name="20% - Accent1 3 5 3 2 2 3 2" xfId="2718"/>
    <cellStyle name="20% - Accent1 3 5 3 2 2 4" xfId="2719"/>
    <cellStyle name="20% - Accent1 3 5 3 2 2 5" xfId="2720"/>
    <cellStyle name="20% - Accent1 3 5 3 2 2 6" xfId="2721"/>
    <cellStyle name="20% - Accent1 3 5 3 2 2 7" xfId="2722"/>
    <cellStyle name="20% - Accent1 3 5 3 2 3" xfId="2723"/>
    <cellStyle name="20% - Accent1 3 5 3 2 3 2" xfId="2724"/>
    <cellStyle name="20% - Accent1 3 5 3 2 3 2 2" xfId="2725"/>
    <cellStyle name="20% - Accent1 3 5 3 2 3 3" xfId="2726"/>
    <cellStyle name="20% - Accent1 3 5 3 2 3 3 2" xfId="2727"/>
    <cellStyle name="20% - Accent1 3 5 3 2 3 4" xfId="2728"/>
    <cellStyle name="20% - Accent1 3 5 3 2 3 5" xfId="2729"/>
    <cellStyle name="20% - Accent1 3 5 3 2 3 6" xfId="2730"/>
    <cellStyle name="20% - Accent1 3 5 3 2 3 7" xfId="2731"/>
    <cellStyle name="20% - Accent1 3 5 3 2 4" xfId="2732"/>
    <cellStyle name="20% - Accent1 3 5 3 2 4 2" xfId="2733"/>
    <cellStyle name="20% - Accent1 3 5 3 2 4 2 2" xfId="2734"/>
    <cellStyle name="20% - Accent1 3 5 3 2 4 3" xfId="2735"/>
    <cellStyle name="20% - Accent1 3 5 3 2 4 3 2" xfId="2736"/>
    <cellStyle name="20% - Accent1 3 5 3 2 4 4" xfId="2737"/>
    <cellStyle name="20% - Accent1 3 5 3 2 4 5" xfId="2738"/>
    <cellStyle name="20% - Accent1 3 5 3 2 4 6" xfId="2739"/>
    <cellStyle name="20% - Accent1 3 5 3 2 4 7" xfId="2740"/>
    <cellStyle name="20% - Accent1 3 5 3 2 5" xfId="2741"/>
    <cellStyle name="20% - Accent1 3 5 3 2 5 2" xfId="2742"/>
    <cellStyle name="20% - Accent1 3 5 3 2 6" xfId="2743"/>
    <cellStyle name="20% - Accent1 3 5 3 2 6 2" xfId="2744"/>
    <cellStyle name="20% - Accent1 3 5 3 2 7" xfId="2745"/>
    <cellStyle name="20% - Accent1 3 5 3 2 8" xfId="2746"/>
    <cellStyle name="20% - Accent1 3 5 3 2 9" xfId="2747"/>
    <cellStyle name="20% - Accent1 3 5 3 3" xfId="2748"/>
    <cellStyle name="20% - Accent1 3 5 3 3 2" xfId="2749"/>
    <cellStyle name="20% - Accent1 3 5 3 3 2 2" xfId="2750"/>
    <cellStyle name="20% - Accent1 3 5 3 3 3" xfId="2751"/>
    <cellStyle name="20% - Accent1 3 5 3 3 3 2" xfId="2752"/>
    <cellStyle name="20% - Accent1 3 5 3 3 4" xfId="2753"/>
    <cellStyle name="20% - Accent1 3 5 3 3 5" xfId="2754"/>
    <cellStyle name="20% - Accent1 3 5 3 3 6" xfId="2755"/>
    <cellStyle name="20% - Accent1 3 5 3 3 7" xfId="2756"/>
    <cellStyle name="20% - Accent1 3 5 3 4" xfId="2757"/>
    <cellStyle name="20% - Accent1 3 5 3 4 2" xfId="2758"/>
    <cellStyle name="20% - Accent1 3 5 3 4 2 2" xfId="2759"/>
    <cellStyle name="20% - Accent1 3 5 3 4 3" xfId="2760"/>
    <cellStyle name="20% - Accent1 3 5 3 4 3 2" xfId="2761"/>
    <cellStyle name="20% - Accent1 3 5 3 4 4" xfId="2762"/>
    <cellStyle name="20% - Accent1 3 5 3 4 5" xfId="2763"/>
    <cellStyle name="20% - Accent1 3 5 3 4 6" xfId="2764"/>
    <cellStyle name="20% - Accent1 3 5 3 4 7" xfId="2765"/>
    <cellStyle name="20% - Accent1 3 5 3 5" xfId="2766"/>
    <cellStyle name="20% - Accent1 3 5 3 5 2" xfId="2767"/>
    <cellStyle name="20% - Accent1 3 5 3 5 2 2" xfId="2768"/>
    <cellStyle name="20% - Accent1 3 5 3 5 3" xfId="2769"/>
    <cellStyle name="20% - Accent1 3 5 3 5 3 2" xfId="2770"/>
    <cellStyle name="20% - Accent1 3 5 3 5 4" xfId="2771"/>
    <cellStyle name="20% - Accent1 3 5 3 5 5" xfId="2772"/>
    <cellStyle name="20% - Accent1 3 5 3 5 6" xfId="2773"/>
    <cellStyle name="20% - Accent1 3 5 3 5 7" xfId="2774"/>
    <cellStyle name="20% - Accent1 3 5 3 6" xfId="2775"/>
    <cellStyle name="20% - Accent1 3 5 3 6 2" xfId="2776"/>
    <cellStyle name="20% - Accent1 3 5 3 7" xfId="2777"/>
    <cellStyle name="20% - Accent1 3 5 3 7 2" xfId="2778"/>
    <cellStyle name="20% - Accent1 3 5 3 8" xfId="2779"/>
    <cellStyle name="20% - Accent1 3 5 3 9" xfId="2780"/>
    <cellStyle name="20% - Accent1 3 5 4" xfId="2781"/>
    <cellStyle name="20% - Accent1 3 5 4 10" xfId="2782"/>
    <cellStyle name="20% - Accent1 3 5 4 2" xfId="2783"/>
    <cellStyle name="20% - Accent1 3 5 4 2 2" xfId="2784"/>
    <cellStyle name="20% - Accent1 3 5 4 2 2 2" xfId="2785"/>
    <cellStyle name="20% - Accent1 3 5 4 2 3" xfId="2786"/>
    <cellStyle name="20% - Accent1 3 5 4 2 3 2" xfId="2787"/>
    <cellStyle name="20% - Accent1 3 5 4 2 4" xfId="2788"/>
    <cellStyle name="20% - Accent1 3 5 4 2 5" xfId="2789"/>
    <cellStyle name="20% - Accent1 3 5 4 2 6" xfId="2790"/>
    <cellStyle name="20% - Accent1 3 5 4 2 7" xfId="2791"/>
    <cellStyle name="20% - Accent1 3 5 4 3" xfId="2792"/>
    <cellStyle name="20% - Accent1 3 5 4 3 2" xfId="2793"/>
    <cellStyle name="20% - Accent1 3 5 4 3 2 2" xfId="2794"/>
    <cellStyle name="20% - Accent1 3 5 4 3 3" xfId="2795"/>
    <cellStyle name="20% - Accent1 3 5 4 3 3 2" xfId="2796"/>
    <cellStyle name="20% - Accent1 3 5 4 3 4" xfId="2797"/>
    <cellStyle name="20% - Accent1 3 5 4 3 5" xfId="2798"/>
    <cellStyle name="20% - Accent1 3 5 4 3 6" xfId="2799"/>
    <cellStyle name="20% - Accent1 3 5 4 3 7" xfId="2800"/>
    <cellStyle name="20% - Accent1 3 5 4 4" xfId="2801"/>
    <cellStyle name="20% - Accent1 3 5 4 4 2" xfId="2802"/>
    <cellStyle name="20% - Accent1 3 5 4 4 2 2" xfId="2803"/>
    <cellStyle name="20% - Accent1 3 5 4 4 3" xfId="2804"/>
    <cellStyle name="20% - Accent1 3 5 4 4 3 2" xfId="2805"/>
    <cellStyle name="20% - Accent1 3 5 4 4 4" xfId="2806"/>
    <cellStyle name="20% - Accent1 3 5 4 4 5" xfId="2807"/>
    <cellStyle name="20% - Accent1 3 5 4 4 6" xfId="2808"/>
    <cellStyle name="20% - Accent1 3 5 4 4 7" xfId="2809"/>
    <cellStyle name="20% - Accent1 3 5 4 5" xfId="2810"/>
    <cellStyle name="20% - Accent1 3 5 4 5 2" xfId="2811"/>
    <cellStyle name="20% - Accent1 3 5 4 6" xfId="2812"/>
    <cellStyle name="20% - Accent1 3 5 4 6 2" xfId="2813"/>
    <cellStyle name="20% - Accent1 3 5 4 7" xfId="2814"/>
    <cellStyle name="20% - Accent1 3 5 4 8" xfId="2815"/>
    <cellStyle name="20% - Accent1 3 5 4 9" xfId="2816"/>
    <cellStyle name="20% - Accent1 3 5 5" xfId="2817"/>
    <cellStyle name="20% - Accent1 3 5 5 2" xfId="2818"/>
    <cellStyle name="20% - Accent1 3 5 5 2 2" xfId="2819"/>
    <cellStyle name="20% - Accent1 3 5 5 3" xfId="2820"/>
    <cellStyle name="20% - Accent1 3 5 5 3 2" xfId="2821"/>
    <cellStyle name="20% - Accent1 3 5 5 4" xfId="2822"/>
    <cellStyle name="20% - Accent1 3 5 5 5" xfId="2823"/>
    <cellStyle name="20% - Accent1 3 5 5 6" xfId="2824"/>
    <cellStyle name="20% - Accent1 3 5 5 7" xfId="2825"/>
    <cellStyle name="20% - Accent1 3 5 6" xfId="2826"/>
    <cellStyle name="20% - Accent1 3 5 6 2" xfId="2827"/>
    <cellStyle name="20% - Accent1 3 5 6 2 2" xfId="2828"/>
    <cellStyle name="20% - Accent1 3 5 6 3" xfId="2829"/>
    <cellStyle name="20% - Accent1 3 5 6 3 2" xfId="2830"/>
    <cellStyle name="20% - Accent1 3 5 6 4" xfId="2831"/>
    <cellStyle name="20% - Accent1 3 5 6 5" xfId="2832"/>
    <cellStyle name="20% - Accent1 3 5 6 6" xfId="2833"/>
    <cellStyle name="20% - Accent1 3 5 6 7" xfId="2834"/>
    <cellStyle name="20% - Accent1 3 5 7" xfId="2835"/>
    <cellStyle name="20% - Accent1 3 5 7 2" xfId="2836"/>
    <cellStyle name="20% - Accent1 3 5 7 2 2" xfId="2837"/>
    <cellStyle name="20% - Accent1 3 5 7 3" xfId="2838"/>
    <cellStyle name="20% - Accent1 3 5 7 3 2" xfId="2839"/>
    <cellStyle name="20% - Accent1 3 5 7 4" xfId="2840"/>
    <cellStyle name="20% - Accent1 3 5 7 5" xfId="2841"/>
    <cellStyle name="20% - Accent1 3 5 7 6" xfId="2842"/>
    <cellStyle name="20% - Accent1 3 5 7 7" xfId="2843"/>
    <cellStyle name="20% - Accent1 3 5 8" xfId="2844"/>
    <cellStyle name="20% - Accent1 3 5 8 2" xfId="2845"/>
    <cellStyle name="20% - Accent1 3 5 9" xfId="2846"/>
    <cellStyle name="20% - Accent1 3 5 9 2" xfId="2847"/>
    <cellStyle name="20% - Accent1 3 6" xfId="2848"/>
    <cellStyle name="20% - Accent1 3 6 10" xfId="2849"/>
    <cellStyle name="20% - Accent1 3 6 11" xfId="2850"/>
    <cellStyle name="20% - Accent1 3 6 12" xfId="2851"/>
    <cellStyle name="20% - Accent1 3 6 13" xfId="2852"/>
    <cellStyle name="20% - Accent1 3 6 2" xfId="2853"/>
    <cellStyle name="20% - Accent1 3 6 2 10" xfId="2854"/>
    <cellStyle name="20% - Accent1 3 6 2 11" xfId="2855"/>
    <cellStyle name="20% - Accent1 3 6 2 2" xfId="2856"/>
    <cellStyle name="20% - Accent1 3 6 2 2 10" xfId="2857"/>
    <cellStyle name="20% - Accent1 3 6 2 2 2" xfId="2858"/>
    <cellStyle name="20% - Accent1 3 6 2 2 2 2" xfId="2859"/>
    <cellStyle name="20% - Accent1 3 6 2 2 2 2 2" xfId="2860"/>
    <cellStyle name="20% - Accent1 3 6 2 2 2 3" xfId="2861"/>
    <cellStyle name="20% - Accent1 3 6 2 2 2 3 2" xfId="2862"/>
    <cellStyle name="20% - Accent1 3 6 2 2 2 4" xfId="2863"/>
    <cellStyle name="20% - Accent1 3 6 2 2 2 5" xfId="2864"/>
    <cellStyle name="20% - Accent1 3 6 2 2 2 6" xfId="2865"/>
    <cellStyle name="20% - Accent1 3 6 2 2 2 7" xfId="2866"/>
    <cellStyle name="20% - Accent1 3 6 2 2 3" xfId="2867"/>
    <cellStyle name="20% - Accent1 3 6 2 2 3 2" xfId="2868"/>
    <cellStyle name="20% - Accent1 3 6 2 2 3 2 2" xfId="2869"/>
    <cellStyle name="20% - Accent1 3 6 2 2 3 3" xfId="2870"/>
    <cellStyle name="20% - Accent1 3 6 2 2 3 3 2" xfId="2871"/>
    <cellStyle name="20% - Accent1 3 6 2 2 3 4" xfId="2872"/>
    <cellStyle name="20% - Accent1 3 6 2 2 3 5" xfId="2873"/>
    <cellStyle name="20% - Accent1 3 6 2 2 3 6" xfId="2874"/>
    <cellStyle name="20% - Accent1 3 6 2 2 3 7" xfId="2875"/>
    <cellStyle name="20% - Accent1 3 6 2 2 4" xfId="2876"/>
    <cellStyle name="20% - Accent1 3 6 2 2 4 2" xfId="2877"/>
    <cellStyle name="20% - Accent1 3 6 2 2 4 2 2" xfId="2878"/>
    <cellStyle name="20% - Accent1 3 6 2 2 4 3" xfId="2879"/>
    <cellStyle name="20% - Accent1 3 6 2 2 4 3 2" xfId="2880"/>
    <cellStyle name="20% - Accent1 3 6 2 2 4 4" xfId="2881"/>
    <cellStyle name="20% - Accent1 3 6 2 2 4 5" xfId="2882"/>
    <cellStyle name="20% - Accent1 3 6 2 2 4 6" xfId="2883"/>
    <cellStyle name="20% - Accent1 3 6 2 2 4 7" xfId="2884"/>
    <cellStyle name="20% - Accent1 3 6 2 2 5" xfId="2885"/>
    <cellStyle name="20% - Accent1 3 6 2 2 5 2" xfId="2886"/>
    <cellStyle name="20% - Accent1 3 6 2 2 6" xfId="2887"/>
    <cellStyle name="20% - Accent1 3 6 2 2 6 2" xfId="2888"/>
    <cellStyle name="20% - Accent1 3 6 2 2 7" xfId="2889"/>
    <cellStyle name="20% - Accent1 3 6 2 2 8" xfId="2890"/>
    <cellStyle name="20% - Accent1 3 6 2 2 9" xfId="2891"/>
    <cellStyle name="20% - Accent1 3 6 2 3" xfId="2892"/>
    <cellStyle name="20% - Accent1 3 6 2 3 2" xfId="2893"/>
    <cellStyle name="20% - Accent1 3 6 2 3 2 2" xfId="2894"/>
    <cellStyle name="20% - Accent1 3 6 2 3 3" xfId="2895"/>
    <cellStyle name="20% - Accent1 3 6 2 3 3 2" xfId="2896"/>
    <cellStyle name="20% - Accent1 3 6 2 3 4" xfId="2897"/>
    <cellStyle name="20% - Accent1 3 6 2 3 5" xfId="2898"/>
    <cellStyle name="20% - Accent1 3 6 2 3 6" xfId="2899"/>
    <cellStyle name="20% - Accent1 3 6 2 3 7" xfId="2900"/>
    <cellStyle name="20% - Accent1 3 6 2 4" xfId="2901"/>
    <cellStyle name="20% - Accent1 3 6 2 4 2" xfId="2902"/>
    <cellStyle name="20% - Accent1 3 6 2 4 2 2" xfId="2903"/>
    <cellStyle name="20% - Accent1 3 6 2 4 3" xfId="2904"/>
    <cellStyle name="20% - Accent1 3 6 2 4 3 2" xfId="2905"/>
    <cellStyle name="20% - Accent1 3 6 2 4 4" xfId="2906"/>
    <cellStyle name="20% - Accent1 3 6 2 4 5" xfId="2907"/>
    <cellStyle name="20% - Accent1 3 6 2 4 6" xfId="2908"/>
    <cellStyle name="20% - Accent1 3 6 2 4 7" xfId="2909"/>
    <cellStyle name="20% - Accent1 3 6 2 5" xfId="2910"/>
    <cellStyle name="20% - Accent1 3 6 2 5 2" xfId="2911"/>
    <cellStyle name="20% - Accent1 3 6 2 5 2 2" xfId="2912"/>
    <cellStyle name="20% - Accent1 3 6 2 5 3" xfId="2913"/>
    <cellStyle name="20% - Accent1 3 6 2 5 3 2" xfId="2914"/>
    <cellStyle name="20% - Accent1 3 6 2 5 4" xfId="2915"/>
    <cellStyle name="20% - Accent1 3 6 2 5 5" xfId="2916"/>
    <cellStyle name="20% - Accent1 3 6 2 5 6" xfId="2917"/>
    <cellStyle name="20% - Accent1 3 6 2 5 7" xfId="2918"/>
    <cellStyle name="20% - Accent1 3 6 2 6" xfId="2919"/>
    <cellStyle name="20% - Accent1 3 6 2 6 2" xfId="2920"/>
    <cellStyle name="20% - Accent1 3 6 2 7" xfId="2921"/>
    <cellStyle name="20% - Accent1 3 6 2 7 2" xfId="2922"/>
    <cellStyle name="20% - Accent1 3 6 2 8" xfId="2923"/>
    <cellStyle name="20% - Accent1 3 6 2 9" xfId="2924"/>
    <cellStyle name="20% - Accent1 3 6 3" xfId="2925"/>
    <cellStyle name="20% - Accent1 3 6 3 10" xfId="2926"/>
    <cellStyle name="20% - Accent1 3 6 3 11" xfId="2927"/>
    <cellStyle name="20% - Accent1 3 6 3 2" xfId="2928"/>
    <cellStyle name="20% - Accent1 3 6 3 2 10" xfId="2929"/>
    <cellStyle name="20% - Accent1 3 6 3 2 2" xfId="2930"/>
    <cellStyle name="20% - Accent1 3 6 3 2 2 2" xfId="2931"/>
    <cellStyle name="20% - Accent1 3 6 3 2 2 2 2" xfId="2932"/>
    <cellStyle name="20% - Accent1 3 6 3 2 2 3" xfId="2933"/>
    <cellStyle name="20% - Accent1 3 6 3 2 2 3 2" xfId="2934"/>
    <cellStyle name="20% - Accent1 3 6 3 2 2 4" xfId="2935"/>
    <cellStyle name="20% - Accent1 3 6 3 2 2 5" xfId="2936"/>
    <cellStyle name="20% - Accent1 3 6 3 2 2 6" xfId="2937"/>
    <cellStyle name="20% - Accent1 3 6 3 2 2 7" xfId="2938"/>
    <cellStyle name="20% - Accent1 3 6 3 2 3" xfId="2939"/>
    <cellStyle name="20% - Accent1 3 6 3 2 3 2" xfId="2940"/>
    <cellStyle name="20% - Accent1 3 6 3 2 3 2 2" xfId="2941"/>
    <cellStyle name="20% - Accent1 3 6 3 2 3 3" xfId="2942"/>
    <cellStyle name="20% - Accent1 3 6 3 2 3 3 2" xfId="2943"/>
    <cellStyle name="20% - Accent1 3 6 3 2 3 4" xfId="2944"/>
    <cellStyle name="20% - Accent1 3 6 3 2 3 5" xfId="2945"/>
    <cellStyle name="20% - Accent1 3 6 3 2 3 6" xfId="2946"/>
    <cellStyle name="20% - Accent1 3 6 3 2 3 7" xfId="2947"/>
    <cellStyle name="20% - Accent1 3 6 3 2 4" xfId="2948"/>
    <cellStyle name="20% - Accent1 3 6 3 2 4 2" xfId="2949"/>
    <cellStyle name="20% - Accent1 3 6 3 2 4 2 2" xfId="2950"/>
    <cellStyle name="20% - Accent1 3 6 3 2 4 3" xfId="2951"/>
    <cellStyle name="20% - Accent1 3 6 3 2 4 3 2" xfId="2952"/>
    <cellStyle name="20% - Accent1 3 6 3 2 4 4" xfId="2953"/>
    <cellStyle name="20% - Accent1 3 6 3 2 4 5" xfId="2954"/>
    <cellStyle name="20% - Accent1 3 6 3 2 4 6" xfId="2955"/>
    <cellStyle name="20% - Accent1 3 6 3 2 4 7" xfId="2956"/>
    <cellStyle name="20% - Accent1 3 6 3 2 5" xfId="2957"/>
    <cellStyle name="20% - Accent1 3 6 3 2 5 2" xfId="2958"/>
    <cellStyle name="20% - Accent1 3 6 3 2 6" xfId="2959"/>
    <cellStyle name="20% - Accent1 3 6 3 2 6 2" xfId="2960"/>
    <cellStyle name="20% - Accent1 3 6 3 2 7" xfId="2961"/>
    <cellStyle name="20% - Accent1 3 6 3 2 8" xfId="2962"/>
    <cellStyle name="20% - Accent1 3 6 3 2 9" xfId="2963"/>
    <cellStyle name="20% - Accent1 3 6 3 3" xfId="2964"/>
    <cellStyle name="20% - Accent1 3 6 3 3 2" xfId="2965"/>
    <cellStyle name="20% - Accent1 3 6 3 3 2 2" xfId="2966"/>
    <cellStyle name="20% - Accent1 3 6 3 3 3" xfId="2967"/>
    <cellStyle name="20% - Accent1 3 6 3 3 3 2" xfId="2968"/>
    <cellStyle name="20% - Accent1 3 6 3 3 4" xfId="2969"/>
    <cellStyle name="20% - Accent1 3 6 3 3 5" xfId="2970"/>
    <cellStyle name="20% - Accent1 3 6 3 3 6" xfId="2971"/>
    <cellStyle name="20% - Accent1 3 6 3 3 7" xfId="2972"/>
    <cellStyle name="20% - Accent1 3 6 3 4" xfId="2973"/>
    <cellStyle name="20% - Accent1 3 6 3 4 2" xfId="2974"/>
    <cellStyle name="20% - Accent1 3 6 3 4 2 2" xfId="2975"/>
    <cellStyle name="20% - Accent1 3 6 3 4 3" xfId="2976"/>
    <cellStyle name="20% - Accent1 3 6 3 4 3 2" xfId="2977"/>
    <cellStyle name="20% - Accent1 3 6 3 4 4" xfId="2978"/>
    <cellStyle name="20% - Accent1 3 6 3 4 5" xfId="2979"/>
    <cellStyle name="20% - Accent1 3 6 3 4 6" xfId="2980"/>
    <cellStyle name="20% - Accent1 3 6 3 4 7" xfId="2981"/>
    <cellStyle name="20% - Accent1 3 6 3 5" xfId="2982"/>
    <cellStyle name="20% - Accent1 3 6 3 5 2" xfId="2983"/>
    <cellStyle name="20% - Accent1 3 6 3 5 2 2" xfId="2984"/>
    <cellStyle name="20% - Accent1 3 6 3 5 3" xfId="2985"/>
    <cellStyle name="20% - Accent1 3 6 3 5 3 2" xfId="2986"/>
    <cellStyle name="20% - Accent1 3 6 3 5 4" xfId="2987"/>
    <cellStyle name="20% - Accent1 3 6 3 5 5" xfId="2988"/>
    <cellStyle name="20% - Accent1 3 6 3 5 6" xfId="2989"/>
    <cellStyle name="20% - Accent1 3 6 3 5 7" xfId="2990"/>
    <cellStyle name="20% - Accent1 3 6 3 6" xfId="2991"/>
    <cellStyle name="20% - Accent1 3 6 3 6 2" xfId="2992"/>
    <cellStyle name="20% - Accent1 3 6 3 7" xfId="2993"/>
    <cellStyle name="20% - Accent1 3 6 3 7 2" xfId="2994"/>
    <cellStyle name="20% - Accent1 3 6 3 8" xfId="2995"/>
    <cellStyle name="20% - Accent1 3 6 3 9" xfId="2996"/>
    <cellStyle name="20% - Accent1 3 6 4" xfId="2997"/>
    <cellStyle name="20% - Accent1 3 6 4 10" xfId="2998"/>
    <cellStyle name="20% - Accent1 3 6 4 2" xfId="2999"/>
    <cellStyle name="20% - Accent1 3 6 4 2 2" xfId="3000"/>
    <cellStyle name="20% - Accent1 3 6 4 2 2 2" xfId="3001"/>
    <cellStyle name="20% - Accent1 3 6 4 2 3" xfId="3002"/>
    <cellStyle name="20% - Accent1 3 6 4 2 3 2" xfId="3003"/>
    <cellStyle name="20% - Accent1 3 6 4 2 4" xfId="3004"/>
    <cellStyle name="20% - Accent1 3 6 4 2 5" xfId="3005"/>
    <cellStyle name="20% - Accent1 3 6 4 2 6" xfId="3006"/>
    <cellStyle name="20% - Accent1 3 6 4 2 7" xfId="3007"/>
    <cellStyle name="20% - Accent1 3 6 4 3" xfId="3008"/>
    <cellStyle name="20% - Accent1 3 6 4 3 2" xfId="3009"/>
    <cellStyle name="20% - Accent1 3 6 4 3 2 2" xfId="3010"/>
    <cellStyle name="20% - Accent1 3 6 4 3 3" xfId="3011"/>
    <cellStyle name="20% - Accent1 3 6 4 3 3 2" xfId="3012"/>
    <cellStyle name="20% - Accent1 3 6 4 3 4" xfId="3013"/>
    <cellStyle name="20% - Accent1 3 6 4 3 5" xfId="3014"/>
    <cellStyle name="20% - Accent1 3 6 4 3 6" xfId="3015"/>
    <cellStyle name="20% - Accent1 3 6 4 3 7" xfId="3016"/>
    <cellStyle name="20% - Accent1 3 6 4 4" xfId="3017"/>
    <cellStyle name="20% - Accent1 3 6 4 4 2" xfId="3018"/>
    <cellStyle name="20% - Accent1 3 6 4 4 2 2" xfId="3019"/>
    <cellStyle name="20% - Accent1 3 6 4 4 3" xfId="3020"/>
    <cellStyle name="20% - Accent1 3 6 4 4 3 2" xfId="3021"/>
    <cellStyle name="20% - Accent1 3 6 4 4 4" xfId="3022"/>
    <cellStyle name="20% - Accent1 3 6 4 4 5" xfId="3023"/>
    <cellStyle name="20% - Accent1 3 6 4 4 6" xfId="3024"/>
    <cellStyle name="20% - Accent1 3 6 4 4 7" xfId="3025"/>
    <cellStyle name="20% - Accent1 3 6 4 5" xfId="3026"/>
    <cellStyle name="20% - Accent1 3 6 4 5 2" xfId="3027"/>
    <cellStyle name="20% - Accent1 3 6 4 6" xfId="3028"/>
    <cellStyle name="20% - Accent1 3 6 4 6 2" xfId="3029"/>
    <cellStyle name="20% - Accent1 3 6 4 7" xfId="3030"/>
    <cellStyle name="20% - Accent1 3 6 4 8" xfId="3031"/>
    <cellStyle name="20% - Accent1 3 6 4 9" xfId="3032"/>
    <cellStyle name="20% - Accent1 3 6 5" xfId="3033"/>
    <cellStyle name="20% - Accent1 3 6 5 2" xfId="3034"/>
    <cellStyle name="20% - Accent1 3 6 5 2 2" xfId="3035"/>
    <cellStyle name="20% - Accent1 3 6 5 3" xfId="3036"/>
    <cellStyle name="20% - Accent1 3 6 5 3 2" xfId="3037"/>
    <cellStyle name="20% - Accent1 3 6 5 4" xfId="3038"/>
    <cellStyle name="20% - Accent1 3 6 5 5" xfId="3039"/>
    <cellStyle name="20% - Accent1 3 6 5 6" xfId="3040"/>
    <cellStyle name="20% - Accent1 3 6 5 7" xfId="3041"/>
    <cellStyle name="20% - Accent1 3 6 6" xfId="3042"/>
    <cellStyle name="20% - Accent1 3 6 6 2" xfId="3043"/>
    <cellStyle name="20% - Accent1 3 6 6 2 2" xfId="3044"/>
    <cellStyle name="20% - Accent1 3 6 6 3" xfId="3045"/>
    <cellStyle name="20% - Accent1 3 6 6 3 2" xfId="3046"/>
    <cellStyle name="20% - Accent1 3 6 6 4" xfId="3047"/>
    <cellStyle name="20% - Accent1 3 6 6 5" xfId="3048"/>
    <cellStyle name="20% - Accent1 3 6 6 6" xfId="3049"/>
    <cellStyle name="20% - Accent1 3 6 6 7" xfId="3050"/>
    <cellStyle name="20% - Accent1 3 6 7" xfId="3051"/>
    <cellStyle name="20% - Accent1 3 6 7 2" xfId="3052"/>
    <cellStyle name="20% - Accent1 3 6 7 2 2" xfId="3053"/>
    <cellStyle name="20% - Accent1 3 6 7 3" xfId="3054"/>
    <cellStyle name="20% - Accent1 3 6 7 3 2" xfId="3055"/>
    <cellStyle name="20% - Accent1 3 6 7 4" xfId="3056"/>
    <cellStyle name="20% - Accent1 3 6 7 5" xfId="3057"/>
    <cellStyle name="20% - Accent1 3 6 7 6" xfId="3058"/>
    <cellStyle name="20% - Accent1 3 6 7 7" xfId="3059"/>
    <cellStyle name="20% - Accent1 3 6 8" xfId="3060"/>
    <cellStyle name="20% - Accent1 3 6 8 2" xfId="3061"/>
    <cellStyle name="20% - Accent1 3 6 9" xfId="3062"/>
    <cellStyle name="20% - Accent1 3 6 9 2" xfId="3063"/>
    <cellStyle name="20% - Accent1 3 7" xfId="3064"/>
    <cellStyle name="20% - Accent1 3 7 10" xfId="3065"/>
    <cellStyle name="20% - Accent1 3 7 11" xfId="3066"/>
    <cellStyle name="20% - Accent1 3 7 2" xfId="3067"/>
    <cellStyle name="20% - Accent1 3 7 2 10" xfId="3068"/>
    <cellStyle name="20% - Accent1 3 7 2 2" xfId="3069"/>
    <cellStyle name="20% - Accent1 3 7 2 2 2" xfId="3070"/>
    <cellStyle name="20% - Accent1 3 7 2 2 2 2" xfId="3071"/>
    <cellStyle name="20% - Accent1 3 7 2 2 3" xfId="3072"/>
    <cellStyle name="20% - Accent1 3 7 2 2 3 2" xfId="3073"/>
    <cellStyle name="20% - Accent1 3 7 2 2 4" xfId="3074"/>
    <cellStyle name="20% - Accent1 3 7 2 2 5" xfId="3075"/>
    <cellStyle name="20% - Accent1 3 7 2 2 6" xfId="3076"/>
    <cellStyle name="20% - Accent1 3 7 2 2 7" xfId="3077"/>
    <cellStyle name="20% - Accent1 3 7 2 3" xfId="3078"/>
    <cellStyle name="20% - Accent1 3 7 2 3 2" xfId="3079"/>
    <cellStyle name="20% - Accent1 3 7 2 3 2 2" xfId="3080"/>
    <cellStyle name="20% - Accent1 3 7 2 3 3" xfId="3081"/>
    <cellStyle name="20% - Accent1 3 7 2 3 3 2" xfId="3082"/>
    <cellStyle name="20% - Accent1 3 7 2 3 4" xfId="3083"/>
    <cellStyle name="20% - Accent1 3 7 2 3 5" xfId="3084"/>
    <cellStyle name="20% - Accent1 3 7 2 3 6" xfId="3085"/>
    <cellStyle name="20% - Accent1 3 7 2 3 7" xfId="3086"/>
    <cellStyle name="20% - Accent1 3 7 2 4" xfId="3087"/>
    <cellStyle name="20% - Accent1 3 7 2 4 2" xfId="3088"/>
    <cellStyle name="20% - Accent1 3 7 2 4 2 2" xfId="3089"/>
    <cellStyle name="20% - Accent1 3 7 2 4 3" xfId="3090"/>
    <cellStyle name="20% - Accent1 3 7 2 4 3 2" xfId="3091"/>
    <cellStyle name="20% - Accent1 3 7 2 4 4" xfId="3092"/>
    <cellStyle name="20% - Accent1 3 7 2 4 5" xfId="3093"/>
    <cellStyle name="20% - Accent1 3 7 2 4 6" xfId="3094"/>
    <cellStyle name="20% - Accent1 3 7 2 4 7" xfId="3095"/>
    <cellStyle name="20% - Accent1 3 7 2 5" xfId="3096"/>
    <cellStyle name="20% - Accent1 3 7 2 5 2" xfId="3097"/>
    <cellStyle name="20% - Accent1 3 7 2 6" xfId="3098"/>
    <cellStyle name="20% - Accent1 3 7 2 6 2" xfId="3099"/>
    <cellStyle name="20% - Accent1 3 7 2 7" xfId="3100"/>
    <cellStyle name="20% - Accent1 3 7 2 8" xfId="3101"/>
    <cellStyle name="20% - Accent1 3 7 2 9" xfId="3102"/>
    <cellStyle name="20% - Accent1 3 7 3" xfId="3103"/>
    <cellStyle name="20% - Accent1 3 7 3 2" xfId="3104"/>
    <cellStyle name="20% - Accent1 3 7 3 2 2" xfId="3105"/>
    <cellStyle name="20% - Accent1 3 7 3 3" xfId="3106"/>
    <cellStyle name="20% - Accent1 3 7 3 3 2" xfId="3107"/>
    <cellStyle name="20% - Accent1 3 7 3 4" xfId="3108"/>
    <cellStyle name="20% - Accent1 3 7 3 5" xfId="3109"/>
    <cellStyle name="20% - Accent1 3 7 3 6" xfId="3110"/>
    <cellStyle name="20% - Accent1 3 7 3 7" xfId="3111"/>
    <cellStyle name="20% - Accent1 3 7 4" xfId="3112"/>
    <cellStyle name="20% - Accent1 3 7 4 2" xfId="3113"/>
    <cellStyle name="20% - Accent1 3 7 4 2 2" xfId="3114"/>
    <cellStyle name="20% - Accent1 3 7 4 3" xfId="3115"/>
    <cellStyle name="20% - Accent1 3 7 4 3 2" xfId="3116"/>
    <cellStyle name="20% - Accent1 3 7 4 4" xfId="3117"/>
    <cellStyle name="20% - Accent1 3 7 4 5" xfId="3118"/>
    <cellStyle name="20% - Accent1 3 7 4 6" xfId="3119"/>
    <cellStyle name="20% - Accent1 3 7 4 7" xfId="3120"/>
    <cellStyle name="20% - Accent1 3 7 5" xfId="3121"/>
    <cellStyle name="20% - Accent1 3 7 5 2" xfId="3122"/>
    <cellStyle name="20% - Accent1 3 7 5 2 2" xfId="3123"/>
    <cellStyle name="20% - Accent1 3 7 5 3" xfId="3124"/>
    <cellStyle name="20% - Accent1 3 7 5 3 2" xfId="3125"/>
    <cellStyle name="20% - Accent1 3 7 5 4" xfId="3126"/>
    <cellStyle name="20% - Accent1 3 7 5 5" xfId="3127"/>
    <cellStyle name="20% - Accent1 3 7 5 6" xfId="3128"/>
    <cellStyle name="20% - Accent1 3 7 5 7" xfId="3129"/>
    <cellStyle name="20% - Accent1 3 7 6" xfId="3130"/>
    <cellStyle name="20% - Accent1 3 7 6 2" xfId="3131"/>
    <cellStyle name="20% - Accent1 3 7 7" xfId="3132"/>
    <cellStyle name="20% - Accent1 3 7 7 2" xfId="3133"/>
    <cellStyle name="20% - Accent1 3 7 8" xfId="3134"/>
    <cellStyle name="20% - Accent1 3 7 9" xfId="3135"/>
    <cellStyle name="20% - Accent1 3 8" xfId="3136"/>
    <cellStyle name="20% - Accent1 3 8 10" xfId="3137"/>
    <cellStyle name="20% - Accent1 3 8 11" xfId="3138"/>
    <cellStyle name="20% - Accent1 3 8 2" xfId="3139"/>
    <cellStyle name="20% - Accent1 3 8 2 10" xfId="3140"/>
    <cellStyle name="20% - Accent1 3 8 2 2" xfId="3141"/>
    <cellStyle name="20% - Accent1 3 8 2 2 2" xfId="3142"/>
    <cellStyle name="20% - Accent1 3 8 2 2 2 2" xfId="3143"/>
    <cellStyle name="20% - Accent1 3 8 2 2 3" xfId="3144"/>
    <cellStyle name="20% - Accent1 3 8 2 2 3 2" xfId="3145"/>
    <cellStyle name="20% - Accent1 3 8 2 2 4" xfId="3146"/>
    <cellStyle name="20% - Accent1 3 8 2 2 5" xfId="3147"/>
    <cellStyle name="20% - Accent1 3 8 2 2 6" xfId="3148"/>
    <cellStyle name="20% - Accent1 3 8 2 2 7" xfId="3149"/>
    <cellStyle name="20% - Accent1 3 8 2 3" xfId="3150"/>
    <cellStyle name="20% - Accent1 3 8 2 3 2" xfId="3151"/>
    <cellStyle name="20% - Accent1 3 8 2 3 2 2" xfId="3152"/>
    <cellStyle name="20% - Accent1 3 8 2 3 3" xfId="3153"/>
    <cellStyle name="20% - Accent1 3 8 2 3 3 2" xfId="3154"/>
    <cellStyle name="20% - Accent1 3 8 2 3 4" xfId="3155"/>
    <cellStyle name="20% - Accent1 3 8 2 3 5" xfId="3156"/>
    <cellStyle name="20% - Accent1 3 8 2 3 6" xfId="3157"/>
    <cellStyle name="20% - Accent1 3 8 2 3 7" xfId="3158"/>
    <cellStyle name="20% - Accent1 3 8 2 4" xfId="3159"/>
    <cellStyle name="20% - Accent1 3 8 2 4 2" xfId="3160"/>
    <cellStyle name="20% - Accent1 3 8 2 4 2 2" xfId="3161"/>
    <cellStyle name="20% - Accent1 3 8 2 4 3" xfId="3162"/>
    <cellStyle name="20% - Accent1 3 8 2 4 3 2" xfId="3163"/>
    <cellStyle name="20% - Accent1 3 8 2 4 4" xfId="3164"/>
    <cellStyle name="20% - Accent1 3 8 2 4 5" xfId="3165"/>
    <cellStyle name="20% - Accent1 3 8 2 4 6" xfId="3166"/>
    <cellStyle name="20% - Accent1 3 8 2 4 7" xfId="3167"/>
    <cellStyle name="20% - Accent1 3 8 2 5" xfId="3168"/>
    <cellStyle name="20% - Accent1 3 8 2 5 2" xfId="3169"/>
    <cellStyle name="20% - Accent1 3 8 2 6" xfId="3170"/>
    <cellStyle name="20% - Accent1 3 8 2 6 2" xfId="3171"/>
    <cellStyle name="20% - Accent1 3 8 2 7" xfId="3172"/>
    <cellStyle name="20% - Accent1 3 8 2 8" xfId="3173"/>
    <cellStyle name="20% - Accent1 3 8 2 9" xfId="3174"/>
    <cellStyle name="20% - Accent1 3 8 3" xfId="3175"/>
    <cellStyle name="20% - Accent1 3 8 3 2" xfId="3176"/>
    <cellStyle name="20% - Accent1 3 8 3 2 2" xfId="3177"/>
    <cellStyle name="20% - Accent1 3 8 3 3" xfId="3178"/>
    <cellStyle name="20% - Accent1 3 8 3 3 2" xfId="3179"/>
    <cellStyle name="20% - Accent1 3 8 3 4" xfId="3180"/>
    <cellStyle name="20% - Accent1 3 8 3 5" xfId="3181"/>
    <cellStyle name="20% - Accent1 3 8 3 6" xfId="3182"/>
    <cellStyle name="20% - Accent1 3 8 3 7" xfId="3183"/>
    <cellStyle name="20% - Accent1 3 8 4" xfId="3184"/>
    <cellStyle name="20% - Accent1 3 8 4 2" xfId="3185"/>
    <cellStyle name="20% - Accent1 3 8 4 2 2" xfId="3186"/>
    <cellStyle name="20% - Accent1 3 8 4 3" xfId="3187"/>
    <cellStyle name="20% - Accent1 3 8 4 3 2" xfId="3188"/>
    <cellStyle name="20% - Accent1 3 8 4 4" xfId="3189"/>
    <cellStyle name="20% - Accent1 3 8 4 5" xfId="3190"/>
    <cellStyle name="20% - Accent1 3 8 4 6" xfId="3191"/>
    <cellStyle name="20% - Accent1 3 8 4 7" xfId="3192"/>
    <cellStyle name="20% - Accent1 3 8 5" xfId="3193"/>
    <cellStyle name="20% - Accent1 3 8 5 2" xfId="3194"/>
    <cellStyle name="20% - Accent1 3 8 5 2 2" xfId="3195"/>
    <cellStyle name="20% - Accent1 3 8 5 3" xfId="3196"/>
    <cellStyle name="20% - Accent1 3 8 5 3 2" xfId="3197"/>
    <cellStyle name="20% - Accent1 3 8 5 4" xfId="3198"/>
    <cellStyle name="20% - Accent1 3 8 5 5" xfId="3199"/>
    <cellStyle name="20% - Accent1 3 8 5 6" xfId="3200"/>
    <cellStyle name="20% - Accent1 3 8 5 7" xfId="3201"/>
    <cellStyle name="20% - Accent1 3 8 6" xfId="3202"/>
    <cellStyle name="20% - Accent1 3 8 6 2" xfId="3203"/>
    <cellStyle name="20% - Accent1 3 8 7" xfId="3204"/>
    <cellStyle name="20% - Accent1 3 8 7 2" xfId="3205"/>
    <cellStyle name="20% - Accent1 3 8 8" xfId="3206"/>
    <cellStyle name="20% - Accent1 3 8 9" xfId="3207"/>
    <cellStyle name="20% - Accent1 3 9" xfId="3208"/>
    <cellStyle name="20% - Accent1 3 9 10" xfId="3209"/>
    <cellStyle name="20% - Accent1 3 9 2" xfId="3210"/>
    <cellStyle name="20% - Accent1 3 9 2 2" xfId="3211"/>
    <cellStyle name="20% - Accent1 3 9 2 2 2" xfId="3212"/>
    <cellStyle name="20% - Accent1 3 9 2 3" xfId="3213"/>
    <cellStyle name="20% - Accent1 3 9 2 3 2" xfId="3214"/>
    <cellStyle name="20% - Accent1 3 9 2 4" xfId="3215"/>
    <cellStyle name="20% - Accent1 3 9 2 5" xfId="3216"/>
    <cellStyle name="20% - Accent1 3 9 2 6" xfId="3217"/>
    <cellStyle name="20% - Accent1 3 9 2 7" xfId="3218"/>
    <cellStyle name="20% - Accent1 3 9 3" xfId="3219"/>
    <cellStyle name="20% - Accent1 3 9 3 2" xfId="3220"/>
    <cellStyle name="20% - Accent1 3 9 3 2 2" xfId="3221"/>
    <cellStyle name="20% - Accent1 3 9 3 3" xfId="3222"/>
    <cellStyle name="20% - Accent1 3 9 3 3 2" xfId="3223"/>
    <cellStyle name="20% - Accent1 3 9 3 4" xfId="3224"/>
    <cellStyle name="20% - Accent1 3 9 3 5" xfId="3225"/>
    <cellStyle name="20% - Accent1 3 9 3 6" xfId="3226"/>
    <cellStyle name="20% - Accent1 3 9 3 7" xfId="3227"/>
    <cellStyle name="20% - Accent1 3 9 4" xfId="3228"/>
    <cellStyle name="20% - Accent1 3 9 4 2" xfId="3229"/>
    <cellStyle name="20% - Accent1 3 9 4 2 2" xfId="3230"/>
    <cellStyle name="20% - Accent1 3 9 4 3" xfId="3231"/>
    <cellStyle name="20% - Accent1 3 9 4 3 2" xfId="3232"/>
    <cellStyle name="20% - Accent1 3 9 4 4" xfId="3233"/>
    <cellStyle name="20% - Accent1 3 9 4 5" xfId="3234"/>
    <cellStyle name="20% - Accent1 3 9 4 6" xfId="3235"/>
    <cellStyle name="20% - Accent1 3 9 4 7" xfId="3236"/>
    <cellStyle name="20% - Accent1 3 9 5" xfId="3237"/>
    <cellStyle name="20% - Accent1 3 9 5 2" xfId="3238"/>
    <cellStyle name="20% - Accent1 3 9 6" xfId="3239"/>
    <cellStyle name="20% - Accent1 3 9 6 2" xfId="3240"/>
    <cellStyle name="20% - Accent1 3 9 7" xfId="3241"/>
    <cellStyle name="20% - Accent1 3 9 8" xfId="3242"/>
    <cellStyle name="20% - Accent1 3 9 9" xfId="3243"/>
    <cellStyle name="20% - Accent1 4" xfId="3244"/>
    <cellStyle name="20% - Accent1 4 2" xfId="3245"/>
    <cellStyle name="20% - Accent1 4 3" xfId="37908"/>
    <cellStyle name="20% - Accent1 5" xfId="3246"/>
    <cellStyle name="20% - Accent1 5 2" xfId="3247"/>
    <cellStyle name="20% - Accent1 5 3" xfId="3248"/>
    <cellStyle name="20% - Accent1 6" xfId="3249"/>
    <cellStyle name="20% - Accent1 6 2" xfId="37909"/>
    <cellStyle name="20% - Accent1 7" xfId="3250"/>
    <cellStyle name="20% - Accent1 8" xfId="37910"/>
    <cellStyle name="20% - Accent2" xfId="627" builtinId="34" customBuiltin="1"/>
    <cellStyle name="20% - Accent2 2" xfId="65"/>
    <cellStyle name="20% - Accent2 2 10" xfId="3251"/>
    <cellStyle name="20% - Accent2 2 10 2" xfId="3252"/>
    <cellStyle name="20% - Accent2 2 10 2 2" xfId="3253"/>
    <cellStyle name="20% - Accent2 2 10 3" xfId="3254"/>
    <cellStyle name="20% - Accent2 2 10 3 2" xfId="3255"/>
    <cellStyle name="20% - Accent2 2 10 4" xfId="3256"/>
    <cellStyle name="20% - Accent2 2 10 5" xfId="3257"/>
    <cellStyle name="20% - Accent2 2 10 6" xfId="3258"/>
    <cellStyle name="20% - Accent2 2 10 7" xfId="3259"/>
    <cellStyle name="20% - Accent2 2 11" xfId="3260"/>
    <cellStyle name="20% - Accent2 2 11 2" xfId="3261"/>
    <cellStyle name="20% - Accent2 2 11 2 2" xfId="3262"/>
    <cellStyle name="20% - Accent2 2 11 3" xfId="3263"/>
    <cellStyle name="20% - Accent2 2 11 3 2" xfId="3264"/>
    <cellStyle name="20% - Accent2 2 11 4" xfId="3265"/>
    <cellStyle name="20% - Accent2 2 11 5" xfId="3266"/>
    <cellStyle name="20% - Accent2 2 11 6" xfId="3267"/>
    <cellStyle name="20% - Accent2 2 11 7" xfId="3268"/>
    <cellStyle name="20% - Accent2 2 12" xfId="3269"/>
    <cellStyle name="20% - Accent2 2 12 2" xfId="3270"/>
    <cellStyle name="20% - Accent2 2 12 2 2" xfId="3271"/>
    <cellStyle name="20% - Accent2 2 12 3" xfId="3272"/>
    <cellStyle name="20% - Accent2 2 12 3 2" xfId="3273"/>
    <cellStyle name="20% - Accent2 2 12 4" xfId="3274"/>
    <cellStyle name="20% - Accent2 2 12 5" xfId="3275"/>
    <cellStyle name="20% - Accent2 2 12 6" xfId="3276"/>
    <cellStyle name="20% - Accent2 2 12 7" xfId="3277"/>
    <cellStyle name="20% - Accent2 2 13" xfId="3278"/>
    <cellStyle name="20% - Accent2 2 13 2" xfId="3279"/>
    <cellStyle name="20% - Accent2 2 14" xfId="3280"/>
    <cellStyle name="20% - Accent2 2 15" xfId="3281"/>
    <cellStyle name="20% - Accent2 2 16" xfId="3282"/>
    <cellStyle name="20% - Accent2 2 17" xfId="3283"/>
    <cellStyle name="20% - Accent2 2 18" xfId="3284"/>
    <cellStyle name="20% - Accent2 2 19" xfId="3285"/>
    <cellStyle name="20% - Accent2 2 2" xfId="3286"/>
    <cellStyle name="20% - Accent2 2 2 10" xfId="3287"/>
    <cellStyle name="20% - Accent2 2 2 11" xfId="3288"/>
    <cellStyle name="20% - Accent2 2 2 12" xfId="3289"/>
    <cellStyle name="20% - Accent2 2 2 13" xfId="3290"/>
    <cellStyle name="20% - Accent2 2 2 14" xfId="3291"/>
    <cellStyle name="20% - Accent2 2 2 2" xfId="3292"/>
    <cellStyle name="20% - Accent2 2 2 2 10" xfId="3293"/>
    <cellStyle name="20% - Accent2 2 2 2 11" xfId="3294"/>
    <cellStyle name="20% - Accent2 2 2 2 2" xfId="3295"/>
    <cellStyle name="20% - Accent2 2 2 2 2 10" xfId="3296"/>
    <cellStyle name="20% - Accent2 2 2 2 2 2" xfId="3297"/>
    <cellStyle name="20% - Accent2 2 2 2 2 2 2" xfId="3298"/>
    <cellStyle name="20% - Accent2 2 2 2 2 2 2 2" xfId="3299"/>
    <cellStyle name="20% - Accent2 2 2 2 2 2 3" xfId="3300"/>
    <cellStyle name="20% - Accent2 2 2 2 2 2 3 2" xfId="3301"/>
    <cellStyle name="20% - Accent2 2 2 2 2 2 4" xfId="3302"/>
    <cellStyle name="20% - Accent2 2 2 2 2 2 5" xfId="3303"/>
    <cellStyle name="20% - Accent2 2 2 2 2 2 6" xfId="3304"/>
    <cellStyle name="20% - Accent2 2 2 2 2 2 7" xfId="3305"/>
    <cellStyle name="20% - Accent2 2 2 2 2 3" xfId="3306"/>
    <cellStyle name="20% - Accent2 2 2 2 2 3 2" xfId="3307"/>
    <cellStyle name="20% - Accent2 2 2 2 2 3 2 2" xfId="3308"/>
    <cellStyle name="20% - Accent2 2 2 2 2 3 3" xfId="3309"/>
    <cellStyle name="20% - Accent2 2 2 2 2 3 3 2" xfId="3310"/>
    <cellStyle name="20% - Accent2 2 2 2 2 3 4" xfId="3311"/>
    <cellStyle name="20% - Accent2 2 2 2 2 3 5" xfId="3312"/>
    <cellStyle name="20% - Accent2 2 2 2 2 3 6" xfId="3313"/>
    <cellStyle name="20% - Accent2 2 2 2 2 3 7" xfId="3314"/>
    <cellStyle name="20% - Accent2 2 2 2 2 4" xfId="3315"/>
    <cellStyle name="20% - Accent2 2 2 2 2 4 2" xfId="3316"/>
    <cellStyle name="20% - Accent2 2 2 2 2 4 2 2" xfId="3317"/>
    <cellStyle name="20% - Accent2 2 2 2 2 4 3" xfId="3318"/>
    <cellStyle name="20% - Accent2 2 2 2 2 4 3 2" xfId="3319"/>
    <cellStyle name="20% - Accent2 2 2 2 2 4 4" xfId="3320"/>
    <cellStyle name="20% - Accent2 2 2 2 2 4 5" xfId="3321"/>
    <cellStyle name="20% - Accent2 2 2 2 2 4 6" xfId="3322"/>
    <cellStyle name="20% - Accent2 2 2 2 2 4 7" xfId="3323"/>
    <cellStyle name="20% - Accent2 2 2 2 2 5" xfId="3324"/>
    <cellStyle name="20% - Accent2 2 2 2 2 5 2" xfId="3325"/>
    <cellStyle name="20% - Accent2 2 2 2 2 6" xfId="3326"/>
    <cellStyle name="20% - Accent2 2 2 2 2 6 2" xfId="3327"/>
    <cellStyle name="20% - Accent2 2 2 2 2 7" xfId="3328"/>
    <cellStyle name="20% - Accent2 2 2 2 2 8" xfId="3329"/>
    <cellStyle name="20% - Accent2 2 2 2 2 9" xfId="3330"/>
    <cellStyle name="20% - Accent2 2 2 2 3" xfId="3331"/>
    <cellStyle name="20% - Accent2 2 2 2 3 2" xfId="3332"/>
    <cellStyle name="20% - Accent2 2 2 2 3 2 2" xfId="3333"/>
    <cellStyle name="20% - Accent2 2 2 2 3 3" xfId="3334"/>
    <cellStyle name="20% - Accent2 2 2 2 3 3 2" xfId="3335"/>
    <cellStyle name="20% - Accent2 2 2 2 3 4" xfId="3336"/>
    <cellStyle name="20% - Accent2 2 2 2 3 5" xfId="3337"/>
    <cellStyle name="20% - Accent2 2 2 2 3 6" xfId="3338"/>
    <cellStyle name="20% - Accent2 2 2 2 3 7" xfId="3339"/>
    <cellStyle name="20% - Accent2 2 2 2 4" xfId="3340"/>
    <cellStyle name="20% - Accent2 2 2 2 4 2" xfId="3341"/>
    <cellStyle name="20% - Accent2 2 2 2 4 2 2" xfId="3342"/>
    <cellStyle name="20% - Accent2 2 2 2 4 3" xfId="3343"/>
    <cellStyle name="20% - Accent2 2 2 2 4 3 2" xfId="3344"/>
    <cellStyle name="20% - Accent2 2 2 2 4 4" xfId="3345"/>
    <cellStyle name="20% - Accent2 2 2 2 4 5" xfId="3346"/>
    <cellStyle name="20% - Accent2 2 2 2 4 6" xfId="3347"/>
    <cellStyle name="20% - Accent2 2 2 2 4 7" xfId="3348"/>
    <cellStyle name="20% - Accent2 2 2 2 5" xfId="3349"/>
    <cellStyle name="20% - Accent2 2 2 2 5 2" xfId="3350"/>
    <cellStyle name="20% - Accent2 2 2 2 5 2 2" xfId="3351"/>
    <cellStyle name="20% - Accent2 2 2 2 5 3" xfId="3352"/>
    <cellStyle name="20% - Accent2 2 2 2 5 3 2" xfId="3353"/>
    <cellStyle name="20% - Accent2 2 2 2 5 4" xfId="3354"/>
    <cellStyle name="20% - Accent2 2 2 2 5 5" xfId="3355"/>
    <cellStyle name="20% - Accent2 2 2 2 5 6" xfId="3356"/>
    <cellStyle name="20% - Accent2 2 2 2 5 7" xfId="3357"/>
    <cellStyle name="20% - Accent2 2 2 2 6" xfId="3358"/>
    <cellStyle name="20% - Accent2 2 2 2 6 2" xfId="3359"/>
    <cellStyle name="20% - Accent2 2 2 2 7" xfId="3360"/>
    <cellStyle name="20% - Accent2 2 2 2 7 2" xfId="3361"/>
    <cellStyle name="20% - Accent2 2 2 2 8" xfId="3362"/>
    <cellStyle name="20% - Accent2 2 2 2 9" xfId="3363"/>
    <cellStyle name="20% - Accent2 2 2 3" xfId="3364"/>
    <cellStyle name="20% - Accent2 2 2 3 10" xfId="3365"/>
    <cellStyle name="20% - Accent2 2 2 3 11" xfId="3366"/>
    <cellStyle name="20% - Accent2 2 2 3 2" xfId="3367"/>
    <cellStyle name="20% - Accent2 2 2 3 2 10" xfId="3368"/>
    <cellStyle name="20% - Accent2 2 2 3 2 2" xfId="3369"/>
    <cellStyle name="20% - Accent2 2 2 3 2 2 2" xfId="3370"/>
    <cellStyle name="20% - Accent2 2 2 3 2 2 2 2" xfId="3371"/>
    <cellStyle name="20% - Accent2 2 2 3 2 2 3" xfId="3372"/>
    <cellStyle name="20% - Accent2 2 2 3 2 2 3 2" xfId="3373"/>
    <cellStyle name="20% - Accent2 2 2 3 2 2 4" xfId="3374"/>
    <cellStyle name="20% - Accent2 2 2 3 2 2 5" xfId="3375"/>
    <cellStyle name="20% - Accent2 2 2 3 2 2 6" xfId="3376"/>
    <cellStyle name="20% - Accent2 2 2 3 2 2 7" xfId="3377"/>
    <cellStyle name="20% - Accent2 2 2 3 2 3" xfId="3378"/>
    <cellStyle name="20% - Accent2 2 2 3 2 3 2" xfId="3379"/>
    <cellStyle name="20% - Accent2 2 2 3 2 3 2 2" xfId="3380"/>
    <cellStyle name="20% - Accent2 2 2 3 2 3 3" xfId="3381"/>
    <cellStyle name="20% - Accent2 2 2 3 2 3 3 2" xfId="3382"/>
    <cellStyle name="20% - Accent2 2 2 3 2 3 4" xfId="3383"/>
    <cellStyle name="20% - Accent2 2 2 3 2 3 5" xfId="3384"/>
    <cellStyle name="20% - Accent2 2 2 3 2 3 6" xfId="3385"/>
    <cellStyle name="20% - Accent2 2 2 3 2 3 7" xfId="3386"/>
    <cellStyle name="20% - Accent2 2 2 3 2 4" xfId="3387"/>
    <cellStyle name="20% - Accent2 2 2 3 2 4 2" xfId="3388"/>
    <cellStyle name="20% - Accent2 2 2 3 2 4 2 2" xfId="3389"/>
    <cellStyle name="20% - Accent2 2 2 3 2 4 3" xfId="3390"/>
    <cellStyle name="20% - Accent2 2 2 3 2 4 3 2" xfId="3391"/>
    <cellStyle name="20% - Accent2 2 2 3 2 4 4" xfId="3392"/>
    <cellStyle name="20% - Accent2 2 2 3 2 4 5" xfId="3393"/>
    <cellStyle name="20% - Accent2 2 2 3 2 4 6" xfId="3394"/>
    <cellStyle name="20% - Accent2 2 2 3 2 4 7" xfId="3395"/>
    <cellStyle name="20% - Accent2 2 2 3 2 5" xfId="3396"/>
    <cellStyle name="20% - Accent2 2 2 3 2 5 2" xfId="3397"/>
    <cellStyle name="20% - Accent2 2 2 3 2 6" xfId="3398"/>
    <cellStyle name="20% - Accent2 2 2 3 2 6 2" xfId="3399"/>
    <cellStyle name="20% - Accent2 2 2 3 2 7" xfId="3400"/>
    <cellStyle name="20% - Accent2 2 2 3 2 8" xfId="3401"/>
    <cellStyle name="20% - Accent2 2 2 3 2 9" xfId="3402"/>
    <cellStyle name="20% - Accent2 2 2 3 3" xfId="3403"/>
    <cellStyle name="20% - Accent2 2 2 3 3 2" xfId="3404"/>
    <cellStyle name="20% - Accent2 2 2 3 3 2 2" xfId="3405"/>
    <cellStyle name="20% - Accent2 2 2 3 3 3" xfId="3406"/>
    <cellStyle name="20% - Accent2 2 2 3 3 3 2" xfId="3407"/>
    <cellStyle name="20% - Accent2 2 2 3 3 4" xfId="3408"/>
    <cellStyle name="20% - Accent2 2 2 3 3 5" xfId="3409"/>
    <cellStyle name="20% - Accent2 2 2 3 3 6" xfId="3410"/>
    <cellStyle name="20% - Accent2 2 2 3 3 7" xfId="3411"/>
    <cellStyle name="20% - Accent2 2 2 3 4" xfId="3412"/>
    <cellStyle name="20% - Accent2 2 2 3 4 2" xfId="3413"/>
    <cellStyle name="20% - Accent2 2 2 3 4 2 2" xfId="3414"/>
    <cellStyle name="20% - Accent2 2 2 3 4 3" xfId="3415"/>
    <cellStyle name="20% - Accent2 2 2 3 4 3 2" xfId="3416"/>
    <cellStyle name="20% - Accent2 2 2 3 4 4" xfId="3417"/>
    <cellStyle name="20% - Accent2 2 2 3 4 5" xfId="3418"/>
    <cellStyle name="20% - Accent2 2 2 3 4 6" xfId="3419"/>
    <cellStyle name="20% - Accent2 2 2 3 4 7" xfId="3420"/>
    <cellStyle name="20% - Accent2 2 2 3 5" xfId="3421"/>
    <cellStyle name="20% - Accent2 2 2 3 5 2" xfId="3422"/>
    <cellStyle name="20% - Accent2 2 2 3 5 2 2" xfId="3423"/>
    <cellStyle name="20% - Accent2 2 2 3 5 3" xfId="3424"/>
    <cellStyle name="20% - Accent2 2 2 3 5 3 2" xfId="3425"/>
    <cellStyle name="20% - Accent2 2 2 3 5 4" xfId="3426"/>
    <cellStyle name="20% - Accent2 2 2 3 5 5" xfId="3427"/>
    <cellStyle name="20% - Accent2 2 2 3 5 6" xfId="3428"/>
    <cellStyle name="20% - Accent2 2 2 3 5 7" xfId="3429"/>
    <cellStyle name="20% - Accent2 2 2 3 6" xfId="3430"/>
    <cellStyle name="20% - Accent2 2 2 3 6 2" xfId="3431"/>
    <cellStyle name="20% - Accent2 2 2 3 7" xfId="3432"/>
    <cellStyle name="20% - Accent2 2 2 3 7 2" xfId="3433"/>
    <cellStyle name="20% - Accent2 2 2 3 8" xfId="3434"/>
    <cellStyle name="20% - Accent2 2 2 3 9" xfId="3435"/>
    <cellStyle name="20% - Accent2 2 2 4" xfId="3436"/>
    <cellStyle name="20% - Accent2 2 2 4 10" xfId="3437"/>
    <cellStyle name="20% - Accent2 2 2 4 2" xfId="3438"/>
    <cellStyle name="20% - Accent2 2 2 4 2 2" xfId="3439"/>
    <cellStyle name="20% - Accent2 2 2 4 2 2 2" xfId="3440"/>
    <cellStyle name="20% - Accent2 2 2 4 2 3" xfId="3441"/>
    <cellStyle name="20% - Accent2 2 2 4 2 3 2" xfId="3442"/>
    <cellStyle name="20% - Accent2 2 2 4 2 4" xfId="3443"/>
    <cellStyle name="20% - Accent2 2 2 4 2 5" xfId="3444"/>
    <cellStyle name="20% - Accent2 2 2 4 2 6" xfId="3445"/>
    <cellStyle name="20% - Accent2 2 2 4 2 7" xfId="3446"/>
    <cellStyle name="20% - Accent2 2 2 4 3" xfId="3447"/>
    <cellStyle name="20% - Accent2 2 2 4 3 2" xfId="3448"/>
    <cellStyle name="20% - Accent2 2 2 4 3 2 2" xfId="3449"/>
    <cellStyle name="20% - Accent2 2 2 4 3 3" xfId="3450"/>
    <cellStyle name="20% - Accent2 2 2 4 3 3 2" xfId="3451"/>
    <cellStyle name="20% - Accent2 2 2 4 3 4" xfId="3452"/>
    <cellStyle name="20% - Accent2 2 2 4 3 5" xfId="3453"/>
    <cellStyle name="20% - Accent2 2 2 4 3 6" xfId="3454"/>
    <cellStyle name="20% - Accent2 2 2 4 3 7" xfId="3455"/>
    <cellStyle name="20% - Accent2 2 2 4 4" xfId="3456"/>
    <cellStyle name="20% - Accent2 2 2 4 4 2" xfId="3457"/>
    <cellStyle name="20% - Accent2 2 2 4 4 2 2" xfId="3458"/>
    <cellStyle name="20% - Accent2 2 2 4 4 3" xfId="3459"/>
    <cellStyle name="20% - Accent2 2 2 4 4 3 2" xfId="3460"/>
    <cellStyle name="20% - Accent2 2 2 4 4 4" xfId="3461"/>
    <cellStyle name="20% - Accent2 2 2 4 4 5" xfId="3462"/>
    <cellStyle name="20% - Accent2 2 2 4 4 6" xfId="3463"/>
    <cellStyle name="20% - Accent2 2 2 4 4 7" xfId="3464"/>
    <cellStyle name="20% - Accent2 2 2 4 5" xfId="3465"/>
    <cellStyle name="20% - Accent2 2 2 4 5 2" xfId="3466"/>
    <cellStyle name="20% - Accent2 2 2 4 6" xfId="3467"/>
    <cellStyle name="20% - Accent2 2 2 4 6 2" xfId="3468"/>
    <cellStyle name="20% - Accent2 2 2 4 7" xfId="3469"/>
    <cellStyle name="20% - Accent2 2 2 4 8" xfId="3470"/>
    <cellStyle name="20% - Accent2 2 2 4 9" xfId="3471"/>
    <cellStyle name="20% - Accent2 2 2 5" xfId="3472"/>
    <cellStyle name="20% - Accent2 2 2 5 2" xfId="3473"/>
    <cellStyle name="20% - Accent2 2 2 5 2 2" xfId="3474"/>
    <cellStyle name="20% - Accent2 2 2 5 3" xfId="3475"/>
    <cellStyle name="20% - Accent2 2 2 5 3 2" xfId="3476"/>
    <cellStyle name="20% - Accent2 2 2 5 4" xfId="3477"/>
    <cellStyle name="20% - Accent2 2 2 5 5" xfId="3478"/>
    <cellStyle name="20% - Accent2 2 2 5 6" xfId="3479"/>
    <cellStyle name="20% - Accent2 2 2 5 7" xfId="3480"/>
    <cellStyle name="20% - Accent2 2 2 6" xfId="3481"/>
    <cellStyle name="20% - Accent2 2 2 6 2" xfId="3482"/>
    <cellStyle name="20% - Accent2 2 2 6 2 2" xfId="3483"/>
    <cellStyle name="20% - Accent2 2 2 6 3" xfId="3484"/>
    <cellStyle name="20% - Accent2 2 2 6 3 2" xfId="3485"/>
    <cellStyle name="20% - Accent2 2 2 6 4" xfId="3486"/>
    <cellStyle name="20% - Accent2 2 2 6 5" xfId="3487"/>
    <cellStyle name="20% - Accent2 2 2 6 6" xfId="3488"/>
    <cellStyle name="20% - Accent2 2 2 6 7" xfId="3489"/>
    <cellStyle name="20% - Accent2 2 2 7" xfId="3490"/>
    <cellStyle name="20% - Accent2 2 2 7 2" xfId="3491"/>
    <cellStyle name="20% - Accent2 2 2 7 2 2" xfId="3492"/>
    <cellStyle name="20% - Accent2 2 2 7 3" xfId="3493"/>
    <cellStyle name="20% - Accent2 2 2 7 3 2" xfId="3494"/>
    <cellStyle name="20% - Accent2 2 2 7 4" xfId="3495"/>
    <cellStyle name="20% - Accent2 2 2 7 5" xfId="3496"/>
    <cellStyle name="20% - Accent2 2 2 7 6" xfId="3497"/>
    <cellStyle name="20% - Accent2 2 2 7 7" xfId="3498"/>
    <cellStyle name="20% - Accent2 2 2 8" xfId="3499"/>
    <cellStyle name="20% - Accent2 2 2 8 2" xfId="3500"/>
    <cellStyle name="20% - Accent2 2 2 9" xfId="3501"/>
    <cellStyle name="20% - Accent2 2 2 9 2" xfId="3502"/>
    <cellStyle name="20% - Accent2 2 3" xfId="3503"/>
    <cellStyle name="20% - Accent2 2 3 10" xfId="3504"/>
    <cellStyle name="20% - Accent2 2 3 11" xfId="3505"/>
    <cellStyle name="20% - Accent2 2 3 12" xfId="3506"/>
    <cellStyle name="20% - Accent2 2 3 13" xfId="3507"/>
    <cellStyle name="20% - Accent2 2 3 2" xfId="3508"/>
    <cellStyle name="20% - Accent2 2 3 2 10" xfId="3509"/>
    <cellStyle name="20% - Accent2 2 3 2 11" xfId="3510"/>
    <cellStyle name="20% - Accent2 2 3 2 2" xfId="3511"/>
    <cellStyle name="20% - Accent2 2 3 2 2 10" xfId="3512"/>
    <cellStyle name="20% - Accent2 2 3 2 2 2" xfId="3513"/>
    <cellStyle name="20% - Accent2 2 3 2 2 2 2" xfId="3514"/>
    <cellStyle name="20% - Accent2 2 3 2 2 2 2 2" xfId="3515"/>
    <cellStyle name="20% - Accent2 2 3 2 2 2 3" xfId="3516"/>
    <cellStyle name="20% - Accent2 2 3 2 2 2 3 2" xfId="3517"/>
    <cellStyle name="20% - Accent2 2 3 2 2 2 4" xfId="3518"/>
    <cellStyle name="20% - Accent2 2 3 2 2 2 5" xfId="3519"/>
    <cellStyle name="20% - Accent2 2 3 2 2 2 6" xfId="3520"/>
    <cellStyle name="20% - Accent2 2 3 2 2 2 7" xfId="3521"/>
    <cellStyle name="20% - Accent2 2 3 2 2 3" xfId="3522"/>
    <cellStyle name="20% - Accent2 2 3 2 2 3 2" xfId="3523"/>
    <cellStyle name="20% - Accent2 2 3 2 2 3 2 2" xfId="3524"/>
    <cellStyle name="20% - Accent2 2 3 2 2 3 3" xfId="3525"/>
    <cellStyle name="20% - Accent2 2 3 2 2 3 3 2" xfId="3526"/>
    <cellStyle name="20% - Accent2 2 3 2 2 3 4" xfId="3527"/>
    <cellStyle name="20% - Accent2 2 3 2 2 3 5" xfId="3528"/>
    <cellStyle name="20% - Accent2 2 3 2 2 3 6" xfId="3529"/>
    <cellStyle name="20% - Accent2 2 3 2 2 3 7" xfId="3530"/>
    <cellStyle name="20% - Accent2 2 3 2 2 4" xfId="3531"/>
    <cellStyle name="20% - Accent2 2 3 2 2 4 2" xfId="3532"/>
    <cellStyle name="20% - Accent2 2 3 2 2 4 2 2" xfId="3533"/>
    <cellStyle name="20% - Accent2 2 3 2 2 4 3" xfId="3534"/>
    <cellStyle name="20% - Accent2 2 3 2 2 4 3 2" xfId="3535"/>
    <cellStyle name="20% - Accent2 2 3 2 2 4 4" xfId="3536"/>
    <cellStyle name="20% - Accent2 2 3 2 2 4 5" xfId="3537"/>
    <cellStyle name="20% - Accent2 2 3 2 2 4 6" xfId="3538"/>
    <cellStyle name="20% - Accent2 2 3 2 2 4 7" xfId="3539"/>
    <cellStyle name="20% - Accent2 2 3 2 2 5" xfId="3540"/>
    <cellStyle name="20% - Accent2 2 3 2 2 5 2" xfId="3541"/>
    <cellStyle name="20% - Accent2 2 3 2 2 6" xfId="3542"/>
    <cellStyle name="20% - Accent2 2 3 2 2 6 2" xfId="3543"/>
    <cellStyle name="20% - Accent2 2 3 2 2 7" xfId="3544"/>
    <cellStyle name="20% - Accent2 2 3 2 2 8" xfId="3545"/>
    <cellStyle name="20% - Accent2 2 3 2 2 9" xfId="3546"/>
    <cellStyle name="20% - Accent2 2 3 2 3" xfId="3547"/>
    <cellStyle name="20% - Accent2 2 3 2 3 2" xfId="3548"/>
    <cellStyle name="20% - Accent2 2 3 2 3 2 2" xfId="3549"/>
    <cellStyle name="20% - Accent2 2 3 2 3 3" xfId="3550"/>
    <cellStyle name="20% - Accent2 2 3 2 3 3 2" xfId="3551"/>
    <cellStyle name="20% - Accent2 2 3 2 3 4" xfId="3552"/>
    <cellStyle name="20% - Accent2 2 3 2 3 5" xfId="3553"/>
    <cellStyle name="20% - Accent2 2 3 2 3 6" xfId="3554"/>
    <cellStyle name="20% - Accent2 2 3 2 3 7" xfId="3555"/>
    <cellStyle name="20% - Accent2 2 3 2 4" xfId="3556"/>
    <cellStyle name="20% - Accent2 2 3 2 4 2" xfId="3557"/>
    <cellStyle name="20% - Accent2 2 3 2 4 2 2" xfId="3558"/>
    <cellStyle name="20% - Accent2 2 3 2 4 3" xfId="3559"/>
    <cellStyle name="20% - Accent2 2 3 2 4 3 2" xfId="3560"/>
    <cellStyle name="20% - Accent2 2 3 2 4 4" xfId="3561"/>
    <cellStyle name="20% - Accent2 2 3 2 4 5" xfId="3562"/>
    <cellStyle name="20% - Accent2 2 3 2 4 6" xfId="3563"/>
    <cellStyle name="20% - Accent2 2 3 2 4 7" xfId="3564"/>
    <cellStyle name="20% - Accent2 2 3 2 5" xfId="3565"/>
    <cellStyle name="20% - Accent2 2 3 2 5 2" xfId="3566"/>
    <cellStyle name="20% - Accent2 2 3 2 5 2 2" xfId="3567"/>
    <cellStyle name="20% - Accent2 2 3 2 5 3" xfId="3568"/>
    <cellStyle name="20% - Accent2 2 3 2 5 3 2" xfId="3569"/>
    <cellStyle name="20% - Accent2 2 3 2 5 4" xfId="3570"/>
    <cellStyle name="20% - Accent2 2 3 2 5 5" xfId="3571"/>
    <cellStyle name="20% - Accent2 2 3 2 5 6" xfId="3572"/>
    <cellStyle name="20% - Accent2 2 3 2 5 7" xfId="3573"/>
    <cellStyle name="20% - Accent2 2 3 2 6" xfId="3574"/>
    <cellStyle name="20% - Accent2 2 3 2 6 2" xfId="3575"/>
    <cellStyle name="20% - Accent2 2 3 2 7" xfId="3576"/>
    <cellStyle name="20% - Accent2 2 3 2 7 2" xfId="3577"/>
    <cellStyle name="20% - Accent2 2 3 2 8" xfId="3578"/>
    <cellStyle name="20% - Accent2 2 3 2 9" xfId="3579"/>
    <cellStyle name="20% - Accent2 2 3 3" xfId="3580"/>
    <cellStyle name="20% - Accent2 2 3 3 10" xfId="3581"/>
    <cellStyle name="20% - Accent2 2 3 3 11" xfId="3582"/>
    <cellStyle name="20% - Accent2 2 3 3 2" xfId="3583"/>
    <cellStyle name="20% - Accent2 2 3 3 2 10" xfId="3584"/>
    <cellStyle name="20% - Accent2 2 3 3 2 2" xfId="3585"/>
    <cellStyle name="20% - Accent2 2 3 3 2 2 2" xfId="3586"/>
    <cellStyle name="20% - Accent2 2 3 3 2 2 2 2" xfId="3587"/>
    <cellStyle name="20% - Accent2 2 3 3 2 2 3" xfId="3588"/>
    <cellStyle name="20% - Accent2 2 3 3 2 2 3 2" xfId="3589"/>
    <cellStyle name="20% - Accent2 2 3 3 2 2 4" xfId="3590"/>
    <cellStyle name="20% - Accent2 2 3 3 2 2 5" xfId="3591"/>
    <cellStyle name="20% - Accent2 2 3 3 2 2 6" xfId="3592"/>
    <cellStyle name="20% - Accent2 2 3 3 2 2 7" xfId="3593"/>
    <cellStyle name="20% - Accent2 2 3 3 2 3" xfId="3594"/>
    <cellStyle name="20% - Accent2 2 3 3 2 3 2" xfId="3595"/>
    <cellStyle name="20% - Accent2 2 3 3 2 3 2 2" xfId="3596"/>
    <cellStyle name="20% - Accent2 2 3 3 2 3 3" xfId="3597"/>
    <cellStyle name="20% - Accent2 2 3 3 2 3 3 2" xfId="3598"/>
    <cellStyle name="20% - Accent2 2 3 3 2 3 4" xfId="3599"/>
    <cellStyle name="20% - Accent2 2 3 3 2 3 5" xfId="3600"/>
    <cellStyle name="20% - Accent2 2 3 3 2 3 6" xfId="3601"/>
    <cellStyle name="20% - Accent2 2 3 3 2 3 7" xfId="3602"/>
    <cellStyle name="20% - Accent2 2 3 3 2 4" xfId="3603"/>
    <cellStyle name="20% - Accent2 2 3 3 2 4 2" xfId="3604"/>
    <cellStyle name="20% - Accent2 2 3 3 2 4 2 2" xfId="3605"/>
    <cellStyle name="20% - Accent2 2 3 3 2 4 3" xfId="3606"/>
    <cellStyle name="20% - Accent2 2 3 3 2 4 3 2" xfId="3607"/>
    <cellStyle name="20% - Accent2 2 3 3 2 4 4" xfId="3608"/>
    <cellStyle name="20% - Accent2 2 3 3 2 4 5" xfId="3609"/>
    <cellStyle name="20% - Accent2 2 3 3 2 4 6" xfId="3610"/>
    <cellStyle name="20% - Accent2 2 3 3 2 4 7" xfId="3611"/>
    <cellStyle name="20% - Accent2 2 3 3 2 5" xfId="3612"/>
    <cellStyle name="20% - Accent2 2 3 3 2 5 2" xfId="3613"/>
    <cellStyle name="20% - Accent2 2 3 3 2 6" xfId="3614"/>
    <cellStyle name="20% - Accent2 2 3 3 2 6 2" xfId="3615"/>
    <cellStyle name="20% - Accent2 2 3 3 2 7" xfId="3616"/>
    <cellStyle name="20% - Accent2 2 3 3 2 8" xfId="3617"/>
    <cellStyle name="20% - Accent2 2 3 3 2 9" xfId="3618"/>
    <cellStyle name="20% - Accent2 2 3 3 3" xfId="3619"/>
    <cellStyle name="20% - Accent2 2 3 3 3 2" xfId="3620"/>
    <cellStyle name="20% - Accent2 2 3 3 3 2 2" xfId="3621"/>
    <cellStyle name="20% - Accent2 2 3 3 3 3" xfId="3622"/>
    <cellStyle name="20% - Accent2 2 3 3 3 3 2" xfId="3623"/>
    <cellStyle name="20% - Accent2 2 3 3 3 4" xfId="3624"/>
    <cellStyle name="20% - Accent2 2 3 3 3 5" xfId="3625"/>
    <cellStyle name="20% - Accent2 2 3 3 3 6" xfId="3626"/>
    <cellStyle name="20% - Accent2 2 3 3 3 7" xfId="3627"/>
    <cellStyle name="20% - Accent2 2 3 3 4" xfId="3628"/>
    <cellStyle name="20% - Accent2 2 3 3 4 2" xfId="3629"/>
    <cellStyle name="20% - Accent2 2 3 3 4 2 2" xfId="3630"/>
    <cellStyle name="20% - Accent2 2 3 3 4 3" xfId="3631"/>
    <cellStyle name="20% - Accent2 2 3 3 4 3 2" xfId="3632"/>
    <cellStyle name="20% - Accent2 2 3 3 4 4" xfId="3633"/>
    <cellStyle name="20% - Accent2 2 3 3 4 5" xfId="3634"/>
    <cellStyle name="20% - Accent2 2 3 3 4 6" xfId="3635"/>
    <cellStyle name="20% - Accent2 2 3 3 4 7" xfId="3636"/>
    <cellStyle name="20% - Accent2 2 3 3 5" xfId="3637"/>
    <cellStyle name="20% - Accent2 2 3 3 5 2" xfId="3638"/>
    <cellStyle name="20% - Accent2 2 3 3 5 2 2" xfId="3639"/>
    <cellStyle name="20% - Accent2 2 3 3 5 3" xfId="3640"/>
    <cellStyle name="20% - Accent2 2 3 3 5 3 2" xfId="3641"/>
    <cellStyle name="20% - Accent2 2 3 3 5 4" xfId="3642"/>
    <cellStyle name="20% - Accent2 2 3 3 5 5" xfId="3643"/>
    <cellStyle name="20% - Accent2 2 3 3 5 6" xfId="3644"/>
    <cellStyle name="20% - Accent2 2 3 3 5 7" xfId="3645"/>
    <cellStyle name="20% - Accent2 2 3 3 6" xfId="3646"/>
    <cellStyle name="20% - Accent2 2 3 3 6 2" xfId="3647"/>
    <cellStyle name="20% - Accent2 2 3 3 7" xfId="3648"/>
    <cellStyle name="20% - Accent2 2 3 3 7 2" xfId="3649"/>
    <cellStyle name="20% - Accent2 2 3 3 8" xfId="3650"/>
    <cellStyle name="20% - Accent2 2 3 3 9" xfId="3651"/>
    <cellStyle name="20% - Accent2 2 3 4" xfId="3652"/>
    <cellStyle name="20% - Accent2 2 3 4 10" xfId="3653"/>
    <cellStyle name="20% - Accent2 2 3 4 2" xfId="3654"/>
    <cellStyle name="20% - Accent2 2 3 4 2 2" xfId="3655"/>
    <cellStyle name="20% - Accent2 2 3 4 2 2 2" xfId="3656"/>
    <cellStyle name="20% - Accent2 2 3 4 2 3" xfId="3657"/>
    <cellStyle name="20% - Accent2 2 3 4 2 3 2" xfId="3658"/>
    <cellStyle name="20% - Accent2 2 3 4 2 4" xfId="3659"/>
    <cellStyle name="20% - Accent2 2 3 4 2 5" xfId="3660"/>
    <cellStyle name="20% - Accent2 2 3 4 2 6" xfId="3661"/>
    <cellStyle name="20% - Accent2 2 3 4 2 7" xfId="3662"/>
    <cellStyle name="20% - Accent2 2 3 4 3" xfId="3663"/>
    <cellStyle name="20% - Accent2 2 3 4 3 2" xfId="3664"/>
    <cellStyle name="20% - Accent2 2 3 4 3 2 2" xfId="3665"/>
    <cellStyle name="20% - Accent2 2 3 4 3 3" xfId="3666"/>
    <cellStyle name="20% - Accent2 2 3 4 3 3 2" xfId="3667"/>
    <cellStyle name="20% - Accent2 2 3 4 3 4" xfId="3668"/>
    <cellStyle name="20% - Accent2 2 3 4 3 5" xfId="3669"/>
    <cellStyle name="20% - Accent2 2 3 4 3 6" xfId="3670"/>
    <cellStyle name="20% - Accent2 2 3 4 3 7" xfId="3671"/>
    <cellStyle name="20% - Accent2 2 3 4 4" xfId="3672"/>
    <cellStyle name="20% - Accent2 2 3 4 4 2" xfId="3673"/>
    <cellStyle name="20% - Accent2 2 3 4 4 2 2" xfId="3674"/>
    <cellStyle name="20% - Accent2 2 3 4 4 3" xfId="3675"/>
    <cellStyle name="20% - Accent2 2 3 4 4 3 2" xfId="3676"/>
    <cellStyle name="20% - Accent2 2 3 4 4 4" xfId="3677"/>
    <cellStyle name="20% - Accent2 2 3 4 4 5" xfId="3678"/>
    <cellStyle name="20% - Accent2 2 3 4 4 6" xfId="3679"/>
    <cellStyle name="20% - Accent2 2 3 4 4 7" xfId="3680"/>
    <cellStyle name="20% - Accent2 2 3 4 5" xfId="3681"/>
    <cellStyle name="20% - Accent2 2 3 4 5 2" xfId="3682"/>
    <cellStyle name="20% - Accent2 2 3 4 6" xfId="3683"/>
    <cellStyle name="20% - Accent2 2 3 4 6 2" xfId="3684"/>
    <cellStyle name="20% - Accent2 2 3 4 7" xfId="3685"/>
    <cellStyle name="20% - Accent2 2 3 4 8" xfId="3686"/>
    <cellStyle name="20% - Accent2 2 3 4 9" xfId="3687"/>
    <cellStyle name="20% - Accent2 2 3 5" xfId="3688"/>
    <cellStyle name="20% - Accent2 2 3 5 2" xfId="3689"/>
    <cellStyle name="20% - Accent2 2 3 5 2 2" xfId="3690"/>
    <cellStyle name="20% - Accent2 2 3 5 3" xfId="3691"/>
    <cellStyle name="20% - Accent2 2 3 5 3 2" xfId="3692"/>
    <cellStyle name="20% - Accent2 2 3 5 4" xfId="3693"/>
    <cellStyle name="20% - Accent2 2 3 5 5" xfId="3694"/>
    <cellStyle name="20% - Accent2 2 3 5 6" xfId="3695"/>
    <cellStyle name="20% - Accent2 2 3 5 7" xfId="3696"/>
    <cellStyle name="20% - Accent2 2 3 6" xfId="3697"/>
    <cellStyle name="20% - Accent2 2 3 6 2" xfId="3698"/>
    <cellStyle name="20% - Accent2 2 3 6 2 2" xfId="3699"/>
    <cellStyle name="20% - Accent2 2 3 6 3" xfId="3700"/>
    <cellStyle name="20% - Accent2 2 3 6 3 2" xfId="3701"/>
    <cellStyle name="20% - Accent2 2 3 6 4" xfId="3702"/>
    <cellStyle name="20% - Accent2 2 3 6 5" xfId="3703"/>
    <cellStyle name="20% - Accent2 2 3 6 6" xfId="3704"/>
    <cellStyle name="20% - Accent2 2 3 6 7" xfId="3705"/>
    <cellStyle name="20% - Accent2 2 3 7" xfId="3706"/>
    <cellStyle name="20% - Accent2 2 3 7 2" xfId="3707"/>
    <cellStyle name="20% - Accent2 2 3 7 2 2" xfId="3708"/>
    <cellStyle name="20% - Accent2 2 3 7 3" xfId="3709"/>
    <cellStyle name="20% - Accent2 2 3 7 3 2" xfId="3710"/>
    <cellStyle name="20% - Accent2 2 3 7 4" xfId="3711"/>
    <cellStyle name="20% - Accent2 2 3 7 5" xfId="3712"/>
    <cellStyle name="20% - Accent2 2 3 7 6" xfId="3713"/>
    <cellStyle name="20% - Accent2 2 3 7 7" xfId="3714"/>
    <cellStyle name="20% - Accent2 2 3 8" xfId="3715"/>
    <cellStyle name="20% - Accent2 2 3 8 2" xfId="3716"/>
    <cellStyle name="20% - Accent2 2 3 9" xfId="3717"/>
    <cellStyle name="20% - Accent2 2 3 9 2" xfId="3718"/>
    <cellStyle name="20% - Accent2 2 4" xfId="3719"/>
    <cellStyle name="20% - Accent2 2 4 10" xfId="3720"/>
    <cellStyle name="20% - Accent2 2 4 11" xfId="3721"/>
    <cellStyle name="20% - Accent2 2 4 12" xfId="3722"/>
    <cellStyle name="20% - Accent2 2 4 13" xfId="3723"/>
    <cellStyle name="20% - Accent2 2 4 2" xfId="3724"/>
    <cellStyle name="20% - Accent2 2 4 2 10" xfId="3725"/>
    <cellStyle name="20% - Accent2 2 4 2 11" xfId="3726"/>
    <cellStyle name="20% - Accent2 2 4 2 2" xfId="3727"/>
    <cellStyle name="20% - Accent2 2 4 2 2 10" xfId="3728"/>
    <cellStyle name="20% - Accent2 2 4 2 2 2" xfId="3729"/>
    <cellStyle name="20% - Accent2 2 4 2 2 2 2" xfId="3730"/>
    <cellStyle name="20% - Accent2 2 4 2 2 2 2 2" xfId="3731"/>
    <cellStyle name="20% - Accent2 2 4 2 2 2 3" xfId="3732"/>
    <cellStyle name="20% - Accent2 2 4 2 2 2 3 2" xfId="3733"/>
    <cellStyle name="20% - Accent2 2 4 2 2 2 4" xfId="3734"/>
    <cellStyle name="20% - Accent2 2 4 2 2 2 5" xfId="3735"/>
    <cellStyle name="20% - Accent2 2 4 2 2 2 6" xfId="3736"/>
    <cellStyle name="20% - Accent2 2 4 2 2 2 7" xfId="3737"/>
    <cellStyle name="20% - Accent2 2 4 2 2 3" xfId="3738"/>
    <cellStyle name="20% - Accent2 2 4 2 2 3 2" xfId="3739"/>
    <cellStyle name="20% - Accent2 2 4 2 2 3 2 2" xfId="3740"/>
    <cellStyle name="20% - Accent2 2 4 2 2 3 3" xfId="3741"/>
    <cellStyle name="20% - Accent2 2 4 2 2 3 3 2" xfId="3742"/>
    <cellStyle name="20% - Accent2 2 4 2 2 3 4" xfId="3743"/>
    <cellStyle name="20% - Accent2 2 4 2 2 3 5" xfId="3744"/>
    <cellStyle name="20% - Accent2 2 4 2 2 3 6" xfId="3745"/>
    <cellStyle name="20% - Accent2 2 4 2 2 3 7" xfId="3746"/>
    <cellStyle name="20% - Accent2 2 4 2 2 4" xfId="3747"/>
    <cellStyle name="20% - Accent2 2 4 2 2 4 2" xfId="3748"/>
    <cellStyle name="20% - Accent2 2 4 2 2 4 2 2" xfId="3749"/>
    <cellStyle name="20% - Accent2 2 4 2 2 4 3" xfId="3750"/>
    <cellStyle name="20% - Accent2 2 4 2 2 4 3 2" xfId="3751"/>
    <cellStyle name="20% - Accent2 2 4 2 2 4 4" xfId="3752"/>
    <cellStyle name="20% - Accent2 2 4 2 2 4 5" xfId="3753"/>
    <cellStyle name="20% - Accent2 2 4 2 2 4 6" xfId="3754"/>
    <cellStyle name="20% - Accent2 2 4 2 2 4 7" xfId="3755"/>
    <cellStyle name="20% - Accent2 2 4 2 2 5" xfId="3756"/>
    <cellStyle name="20% - Accent2 2 4 2 2 5 2" xfId="3757"/>
    <cellStyle name="20% - Accent2 2 4 2 2 6" xfId="3758"/>
    <cellStyle name="20% - Accent2 2 4 2 2 6 2" xfId="3759"/>
    <cellStyle name="20% - Accent2 2 4 2 2 7" xfId="3760"/>
    <cellStyle name="20% - Accent2 2 4 2 2 8" xfId="3761"/>
    <cellStyle name="20% - Accent2 2 4 2 2 9" xfId="3762"/>
    <cellStyle name="20% - Accent2 2 4 2 3" xfId="3763"/>
    <cellStyle name="20% - Accent2 2 4 2 3 2" xfId="3764"/>
    <cellStyle name="20% - Accent2 2 4 2 3 2 2" xfId="3765"/>
    <cellStyle name="20% - Accent2 2 4 2 3 3" xfId="3766"/>
    <cellStyle name="20% - Accent2 2 4 2 3 3 2" xfId="3767"/>
    <cellStyle name="20% - Accent2 2 4 2 3 4" xfId="3768"/>
    <cellStyle name="20% - Accent2 2 4 2 3 5" xfId="3769"/>
    <cellStyle name="20% - Accent2 2 4 2 3 6" xfId="3770"/>
    <cellStyle name="20% - Accent2 2 4 2 3 7" xfId="3771"/>
    <cellStyle name="20% - Accent2 2 4 2 4" xfId="3772"/>
    <cellStyle name="20% - Accent2 2 4 2 4 2" xfId="3773"/>
    <cellStyle name="20% - Accent2 2 4 2 4 2 2" xfId="3774"/>
    <cellStyle name="20% - Accent2 2 4 2 4 3" xfId="3775"/>
    <cellStyle name="20% - Accent2 2 4 2 4 3 2" xfId="3776"/>
    <cellStyle name="20% - Accent2 2 4 2 4 4" xfId="3777"/>
    <cellStyle name="20% - Accent2 2 4 2 4 5" xfId="3778"/>
    <cellStyle name="20% - Accent2 2 4 2 4 6" xfId="3779"/>
    <cellStyle name="20% - Accent2 2 4 2 4 7" xfId="3780"/>
    <cellStyle name="20% - Accent2 2 4 2 5" xfId="3781"/>
    <cellStyle name="20% - Accent2 2 4 2 5 2" xfId="3782"/>
    <cellStyle name="20% - Accent2 2 4 2 5 2 2" xfId="3783"/>
    <cellStyle name="20% - Accent2 2 4 2 5 3" xfId="3784"/>
    <cellStyle name="20% - Accent2 2 4 2 5 3 2" xfId="3785"/>
    <cellStyle name="20% - Accent2 2 4 2 5 4" xfId="3786"/>
    <cellStyle name="20% - Accent2 2 4 2 5 5" xfId="3787"/>
    <cellStyle name="20% - Accent2 2 4 2 5 6" xfId="3788"/>
    <cellStyle name="20% - Accent2 2 4 2 5 7" xfId="3789"/>
    <cellStyle name="20% - Accent2 2 4 2 6" xfId="3790"/>
    <cellStyle name="20% - Accent2 2 4 2 6 2" xfId="3791"/>
    <cellStyle name="20% - Accent2 2 4 2 7" xfId="3792"/>
    <cellStyle name="20% - Accent2 2 4 2 7 2" xfId="3793"/>
    <cellStyle name="20% - Accent2 2 4 2 8" xfId="3794"/>
    <cellStyle name="20% - Accent2 2 4 2 9" xfId="3795"/>
    <cellStyle name="20% - Accent2 2 4 3" xfId="3796"/>
    <cellStyle name="20% - Accent2 2 4 3 10" xfId="3797"/>
    <cellStyle name="20% - Accent2 2 4 3 11" xfId="3798"/>
    <cellStyle name="20% - Accent2 2 4 3 2" xfId="3799"/>
    <cellStyle name="20% - Accent2 2 4 3 2 10" xfId="3800"/>
    <cellStyle name="20% - Accent2 2 4 3 2 2" xfId="3801"/>
    <cellStyle name="20% - Accent2 2 4 3 2 2 2" xfId="3802"/>
    <cellStyle name="20% - Accent2 2 4 3 2 2 2 2" xfId="3803"/>
    <cellStyle name="20% - Accent2 2 4 3 2 2 3" xfId="3804"/>
    <cellStyle name="20% - Accent2 2 4 3 2 2 3 2" xfId="3805"/>
    <cellStyle name="20% - Accent2 2 4 3 2 2 4" xfId="3806"/>
    <cellStyle name="20% - Accent2 2 4 3 2 2 5" xfId="3807"/>
    <cellStyle name="20% - Accent2 2 4 3 2 2 6" xfId="3808"/>
    <cellStyle name="20% - Accent2 2 4 3 2 2 7" xfId="3809"/>
    <cellStyle name="20% - Accent2 2 4 3 2 3" xfId="3810"/>
    <cellStyle name="20% - Accent2 2 4 3 2 3 2" xfId="3811"/>
    <cellStyle name="20% - Accent2 2 4 3 2 3 2 2" xfId="3812"/>
    <cellStyle name="20% - Accent2 2 4 3 2 3 3" xfId="3813"/>
    <cellStyle name="20% - Accent2 2 4 3 2 3 3 2" xfId="3814"/>
    <cellStyle name="20% - Accent2 2 4 3 2 3 4" xfId="3815"/>
    <cellStyle name="20% - Accent2 2 4 3 2 3 5" xfId="3816"/>
    <cellStyle name="20% - Accent2 2 4 3 2 3 6" xfId="3817"/>
    <cellStyle name="20% - Accent2 2 4 3 2 3 7" xfId="3818"/>
    <cellStyle name="20% - Accent2 2 4 3 2 4" xfId="3819"/>
    <cellStyle name="20% - Accent2 2 4 3 2 4 2" xfId="3820"/>
    <cellStyle name="20% - Accent2 2 4 3 2 4 2 2" xfId="3821"/>
    <cellStyle name="20% - Accent2 2 4 3 2 4 3" xfId="3822"/>
    <cellStyle name="20% - Accent2 2 4 3 2 4 3 2" xfId="3823"/>
    <cellStyle name="20% - Accent2 2 4 3 2 4 4" xfId="3824"/>
    <cellStyle name="20% - Accent2 2 4 3 2 4 5" xfId="3825"/>
    <cellStyle name="20% - Accent2 2 4 3 2 4 6" xfId="3826"/>
    <cellStyle name="20% - Accent2 2 4 3 2 4 7" xfId="3827"/>
    <cellStyle name="20% - Accent2 2 4 3 2 5" xfId="3828"/>
    <cellStyle name="20% - Accent2 2 4 3 2 5 2" xfId="3829"/>
    <cellStyle name="20% - Accent2 2 4 3 2 6" xfId="3830"/>
    <cellStyle name="20% - Accent2 2 4 3 2 6 2" xfId="3831"/>
    <cellStyle name="20% - Accent2 2 4 3 2 7" xfId="3832"/>
    <cellStyle name="20% - Accent2 2 4 3 2 8" xfId="3833"/>
    <cellStyle name="20% - Accent2 2 4 3 2 9" xfId="3834"/>
    <cellStyle name="20% - Accent2 2 4 3 3" xfId="3835"/>
    <cellStyle name="20% - Accent2 2 4 3 3 2" xfId="3836"/>
    <cellStyle name="20% - Accent2 2 4 3 3 2 2" xfId="3837"/>
    <cellStyle name="20% - Accent2 2 4 3 3 3" xfId="3838"/>
    <cellStyle name="20% - Accent2 2 4 3 3 3 2" xfId="3839"/>
    <cellStyle name="20% - Accent2 2 4 3 3 4" xfId="3840"/>
    <cellStyle name="20% - Accent2 2 4 3 3 5" xfId="3841"/>
    <cellStyle name="20% - Accent2 2 4 3 3 6" xfId="3842"/>
    <cellStyle name="20% - Accent2 2 4 3 3 7" xfId="3843"/>
    <cellStyle name="20% - Accent2 2 4 3 4" xfId="3844"/>
    <cellStyle name="20% - Accent2 2 4 3 4 2" xfId="3845"/>
    <cellStyle name="20% - Accent2 2 4 3 4 2 2" xfId="3846"/>
    <cellStyle name="20% - Accent2 2 4 3 4 3" xfId="3847"/>
    <cellStyle name="20% - Accent2 2 4 3 4 3 2" xfId="3848"/>
    <cellStyle name="20% - Accent2 2 4 3 4 4" xfId="3849"/>
    <cellStyle name="20% - Accent2 2 4 3 4 5" xfId="3850"/>
    <cellStyle name="20% - Accent2 2 4 3 4 6" xfId="3851"/>
    <cellStyle name="20% - Accent2 2 4 3 4 7" xfId="3852"/>
    <cellStyle name="20% - Accent2 2 4 3 5" xfId="3853"/>
    <cellStyle name="20% - Accent2 2 4 3 5 2" xfId="3854"/>
    <cellStyle name="20% - Accent2 2 4 3 5 2 2" xfId="3855"/>
    <cellStyle name="20% - Accent2 2 4 3 5 3" xfId="3856"/>
    <cellStyle name="20% - Accent2 2 4 3 5 3 2" xfId="3857"/>
    <cellStyle name="20% - Accent2 2 4 3 5 4" xfId="3858"/>
    <cellStyle name="20% - Accent2 2 4 3 5 5" xfId="3859"/>
    <cellStyle name="20% - Accent2 2 4 3 5 6" xfId="3860"/>
    <cellStyle name="20% - Accent2 2 4 3 5 7" xfId="3861"/>
    <cellStyle name="20% - Accent2 2 4 3 6" xfId="3862"/>
    <cellStyle name="20% - Accent2 2 4 3 6 2" xfId="3863"/>
    <cellStyle name="20% - Accent2 2 4 3 7" xfId="3864"/>
    <cellStyle name="20% - Accent2 2 4 3 7 2" xfId="3865"/>
    <cellStyle name="20% - Accent2 2 4 3 8" xfId="3866"/>
    <cellStyle name="20% - Accent2 2 4 3 9" xfId="3867"/>
    <cellStyle name="20% - Accent2 2 4 4" xfId="3868"/>
    <cellStyle name="20% - Accent2 2 4 4 10" xfId="3869"/>
    <cellStyle name="20% - Accent2 2 4 4 2" xfId="3870"/>
    <cellStyle name="20% - Accent2 2 4 4 2 2" xfId="3871"/>
    <cellStyle name="20% - Accent2 2 4 4 2 2 2" xfId="3872"/>
    <cellStyle name="20% - Accent2 2 4 4 2 3" xfId="3873"/>
    <cellStyle name="20% - Accent2 2 4 4 2 3 2" xfId="3874"/>
    <cellStyle name="20% - Accent2 2 4 4 2 4" xfId="3875"/>
    <cellStyle name="20% - Accent2 2 4 4 2 5" xfId="3876"/>
    <cellStyle name="20% - Accent2 2 4 4 2 6" xfId="3877"/>
    <cellStyle name="20% - Accent2 2 4 4 2 7" xfId="3878"/>
    <cellStyle name="20% - Accent2 2 4 4 3" xfId="3879"/>
    <cellStyle name="20% - Accent2 2 4 4 3 2" xfId="3880"/>
    <cellStyle name="20% - Accent2 2 4 4 3 2 2" xfId="3881"/>
    <cellStyle name="20% - Accent2 2 4 4 3 3" xfId="3882"/>
    <cellStyle name="20% - Accent2 2 4 4 3 3 2" xfId="3883"/>
    <cellStyle name="20% - Accent2 2 4 4 3 4" xfId="3884"/>
    <cellStyle name="20% - Accent2 2 4 4 3 5" xfId="3885"/>
    <cellStyle name="20% - Accent2 2 4 4 3 6" xfId="3886"/>
    <cellStyle name="20% - Accent2 2 4 4 3 7" xfId="3887"/>
    <cellStyle name="20% - Accent2 2 4 4 4" xfId="3888"/>
    <cellStyle name="20% - Accent2 2 4 4 4 2" xfId="3889"/>
    <cellStyle name="20% - Accent2 2 4 4 4 2 2" xfId="3890"/>
    <cellStyle name="20% - Accent2 2 4 4 4 3" xfId="3891"/>
    <cellStyle name="20% - Accent2 2 4 4 4 3 2" xfId="3892"/>
    <cellStyle name="20% - Accent2 2 4 4 4 4" xfId="3893"/>
    <cellStyle name="20% - Accent2 2 4 4 4 5" xfId="3894"/>
    <cellStyle name="20% - Accent2 2 4 4 4 6" xfId="3895"/>
    <cellStyle name="20% - Accent2 2 4 4 4 7" xfId="3896"/>
    <cellStyle name="20% - Accent2 2 4 4 5" xfId="3897"/>
    <cellStyle name="20% - Accent2 2 4 4 5 2" xfId="3898"/>
    <cellStyle name="20% - Accent2 2 4 4 6" xfId="3899"/>
    <cellStyle name="20% - Accent2 2 4 4 6 2" xfId="3900"/>
    <cellStyle name="20% - Accent2 2 4 4 7" xfId="3901"/>
    <cellStyle name="20% - Accent2 2 4 4 8" xfId="3902"/>
    <cellStyle name="20% - Accent2 2 4 4 9" xfId="3903"/>
    <cellStyle name="20% - Accent2 2 4 5" xfId="3904"/>
    <cellStyle name="20% - Accent2 2 4 5 2" xfId="3905"/>
    <cellStyle name="20% - Accent2 2 4 5 2 2" xfId="3906"/>
    <cellStyle name="20% - Accent2 2 4 5 3" xfId="3907"/>
    <cellStyle name="20% - Accent2 2 4 5 3 2" xfId="3908"/>
    <cellStyle name="20% - Accent2 2 4 5 4" xfId="3909"/>
    <cellStyle name="20% - Accent2 2 4 5 5" xfId="3910"/>
    <cellStyle name="20% - Accent2 2 4 5 6" xfId="3911"/>
    <cellStyle name="20% - Accent2 2 4 5 7" xfId="3912"/>
    <cellStyle name="20% - Accent2 2 4 6" xfId="3913"/>
    <cellStyle name="20% - Accent2 2 4 6 2" xfId="3914"/>
    <cellStyle name="20% - Accent2 2 4 6 2 2" xfId="3915"/>
    <cellStyle name="20% - Accent2 2 4 6 3" xfId="3916"/>
    <cellStyle name="20% - Accent2 2 4 6 3 2" xfId="3917"/>
    <cellStyle name="20% - Accent2 2 4 6 4" xfId="3918"/>
    <cellStyle name="20% - Accent2 2 4 6 5" xfId="3919"/>
    <cellStyle name="20% - Accent2 2 4 6 6" xfId="3920"/>
    <cellStyle name="20% - Accent2 2 4 6 7" xfId="3921"/>
    <cellStyle name="20% - Accent2 2 4 7" xfId="3922"/>
    <cellStyle name="20% - Accent2 2 4 7 2" xfId="3923"/>
    <cellStyle name="20% - Accent2 2 4 7 2 2" xfId="3924"/>
    <cellStyle name="20% - Accent2 2 4 7 3" xfId="3925"/>
    <cellStyle name="20% - Accent2 2 4 7 3 2" xfId="3926"/>
    <cellStyle name="20% - Accent2 2 4 7 4" xfId="3927"/>
    <cellStyle name="20% - Accent2 2 4 7 5" xfId="3928"/>
    <cellStyle name="20% - Accent2 2 4 7 6" xfId="3929"/>
    <cellStyle name="20% - Accent2 2 4 7 7" xfId="3930"/>
    <cellStyle name="20% - Accent2 2 4 8" xfId="3931"/>
    <cellStyle name="20% - Accent2 2 4 8 2" xfId="3932"/>
    <cellStyle name="20% - Accent2 2 4 9" xfId="3933"/>
    <cellStyle name="20% - Accent2 2 4 9 2" xfId="3934"/>
    <cellStyle name="20% - Accent2 2 5" xfId="3935"/>
    <cellStyle name="20% - Accent2 2 5 10" xfId="3936"/>
    <cellStyle name="20% - Accent2 2 5 11" xfId="3937"/>
    <cellStyle name="20% - Accent2 2 5 12" xfId="3938"/>
    <cellStyle name="20% - Accent2 2 5 13" xfId="3939"/>
    <cellStyle name="20% - Accent2 2 5 2" xfId="3940"/>
    <cellStyle name="20% - Accent2 2 5 2 10" xfId="3941"/>
    <cellStyle name="20% - Accent2 2 5 2 11" xfId="3942"/>
    <cellStyle name="20% - Accent2 2 5 2 2" xfId="3943"/>
    <cellStyle name="20% - Accent2 2 5 2 2 10" xfId="3944"/>
    <cellStyle name="20% - Accent2 2 5 2 2 2" xfId="3945"/>
    <cellStyle name="20% - Accent2 2 5 2 2 2 2" xfId="3946"/>
    <cellStyle name="20% - Accent2 2 5 2 2 2 2 2" xfId="3947"/>
    <cellStyle name="20% - Accent2 2 5 2 2 2 3" xfId="3948"/>
    <cellStyle name="20% - Accent2 2 5 2 2 2 3 2" xfId="3949"/>
    <cellStyle name="20% - Accent2 2 5 2 2 2 4" xfId="3950"/>
    <cellStyle name="20% - Accent2 2 5 2 2 2 5" xfId="3951"/>
    <cellStyle name="20% - Accent2 2 5 2 2 2 6" xfId="3952"/>
    <cellStyle name="20% - Accent2 2 5 2 2 2 7" xfId="3953"/>
    <cellStyle name="20% - Accent2 2 5 2 2 3" xfId="3954"/>
    <cellStyle name="20% - Accent2 2 5 2 2 3 2" xfId="3955"/>
    <cellStyle name="20% - Accent2 2 5 2 2 3 2 2" xfId="3956"/>
    <cellStyle name="20% - Accent2 2 5 2 2 3 3" xfId="3957"/>
    <cellStyle name="20% - Accent2 2 5 2 2 3 3 2" xfId="3958"/>
    <cellStyle name="20% - Accent2 2 5 2 2 3 4" xfId="3959"/>
    <cellStyle name="20% - Accent2 2 5 2 2 3 5" xfId="3960"/>
    <cellStyle name="20% - Accent2 2 5 2 2 3 6" xfId="3961"/>
    <cellStyle name="20% - Accent2 2 5 2 2 3 7" xfId="3962"/>
    <cellStyle name="20% - Accent2 2 5 2 2 4" xfId="3963"/>
    <cellStyle name="20% - Accent2 2 5 2 2 4 2" xfId="3964"/>
    <cellStyle name="20% - Accent2 2 5 2 2 4 2 2" xfId="3965"/>
    <cellStyle name="20% - Accent2 2 5 2 2 4 3" xfId="3966"/>
    <cellStyle name="20% - Accent2 2 5 2 2 4 3 2" xfId="3967"/>
    <cellStyle name="20% - Accent2 2 5 2 2 4 4" xfId="3968"/>
    <cellStyle name="20% - Accent2 2 5 2 2 4 5" xfId="3969"/>
    <cellStyle name="20% - Accent2 2 5 2 2 4 6" xfId="3970"/>
    <cellStyle name="20% - Accent2 2 5 2 2 4 7" xfId="3971"/>
    <cellStyle name="20% - Accent2 2 5 2 2 5" xfId="3972"/>
    <cellStyle name="20% - Accent2 2 5 2 2 5 2" xfId="3973"/>
    <cellStyle name="20% - Accent2 2 5 2 2 6" xfId="3974"/>
    <cellStyle name="20% - Accent2 2 5 2 2 6 2" xfId="3975"/>
    <cellStyle name="20% - Accent2 2 5 2 2 7" xfId="3976"/>
    <cellStyle name="20% - Accent2 2 5 2 2 8" xfId="3977"/>
    <cellStyle name="20% - Accent2 2 5 2 2 9" xfId="3978"/>
    <cellStyle name="20% - Accent2 2 5 2 3" xfId="3979"/>
    <cellStyle name="20% - Accent2 2 5 2 3 2" xfId="3980"/>
    <cellStyle name="20% - Accent2 2 5 2 3 2 2" xfId="3981"/>
    <cellStyle name="20% - Accent2 2 5 2 3 3" xfId="3982"/>
    <cellStyle name="20% - Accent2 2 5 2 3 3 2" xfId="3983"/>
    <cellStyle name="20% - Accent2 2 5 2 3 4" xfId="3984"/>
    <cellStyle name="20% - Accent2 2 5 2 3 5" xfId="3985"/>
    <cellStyle name="20% - Accent2 2 5 2 3 6" xfId="3986"/>
    <cellStyle name="20% - Accent2 2 5 2 3 7" xfId="3987"/>
    <cellStyle name="20% - Accent2 2 5 2 4" xfId="3988"/>
    <cellStyle name="20% - Accent2 2 5 2 4 2" xfId="3989"/>
    <cellStyle name="20% - Accent2 2 5 2 4 2 2" xfId="3990"/>
    <cellStyle name="20% - Accent2 2 5 2 4 3" xfId="3991"/>
    <cellStyle name="20% - Accent2 2 5 2 4 3 2" xfId="3992"/>
    <cellStyle name="20% - Accent2 2 5 2 4 4" xfId="3993"/>
    <cellStyle name="20% - Accent2 2 5 2 4 5" xfId="3994"/>
    <cellStyle name="20% - Accent2 2 5 2 4 6" xfId="3995"/>
    <cellStyle name="20% - Accent2 2 5 2 4 7" xfId="3996"/>
    <cellStyle name="20% - Accent2 2 5 2 5" xfId="3997"/>
    <cellStyle name="20% - Accent2 2 5 2 5 2" xfId="3998"/>
    <cellStyle name="20% - Accent2 2 5 2 5 2 2" xfId="3999"/>
    <cellStyle name="20% - Accent2 2 5 2 5 3" xfId="4000"/>
    <cellStyle name="20% - Accent2 2 5 2 5 3 2" xfId="4001"/>
    <cellStyle name="20% - Accent2 2 5 2 5 4" xfId="4002"/>
    <cellStyle name="20% - Accent2 2 5 2 5 5" xfId="4003"/>
    <cellStyle name="20% - Accent2 2 5 2 5 6" xfId="4004"/>
    <cellStyle name="20% - Accent2 2 5 2 5 7" xfId="4005"/>
    <cellStyle name="20% - Accent2 2 5 2 6" xfId="4006"/>
    <cellStyle name="20% - Accent2 2 5 2 6 2" xfId="4007"/>
    <cellStyle name="20% - Accent2 2 5 2 7" xfId="4008"/>
    <cellStyle name="20% - Accent2 2 5 2 7 2" xfId="4009"/>
    <cellStyle name="20% - Accent2 2 5 2 8" xfId="4010"/>
    <cellStyle name="20% - Accent2 2 5 2 9" xfId="4011"/>
    <cellStyle name="20% - Accent2 2 5 3" xfId="4012"/>
    <cellStyle name="20% - Accent2 2 5 3 10" xfId="4013"/>
    <cellStyle name="20% - Accent2 2 5 3 11" xfId="4014"/>
    <cellStyle name="20% - Accent2 2 5 3 2" xfId="4015"/>
    <cellStyle name="20% - Accent2 2 5 3 2 10" xfId="4016"/>
    <cellStyle name="20% - Accent2 2 5 3 2 2" xfId="4017"/>
    <cellStyle name="20% - Accent2 2 5 3 2 2 2" xfId="4018"/>
    <cellStyle name="20% - Accent2 2 5 3 2 2 2 2" xfId="4019"/>
    <cellStyle name="20% - Accent2 2 5 3 2 2 3" xfId="4020"/>
    <cellStyle name="20% - Accent2 2 5 3 2 2 3 2" xfId="4021"/>
    <cellStyle name="20% - Accent2 2 5 3 2 2 4" xfId="4022"/>
    <cellStyle name="20% - Accent2 2 5 3 2 2 5" xfId="4023"/>
    <cellStyle name="20% - Accent2 2 5 3 2 2 6" xfId="4024"/>
    <cellStyle name="20% - Accent2 2 5 3 2 2 7" xfId="4025"/>
    <cellStyle name="20% - Accent2 2 5 3 2 3" xfId="4026"/>
    <cellStyle name="20% - Accent2 2 5 3 2 3 2" xfId="4027"/>
    <cellStyle name="20% - Accent2 2 5 3 2 3 2 2" xfId="4028"/>
    <cellStyle name="20% - Accent2 2 5 3 2 3 3" xfId="4029"/>
    <cellStyle name="20% - Accent2 2 5 3 2 3 3 2" xfId="4030"/>
    <cellStyle name="20% - Accent2 2 5 3 2 3 4" xfId="4031"/>
    <cellStyle name="20% - Accent2 2 5 3 2 3 5" xfId="4032"/>
    <cellStyle name="20% - Accent2 2 5 3 2 3 6" xfId="4033"/>
    <cellStyle name="20% - Accent2 2 5 3 2 3 7" xfId="4034"/>
    <cellStyle name="20% - Accent2 2 5 3 2 4" xfId="4035"/>
    <cellStyle name="20% - Accent2 2 5 3 2 4 2" xfId="4036"/>
    <cellStyle name="20% - Accent2 2 5 3 2 4 2 2" xfId="4037"/>
    <cellStyle name="20% - Accent2 2 5 3 2 4 3" xfId="4038"/>
    <cellStyle name="20% - Accent2 2 5 3 2 4 3 2" xfId="4039"/>
    <cellStyle name="20% - Accent2 2 5 3 2 4 4" xfId="4040"/>
    <cellStyle name="20% - Accent2 2 5 3 2 4 5" xfId="4041"/>
    <cellStyle name="20% - Accent2 2 5 3 2 4 6" xfId="4042"/>
    <cellStyle name="20% - Accent2 2 5 3 2 4 7" xfId="4043"/>
    <cellStyle name="20% - Accent2 2 5 3 2 5" xfId="4044"/>
    <cellStyle name="20% - Accent2 2 5 3 2 5 2" xfId="4045"/>
    <cellStyle name="20% - Accent2 2 5 3 2 6" xfId="4046"/>
    <cellStyle name="20% - Accent2 2 5 3 2 6 2" xfId="4047"/>
    <cellStyle name="20% - Accent2 2 5 3 2 7" xfId="4048"/>
    <cellStyle name="20% - Accent2 2 5 3 2 8" xfId="4049"/>
    <cellStyle name="20% - Accent2 2 5 3 2 9" xfId="4050"/>
    <cellStyle name="20% - Accent2 2 5 3 3" xfId="4051"/>
    <cellStyle name="20% - Accent2 2 5 3 3 2" xfId="4052"/>
    <cellStyle name="20% - Accent2 2 5 3 3 2 2" xfId="4053"/>
    <cellStyle name="20% - Accent2 2 5 3 3 3" xfId="4054"/>
    <cellStyle name="20% - Accent2 2 5 3 3 3 2" xfId="4055"/>
    <cellStyle name="20% - Accent2 2 5 3 3 4" xfId="4056"/>
    <cellStyle name="20% - Accent2 2 5 3 3 5" xfId="4057"/>
    <cellStyle name="20% - Accent2 2 5 3 3 6" xfId="4058"/>
    <cellStyle name="20% - Accent2 2 5 3 3 7" xfId="4059"/>
    <cellStyle name="20% - Accent2 2 5 3 4" xfId="4060"/>
    <cellStyle name="20% - Accent2 2 5 3 4 2" xfId="4061"/>
    <cellStyle name="20% - Accent2 2 5 3 4 2 2" xfId="4062"/>
    <cellStyle name="20% - Accent2 2 5 3 4 3" xfId="4063"/>
    <cellStyle name="20% - Accent2 2 5 3 4 3 2" xfId="4064"/>
    <cellStyle name="20% - Accent2 2 5 3 4 4" xfId="4065"/>
    <cellStyle name="20% - Accent2 2 5 3 4 5" xfId="4066"/>
    <cellStyle name="20% - Accent2 2 5 3 4 6" xfId="4067"/>
    <cellStyle name="20% - Accent2 2 5 3 4 7" xfId="4068"/>
    <cellStyle name="20% - Accent2 2 5 3 5" xfId="4069"/>
    <cellStyle name="20% - Accent2 2 5 3 5 2" xfId="4070"/>
    <cellStyle name="20% - Accent2 2 5 3 5 2 2" xfId="4071"/>
    <cellStyle name="20% - Accent2 2 5 3 5 3" xfId="4072"/>
    <cellStyle name="20% - Accent2 2 5 3 5 3 2" xfId="4073"/>
    <cellStyle name="20% - Accent2 2 5 3 5 4" xfId="4074"/>
    <cellStyle name="20% - Accent2 2 5 3 5 5" xfId="4075"/>
    <cellStyle name="20% - Accent2 2 5 3 5 6" xfId="4076"/>
    <cellStyle name="20% - Accent2 2 5 3 5 7" xfId="4077"/>
    <cellStyle name="20% - Accent2 2 5 3 6" xfId="4078"/>
    <cellStyle name="20% - Accent2 2 5 3 6 2" xfId="4079"/>
    <cellStyle name="20% - Accent2 2 5 3 7" xfId="4080"/>
    <cellStyle name="20% - Accent2 2 5 3 7 2" xfId="4081"/>
    <cellStyle name="20% - Accent2 2 5 3 8" xfId="4082"/>
    <cellStyle name="20% - Accent2 2 5 3 9" xfId="4083"/>
    <cellStyle name="20% - Accent2 2 5 4" xfId="4084"/>
    <cellStyle name="20% - Accent2 2 5 4 10" xfId="4085"/>
    <cellStyle name="20% - Accent2 2 5 4 2" xfId="4086"/>
    <cellStyle name="20% - Accent2 2 5 4 2 2" xfId="4087"/>
    <cellStyle name="20% - Accent2 2 5 4 2 2 2" xfId="4088"/>
    <cellStyle name="20% - Accent2 2 5 4 2 3" xfId="4089"/>
    <cellStyle name="20% - Accent2 2 5 4 2 3 2" xfId="4090"/>
    <cellStyle name="20% - Accent2 2 5 4 2 4" xfId="4091"/>
    <cellStyle name="20% - Accent2 2 5 4 2 5" xfId="4092"/>
    <cellStyle name="20% - Accent2 2 5 4 2 6" xfId="4093"/>
    <cellStyle name="20% - Accent2 2 5 4 2 7" xfId="4094"/>
    <cellStyle name="20% - Accent2 2 5 4 3" xfId="4095"/>
    <cellStyle name="20% - Accent2 2 5 4 3 2" xfId="4096"/>
    <cellStyle name="20% - Accent2 2 5 4 3 2 2" xfId="4097"/>
    <cellStyle name="20% - Accent2 2 5 4 3 3" xfId="4098"/>
    <cellStyle name="20% - Accent2 2 5 4 3 3 2" xfId="4099"/>
    <cellStyle name="20% - Accent2 2 5 4 3 4" xfId="4100"/>
    <cellStyle name="20% - Accent2 2 5 4 3 5" xfId="4101"/>
    <cellStyle name="20% - Accent2 2 5 4 3 6" xfId="4102"/>
    <cellStyle name="20% - Accent2 2 5 4 3 7" xfId="4103"/>
    <cellStyle name="20% - Accent2 2 5 4 4" xfId="4104"/>
    <cellStyle name="20% - Accent2 2 5 4 4 2" xfId="4105"/>
    <cellStyle name="20% - Accent2 2 5 4 4 2 2" xfId="4106"/>
    <cellStyle name="20% - Accent2 2 5 4 4 3" xfId="4107"/>
    <cellStyle name="20% - Accent2 2 5 4 4 3 2" xfId="4108"/>
    <cellStyle name="20% - Accent2 2 5 4 4 4" xfId="4109"/>
    <cellStyle name="20% - Accent2 2 5 4 4 5" xfId="4110"/>
    <cellStyle name="20% - Accent2 2 5 4 4 6" xfId="4111"/>
    <cellStyle name="20% - Accent2 2 5 4 4 7" xfId="4112"/>
    <cellStyle name="20% - Accent2 2 5 4 5" xfId="4113"/>
    <cellStyle name="20% - Accent2 2 5 4 5 2" xfId="4114"/>
    <cellStyle name="20% - Accent2 2 5 4 6" xfId="4115"/>
    <cellStyle name="20% - Accent2 2 5 4 6 2" xfId="4116"/>
    <cellStyle name="20% - Accent2 2 5 4 7" xfId="4117"/>
    <cellStyle name="20% - Accent2 2 5 4 8" xfId="4118"/>
    <cellStyle name="20% - Accent2 2 5 4 9" xfId="4119"/>
    <cellStyle name="20% - Accent2 2 5 5" xfId="4120"/>
    <cellStyle name="20% - Accent2 2 5 5 2" xfId="4121"/>
    <cellStyle name="20% - Accent2 2 5 5 2 2" xfId="4122"/>
    <cellStyle name="20% - Accent2 2 5 5 3" xfId="4123"/>
    <cellStyle name="20% - Accent2 2 5 5 3 2" xfId="4124"/>
    <cellStyle name="20% - Accent2 2 5 5 4" xfId="4125"/>
    <cellStyle name="20% - Accent2 2 5 5 5" xfId="4126"/>
    <cellStyle name="20% - Accent2 2 5 5 6" xfId="4127"/>
    <cellStyle name="20% - Accent2 2 5 5 7" xfId="4128"/>
    <cellStyle name="20% - Accent2 2 5 6" xfId="4129"/>
    <cellStyle name="20% - Accent2 2 5 6 2" xfId="4130"/>
    <cellStyle name="20% - Accent2 2 5 6 2 2" xfId="4131"/>
    <cellStyle name="20% - Accent2 2 5 6 3" xfId="4132"/>
    <cellStyle name="20% - Accent2 2 5 6 3 2" xfId="4133"/>
    <cellStyle name="20% - Accent2 2 5 6 4" xfId="4134"/>
    <cellStyle name="20% - Accent2 2 5 6 5" xfId="4135"/>
    <cellStyle name="20% - Accent2 2 5 6 6" xfId="4136"/>
    <cellStyle name="20% - Accent2 2 5 6 7" xfId="4137"/>
    <cellStyle name="20% - Accent2 2 5 7" xfId="4138"/>
    <cellStyle name="20% - Accent2 2 5 7 2" xfId="4139"/>
    <cellStyle name="20% - Accent2 2 5 7 2 2" xfId="4140"/>
    <cellStyle name="20% - Accent2 2 5 7 3" xfId="4141"/>
    <cellStyle name="20% - Accent2 2 5 7 3 2" xfId="4142"/>
    <cellStyle name="20% - Accent2 2 5 7 4" xfId="4143"/>
    <cellStyle name="20% - Accent2 2 5 7 5" xfId="4144"/>
    <cellStyle name="20% - Accent2 2 5 7 6" xfId="4145"/>
    <cellStyle name="20% - Accent2 2 5 7 7" xfId="4146"/>
    <cellStyle name="20% - Accent2 2 5 8" xfId="4147"/>
    <cellStyle name="20% - Accent2 2 5 8 2" xfId="4148"/>
    <cellStyle name="20% - Accent2 2 5 9" xfId="4149"/>
    <cellStyle name="20% - Accent2 2 5 9 2" xfId="4150"/>
    <cellStyle name="20% - Accent2 2 6" xfId="4151"/>
    <cellStyle name="20% - Accent2 2 6 10" xfId="4152"/>
    <cellStyle name="20% - Accent2 2 6 11" xfId="4153"/>
    <cellStyle name="20% - Accent2 2 6 12" xfId="4154"/>
    <cellStyle name="20% - Accent2 2 6 13" xfId="4155"/>
    <cellStyle name="20% - Accent2 2 6 2" xfId="4156"/>
    <cellStyle name="20% - Accent2 2 6 2 10" xfId="4157"/>
    <cellStyle name="20% - Accent2 2 6 2 11" xfId="4158"/>
    <cellStyle name="20% - Accent2 2 6 2 2" xfId="4159"/>
    <cellStyle name="20% - Accent2 2 6 2 2 10" xfId="4160"/>
    <cellStyle name="20% - Accent2 2 6 2 2 2" xfId="4161"/>
    <cellStyle name="20% - Accent2 2 6 2 2 2 2" xfId="4162"/>
    <cellStyle name="20% - Accent2 2 6 2 2 2 2 2" xfId="4163"/>
    <cellStyle name="20% - Accent2 2 6 2 2 2 3" xfId="4164"/>
    <cellStyle name="20% - Accent2 2 6 2 2 2 3 2" xfId="4165"/>
    <cellStyle name="20% - Accent2 2 6 2 2 2 4" xfId="4166"/>
    <cellStyle name="20% - Accent2 2 6 2 2 2 5" xfId="4167"/>
    <cellStyle name="20% - Accent2 2 6 2 2 2 6" xfId="4168"/>
    <cellStyle name="20% - Accent2 2 6 2 2 2 7" xfId="4169"/>
    <cellStyle name="20% - Accent2 2 6 2 2 3" xfId="4170"/>
    <cellStyle name="20% - Accent2 2 6 2 2 3 2" xfId="4171"/>
    <cellStyle name="20% - Accent2 2 6 2 2 3 2 2" xfId="4172"/>
    <cellStyle name="20% - Accent2 2 6 2 2 3 3" xfId="4173"/>
    <cellStyle name="20% - Accent2 2 6 2 2 3 3 2" xfId="4174"/>
    <cellStyle name="20% - Accent2 2 6 2 2 3 4" xfId="4175"/>
    <cellStyle name="20% - Accent2 2 6 2 2 3 5" xfId="4176"/>
    <cellStyle name="20% - Accent2 2 6 2 2 3 6" xfId="4177"/>
    <cellStyle name="20% - Accent2 2 6 2 2 3 7" xfId="4178"/>
    <cellStyle name="20% - Accent2 2 6 2 2 4" xfId="4179"/>
    <cellStyle name="20% - Accent2 2 6 2 2 4 2" xfId="4180"/>
    <cellStyle name="20% - Accent2 2 6 2 2 4 2 2" xfId="4181"/>
    <cellStyle name="20% - Accent2 2 6 2 2 4 3" xfId="4182"/>
    <cellStyle name="20% - Accent2 2 6 2 2 4 3 2" xfId="4183"/>
    <cellStyle name="20% - Accent2 2 6 2 2 4 4" xfId="4184"/>
    <cellStyle name="20% - Accent2 2 6 2 2 4 5" xfId="4185"/>
    <cellStyle name="20% - Accent2 2 6 2 2 4 6" xfId="4186"/>
    <cellStyle name="20% - Accent2 2 6 2 2 4 7" xfId="4187"/>
    <cellStyle name="20% - Accent2 2 6 2 2 5" xfId="4188"/>
    <cellStyle name="20% - Accent2 2 6 2 2 5 2" xfId="4189"/>
    <cellStyle name="20% - Accent2 2 6 2 2 6" xfId="4190"/>
    <cellStyle name="20% - Accent2 2 6 2 2 6 2" xfId="4191"/>
    <cellStyle name="20% - Accent2 2 6 2 2 7" xfId="4192"/>
    <cellStyle name="20% - Accent2 2 6 2 2 8" xfId="4193"/>
    <cellStyle name="20% - Accent2 2 6 2 2 9" xfId="4194"/>
    <cellStyle name="20% - Accent2 2 6 2 3" xfId="4195"/>
    <cellStyle name="20% - Accent2 2 6 2 3 2" xfId="4196"/>
    <cellStyle name="20% - Accent2 2 6 2 3 2 2" xfId="4197"/>
    <cellStyle name="20% - Accent2 2 6 2 3 3" xfId="4198"/>
    <cellStyle name="20% - Accent2 2 6 2 3 3 2" xfId="4199"/>
    <cellStyle name="20% - Accent2 2 6 2 3 4" xfId="4200"/>
    <cellStyle name="20% - Accent2 2 6 2 3 5" xfId="4201"/>
    <cellStyle name="20% - Accent2 2 6 2 3 6" xfId="4202"/>
    <cellStyle name="20% - Accent2 2 6 2 3 7" xfId="4203"/>
    <cellStyle name="20% - Accent2 2 6 2 4" xfId="4204"/>
    <cellStyle name="20% - Accent2 2 6 2 4 2" xfId="4205"/>
    <cellStyle name="20% - Accent2 2 6 2 4 2 2" xfId="4206"/>
    <cellStyle name="20% - Accent2 2 6 2 4 3" xfId="4207"/>
    <cellStyle name="20% - Accent2 2 6 2 4 3 2" xfId="4208"/>
    <cellStyle name="20% - Accent2 2 6 2 4 4" xfId="4209"/>
    <cellStyle name="20% - Accent2 2 6 2 4 5" xfId="4210"/>
    <cellStyle name="20% - Accent2 2 6 2 4 6" xfId="4211"/>
    <cellStyle name="20% - Accent2 2 6 2 4 7" xfId="4212"/>
    <cellStyle name="20% - Accent2 2 6 2 5" xfId="4213"/>
    <cellStyle name="20% - Accent2 2 6 2 5 2" xfId="4214"/>
    <cellStyle name="20% - Accent2 2 6 2 5 2 2" xfId="4215"/>
    <cellStyle name="20% - Accent2 2 6 2 5 3" xfId="4216"/>
    <cellStyle name="20% - Accent2 2 6 2 5 3 2" xfId="4217"/>
    <cellStyle name="20% - Accent2 2 6 2 5 4" xfId="4218"/>
    <cellStyle name="20% - Accent2 2 6 2 5 5" xfId="4219"/>
    <cellStyle name="20% - Accent2 2 6 2 5 6" xfId="4220"/>
    <cellStyle name="20% - Accent2 2 6 2 5 7" xfId="4221"/>
    <cellStyle name="20% - Accent2 2 6 2 6" xfId="4222"/>
    <cellStyle name="20% - Accent2 2 6 2 6 2" xfId="4223"/>
    <cellStyle name="20% - Accent2 2 6 2 7" xfId="4224"/>
    <cellStyle name="20% - Accent2 2 6 2 7 2" xfId="4225"/>
    <cellStyle name="20% - Accent2 2 6 2 8" xfId="4226"/>
    <cellStyle name="20% - Accent2 2 6 2 9" xfId="4227"/>
    <cellStyle name="20% - Accent2 2 6 3" xfId="4228"/>
    <cellStyle name="20% - Accent2 2 6 3 10" xfId="4229"/>
    <cellStyle name="20% - Accent2 2 6 3 11" xfId="4230"/>
    <cellStyle name="20% - Accent2 2 6 3 2" xfId="4231"/>
    <cellStyle name="20% - Accent2 2 6 3 2 10" xfId="4232"/>
    <cellStyle name="20% - Accent2 2 6 3 2 2" xfId="4233"/>
    <cellStyle name="20% - Accent2 2 6 3 2 2 2" xfId="4234"/>
    <cellStyle name="20% - Accent2 2 6 3 2 2 2 2" xfId="4235"/>
    <cellStyle name="20% - Accent2 2 6 3 2 2 3" xfId="4236"/>
    <cellStyle name="20% - Accent2 2 6 3 2 2 3 2" xfId="4237"/>
    <cellStyle name="20% - Accent2 2 6 3 2 2 4" xfId="4238"/>
    <cellStyle name="20% - Accent2 2 6 3 2 2 5" xfId="4239"/>
    <cellStyle name="20% - Accent2 2 6 3 2 2 6" xfId="4240"/>
    <cellStyle name="20% - Accent2 2 6 3 2 2 7" xfId="4241"/>
    <cellStyle name="20% - Accent2 2 6 3 2 3" xfId="4242"/>
    <cellStyle name="20% - Accent2 2 6 3 2 3 2" xfId="4243"/>
    <cellStyle name="20% - Accent2 2 6 3 2 3 2 2" xfId="4244"/>
    <cellStyle name="20% - Accent2 2 6 3 2 3 3" xfId="4245"/>
    <cellStyle name="20% - Accent2 2 6 3 2 3 3 2" xfId="4246"/>
    <cellStyle name="20% - Accent2 2 6 3 2 3 4" xfId="4247"/>
    <cellStyle name="20% - Accent2 2 6 3 2 3 5" xfId="4248"/>
    <cellStyle name="20% - Accent2 2 6 3 2 3 6" xfId="4249"/>
    <cellStyle name="20% - Accent2 2 6 3 2 3 7" xfId="4250"/>
    <cellStyle name="20% - Accent2 2 6 3 2 4" xfId="4251"/>
    <cellStyle name="20% - Accent2 2 6 3 2 4 2" xfId="4252"/>
    <cellStyle name="20% - Accent2 2 6 3 2 4 2 2" xfId="4253"/>
    <cellStyle name="20% - Accent2 2 6 3 2 4 3" xfId="4254"/>
    <cellStyle name="20% - Accent2 2 6 3 2 4 3 2" xfId="4255"/>
    <cellStyle name="20% - Accent2 2 6 3 2 4 4" xfId="4256"/>
    <cellStyle name="20% - Accent2 2 6 3 2 4 5" xfId="4257"/>
    <cellStyle name="20% - Accent2 2 6 3 2 4 6" xfId="4258"/>
    <cellStyle name="20% - Accent2 2 6 3 2 4 7" xfId="4259"/>
    <cellStyle name="20% - Accent2 2 6 3 2 5" xfId="4260"/>
    <cellStyle name="20% - Accent2 2 6 3 2 5 2" xfId="4261"/>
    <cellStyle name="20% - Accent2 2 6 3 2 6" xfId="4262"/>
    <cellStyle name="20% - Accent2 2 6 3 2 6 2" xfId="4263"/>
    <cellStyle name="20% - Accent2 2 6 3 2 7" xfId="4264"/>
    <cellStyle name="20% - Accent2 2 6 3 2 8" xfId="4265"/>
    <cellStyle name="20% - Accent2 2 6 3 2 9" xfId="4266"/>
    <cellStyle name="20% - Accent2 2 6 3 3" xfId="4267"/>
    <cellStyle name="20% - Accent2 2 6 3 3 2" xfId="4268"/>
    <cellStyle name="20% - Accent2 2 6 3 3 2 2" xfId="4269"/>
    <cellStyle name="20% - Accent2 2 6 3 3 3" xfId="4270"/>
    <cellStyle name="20% - Accent2 2 6 3 3 3 2" xfId="4271"/>
    <cellStyle name="20% - Accent2 2 6 3 3 4" xfId="4272"/>
    <cellStyle name="20% - Accent2 2 6 3 3 5" xfId="4273"/>
    <cellStyle name="20% - Accent2 2 6 3 3 6" xfId="4274"/>
    <cellStyle name="20% - Accent2 2 6 3 3 7" xfId="4275"/>
    <cellStyle name="20% - Accent2 2 6 3 4" xfId="4276"/>
    <cellStyle name="20% - Accent2 2 6 3 4 2" xfId="4277"/>
    <cellStyle name="20% - Accent2 2 6 3 4 2 2" xfId="4278"/>
    <cellStyle name="20% - Accent2 2 6 3 4 3" xfId="4279"/>
    <cellStyle name="20% - Accent2 2 6 3 4 3 2" xfId="4280"/>
    <cellStyle name="20% - Accent2 2 6 3 4 4" xfId="4281"/>
    <cellStyle name="20% - Accent2 2 6 3 4 5" xfId="4282"/>
    <cellStyle name="20% - Accent2 2 6 3 4 6" xfId="4283"/>
    <cellStyle name="20% - Accent2 2 6 3 4 7" xfId="4284"/>
    <cellStyle name="20% - Accent2 2 6 3 5" xfId="4285"/>
    <cellStyle name="20% - Accent2 2 6 3 5 2" xfId="4286"/>
    <cellStyle name="20% - Accent2 2 6 3 5 2 2" xfId="4287"/>
    <cellStyle name="20% - Accent2 2 6 3 5 3" xfId="4288"/>
    <cellStyle name="20% - Accent2 2 6 3 5 3 2" xfId="4289"/>
    <cellStyle name="20% - Accent2 2 6 3 5 4" xfId="4290"/>
    <cellStyle name="20% - Accent2 2 6 3 5 5" xfId="4291"/>
    <cellStyle name="20% - Accent2 2 6 3 5 6" xfId="4292"/>
    <cellStyle name="20% - Accent2 2 6 3 5 7" xfId="4293"/>
    <cellStyle name="20% - Accent2 2 6 3 6" xfId="4294"/>
    <cellStyle name="20% - Accent2 2 6 3 6 2" xfId="4295"/>
    <cellStyle name="20% - Accent2 2 6 3 7" xfId="4296"/>
    <cellStyle name="20% - Accent2 2 6 3 7 2" xfId="4297"/>
    <cellStyle name="20% - Accent2 2 6 3 8" xfId="4298"/>
    <cellStyle name="20% - Accent2 2 6 3 9" xfId="4299"/>
    <cellStyle name="20% - Accent2 2 6 4" xfId="4300"/>
    <cellStyle name="20% - Accent2 2 6 4 10" xfId="4301"/>
    <cellStyle name="20% - Accent2 2 6 4 2" xfId="4302"/>
    <cellStyle name="20% - Accent2 2 6 4 2 2" xfId="4303"/>
    <cellStyle name="20% - Accent2 2 6 4 2 2 2" xfId="4304"/>
    <cellStyle name="20% - Accent2 2 6 4 2 3" xfId="4305"/>
    <cellStyle name="20% - Accent2 2 6 4 2 3 2" xfId="4306"/>
    <cellStyle name="20% - Accent2 2 6 4 2 4" xfId="4307"/>
    <cellStyle name="20% - Accent2 2 6 4 2 5" xfId="4308"/>
    <cellStyle name="20% - Accent2 2 6 4 2 6" xfId="4309"/>
    <cellStyle name="20% - Accent2 2 6 4 2 7" xfId="4310"/>
    <cellStyle name="20% - Accent2 2 6 4 3" xfId="4311"/>
    <cellStyle name="20% - Accent2 2 6 4 3 2" xfId="4312"/>
    <cellStyle name="20% - Accent2 2 6 4 3 2 2" xfId="4313"/>
    <cellStyle name="20% - Accent2 2 6 4 3 3" xfId="4314"/>
    <cellStyle name="20% - Accent2 2 6 4 3 3 2" xfId="4315"/>
    <cellStyle name="20% - Accent2 2 6 4 3 4" xfId="4316"/>
    <cellStyle name="20% - Accent2 2 6 4 3 5" xfId="4317"/>
    <cellStyle name="20% - Accent2 2 6 4 3 6" xfId="4318"/>
    <cellStyle name="20% - Accent2 2 6 4 3 7" xfId="4319"/>
    <cellStyle name="20% - Accent2 2 6 4 4" xfId="4320"/>
    <cellStyle name="20% - Accent2 2 6 4 4 2" xfId="4321"/>
    <cellStyle name="20% - Accent2 2 6 4 4 2 2" xfId="4322"/>
    <cellStyle name="20% - Accent2 2 6 4 4 3" xfId="4323"/>
    <cellStyle name="20% - Accent2 2 6 4 4 3 2" xfId="4324"/>
    <cellStyle name="20% - Accent2 2 6 4 4 4" xfId="4325"/>
    <cellStyle name="20% - Accent2 2 6 4 4 5" xfId="4326"/>
    <cellStyle name="20% - Accent2 2 6 4 4 6" xfId="4327"/>
    <cellStyle name="20% - Accent2 2 6 4 4 7" xfId="4328"/>
    <cellStyle name="20% - Accent2 2 6 4 5" xfId="4329"/>
    <cellStyle name="20% - Accent2 2 6 4 5 2" xfId="4330"/>
    <cellStyle name="20% - Accent2 2 6 4 6" xfId="4331"/>
    <cellStyle name="20% - Accent2 2 6 4 6 2" xfId="4332"/>
    <cellStyle name="20% - Accent2 2 6 4 7" xfId="4333"/>
    <cellStyle name="20% - Accent2 2 6 4 8" xfId="4334"/>
    <cellStyle name="20% - Accent2 2 6 4 9" xfId="4335"/>
    <cellStyle name="20% - Accent2 2 6 5" xfId="4336"/>
    <cellStyle name="20% - Accent2 2 6 5 2" xfId="4337"/>
    <cellStyle name="20% - Accent2 2 6 5 2 2" xfId="4338"/>
    <cellStyle name="20% - Accent2 2 6 5 3" xfId="4339"/>
    <cellStyle name="20% - Accent2 2 6 5 3 2" xfId="4340"/>
    <cellStyle name="20% - Accent2 2 6 5 4" xfId="4341"/>
    <cellStyle name="20% - Accent2 2 6 5 5" xfId="4342"/>
    <cellStyle name="20% - Accent2 2 6 5 6" xfId="4343"/>
    <cellStyle name="20% - Accent2 2 6 5 7" xfId="4344"/>
    <cellStyle name="20% - Accent2 2 6 6" xfId="4345"/>
    <cellStyle name="20% - Accent2 2 6 6 2" xfId="4346"/>
    <cellStyle name="20% - Accent2 2 6 6 2 2" xfId="4347"/>
    <cellStyle name="20% - Accent2 2 6 6 3" xfId="4348"/>
    <cellStyle name="20% - Accent2 2 6 6 3 2" xfId="4349"/>
    <cellStyle name="20% - Accent2 2 6 6 4" xfId="4350"/>
    <cellStyle name="20% - Accent2 2 6 6 5" xfId="4351"/>
    <cellStyle name="20% - Accent2 2 6 6 6" xfId="4352"/>
    <cellStyle name="20% - Accent2 2 6 6 7" xfId="4353"/>
    <cellStyle name="20% - Accent2 2 6 7" xfId="4354"/>
    <cellStyle name="20% - Accent2 2 6 7 2" xfId="4355"/>
    <cellStyle name="20% - Accent2 2 6 7 2 2" xfId="4356"/>
    <cellStyle name="20% - Accent2 2 6 7 3" xfId="4357"/>
    <cellStyle name="20% - Accent2 2 6 7 3 2" xfId="4358"/>
    <cellStyle name="20% - Accent2 2 6 7 4" xfId="4359"/>
    <cellStyle name="20% - Accent2 2 6 7 5" xfId="4360"/>
    <cellStyle name="20% - Accent2 2 6 7 6" xfId="4361"/>
    <cellStyle name="20% - Accent2 2 6 7 7" xfId="4362"/>
    <cellStyle name="20% - Accent2 2 6 8" xfId="4363"/>
    <cellStyle name="20% - Accent2 2 6 8 2" xfId="4364"/>
    <cellStyle name="20% - Accent2 2 6 9" xfId="4365"/>
    <cellStyle name="20% - Accent2 2 6 9 2" xfId="4366"/>
    <cellStyle name="20% - Accent2 2 7" xfId="4367"/>
    <cellStyle name="20% - Accent2 2 7 10" xfId="4368"/>
    <cellStyle name="20% - Accent2 2 7 11" xfId="4369"/>
    <cellStyle name="20% - Accent2 2 7 2" xfId="4370"/>
    <cellStyle name="20% - Accent2 2 7 2 10" xfId="4371"/>
    <cellStyle name="20% - Accent2 2 7 2 2" xfId="4372"/>
    <cellStyle name="20% - Accent2 2 7 2 2 2" xfId="4373"/>
    <cellStyle name="20% - Accent2 2 7 2 2 2 2" xfId="4374"/>
    <cellStyle name="20% - Accent2 2 7 2 2 3" xfId="4375"/>
    <cellStyle name="20% - Accent2 2 7 2 2 3 2" xfId="4376"/>
    <cellStyle name="20% - Accent2 2 7 2 2 4" xfId="4377"/>
    <cellStyle name="20% - Accent2 2 7 2 2 5" xfId="4378"/>
    <cellStyle name="20% - Accent2 2 7 2 2 6" xfId="4379"/>
    <cellStyle name="20% - Accent2 2 7 2 2 7" xfId="4380"/>
    <cellStyle name="20% - Accent2 2 7 2 3" xfId="4381"/>
    <cellStyle name="20% - Accent2 2 7 2 3 2" xfId="4382"/>
    <cellStyle name="20% - Accent2 2 7 2 3 2 2" xfId="4383"/>
    <cellStyle name="20% - Accent2 2 7 2 3 3" xfId="4384"/>
    <cellStyle name="20% - Accent2 2 7 2 3 3 2" xfId="4385"/>
    <cellStyle name="20% - Accent2 2 7 2 3 4" xfId="4386"/>
    <cellStyle name="20% - Accent2 2 7 2 3 5" xfId="4387"/>
    <cellStyle name="20% - Accent2 2 7 2 3 6" xfId="4388"/>
    <cellStyle name="20% - Accent2 2 7 2 3 7" xfId="4389"/>
    <cellStyle name="20% - Accent2 2 7 2 4" xfId="4390"/>
    <cellStyle name="20% - Accent2 2 7 2 4 2" xfId="4391"/>
    <cellStyle name="20% - Accent2 2 7 2 4 2 2" xfId="4392"/>
    <cellStyle name="20% - Accent2 2 7 2 4 3" xfId="4393"/>
    <cellStyle name="20% - Accent2 2 7 2 4 3 2" xfId="4394"/>
    <cellStyle name="20% - Accent2 2 7 2 4 4" xfId="4395"/>
    <cellStyle name="20% - Accent2 2 7 2 4 5" xfId="4396"/>
    <cellStyle name="20% - Accent2 2 7 2 4 6" xfId="4397"/>
    <cellStyle name="20% - Accent2 2 7 2 4 7" xfId="4398"/>
    <cellStyle name="20% - Accent2 2 7 2 5" xfId="4399"/>
    <cellStyle name="20% - Accent2 2 7 2 5 2" xfId="4400"/>
    <cellStyle name="20% - Accent2 2 7 2 6" xfId="4401"/>
    <cellStyle name="20% - Accent2 2 7 2 6 2" xfId="4402"/>
    <cellStyle name="20% - Accent2 2 7 2 7" xfId="4403"/>
    <cellStyle name="20% - Accent2 2 7 2 8" xfId="4404"/>
    <cellStyle name="20% - Accent2 2 7 2 9" xfId="4405"/>
    <cellStyle name="20% - Accent2 2 7 3" xfId="4406"/>
    <cellStyle name="20% - Accent2 2 7 3 2" xfId="4407"/>
    <cellStyle name="20% - Accent2 2 7 3 2 2" xfId="4408"/>
    <cellStyle name="20% - Accent2 2 7 3 3" xfId="4409"/>
    <cellStyle name="20% - Accent2 2 7 3 3 2" xfId="4410"/>
    <cellStyle name="20% - Accent2 2 7 3 4" xfId="4411"/>
    <cellStyle name="20% - Accent2 2 7 3 5" xfId="4412"/>
    <cellStyle name="20% - Accent2 2 7 3 6" xfId="4413"/>
    <cellStyle name="20% - Accent2 2 7 3 7" xfId="4414"/>
    <cellStyle name="20% - Accent2 2 7 4" xfId="4415"/>
    <cellStyle name="20% - Accent2 2 7 4 2" xfId="4416"/>
    <cellStyle name="20% - Accent2 2 7 4 2 2" xfId="4417"/>
    <cellStyle name="20% - Accent2 2 7 4 3" xfId="4418"/>
    <cellStyle name="20% - Accent2 2 7 4 3 2" xfId="4419"/>
    <cellStyle name="20% - Accent2 2 7 4 4" xfId="4420"/>
    <cellStyle name="20% - Accent2 2 7 4 5" xfId="4421"/>
    <cellStyle name="20% - Accent2 2 7 4 6" xfId="4422"/>
    <cellStyle name="20% - Accent2 2 7 4 7" xfId="4423"/>
    <cellStyle name="20% - Accent2 2 7 5" xfId="4424"/>
    <cellStyle name="20% - Accent2 2 7 5 2" xfId="4425"/>
    <cellStyle name="20% - Accent2 2 7 5 2 2" xfId="4426"/>
    <cellStyle name="20% - Accent2 2 7 5 3" xfId="4427"/>
    <cellStyle name="20% - Accent2 2 7 5 3 2" xfId="4428"/>
    <cellStyle name="20% - Accent2 2 7 5 4" xfId="4429"/>
    <cellStyle name="20% - Accent2 2 7 5 5" xfId="4430"/>
    <cellStyle name="20% - Accent2 2 7 5 6" xfId="4431"/>
    <cellStyle name="20% - Accent2 2 7 5 7" xfId="4432"/>
    <cellStyle name="20% - Accent2 2 7 6" xfId="4433"/>
    <cellStyle name="20% - Accent2 2 7 6 2" xfId="4434"/>
    <cellStyle name="20% - Accent2 2 7 7" xfId="4435"/>
    <cellStyle name="20% - Accent2 2 7 7 2" xfId="4436"/>
    <cellStyle name="20% - Accent2 2 7 8" xfId="4437"/>
    <cellStyle name="20% - Accent2 2 7 9" xfId="4438"/>
    <cellStyle name="20% - Accent2 2 8" xfId="4439"/>
    <cellStyle name="20% - Accent2 2 8 10" xfId="4440"/>
    <cellStyle name="20% - Accent2 2 8 11" xfId="4441"/>
    <cellStyle name="20% - Accent2 2 8 2" xfId="4442"/>
    <cellStyle name="20% - Accent2 2 8 2 10" xfId="4443"/>
    <cellStyle name="20% - Accent2 2 8 2 2" xfId="4444"/>
    <cellStyle name="20% - Accent2 2 8 2 2 2" xfId="4445"/>
    <cellStyle name="20% - Accent2 2 8 2 2 2 2" xfId="4446"/>
    <cellStyle name="20% - Accent2 2 8 2 2 3" xfId="4447"/>
    <cellStyle name="20% - Accent2 2 8 2 2 3 2" xfId="4448"/>
    <cellStyle name="20% - Accent2 2 8 2 2 4" xfId="4449"/>
    <cellStyle name="20% - Accent2 2 8 2 2 5" xfId="4450"/>
    <cellStyle name="20% - Accent2 2 8 2 2 6" xfId="4451"/>
    <cellStyle name="20% - Accent2 2 8 2 2 7" xfId="4452"/>
    <cellStyle name="20% - Accent2 2 8 2 3" xfId="4453"/>
    <cellStyle name="20% - Accent2 2 8 2 3 2" xfId="4454"/>
    <cellStyle name="20% - Accent2 2 8 2 3 2 2" xfId="4455"/>
    <cellStyle name="20% - Accent2 2 8 2 3 3" xfId="4456"/>
    <cellStyle name="20% - Accent2 2 8 2 3 3 2" xfId="4457"/>
    <cellStyle name="20% - Accent2 2 8 2 3 4" xfId="4458"/>
    <cellStyle name="20% - Accent2 2 8 2 3 5" xfId="4459"/>
    <cellStyle name="20% - Accent2 2 8 2 3 6" xfId="4460"/>
    <cellStyle name="20% - Accent2 2 8 2 3 7" xfId="4461"/>
    <cellStyle name="20% - Accent2 2 8 2 4" xfId="4462"/>
    <cellStyle name="20% - Accent2 2 8 2 4 2" xfId="4463"/>
    <cellStyle name="20% - Accent2 2 8 2 4 2 2" xfId="4464"/>
    <cellStyle name="20% - Accent2 2 8 2 4 3" xfId="4465"/>
    <cellStyle name="20% - Accent2 2 8 2 4 3 2" xfId="4466"/>
    <cellStyle name="20% - Accent2 2 8 2 4 4" xfId="4467"/>
    <cellStyle name="20% - Accent2 2 8 2 4 5" xfId="4468"/>
    <cellStyle name="20% - Accent2 2 8 2 4 6" xfId="4469"/>
    <cellStyle name="20% - Accent2 2 8 2 4 7" xfId="4470"/>
    <cellStyle name="20% - Accent2 2 8 2 5" xfId="4471"/>
    <cellStyle name="20% - Accent2 2 8 2 5 2" xfId="4472"/>
    <cellStyle name="20% - Accent2 2 8 2 6" xfId="4473"/>
    <cellStyle name="20% - Accent2 2 8 2 6 2" xfId="4474"/>
    <cellStyle name="20% - Accent2 2 8 2 7" xfId="4475"/>
    <cellStyle name="20% - Accent2 2 8 2 8" xfId="4476"/>
    <cellStyle name="20% - Accent2 2 8 2 9" xfId="4477"/>
    <cellStyle name="20% - Accent2 2 8 3" xfId="4478"/>
    <cellStyle name="20% - Accent2 2 8 3 2" xfId="4479"/>
    <cellStyle name="20% - Accent2 2 8 3 2 2" xfId="4480"/>
    <cellStyle name="20% - Accent2 2 8 3 3" xfId="4481"/>
    <cellStyle name="20% - Accent2 2 8 3 3 2" xfId="4482"/>
    <cellStyle name="20% - Accent2 2 8 3 4" xfId="4483"/>
    <cellStyle name="20% - Accent2 2 8 3 5" xfId="4484"/>
    <cellStyle name="20% - Accent2 2 8 3 6" xfId="4485"/>
    <cellStyle name="20% - Accent2 2 8 3 7" xfId="4486"/>
    <cellStyle name="20% - Accent2 2 8 4" xfId="4487"/>
    <cellStyle name="20% - Accent2 2 8 4 2" xfId="4488"/>
    <cellStyle name="20% - Accent2 2 8 4 2 2" xfId="4489"/>
    <cellStyle name="20% - Accent2 2 8 4 3" xfId="4490"/>
    <cellStyle name="20% - Accent2 2 8 4 3 2" xfId="4491"/>
    <cellStyle name="20% - Accent2 2 8 4 4" xfId="4492"/>
    <cellStyle name="20% - Accent2 2 8 4 5" xfId="4493"/>
    <cellStyle name="20% - Accent2 2 8 4 6" xfId="4494"/>
    <cellStyle name="20% - Accent2 2 8 4 7" xfId="4495"/>
    <cellStyle name="20% - Accent2 2 8 5" xfId="4496"/>
    <cellStyle name="20% - Accent2 2 8 5 2" xfId="4497"/>
    <cellStyle name="20% - Accent2 2 8 5 2 2" xfId="4498"/>
    <cellStyle name="20% - Accent2 2 8 5 3" xfId="4499"/>
    <cellStyle name="20% - Accent2 2 8 5 3 2" xfId="4500"/>
    <cellStyle name="20% - Accent2 2 8 5 4" xfId="4501"/>
    <cellStyle name="20% - Accent2 2 8 5 5" xfId="4502"/>
    <cellStyle name="20% - Accent2 2 8 5 6" xfId="4503"/>
    <cellStyle name="20% - Accent2 2 8 5 7" xfId="4504"/>
    <cellStyle name="20% - Accent2 2 8 6" xfId="4505"/>
    <cellStyle name="20% - Accent2 2 8 6 2" xfId="4506"/>
    <cellStyle name="20% - Accent2 2 8 7" xfId="4507"/>
    <cellStyle name="20% - Accent2 2 8 7 2" xfId="4508"/>
    <cellStyle name="20% - Accent2 2 8 8" xfId="4509"/>
    <cellStyle name="20% - Accent2 2 8 9" xfId="4510"/>
    <cellStyle name="20% - Accent2 2 9" xfId="4511"/>
    <cellStyle name="20% - Accent2 2 9 10" xfId="4512"/>
    <cellStyle name="20% - Accent2 2 9 2" xfId="4513"/>
    <cellStyle name="20% - Accent2 2 9 2 2" xfId="4514"/>
    <cellStyle name="20% - Accent2 2 9 2 2 2" xfId="4515"/>
    <cellStyle name="20% - Accent2 2 9 2 3" xfId="4516"/>
    <cellStyle name="20% - Accent2 2 9 2 3 2" xfId="4517"/>
    <cellStyle name="20% - Accent2 2 9 2 4" xfId="4518"/>
    <cellStyle name="20% - Accent2 2 9 2 5" xfId="4519"/>
    <cellStyle name="20% - Accent2 2 9 2 6" xfId="4520"/>
    <cellStyle name="20% - Accent2 2 9 2 7" xfId="4521"/>
    <cellStyle name="20% - Accent2 2 9 3" xfId="4522"/>
    <cellStyle name="20% - Accent2 2 9 3 2" xfId="4523"/>
    <cellStyle name="20% - Accent2 2 9 3 2 2" xfId="4524"/>
    <cellStyle name="20% - Accent2 2 9 3 3" xfId="4525"/>
    <cellStyle name="20% - Accent2 2 9 3 3 2" xfId="4526"/>
    <cellStyle name="20% - Accent2 2 9 3 4" xfId="4527"/>
    <cellStyle name="20% - Accent2 2 9 3 5" xfId="4528"/>
    <cellStyle name="20% - Accent2 2 9 3 6" xfId="4529"/>
    <cellStyle name="20% - Accent2 2 9 3 7" xfId="4530"/>
    <cellStyle name="20% - Accent2 2 9 4" xfId="4531"/>
    <cellStyle name="20% - Accent2 2 9 4 2" xfId="4532"/>
    <cellStyle name="20% - Accent2 2 9 4 2 2" xfId="4533"/>
    <cellStyle name="20% - Accent2 2 9 4 3" xfId="4534"/>
    <cellStyle name="20% - Accent2 2 9 4 3 2" xfId="4535"/>
    <cellStyle name="20% - Accent2 2 9 4 4" xfId="4536"/>
    <cellStyle name="20% - Accent2 2 9 4 5" xfId="4537"/>
    <cellStyle name="20% - Accent2 2 9 4 6" xfId="4538"/>
    <cellStyle name="20% - Accent2 2 9 4 7" xfId="4539"/>
    <cellStyle name="20% - Accent2 2 9 5" xfId="4540"/>
    <cellStyle name="20% - Accent2 2 9 5 2" xfId="4541"/>
    <cellStyle name="20% - Accent2 2 9 6" xfId="4542"/>
    <cellStyle name="20% - Accent2 2 9 6 2" xfId="4543"/>
    <cellStyle name="20% - Accent2 2 9 7" xfId="4544"/>
    <cellStyle name="20% - Accent2 2 9 8" xfId="4545"/>
    <cellStyle name="20% - Accent2 2 9 9" xfId="4546"/>
    <cellStyle name="20% - Accent2 3" xfId="492"/>
    <cellStyle name="20% - Accent2 3 10" xfId="4547"/>
    <cellStyle name="20% - Accent2 3 10 2" xfId="4548"/>
    <cellStyle name="20% - Accent2 3 10 2 2" xfId="4549"/>
    <cellStyle name="20% - Accent2 3 10 3" xfId="4550"/>
    <cellStyle name="20% - Accent2 3 10 3 2" xfId="4551"/>
    <cellStyle name="20% - Accent2 3 10 4" xfId="4552"/>
    <cellStyle name="20% - Accent2 3 10 5" xfId="4553"/>
    <cellStyle name="20% - Accent2 3 10 6" xfId="4554"/>
    <cellStyle name="20% - Accent2 3 10 7" xfId="4555"/>
    <cellStyle name="20% - Accent2 3 11" xfId="4556"/>
    <cellStyle name="20% - Accent2 3 11 2" xfId="4557"/>
    <cellStyle name="20% - Accent2 3 11 2 2" xfId="4558"/>
    <cellStyle name="20% - Accent2 3 11 3" xfId="4559"/>
    <cellStyle name="20% - Accent2 3 11 3 2" xfId="4560"/>
    <cellStyle name="20% - Accent2 3 11 4" xfId="4561"/>
    <cellStyle name="20% - Accent2 3 11 5" xfId="4562"/>
    <cellStyle name="20% - Accent2 3 11 6" xfId="4563"/>
    <cellStyle name="20% - Accent2 3 11 7" xfId="4564"/>
    <cellStyle name="20% - Accent2 3 12" xfId="4565"/>
    <cellStyle name="20% - Accent2 3 12 2" xfId="4566"/>
    <cellStyle name="20% - Accent2 3 12 2 2" xfId="4567"/>
    <cellStyle name="20% - Accent2 3 12 3" xfId="4568"/>
    <cellStyle name="20% - Accent2 3 12 3 2" xfId="4569"/>
    <cellStyle name="20% - Accent2 3 12 4" xfId="4570"/>
    <cellStyle name="20% - Accent2 3 12 5" xfId="4571"/>
    <cellStyle name="20% - Accent2 3 12 6" xfId="4572"/>
    <cellStyle name="20% - Accent2 3 12 7" xfId="4573"/>
    <cellStyle name="20% - Accent2 3 13" xfId="4574"/>
    <cellStyle name="20% - Accent2 3 13 2" xfId="4575"/>
    <cellStyle name="20% - Accent2 3 14" xfId="4576"/>
    <cellStyle name="20% - Accent2 3 14 2" xfId="4577"/>
    <cellStyle name="20% - Accent2 3 15" xfId="4578"/>
    <cellStyle name="20% - Accent2 3 16" xfId="4579"/>
    <cellStyle name="20% - Accent2 3 17" xfId="4580"/>
    <cellStyle name="20% - Accent2 3 18" xfId="4581"/>
    <cellStyle name="20% - Accent2 3 2" xfId="4582"/>
    <cellStyle name="20% - Accent2 3 2 10" xfId="4583"/>
    <cellStyle name="20% - Accent2 3 2 11" xfId="4584"/>
    <cellStyle name="20% - Accent2 3 2 12" xfId="4585"/>
    <cellStyle name="20% - Accent2 3 2 13" xfId="4586"/>
    <cellStyle name="20% - Accent2 3 2 2" xfId="4587"/>
    <cellStyle name="20% - Accent2 3 2 2 10" xfId="4588"/>
    <cellStyle name="20% - Accent2 3 2 2 11" xfId="4589"/>
    <cellStyle name="20% - Accent2 3 2 2 2" xfId="4590"/>
    <cellStyle name="20% - Accent2 3 2 2 2 10" xfId="4591"/>
    <cellStyle name="20% - Accent2 3 2 2 2 2" xfId="4592"/>
    <cellStyle name="20% - Accent2 3 2 2 2 2 2" xfId="4593"/>
    <cellStyle name="20% - Accent2 3 2 2 2 2 2 2" xfId="4594"/>
    <cellStyle name="20% - Accent2 3 2 2 2 2 3" xfId="4595"/>
    <cellStyle name="20% - Accent2 3 2 2 2 2 3 2" xfId="4596"/>
    <cellStyle name="20% - Accent2 3 2 2 2 2 4" xfId="4597"/>
    <cellStyle name="20% - Accent2 3 2 2 2 2 5" xfId="4598"/>
    <cellStyle name="20% - Accent2 3 2 2 2 2 6" xfId="4599"/>
    <cellStyle name="20% - Accent2 3 2 2 2 2 7" xfId="4600"/>
    <cellStyle name="20% - Accent2 3 2 2 2 3" xfId="4601"/>
    <cellStyle name="20% - Accent2 3 2 2 2 3 2" xfId="4602"/>
    <cellStyle name="20% - Accent2 3 2 2 2 3 2 2" xfId="4603"/>
    <cellStyle name="20% - Accent2 3 2 2 2 3 3" xfId="4604"/>
    <cellStyle name="20% - Accent2 3 2 2 2 3 3 2" xfId="4605"/>
    <cellStyle name="20% - Accent2 3 2 2 2 3 4" xfId="4606"/>
    <cellStyle name="20% - Accent2 3 2 2 2 3 5" xfId="4607"/>
    <cellStyle name="20% - Accent2 3 2 2 2 3 6" xfId="4608"/>
    <cellStyle name="20% - Accent2 3 2 2 2 3 7" xfId="4609"/>
    <cellStyle name="20% - Accent2 3 2 2 2 4" xfId="4610"/>
    <cellStyle name="20% - Accent2 3 2 2 2 4 2" xfId="4611"/>
    <cellStyle name="20% - Accent2 3 2 2 2 4 2 2" xfId="4612"/>
    <cellStyle name="20% - Accent2 3 2 2 2 4 3" xfId="4613"/>
    <cellStyle name="20% - Accent2 3 2 2 2 4 3 2" xfId="4614"/>
    <cellStyle name="20% - Accent2 3 2 2 2 4 4" xfId="4615"/>
    <cellStyle name="20% - Accent2 3 2 2 2 4 5" xfId="4616"/>
    <cellStyle name="20% - Accent2 3 2 2 2 4 6" xfId="4617"/>
    <cellStyle name="20% - Accent2 3 2 2 2 4 7" xfId="4618"/>
    <cellStyle name="20% - Accent2 3 2 2 2 5" xfId="4619"/>
    <cellStyle name="20% - Accent2 3 2 2 2 5 2" xfId="4620"/>
    <cellStyle name="20% - Accent2 3 2 2 2 6" xfId="4621"/>
    <cellStyle name="20% - Accent2 3 2 2 2 6 2" xfId="4622"/>
    <cellStyle name="20% - Accent2 3 2 2 2 7" xfId="4623"/>
    <cellStyle name="20% - Accent2 3 2 2 2 8" xfId="4624"/>
    <cellStyle name="20% - Accent2 3 2 2 2 9" xfId="4625"/>
    <cellStyle name="20% - Accent2 3 2 2 3" xfId="4626"/>
    <cellStyle name="20% - Accent2 3 2 2 3 2" xfId="4627"/>
    <cellStyle name="20% - Accent2 3 2 2 3 2 2" xfId="4628"/>
    <cellStyle name="20% - Accent2 3 2 2 3 3" xfId="4629"/>
    <cellStyle name="20% - Accent2 3 2 2 3 3 2" xfId="4630"/>
    <cellStyle name="20% - Accent2 3 2 2 3 4" xfId="4631"/>
    <cellStyle name="20% - Accent2 3 2 2 3 5" xfId="4632"/>
    <cellStyle name="20% - Accent2 3 2 2 3 6" xfId="4633"/>
    <cellStyle name="20% - Accent2 3 2 2 3 7" xfId="4634"/>
    <cellStyle name="20% - Accent2 3 2 2 4" xfId="4635"/>
    <cellStyle name="20% - Accent2 3 2 2 4 2" xfId="4636"/>
    <cellStyle name="20% - Accent2 3 2 2 4 2 2" xfId="4637"/>
    <cellStyle name="20% - Accent2 3 2 2 4 3" xfId="4638"/>
    <cellStyle name="20% - Accent2 3 2 2 4 3 2" xfId="4639"/>
    <cellStyle name="20% - Accent2 3 2 2 4 4" xfId="4640"/>
    <cellStyle name="20% - Accent2 3 2 2 4 5" xfId="4641"/>
    <cellStyle name="20% - Accent2 3 2 2 4 6" xfId="4642"/>
    <cellStyle name="20% - Accent2 3 2 2 4 7" xfId="4643"/>
    <cellStyle name="20% - Accent2 3 2 2 5" xfId="4644"/>
    <cellStyle name="20% - Accent2 3 2 2 5 2" xfId="4645"/>
    <cellStyle name="20% - Accent2 3 2 2 5 2 2" xfId="4646"/>
    <cellStyle name="20% - Accent2 3 2 2 5 3" xfId="4647"/>
    <cellStyle name="20% - Accent2 3 2 2 5 3 2" xfId="4648"/>
    <cellStyle name="20% - Accent2 3 2 2 5 4" xfId="4649"/>
    <cellStyle name="20% - Accent2 3 2 2 5 5" xfId="4650"/>
    <cellStyle name="20% - Accent2 3 2 2 5 6" xfId="4651"/>
    <cellStyle name="20% - Accent2 3 2 2 5 7" xfId="4652"/>
    <cellStyle name="20% - Accent2 3 2 2 6" xfId="4653"/>
    <cellStyle name="20% - Accent2 3 2 2 6 2" xfId="4654"/>
    <cellStyle name="20% - Accent2 3 2 2 7" xfId="4655"/>
    <cellStyle name="20% - Accent2 3 2 2 7 2" xfId="4656"/>
    <cellStyle name="20% - Accent2 3 2 2 8" xfId="4657"/>
    <cellStyle name="20% - Accent2 3 2 2 9" xfId="4658"/>
    <cellStyle name="20% - Accent2 3 2 3" xfId="4659"/>
    <cellStyle name="20% - Accent2 3 2 3 10" xfId="4660"/>
    <cellStyle name="20% - Accent2 3 2 3 11" xfId="4661"/>
    <cellStyle name="20% - Accent2 3 2 3 2" xfId="4662"/>
    <cellStyle name="20% - Accent2 3 2 3 2 10" xfId="4663"/>
    <cellStyle name="20% - Accent2 3 2 3 2 2" xfId="4664"/>
    <cellStyle name="20% - Accent2 3 2 3 2 2 2" xfId="4665"/>
    <cellStyle name="20% - Accent2 3 2 3 2 2 2 2" xfId="4666"/>
    <cellStyle name="20% - Accent2 3 2 3 2 2 3" xfId="4667"/>
    <cellStyle name="20% - Accent2 3 2 3 2 2 3 2" xfId="4668"/>
    <cellStyle name="20% - Accent2 3 2 3 2 2 4" xfId="4669"/>
    <cellStyle name="20% - Accent2 3 2 3 2 2 5" xfId="4670"/>
    <cellStyle name="20% - Accent2 3 2 3 2 2 6" xfId="4671"/>
    <cellStyle name="20% - Accent2 3 2 3 2 2 7" xfId="4672"/>
    <cellStyle name="20% - Accent2 3 2 3 2 3" xfId="4673"/>
    <cellStyle name="20% - Accent2 3 2 3 2 3 2" xfId="4674"/>
    <cellStyle name="20% - Accent2 3 2 3 2 3 2 2" xfId="4675"/>
    <cellStyle name="20% - Accent2 3 2 3 2 3 3" xfId="4676"/>
    <cellStyle name="20% - Accent2 3 2 3 2 3 3 2" xfId="4677"/>
    <cellStyle name="20% - Accent2 3 2 3 2 3 4" xfId="4678"/>
    <cellStyle name="20% - Accent2 3 2 3 2 3 5" xfId="4679"/>
    <cellStyle name="20% - Accent2 3 2 3 2 3 6" xfId="4680"/>
    <cellStyle name="20% - Accent2 3 2 3 2 3 7" xfId="4681"/>
    <cellStyle name="20% - Accent2 3 2 3 2 4" xfId="4682"/>
    <cellStyle name="20% - Accent2 3 2 3 2 4 2" xfId="4683"/>
    <cellStyle name="20% - Accent2 3 2 3 2 4 2 2" xfId="4684"/>
    <cellStyle name="20% - Accent2 3 2 3 2 4 3" xfId="4685"/>
    <cellStyle name="20% - Accent2 3 2 3 2 4 3 2" xfId="4686"/>
    <cellStyle name="20% - Accent2 3 2 3 2 4 4" xfId="4687"/>
    <cellStyle name="20% - Accent2 3 2 3 2 4 5" xfId="4688"/>
    <cellStyle name="20% - Accent2 3 2 3 2 4 6" xfId="4689"/>
    <cellStyle name="20% - Accent2 3 2 3 2 4 7" xfId="4690"/>
    <cellStyle name="20% - Accent2 3 2 3 2 5" xfId="4691"/>
    <cellStyle name="20% - Accent2 3 2 3 2 5 2" xfId="4692"/>
    <cellStyle name="20% - Accent2 3 2 3 2 6" xfId="4693"/>
    <cellStyle name="20% - Accent2 3 2 3 2 6 2" xfId="4694"/>
    <cellStyle name="20% - Accent2 3 2 3 2 7" xfId="4695"/>
    <cellStyle name="20% - Accent2 3 2 3 2 8" xfId="4696"/>
    <cellStyle name="20% - Accent2 3 2 3 2 9" xfId="4697"/>
    <cellStyle name="20% - Accent2 3 2 3 3" xfId="4698"/>
    <cellStyle name="20% - Accent2 3 2 3 3 2" xfId="4699"/>
    <cellStyle name="20% - Accent2 3 2 3 3 2 2" xfId="4700"/>
    <cellStyle name="20% - Accent2 3 2 3 3 3" xfId="4701"/>
    <cellStyle name="20% - Accent2 3 2 3 3 3 2" xfId="4702"/>
    <cellStyle name="20% - Accent2 3 2 3 3 4" xfId="4703"/>
    <cellStyle name="20% - Accent2 3 2 3 3 5" xfId="4704"/>
    <cellStyle name="20% - Accent2 3 2 3 3 6" xfId="4705"/>
    <cellStyle name="20% - Accent2 3 2 3 3 7" xfId="4706"/>
    <cellStyle name="20% - Accent2 3 2 3 4" xfId="4707"/>
    <cellStyle name="20% - Accent2 3 2 3 4 2" xfId="4708"/>
    <cellStyle name="20% - Accent2 3 2 3 4 2 2" xfId="4709"/>
    <cellStyle name="20% - Accent2 3 2 3 4 3" xfId="4710"/>
    <cellStyle name="20% - Accent2 3 2 3 4 3 2" xfId="4711"/>
    <cellStyle name="20% - Accent2 3 2 3 4 4" xfId="4712"/>
    <cellStyle name="20% - Accent2 3 2 3 4 5" xfId="4713"/>
    <cellStyle name="20% - Accent2 3 2 3 4 6" xfId="4714"/>
    <cellStyle name="20% - Accent2 3 2 3 4 7" xfId="4715"/>
    <cellStyle name="20% - Accent2 3 2 3 5" xfId="4716"/>
    <cellStyle name="20% - Accent2 3 2 3 5 2" xfId="4717"/>
    <cellStyle name="20% - Accent2 3 2 3 5 2 2" xfId="4718"/>
    <cellStyle name="20% - Accent2 3 2 3 5 3" xfId="4719"/>
    <cellStyle name="20% - Accent2 3 2 3 5 3 2" xfId="4720"/>
    <cellStyle name="20% - Accent2 3 2 3 5 4" xfId="4721"/>
    <cellStyle name="20% - Accent2 3 2 3 5 5" xfId="4722"/>
    <cellStyle name="20% - Accent2 3 2 3 5 6" xfId="4723"/>
    <cellStyle name="20% - Accent2 3 2 3 5 7" xfId="4724"/>
    <cellStyle name="20% - Accent2 3 2 3 6" xfId="4725"/>
    <cellStyle name="20% - Accent2 3 2 3 6 2" xfId="4726"/>
    <cellStyle name="20% - Accent2 3 2 3 7" xfId="4727"/>
    <cellStyle name="20% - Accent2 3 2 3 7 2" xfId="4728"/>
    <cellStyle name="20% - Accent2 3 2 3 8" xfId="4729"/>
    <cellStyle name="20% - Accent2 3 2 3 9" xfId="4730"/>
    <cellStyle name="20% - Accent2 3 2 4" xfId="4731"/>
    <cellStyle name="20% - Accent2 3 2 4 10" xfId="4732"/>
    <cellStyle name="20% - Accent2 3 2 4 2" xfId="4733"/>
    <cellStyle name="20% - Accent2 3 2 4 2 2" xfId="4734"/>
    <cellStyle name="20% - Accent2 3 2 4 2 2 2" xfId="4735"/>
    <cellStyle name="20% - Accent2 3 2 4 2 3" xfId="4736"/>
    <cellStyle name="20% - Accent2 3 2 4 2 3 2" xfId="4737"/>
    <cellStyle name="20% - Accent2 3 2 4 2 4" xfId="4738"/>
    <cellStyle name="20% - Accent2 3 2 4 2 5" xfId="4739"/>
    <cellStyle name="20% - Accent2 3 2 4 2 6" xfId="4740"/>
    <cellStyle name="20% - Accent2 3 2 4 2 7" xfId="4741"/>
    <cellStyle name="20% - Accent2 3 2 4 3" xfId="4742"/>
    <cellStyle name="20% - Accent2 3 2 4 3 2" xfId="4743"/>
    <cellStyle name="20% - Accent2 3 2 4 3 2 2" xfId="4744"/>
    <cellStyle name="20% - Accent2 3 2 4 3 3" xfId="4745"/>
    <cellStyle name="20% - Accent2 3 2 4 3 3 2" xfId="4746"/>
    <cellStyle name="20% - Accent2 3 2 4 3 4" xfId="4747"/>
    <cellStyle name="20% - Accent2 3 2 4 3 5" xfId="4748"/>
    <cellStyle name="20% - Accent2 3 2 4 3 6" xfId="4749"/>
    <cellStyle name="20% - Accent2 3 2 4 3 7" xfId="4750"/>
    <cellStyle name="20% - Accent2 3 2 4 4" xfId="4751"/>
    <cellStyle name="20% - Accent2 3 2 4 4 2" xfId="4752"/>
    <cellStyle name="20% - Accent2 3 2 4 4 2 2" xfId="4753"/>
    <cellStyle name="20% - Accent2 3 2 4 4 3" xfId="4754"/>
    <cellStyle name="20% - Accent2 3 2 4 4 3 2" xfId="4755"/>
    <cellStyle name="20% - Accent2 3 2 4 4 4" xfId="4756"/>
    <cellStyle name="20% - Accent2 3 2 4 4 5" xfId="4757"/>
    <cellStyle name="20% - Accent2 3 2 4 4 6" xfId="4758"/>
    <cellStyle name="20% - Accent2 3 2 4 4 7" xfId="4759"/>
    <cellStyle name="20% - Accent2 3 2 4 5" xfId="4760"/>
    <cellStyle name="20% - Accent2 3 2 4 5 2" xfId="4761"/>
    <cellStyle name="20% - Accent2 3 2 4 6" xfId="4762"/>
    <cellStyle name="20% - Accent2 3 2 4 6 2" xfId="4763"/>
    <cellStyle name="20% - Accent2 3 2 4 7" xfId="4764"/>
    <cellStyle name="20% - Accent2 3 2 4 8" xfId="4765"/>
    <cellStyle name="20% - Accent2 3 2 4 9" xfId="4766"/>
    <cellStyle name="20% - Accent2 3 2 5" xfId="4767"/>
    <cellStyle name="20% - Accent2 3 2 5 2" xfId="4768"/>
    <cellStyle name="20% - Accent2 3 2 5 2 2" xfId="4769"/>
    <cellStyle name="20% - Accent2 3 2 5 3" xfId="4770"/>
    <cellStyle name="20% - Accent2 3 2 5 3 2" xfId="4771"/>
    <cellStyle name="20% - Accent2 3 2 5 4" xfId="4772"/>
    <cellStyle name="20% - Accent2 3 2 5 5" xfId="4773"/>
    <cellStyle name="20% - Accent2 3 2 5 6" xfId="4774"/>
    <cellStyle name="20% - Accent2 3 2 5 7" xfId="4775"/>
    <cellStyle name="20% - Accent2 3 2 6" xfId="4776"/>
    <cellStyle name="20% - Accent2 3 2 6 2" xfId="4777"/>
    <cellStyle name="20% - Accent2 3 2 6 2 2" xfId="4778"/>
    <cellStyle name="20% - Accent2 3 2 6 3" xfId="4779"/>
    <cellStyle name="20% - Accent2 3 2 6 3 2" xfId="4780"/>
    <cellStyle name="20% - Accent2 3 2 6 4" xfId="4781"/>
    <cellStyle name="20% - Accent2 3 2 6 5" xfId="4782"/>
    <cellStyle name="20% - Accent2 3 2 6 6" xfId="4783"/>
    <cellStyle name="20% - Accent2 3 2 6 7" xfId="4784"/>
    <cellStyle name="20% - Accent2 3 2 7" xfId="4785"/>
    <cellStyle name="20% - Accent2 3 2 7 2" xfId="4786"/>
    <cellStyle name="20% - Accent2 3 2 7 2 2" xfId="4787"/>
    <cellStyle name="20% - Accent2 3 2 7 3" xfId="4788"/>
    <cellStyle name="20% - Accent2 3 2 7 3 2" xfId="4789"/>
    <cellStyle name="20% - Accent2 3 2 7 4" xfId="4790"/>
    <cellStyle name="20% - Accent2 3 2 7 5" xfId="4791"/>
    <cellStyle name="20% - Accent2 3 2 7 6" xfId="4792"/>
    <cellStyle name="20% - Accent2 3 2 7 7" xfId="4793"/>
    <cellStyle name="20% - Accent2 3 2 8" xfId="4794"/>
    <cellStyle name="20% - Accent2 3 2 8 2" xfId="4795"/>
    <cellStyle name="20% - Accent2 3 2 9" xfId="4796"/>
    <cellStyle name="20% - Accent2 3 2 9 2" xfId="4797"/>
    <cellStyle name="20% - Accent2 3 3" xfId="4798"/>
    <cellStyle name="20% - Accent2 3 3 10" xfId="4799"/>
    <cellStyle name="20% - Accent2 3 3 11" xfId="4800"/>
    <cellStyle name="20% - Accent2 3 3 12" xfId="4801"/>
    <cellStyle name="20% - Accent2 3 3 13" xfId="4802"/>
    <cellStyle name="20% - Accent2 3 3 2" xfId="4803"/>
    <cellStyle name="20% - Accent2 3 3 2 10" xfId="4804"/>
    <cellStyle name="20% - Accent2 3 3 2 11" xfId="4805"/>
    <cellStyle name="20% - Accent2 3 3 2 2" xfId="4806"/>
    <cellStyle name="20% - Accent2 3 3 2 2 10" xfId="4807"/>
    <cellStyle name="20% - Accent2 3 3 2 2 2" xfId="4808"/>
    <cellStyle name="20% - Accent2 3 3 2 2 2 2" xfId="4809"/>
    <cellStyle name="20% - Accent2 3 3 2 2 2 2 2" xfId="4810"/>
    <cellStyle name="20% - Accent2 3 3 2 2 2 3" xfId="4811"/>
    <cellStyle name="20% - Accent2 3 3 2 2 2 3 2" xfId="4812"/>
    <cellStyle name="20% - Accent2 3 3 2 2 2 4" xfId="4813"/>
    <cellStyle name="20% - Accent2 3 3 2 2 2 5" xfId="4814"/>
    <cellStyle name="20% - Accent2 3 3 2 2 2 6" xfId="4815"/>
    <cellStyle name="20% - Accent2 3 3 2 2 2 7" xfId="4816"/>
    <cellStyle name="20% - Accent2 3 3 2 2 3" xfId="4817"/>
    <cellStyle name="20% - Accent2 3 3 2 2 3 2" xfId="4818"/>
    <cellStyle name="20% - Accent2 3 3 2 2 3 2 2" xfId="4819"/>
    <cellStyle name="20% - Accent2 3 3 2 2 3 3" xfId="4820"/>
    <cellStyle name="20% - Accent2 3 3 2 2 3 3 2" xfId="4821"/>
    <cellStyle name="20% - Accent2 3 3 2 2 3 4" xfId="4822"/>
    <cellStyle name="20% - Accent2 3 3 2 2 3 5" xfId="4823"/>
    <cellStyle name="20% - Accent2 3 3 2 2 3 6" xfId="4824"/>
    <cellStyle name="20% - Accent2 3 3 2 2 3 7" xfId="4825"/>
    <cellStyle name="20% - Accent2 3 3 2 2 4" xfId="4826"/>
    <cellStyle name="20% - Accent2 3 3 2 2 4 2" xfId="4827"/>
    <cellStyle name="20% - Accent2 3 3 2 2 4 2 2" xfId="4828"/>
    <cellStyle name="20% - Accent2 3 3 2 2 4 3" xfId="4829"/>
    <cellStyle name="20% - Accent2 3 3 2 2 4 3 2" xfId="4830"/>
    <cellStyle name="20% - Accent2 3 3 2 2 4 4" xfId="4831"/>
    <cellStyle name="20% - Accent2 3 3 2 2 4 5" xfId="4832"/>
    <cellStyle name="20% - Accent2 3 3 2 2 4 6" xfId="4833"/>
    <cellStyle name="20% - Accent2 3 3 2 2 4 7" xfId="4834"/>
    <cellStyle name="20% - Accent2 3 3 2 2 5" xfId="4835"/>
    <cellStyle name="20% - Accent2 3 3 2 2 5 2" xfId="4836"/>
    <cellStyle name="20% - Accent2 3 3 2 2 6" xfId="4837"/>
    <cellStyle name="20% - Accent2 3 3 2 2 6 2" xfId="4838"/>
    <cellStyle name="20% - Accent2 3 3 2 2 7" xfId="4839"/>
    <cellStyle name="20% - Accent2 3 3 2 2 8" xfId="4840"/>
    <cellStyle name="20% - Accent2 3 3 2 2 9" xfId="4841"/>
    <cellStyle name="20% - Accent2 3 3 2 3" xfId="4842"/>
    <cellStyle name="20% - Accent2 3 3 2 3 2" xfId="4843"/>
    <cellStyle name="20% - Accent2 3 3 2 3 2 2" xfId="4844"/>
    <cellStyle name="20% - Accent2 3 3 2 3 3" xfId="4845"/>
    <cellStyle name="20% - Accent2 3 3 2 3 3 2" xfId="4846"/>
    <cellStyle name="20% - Accent2 3 3 2 3 4" xfId="4847"/>
    <cellStyle name="20% - Accent2 3 3 2 3 5" xfId="4848"/>
    <cellStyle name="20% - Accent2 3 3 2 3 6" xfId="4849"/>
    <cellStyle name="20% - Accent2 3 3 2 3 7" xfId="4850"/>
    <cellStyle name="20% - Accent2 3 3 2 4" xfId="4851"/>
    <cellStyle name="20% - Accent2 3 3 2 4 2" xfId="4852"/>
    <cellStyle name="20% - Accent2 3 3 2 4 2 2" xfId="4853"/>
    <cellStyle name="20% - Accent2 3 3 2 4 3" xfId="4854"/>
    <cellStyle name="20% - Accent2 3 3 2 4 3 2" xfId="4855"/>
    <cellStyle name="20% - Accent2 3 3 2 4 4" xfId="4856"/>
    <cellStyle name="20% - Accent2 3 3 2 4 5" xfId="4857"/>
    <cellStyle name="20% - Accent2 3 3 2 4 6" xfId="4858"/>
    <cellStyle name="20% - Accent2 3 3 2 4 7" xfId="4859"/>
    <cellStyle name="20% - Accent2 3 3 2 5" xfId="4860"/>
    <cellStyle name="20% - Accent2 3 3 2 5 2" xfId="4861"/>
    <cellStyle name="20% - Accent2 3 3 2 5 2 2" xfId="4862"/>
    <cellStyle name="20% - Accent2 3 3 2 5 3" xfId="4863"/>
    <cellStyle name="20% - Accent2 3 3 2 5 3 2" xfId="4864"/>
    <cellStyle name="20% - Accent2 3 3 2 5 4" xfId="4865"/>
    <cellStyle name="20% - Accent2 3 3 2 5 5" xfId="4866"/>
    <cellStyle name="20% - Accent2 3 3 2 5 6" xfId="4867"/>
    <cellStyle name="20% - Accent2 3 3 2 5 7" xfId="4868"/>
    <cellStyle name="20% - Accent2 3 3 2 6" xfId="4869"/>
    <cellStyle name="20% - Accent2 3 3 2 6 2" xfId="4870"/>
    <cellStyle name="20% - Accent2 3 3 2 7" xfId="4871"/>
    <cellStyle name="20% - Accent2 3 3 2 7 2" xfId="4872"/>
    <cellStyle name="20% - Accent2 3 3 2 8" xfId="4873"/>
    <cellStyle name="20% - Accent2 3 3 2 9" xfId="4874"/>
    <cellStyle name="20% - Accent2 3 3 3" xfId="4875"/>
    <cellStyle name="20% - Accent2 3 3 3 10" xfId="4876"/>
    <cellStyle name="20% - Accent2 3 3 3 11" xfId="4877"/>
    <cellStyle name="20% - Accent2 3 3 3 2" xfId="4878"/>
    <cellStyle name="20% - Accent2 3 3 3 2 10" xfId="4879"/>
    <cellStyle name="20% - Accent2 3 3 3 2 2" xfId="4880"/>
    <cellStyle name="20% - Accent2 3 3 3 2 2 2" xfId="4881"/>
    <cellStyle name="20% - Accent2 3 3 3 2 2 2 2" xfId="4882"/>
    <cellStyle name="20% - Accent2 3 3 3 2 2 3" xfId="4883"/>
    <cellStyle name="20% - Accent2 3 3 3 2 2 3 2" xfId="4884"/>
    <cellStyle name="20% - Accent2 3 3 3 2 2 4" xfId="4885"/>
    <cellStyle name="20% - Accent2 3 3 3 2 2 5" xfId="4886"/>
    <cellStyle name="20% - Accent2 3 3 3 2 2 6" xfId="4887"/>
    <cellStyle name="20% - Accent2 3 3 3 2 2 7" xfId="4888"/>
    <cellStyle name="20% - Accent2 3 3 3 2 3" xfId="4889"/>
    <cellStyle name="20% - Accent2 3 3 3 2 3 2" xfId="4890"/>
    <cellStyle name="20% - Accent2 3 3 3 2 3 2 2" xfId="4891"/>
    <cellStyle name="20% - Accent2 3 3 3 2 3 3" xfId="4892"/>
    <cellStyle name="20% - Accent2 3 3 3 2 3 3 2" xfId="4893"/>
    <cellStyle name="20% - Accent2 3 3 3 2 3 4" xfId="4894"/>
    <cellStyle name="20% - Accent2 3 3 3 2 3 5" xfId="4895"/>
    <cellStyle name="20% - Accent2 3 3 3 2 3 6" xfId="4896"/>
    <cellStyle name="20% - Accent2 3 3 3 2 3 7" xfId="4897"/>
    <cellStyle name="20% - Accent2 3 3 3 2 4" xfId="4898"/>
    <cellStyle name="20% - Accent2 3 3 3 2 4 2" xfId="4899"/>
    <cellStyle name="20% - Accent2 3 3 3 2 4 2 2" xfId="4900"/>
    <cellStyle name="20% - Accent2 3 3 3 2 4 3" xfId="4901"/>
    <cellStyle name="20% - Accent2 3 3 3 2 4 3 2" xfId="4902"/>
    <cellStyle name="20% - Accent2 3 3 3 2 4 4" xfId="4903"/>
    <cellStyle name="20% - Accent2 3 3 3 2 4 5" xfId="4904"/>
    <cellStyle name="20% - Accent2 3 3 3 2 4 6" xfId="4905"/>
    <cellStyle name="20% - Accent2 3 3 3 2 4 7" xfId="4906"/>
    <cellStyle name="20% - Accent2 3 3 3 2 5" xfId="4907"/>
    <cellStyle name="20% - Accent2 3 3 3 2 5 2" xfId="4908"/>
    <cellStyle name="20% - Accent2 3 3 3 2 6" xfId="4909"/>
    <cellStyle name="20% - Accent2 3 3 3 2 6 2" xfId="4910"/>
    <cellStyle name="20% - Accent2 3 3 3 2 7" xfId="4911"/>
    <cellStyle name="20% - Accent2 3 3 3 2 8" xfId="4912"/>
    <cellStyle name="20% - Accent2 3 3 3 2 9" xfId="4913"/>
    <cellStyle name="20% - Accent2 3 3 3 3" xfId="4914"/>
    <cellStyle name="20% - Accent2 3 3 3 3 2" xfId="4915"/>
    <cellStyle name="20% - Accent2 3 3 3 3 2 2" xfId="4916"/>
    <cellStyle name="20% - Accent2 3 3 3 3 3" xfId="4917"/>
    <cellStyle name="20% - Accent2 3 3 3 3 3 2" xfId="4918"/>
    <cellStyle name="20% - Accent2 3 3 3 3 4" xfId="4919"/>
    <cellStyle name="20% - Accent2 3 3 3 3 5" xfId="4920"/>
    <cellStyle name="20% - Accent2 3 3 3 3 6" xfId="4921"/>
    <cellStyle name="20% - Accent2 3 3 3 3 7" xfId="4922"/>
    <cellStyle name="20% - Accent2 3 3 3 4" xfId="4923"/>
    <cellStyle name="20% - Accent2 3 3 3 4 2" xfId="4924"/>
    <cellStyle name="20% - Accent2 3 3 3 4 2 2" xfId="4925"/>
    <cellStyle name="20% - Accent2 3 3 3 4 3" xfId="4926"/>
    <cellStyle name="20% - Accent2 3 3 3 4 3 2" xfId="4927"/>
    <cellStyle name="20% - Accent2 3 3 3 4 4" xfId="4928"/>
    <cellStyle name="20% - Accent2 3 3 3 4 5" xfId="4929"/>
    <cellStyle name="20% - Accent2 3 3 3 4 6" xfId="4930"/>
    <cellStyle name="20% - Accent2 3 3 3 4 7" xfId="4931"/>
    <cellStyle name="20% - Accent2 3 3 3 5" xfId="4932"/>
    <cellStyle name="20% - Accent2 3 3 3 5 2" xfId="4933"/>
    <cellStyle name="20% - Accent2 3 3 3 5 2 2" xfId="4934"/>
    <cellStyle name="20% - Accent2 3 3 3 5 3" xfId="4935"/>
    <cellStyle name="20% - Accent2 3 3 3 5 3 2" xfId="4936"/>
    <cellStyle name="20% - Accent2 3 3 3 5 4" xfId="4937"/>
    <cellStyle name="20% - Accent2 3 3 3 5 5" xfId="4938"/>
    <cellStyle name="20% - Accent2 3 3 3 5 6" xfId="4939"/>
    <cellStyle name="20% - Accent2 3 3 3 5 7" xfId="4940"/>
    <cellStyle name="20% - Accent2 3 3 3 6" xfId="4941"/>
    <cellStyle name="20% - Accent2 3 3 3 6 2" xfId="4942"/>
    <cellStyle name="20% - Accent2 3 3 3 7" xfId="4943"/>
    <cellStyle name="20% - Accent2 3 3 3 7 2" xfId="4944"/>
    <cellStyle name="20% - Accent2 3 3 3 8" xfId="4945"/>
    <cellStyle name="20% - Accent2 3 3 3 9" xfId="4946"/>
    <cellStyle name="20% - Accent2 3 3 4" xfId="4947"/>
    <cellStyle name="20% - Accent2 3 3 4 10" xfId="4948"/>
    <cellStyle name="20% - Accent2 3 3 4 2" xfId="4949"/>
    <cellStyle name="20% - Accent2 3 3 4 2 2" xfId="4950"/>
    <cellStyle name="20% - Accent2 3 3 4 2 2 2" xfId="4951"/>
    <cellStyle name="20% - Accent2 3 3 4 2 3" xfId="4952"/>
    <cellStyle name="20% - Accent2 3 3 4 2 3 2" xfId="4953"/>
    <cellStyle name="20% - Accent2 3 3 4 2 4" xfId="4954"/>
    <cellStyle name="20% - Accent2 3 3 4 2 5" xfId="4955"/>
    <cellStyle name="20% - Accent2 3 3 4 2 6" xfId="4956"/>
    <cellStyle name="20% - Accent2 3 3 4 2 7" xfId="4957"/>
    <cellStyle name="20% - Accent2 3 3 4 3" xfId="4958"/>
    <cellStyle name="20% - Accent2 3 3 4 3 2" xfId="4959"/>
    <cellStyle name="20% - Accent2 3 3 4 3 2 2" xfId="4960"/>
    <cellStyle name="20% - Accent2 3 3 4 3 3" xfId="4961"/>
    <cellStyle name="20% - Accent2 3 3 4 3 3 2" xfId="4962"/>
    <cellStyle name="20% - Accent2 3 3 4 3 4" xfId="4963"/>
    <cellStyle name="20% - Accent2 3 3 4 3 5" xfId="4964"/>
    <cellStyle name="20% - Accent2 3 3 4 3 6" xfId="4965"/>
    <cellStyle name="20% - Accent2 3 3 4 3 7" xfId="4966"/>
    <cellStyle name="20% - Accent2 3 3 4 4" xfId="4967"/>
    <cellStyle name="20% - Accent2 3 3 4 4 2" xfId="4968"/>
    <cellStyle name="20% - Accent2 3 3 4 4 2 2" xfId="4969"/>
    <cellStyle name="20% - Accent2 3 3 4 4 3" xfId="4970"/>
    <cellStyle name="20% - Accent2 3 3 4 4 3 2" xfId="4971"/>
    <cellStyle name="20% - Accent2 3 3 4 4 4" xfId="4972"/>
    <cellStyle name="20% - Accent2 3 3 4 4 5" xfId="4973"/>
    <cellStyle name="20% - Accent2 3 3 4 4 6" xfId="4974"/>
    <cellStyle name="20% - Accent2 3 3 4 4 7" xfId="4975"/>
    <cellStyle name="20% - Accent2 3 3 4 5" xfId="4976"/>
    <cellStyle name="20% - Accent2 3 3 4 5 2" xfId="4977"/>
    <cellStyle name="20% - Accent2 3 3 4 6" xfId="4978"/>
    <cellStyle name="20% - Accent2 3 3 4 6 2" xfId="4979"/>
    <cellStyle name="20% - Accent2 3 3 4 7" xfId="4980"/>
    <cellStyle name="20% - Accent2 3 3 4 8" xfId="4981"/>
    <cellStyle name="20% - Accent2 3 3 4 9" xfId="4982"/>
    <cellStyle name="20% - Accent2 3 3 5" xfId="4983"/>
    <cellStyle name="20% - Accent2 3 3 5 2" xfId="4984"/>
    <cellStyle name="20% - Accent2 3 3 5 2 2" xfId="4985"/>
    <cellStyle name="20% - Accent2 3 3 5 3" xfId="4986"/>
    <cellStyle name="20% - Accent2 3 3 5 3 2" xfId="4987"/>
    <cellStyle name="20% - Accent2 3 3 5 4" xfId="4988"/>
    <cellStyle name="20% - Accent2 3 3 5 5" xfId="4989"/>
    <cellStyle name="20% - Accent2 3 3 5 6" xfId="4990"/>
    <cellStyle name="20% - Accent2 3 3 5 7" xfId="4991"/>
    <cellStyle name="20% - Accent2 3 3 6" xfId="4992"/>
    <cellStyle name="20% - Accent2 3 3 6 2" xfId="4993"/>
    <cellStyle name="20% - Accent2 3 3 6 2 2" xfId="4994"/>
    <cellStyle name="20% - Accent2 3 3 6 3" xfId="4995"/>
    <cellStyle name="20% - Accent2 3 3 6 3 2" xfId="4996"/>
    <cellStyle name="20% - Accent2 3 3 6 4" xfId="4997"/>
    <cellStyle name="20% - Accent2 3 3 6 5" xfId="4998"/>
    <cellStyle name="20% - Accent2 3 3 6 6" xfId="4999"/>
    <cellStyle name="20% - Accent2 3 3 6 7" xfId="5000"/>
    <cellStyle name="20% - Accent2 3 3 7" xfId="5001"/>
    <cellStyle name="20% - Accent2 3 3 7 2" xfId="5002"/>
    <cellStyle name="20% - Accent2 3 3 7 2 2" xfId="5003"/>
    <cellStyle name="20% - Accent2 3 3 7 3" xfId="5004"/>
    <cellStyle name="20% - Accent2 3 3 7 3 2" xfId="5005"/>
    <cellStyle name="20% - Accent2 3 3 7 4" xfId="5006"/>
    <cellStyle name="20% - Accent2 3 3 7 5" xfId="5007"/>
    <cellStyle name="20% - Accent2 3 3 7 6" xfId="5008"/>
    <cellStyle name="20% - Accent2 3 3 7 7" xfId="5009"/>
    <cellStyle name="20% - Accent2 3 3 8" xfId="5010"/>
    <cellStyle name="20% - Accent2 3 3 8 2" xfId="5011"/>
    <cellStyle name="20% - Accent2 3 3 9" xfId="5012"/>
    <cellStyle name="20% - Accent2 3 3 9 2" xfId="5013"/>
    <cellStyle name="20% - Accent2 3 4" xfId="5014"/>
    <cellStyle name="20% - Accent2 3 4 10" xfId="5015"/>
    <cellStyle name="20% - Accent2 3 4 11" xfId="5016"/>
    <cellStyle name="20% - Accent2 3 4 12" xfId="5017"/>
    <cellStyle name="20% - Accent2 3 4 13" xfId="5018"/>
    <cellStyle name="20% - Accent2 3 4 2" xfId="5019"/>
    <cellStyle name="20% - Accent2 3 4 2 10" xfId="5020"/>
    <cellStyle name="20% - Accent2 3 4 2 11" xfId="5021"/>
    <cellStyle name="20% - Accent2 3 4 2 2" xfId="5022"/>
    <cellStyle name="20% - Accent2 3 4 2 2 10" xfId="5023"/>
    <cellStyle name="20% - Accent2 3 4 2 2 2" xfId="5024"/>
    <cellStyle name="20% - Accent2 3 4 2 2 2 2" xfId="5025"/>
    <cellStyle name="20% - Accent2 3 4 2 2 2 2 2" xfId="5026"/>
    <cellStyle name="20% - Accent2 3 4 2 2 2 3" xfId="5027"/>
    <cellStyle name="20% - Accent2 3 4 2 2 2 3 2" xfId="5028"/>
    <cellStyle name="20% - Accent2 3 4 2 2 2 4" xfId="5029"/>
    <cellStyle name="20% - Accent2 3 4 2 2 2 5" xfId="5030"/>
    <cellStyle name="20% - Accent2 3 4 2 2 2 6" xfId="5031"/>
    <cellStyle name="20% - Accent2 3 4 2 2 2 7" xfId="5032"/>
    <cellStyle name="20% - Accent2 3 4 2 2 3" xfId="5033"/>
    <cellStyle name="20% - Accent2 3 4 2 2 3 2" xfId="5034"/>
    <cellStyle name="20% - Accent2 3 4 2 2 3 2 2" xfId="5035"/>
    <cellStyle name="20% - Accent2 3 4 2 2 3 3" xfId="5036"/>
    <cellStyle name="20% - Accent2 3 4 2 2 3 3 2" xfId="5037"/>
    <cellStyle name="20% - Accent2 3 4 2 2 3 4" xfId="5038"/>
    <cellStyle name="20% - Accent2 3 4 2 2 3 5" xfId="5039"/>
    <cellStyle name="20% - Accent2 3 4 2 2 3 6" xfId="5040"/>
    <cellStyle name="20% - Accent2 3 4 2 2 3 7" xfId="5041"/>
    <cellStyle name="20% - Accent2 3 4 2 2 4" xfId="5042"/>
    <cellStyle name="20% - Accent2 3 4 2 2 4 2" xfId="5043"/>
    <cellStyle name="20% - Accent2 3 4 2 2 4 2 2" xfId="5044"/>
    <cellStyle name="20% - Accent2 3 4 2 2 4 3" xfId="5045"/>
    <cellStyle name="20% - Accent2 3 4 2 2 4 3 2" xfId="5046"/>
    <cellStyle name="20% - Accent2 3 4 2 2 4 4" xfId="5047"/>
    <cellStyle name="20% - Accent2 3 4 2 2 4 5" xfId="5048"/>
    <cellStyle name="20% - Accent2 3 4 2 2 4 6" xfId="5049"/>
    <cellStyle name="20% - Accent2 3 4 2 2 4 7" xfId="5050"/>
    <cellStyle name="20% - Accent2 3 4 2 2 5" xfId="5051"/>
    <cellStyle name="20% - Accent2 3 4 2 2 5 2" xfId="5052"/>
    <cellStyle name="20% - Accent2 3 4 2 2 6" xfId="5053"/>
    <cellStyle name="20% - Accent2 3 4 2 2 6 2" xfId="5054"/>
    <cellStyle name="20% - Accent2 3 4 2 2 7" xfId="5055"/>
    <cellStyle name="20% - Accent2 3 4 2 2 8" xfId="5056"/>
    <cellStyle name="20% - Accent2 3 4 2 2 9" xfId="5057"/>
    <cellStyle name="20% - Accent2 3 4 2 3" xfId="5058"/>
    <cellStyle name="20% - Accent2 3 4 2 3 2" xfId="5059"/>
    <cellStyle name="20% - Accent2 3 4 2 3 2 2" xfId="5060"/>
    <cellStyle name="20% - Accent2 3 4 2 3 3" xfId="5061"/>
    <cellStyle name="20% - Accent2 3 4 2 3 3 2" xfId="5062"/>
    <cellStyle name="20% - Accent2 3 4 2 3 4" xfId="5063"/>
    <cellStyle name="20% - Accent2 3 4 2 3 5" xfId="5064"/>
    <cellStyle name="20% - Accent2 3 4 2 3 6" xfId="5065"/>
    <cellStyle name="20% - Accent2 3 4 2 3 7" xfId="5066"/>
    <cellStyle name="20% - Accent2 3 4 2 4" xfId="5067"/>
    <cellStyle name="20% - Accent2 3 4 2 4 2" xfId="5068"/>
    <cellStyle name="20% - Accent2 3 4 2 4 2 2" xfId="5069"/>
    <cellStyle name="20% - Accent2 3 4 2 4 3" xfId="5070"/>
    <cellStyle name="20% - Accent2 3 4 2 4 3 2" xfId="5071"/>
    <cellStyle name="20% - Accent2 3 4 2 4 4" xfId="5072"/>
    <cellStyle name="20% - Accent2 3 4 2 4 5" xfId="5073"/>
    <cellStyle name="20% - Accent2 3 4 2 4 6" xfId="5074"/>
    <cellStyle name="20% - Accent2 3 4 2 4 7" xfId="5075"/>
    <cellStyle name="20% - Accent2 3 4 2 5" xfId="5076"/>
    <cellStyle name="20% - Accent2 3 4 2 5 2" xfId="5077"/>
    <cellStyle name="20% - Accent2 3 4 2 5 2 2" xfId="5078"/>
    <cellStyle name="20% - Accent2 3 4 2 5 3" xfId="5079"/>
    <cellStyle name="20% - Accent2 3 4 2 5 3 2" xfId="5080"/>
    <cellStyle name="20% - Accent2 3 4 2 5 4" xfId="5081"/>
    <cellStyle name="20% - Accent2 3 4 2 5 5" xfId="5082"/>
    <cellStyle name="20% - Accent2 3 4 2 5 6" xfId="5083"/>
    <cellStyle name="20% - Accent2 3 4 2 5 7" xfId="5084"/>
    <cellStyle name="20% - Accent2 3 4 2 6" xfId="5085"/>
    <cellStyle name="20% - Accent2 3 4 2 6 2" xfId="5086"/>
    <cellStyle name="20% - Accent2 3 4 2 7" xfId="5087"/>
    <cellStyle name="20% - Accent2 3 4 2 7 2" xfId="5088"/>
    <cellStyle name="20% - Accent2 3 4 2 8" xfId="5089"/>
    <cellStyle name="20% - Accent2 3 4 2 9" xfId="5090"/>
    <cellStyle name="20% - Accent2 3 4 3" xfId="5091"/>
    <cellStyle name="20% - Accent2 3 4 3 10" xfId="5092"/>
    <cellStyle name="20% - Accent2 3 4 3 11" xfId="5093"/>
    <cellStyle name="20% - Accent2 3 4 3 2" xfId="5094"/>
    <cellStyle name="20% - Accent2 3 4 3 2 10" xfId="5095"/>
    <cellStyle name="20% - Accent2 3 4 3 2 2" xfId="5096"/>
    <cellStyle name="20% - Accent2 3 4 3 2 2 2" xfId="5097"/>
    <cellStyle name="20% - Accent2 3 4 3 2 2 2 2" xfId="5098"/>
    <cellStyle name="20% - Accent2 3 4 3 2 2 3" xfId="5099"/>
    <cellStyle name="20% - Accent2 3 4 3 2 2 3 2" xfId="5100"/>
    <cellStyle name="20% - Accent2 3 4 3 2 2 4" xfId="5101"/>
    <cellStyle name="20% - Accent2 3 4 3 2 2 5" xfId="5102"/>
    <cellStyle name="20% - Accent2 3 4 3 2 2 6" xfId="5103"/>
    <cellStyle name="20% - Accent2 3 4 3 2 2 7" xfId="5104"/>
    <cellStyle name="20% - Accent2 3 4 3 2 3" xfId="5105"/>
    <cellStyle name="20% - Accent2 3 4 3 2 3 2" xfId="5106"/>
    <cellStyle name="20% - Accent2 3 4 3 2 3 2 2" xfId="5107"/>
    <cellStyle name="20% - Accent2 3 4 3 2 3 3" xfId="5108"/>
    <cellStyle name="20% - Accent2 3 4 3 2 3 3 2" xfId="5109"/>
    <cellStyle name="20% - Accent2 3 4 3 2 3 4" xfId="5110"/>
    <cellStyle name="20% - Accent2 3 4 3 2 3 5" xfId="5111"/>
    <cellStyle name="20% - Accent2 3 4 3 2 3 6" xfId="5112"/>
    <cellStyle name="20% - Accent2 3 4 3 2 3 7" xfId="5113"/>
    <cellStyle name="20% - Accent2 3 4 3 2 4" xfId="5114"/>
    <cellStyle name="20% - Accent2 3 4 3 2 4 2" xfId="5115"/>
    <cellStyle name="20% - Accent2 3 4 3 2 4 2 2" xfId="5116"/>
    <cellStyle name="20% - Accent2 3 4 3 2 4 3" xfId="5117"/>
    <cellStyle name="20% - Accent2 3 4 3 2 4 3 2" xfId="5118"/>
    <cellStyle name="20% - Accent2 3 4 3 2 4 4" xfId="5119"/>
    <cellStyle name="20% - Accent2 3 4 3 2 4 5" xfId="5120"/>
    <cellStyle name="20% - Accent2 3 4 3 2 4 6" xfId="5121"/>
    <cellStyle name="20% - Accent2 3 4 3 2 4 7" xfId="5122"/>
    <cellStyle name="20% - Accent2 3 4 3 2 5" xfId="5123"/>
    <cellStyle name="20% - Accent2 3 4 3 2 5 2" xfId="5124"/>
    <cellStyle name="20% - Accent2 3 4 3 2 6" xfId="5125"/>
    <cellStyle name="20% - Accent2 3 4 3 2 6 2" xfId="5126"/>
    <cellStyle name="20% - Accent2 3 4 3 2 7" xfId="5127"/>
    <cellStyle name="20% - Accent2 3 4 3 2 8" xfId="5128"/>
    <cellStyle name="20% - Accent2 3 4 3 2 9" xfId="5129"/>
    <cellStyle name="20% - Accent2 3 4 3 3" xfId="5130"/>
    <cellStyle name="20% - Accent2 3 4 3 3 2" xfId="5131"/>
    <cellStyle name="20% - Accent2 3 4 3 3 2 2" xfId="5132"/>
    <cellStyle name="20% - Accent2 3 4 3 3 3" xfId="5133"/>
    <cellStyle name="20% - Accent2 3 4 3 3 3 2" xfId="5134"/>
    <cellStyle name="20% - Accent2 3 4 3 3 4" xfId="5135"/>
    <cellStyle name="20% - Accent2 3 4 3 3 5" xfId="5136"/>
    <cellStyle name="20% - Accent2 3 4 3 3 6" xfId="5137"/>
    <cellStyle name="20% - Accent2 3 4 3 3 7" xfId="5138"/>
    <cellStyle name="20% - Accent2 3 4 3 4" xfId="5139"/>
    <cellStyle name="20% - Accent2 3 4 3 4 2" xfId="5140"/>
    <cellStyle name="20% - Accent2 3 4 3 4 2 2" xfId="5141"/>
    <cellStyle name="20% - Accent2 3 4 3 4 3" xfId="5142"/>
    <cellStyle name="20% - Accent2 3 4 3 4 3 2" xfId="5143"/>
    <cellStyle name="20% - Accent2 3 4 3 4 4" xfId="5144"/>
    <cellStyle name="20% - Accent2 3 4 3 4 5" xfId="5145"/>
    <cellStyle name="20% - Accent2 3 4 3 4 6" xfId="5146"/>
    <cellStyle name="20% - Accent2 3 4 3 4 7" xfId="5147"/>
    <cellStyle name="20% - Accent2 3 4 3 5" xfId="5148"/>
    <cellStyle name="20% - Accent2 3 4 3 5 2" xfId="5149"/>
    <cellStyle name="20% - Accent2 3 4 3 5 2 2" xfId="5150"/>
    <cellStyle name="20% - Accent2 3 4 3 5 3" xfId="5151"/>
    <cellStyle name="20% - Accent2 3 4 3 5 3 2" xfId="5152"/>
    <cellStyle name="20% - Accent2 3 4 3 5 4" xfId="5153"/>
    <cellStyle name="20% - Accent2 3 4 3 5 5" xfId="5154"/>
    <cellStyle name="20% - Accent2 3 4 3 5 6" xfId="5155"/>
    <cellStyle name="20% - Accent2 3 4 3 5 7" xfId="5156"/>
    <cellStyle name="20% - Accent2 3 4 3 6" xfId="5157"/>
    <cellStyle name="20% - Accent2 3 4 3 6 2" xfId="5158"/>
    <cellStyle name="20% - Accent2 3 4 3 7" xfId="5159"/>
    <cellStyle name="20% - Accent2 3 4 3 7 2" xfId="5160"/>
    <cellStyle name="20% - Accent2 3 4 3 8" xfId="5161"/>
    <cellStyle name="20% - Accent2 3 4 3 9" xfId="5162"/>
    <cellStyle name="20% - Accent2 3 4 4" xfId="5163"/>
    <cellStyle name="20% - Accent2 3 4 4 10" xfId="5164"/>
    <cellStyle name="20% - Accent2 3 4 4 2" xfId="5165"/>
    <cellStyle name="20% - Accent2 3 4 4 2 2" xfId="5166"/>
    <cellStyle name="20% - Accent2 3 4 4 2 2 2" xfId="5167"/>
    <cellStyle name="20% - Accent2 3 4 4 2 3" xfId="5168"/>
    <cellStyle name="20% - Accent2 3 4 4 2 3 2" xfId="5169"/>
    <cellStyle name="20% - Accent2 3 4 4 2 4" xfId="5170"/>
    <cellStyle name="20% - Accent2 3 4 4 2 5" xfId="5171"/>
    <cellStyle name="20% - Accent2 3 4 4 2 6" xfId="5172"/>
    <cellStyle name="20% - Accent2 3 4 4 2 7" xfId="5173"/>
    <cellStyle name="20% - Accent2 3 4 4 3" xfId="5174"/>
    <cellStyle name="20% - Accent2 3 4 4 3 2" xfId="5175"/>
    <cellStyle name="20% - Accent2 3 4 4 3 2 2" xfId="5176"/>
    <cellStyle name="20% - Accent2 3 4 4 3 3" xfId="5177"/>
    <cellStyle name="20% - Accent2 3 4 4 3 3 2" xfId="5178"/>
    <cellStyle name="20% - Accent2 3 4 4 3 4" xfId="5179"/>
    <cellStyle name="20% - Accent2 3 4 4 3 5" xfId="5180"/>
    <cellStyle name="20% - Accent2 3 4 4 3 6" xfId="5181"/>
    <cellStyle name="20% - Accent2 3 4 4 3 7" xfId="5182"/>
    <cellStyle name="20% - Accent2 3 4 4 4" xfId="5183"/>
    <cellStyle name="20% - Accent2 3 4 4 4 2" xfId="5184"/>
    <cellStyle name="20% - Accent2 3 4 4 4 2 2" xfId="5185"/>
    <cellStyle name="20% - Accent2 3 4 4 4 3" xfId="5186"/>
    <cellStyle name="20% - Accent2 3 4 4 4 3 2" xfId="5187"/>
    <cellStyle name="20% - Accent2 3 4 4 4 4" xfId="5188"/>
    <cellStyle name="20% - Accent2 3 4 4 4 5" xfId="5189"/>
    <cellStyle name="20% - Accent2 3 4 4 4 6" xfId="5190"/>
    <cellStyle name="20% - Accent2 3 4 4 4 7" xfId="5191"/>
    <cellStyle name="20% - Accent2 3 4 4 5" xfId="5192"/>
    <cellStyle name="20% - Accent2 3 4 4 5 2" xfId="5193"/>
    <cellStyle name="20% - Accent2 3 4 4 6" xfId="5194"/>
    <cellStyle name="20% - Accent2 3 4 4 6 2" xfId="5195"/>
    <cellStyle name="20% - Accent2 3 4 4 7" xfId="5196"/>
    <cellStyle name="20% - Accent2 3 4 4 8" xfId="5197"/>
    <cellStyle name="20% - Accent2 3 4 4 9" xfId="5198"/>
    <cellStyle name="20% - Accent2 3 4 5" xfId="5199"/>
    <cellStyle name="20% - Accent2 3 4 5 2" xfId="5200"/>
    <cellStyle name="20% - Accent2 3 4 5 2 2" xfId="5201"/>
    <cellStyle name="20% - Accent2 3 4 5 3" xfId="5202"/>
    <cellStyle name="20% - Accent2 3 4 5 3 2" xfId="5203"/>
    <cellStyle name="20% - Accent2 3 4 5 4" xfId="5204"/>
    <cellStyle name="20% - Accent2 3 4 5 5" xfId="5205"/>
    <cellStyle name="20% - Accent2 3 4 5 6" xfId="5206"/>
    <cellStyle name="20% - Accent2 3 4 5 7" xfId="5207"/>
    <cellStyle name="20% - Accent2 3 4 6" xfId="5208"/>
    <cellStyle name="20% - Accent2 3 4 6 2" xfId="5209"/>
    <cellStyle name="20% - Accent2 3 4 6 2 2" xfId="5210"/>
    <cellStyle name="20% - Accent2 3 4 6 3" xfId="5211"/>
    <cellStyle name="20% - Accent2 3 4 6 3 2" xfId="5212"/>
    <cellStyle name="20% - Accent2 3 4 6 4" xfId="5213"/>
    <cellStyle name="20% - Accent2 3 4 6 5" xfId="5214"/>
    <cellStyle name="20% - Accent2 3 4 6 6" xfId="5215"/>
    <cellStyle name="20% - Accent2 3 4 6 7" xfId="5216"/>
    <cellStyle name="20% - Accent2 3 4 7" xfId="5217"/>
    <cellStyle name="20% - Accent2 3 4 7 2" xfId="5218"/>
    <cellStyle name="20% - Accent2 3 4 7 2 2" xfId="5219"/>
    <cellStyle name="20% - Accent2 3 4 7 3" xfId="5220"/>
    <cellStyle name="20% - Accent2 3 4 7 3 2" xfId="5221"/>
    <cellStyle name="20% - Accent2 3 4 7 4" xfId="5222"/>
    <cellStyle name="20% - Accent2 3 4 7 5" xfId="5223"/>
    <cellStyle name="20% - Accent2 3 4 7 6" xfId="5224"/>
    <cellStyle name="20% - Accent2 3 4 7 7" xfId="5225"/>
    <cellStyle name="20% - Accent2 3 4 8" xfId="5226"/>
    <cellStyle name="20% - Accent2 3 4 8 2" xfId="5227"/>
    <cellStyle name="20% - Accent2 3 4 9" xfId="5228"/>
    <cellStyle name="20% - Accent2 3 4 9 2" xfId="5229"/>
    <cellStyle name="20% - Accent2 3 5" xfId="5230"/>
    <cellStyle name="20% - Accent2 3 5 10" xfId="5231"/>
    <cellStyle name="20% - Accent2 3 5 11" xfId="5232"/>
    <cellStyle name="20% - Accent2 3 5 12" xfId="5233"/>
    <cellStyle name="20% - Accent2 3 5 13" xfId="5234"/>
    <cellStyle name="20% - Accent2 3 5 2" xfId="5235"/>
    <cellStyle name="20% - Accent2 3 5 2 10" xfId="5236"/>
    <cellStyle name="20% - Accent2 3 5 2 11" xfId="5237"/>
    <cellStyle name="20% - Accent2 3 5 2 2" xfId="5238"/>
    <cellStyle name="20% - Accent2 3 5 2 2 10" xfId="5239"/>
    <cellStyle name="20% - Accent2 3 5 2 2 2" xfId="5240"/>
    <cellStyle name="20% - Accent2 3 5 2 2 2 2" xfId="5241"/>
    <cellStyle name="20% - Accent2 3 5 2 2 2 2 2" xfId="5242"/>
    <cellStyle name="20% - Accent2 3 5 2 2 2 3" xfId="5243"/>
    <cellStyle name="20% - Accent2 3 5 2 2 2 3 2" xfId="5244"/>
    <cellStyle name="20% - Accent2 3 5 2 2 2 4" xfId="5245"/>
    <cellStyle name="20% - Accent2 3 5 2 2 2 5" xfId="5246"/>
    <cellStyle name="20% - Accent2 3 5 2 2 2 6" xfId="5247"/>
    <cellStyle name="20% - Accent2 3 5 2 2 2 7" xfId="5248"/>
    <cellStyle name="20% - Accent2 3 5 2 2 3" xfId="5249"/>
    <cellStyle name="20% - Accent2 3 5 2 2 3 2" xfId="5250"/>
    <cellStyle name="20% - Accent2 3 5 2 2 3 2 2" xfId="5251"/>
    <cellStyle name="20% - Accent2 3 5 2 2 3 3" xfId="5252"/>
    <cellStyle name="20% - Accent2 3 5 2 2 3 3 2" xfId="5253"/>
    <cellStyle name="20% - Accent2 3 5 2 2 3 4" xfId="5254"/>
    <cellStyle name="20% - Accent2 3 5 2 2 3 5" xfId="5255"/>
    <cellStyle name="20% - Accent2 3 5 2 2 3 6" xfId="5256"/>
    <cellStyle name="20% - Accent2 3 5 2 2 3 7" xfId="5257"/>
    <cellStyle name="20% - Accent2 3 5 2 2 4" xfId="5258"/>
    <cellStyle name="20% - Accent2 3 5 2 2 4 2" xfId="5259"/>
    <cellStyle name="20% - Accent2 3 5 2 2 4 2 2" xfId="5260"/>
    <cellStyle name="20% - Accent2 3 5 2 2 4 3" xfId="5261"/>
    <cellStyle name="20% - Accent2 3 5 2 2 4 3 2" xfId="5262"/>
    <cellStyle name="20% - Accent2 3 5 2 2 4 4" xfId="5263"/>
    <cellStyle name="20% - Accent2 3 5 2 2 4 5" xfId="5264"/>
    <cellStyle name="20% - Accent2 3 5 2 2 4 6" xfId="5265"/>
    <cellStyle name="20% - Accent2 3 5 2 2 4 7" xfId="5266"/>
    <cellStyle name="20% - Accent2 3 5 2 2 5" xfId="5267"/>
    <cellStyle name="20% - Accent2 3 5 2 2 5 2" xfId="5268"/>
    <cellStyle name="20% - Accent2 3 5 2 2 6" xfId="5269"/>
    <cellStyle name="20% - Accent2 3 5 2 2 6 2" xfId="5270"/>
    <cellStyle name="20% - Accent2 3 5 2 2 7" xfId="5271"/>
    <cellStyle name="20% - Accent2 3 5 2 2 8" xfId="5272"/>
    <cellStyle name="20% - Accent2 3 5 2 2 9" xfId="5273"/>
    <cellStyle name="20% - Accent2 3 5 2 3" xfId="5274"/>
    <cellStyle name="20% - Accent2 3 5 2 3 2" xfId="5275"/>
    <cellStyle name="20% - Accent2 3 5 2 3 2 2" xfId="5276"/>
    <cellStyle name="20% - Accent2 3 5 2 3 3" xfId="5277"/>
    <cellStyle name="20% - Accent2 3 5 2 3 3 2" xfId="5278"/>
    <cellStyle name="20% - Accent2 3 5 2 3 4" xfId="5279"/>
    <cellStyle name="20% - Accent2 3 5 2 3 5" xfId="5280"/>
    <cellStyle name="20% - Accent2 3 5 2 3 6" xfId="5281"/>
    <cellStyle name="20% - Accent2 3 5 2 3 7" xfId="5282"/>
    <cellStyle name="20% - Accent2 3 5 2 4" xfId="5283"/>
    <cellStyle name="20% - Accent2 3 5 2 4 2" xfId="5284"/>
    <cellStyle name="20% - Accent2 3 5 2 4 2 2" xfId="5285"/>
    <cellStyle name="20% - Accent2 3 5 2 4 3" xfId="5286"/>
    <cellStyle name="20% - Accent2 3 5 2 4 3 2" xfId="5287"/>
    <cellStyle name="20% - Accent2 3 5 2 4 4" xfId="5288"/>
    <cellStyle name="20% - Accent2 3 5 2 4 5" xfId="5289"/>
    <cellStyle name="20% - Accent2 3 5 2 4 6" xfId="5290"/>
    <cellStyle name="20% - Accent2 3 5 2 4 7" xfId="5291"/>
    <cellStyle name="20% - Accent2 3 5 2 5" xfId="5292"/>
    <cellStyle name="20% - Accent2 3 5 2 5 2" xfId="5293"/>
    <cellStyle name="20% - Accent2 3 5 2 5 2 2" xfId="5294"/>
    <cellStyle name="20% - Accent2 3 5 2 5 3" xfId="5295"/>
    <cellStyle name="20% - Accent2 3 5 2 5 3 2" xfId="5296"/>
    <cellStyle name="20% - Accent2 3 5 2 5 4" xfId="5297"/>
    <cellStyle name="20% - Accent2 3 5 2 5 5" xfId="5298"/>
    <cellStyle name="20% - Accent2 3 5 2 5 6" xfId="5299"/>
    <cellStyle name="20% - Accent2 3 5 2 5 7" xfId="5300"/>
    <cellStyle name="20% - Accent2 3 5 2 6" xfId="5301"/>
    <cellStyle name="20% - Accent2 3 5 2 6 2" xfId="5302"/>
    <cellStyle name="20% - Accent2 3 5 2 7" xfId="5303"/>
    <cellStyle name="20% - Accent2 3 5 2 7 2" xfId="5304"/>
    <cellStyle name="20% - Accent2 3 5 2 8" xfId="5305"/>
    <cellStyle name="20% - Accent2 3 5 2 9" xfId="5306"/>
    <cellStyle name="20% - Accent2 3 5 3" xfId="5307"/>
    <cellStyle name="20% - Accent2 3 5 3 10" xfId="5308"/>
    <cellStyle name="20% - Accent2 3 5 3 11" xfId="5309"/>
    <cellStyle name="20% - Accent2 3 5 3 2" xfId="5310"/>
    <cellStyle name="20% - Accent2 3 5 3 2 10" xfId="5311"/>
    <cellStyle name="20% - Accent2 3 5 3 2 2" xfId="5312"/>
    <cellStyle name="20% - Accent2 3 5 3 2 2 2" xfId="5313"/>
    <cellStyle name="20% - Accent2 3 5 3 2 2 2 2" xfId="5314"/>
    <cellStyle name="20% - Accent2 3 5 3 2 2 3" xfId="5315"/>
    <cellStyle name="20% - Accent2 3 5 3 2 2 3 2" xfId="5316"/>
    <cellStyle name="20% - Accent2 3 5 3 2 2 4" xfId="5317"/>
    <cellStyle name="20% - Accent2 3 5 3 2 2 5" xfId="5318"/>
    <cellStyle name="20% - Accent2 3 5 3 2 2 6" xfId="5319"/>
    <cellStyle name="20% - Accent2 3 5 3 2 2 7" xfId="5320"/>
    <cellStyle name="20% - Accent2 3 5 3 2 3" xfId="5321"/>
    <cellStyle name="20% - Accent2 3 5 3 2 3 2" xfId="5322"/>
    <cellStyle name="20% - Accent2 3 5 3 2 3 2 2" xfId="5323"/>
    <cellStyle name="20% - Accent2 3 5 3 2 3 3" xfId="5324"/>
    <cellStyle name="20% - Accent2 3 5 3 2 3 3 2" xfId="5325"/>
    <cellStyle name="20% - Accent2 3 5 3 2 3 4" xfId="5326"/>
    <cellStyle name="20% - Accent2 3 5 3 2 3 5" xfId="5327"/>
    <cellStyle name="20% - Accent2 3 5 3 2 3 6" xfId="5328"/>
    <cellStyle name="20% - Accent2 3 5 3 2 3 7" xfId="5329"/>
    <cellStyle name="20% - Accent2 3 5 3 2 4" xfId="5330"/>
    <cellStyle name="20% - Accent2 3 5 3 2 4 2" xfId="5331"/>
    <cellStyle name="20% - Accent2 3 5 3 2 4 2 2" xfId="5332"/>
    <cellStyle name="20% - Accent2 3 5 3 2 4 3" xfId="5333"/>
    <cellStyle name="20% - Accent2 3 5 3 2 4 3 2" xfId="5334"/>
    <cellStyle name="20% - Accent2 3 5 3 2 4 4" xfId="5335"/>
    <cellStyle name="20% - Accent2 3 5 3 2 4 5" xfId="5336"/>
    <cellStyle name="20% - Accent2 3 5 3 2 4 6" xfId="5337"/>
    <cellStyle name="20% - Accent2 3 5 3 2 4 7" xfId="5338"/>
    <cellStyle name="20% - Accent2 3 5 3 2 5" xfId="5339"/>
    <cellStyle name="20% - Accent2 3 5 3 2 5 2" xfId="5340"/>
    <cellStyle name="20% - Accent2 3 5 3 2 6" xfId="5341"/>
    <cellStyle name="20% - Accent2 3 5 3 2 6 2" xfId="5342"/>
    <cellStyle name="20% - Accent2 3 5 3 2 7" xfId="5343"/>
    <cellStyle name="20% - Accent2 3 5 3 2 8" xfId="5344"/>
    <cellStyle name="20% - Accent2 3 5 3 2 9" xfId="5345"/>
    <cellStyle name="20% - Accent2 3 5 3 3" xfId="5346"/>
    <cellStyle name="20% - Accent2 3 5 3 3 2" xfId="5347"/>
    <cellStyle name="20% - Accent2 3 5 3 3 2 2" xfId="5348"/>
    <cellStyle name="20% - Accent2 3 5 3 3 3" xfId="5349"/>
    <cellStyle name="20% - Accent2 3 5 3 3 3 2" xfId="5350"/>
    <cellStyle name="20% - Accent2 3 5 3 3 4" xfId="5351"/>
    <cellStyle name="20% - Accent2 3 5 3 3 5" xfId="5352"/>
    <cellStyle name="20% - Accent2 3 5 3 3 6" xfId="5353"/>
    <cellStyle name="20% - Accent2 3 5 3 3 7" xfId="5354"/>
    <cellStyle name="20% - Accent2 3 5 3 4" xfId="5355"/>
    <cellStyle name="20% - Accent2 3 5 3 4 2" xfId="5356"/>
    <cellStyle name="20% - Accent2 3 5 3 4 2 2" xfId="5357"/>
    <cellStyle name="20% - Accent2 3 5 3 4 3" xfId="5358"/>
    <cellStyle name="20% - Accent2 3 5 3 4 3 2" xfId="5359"/>
    <cellStyle name="20% - Accent2 3 5 3 4 4" xfId="5360"/>
    <cellStyle name="20% - Accent2 3 5 3 4 5" xfId="5361"/>
    <cellStyle name="20% - Accent2 3 5 3 4 6" xfId="5362"/>
    <cellStyle name="20% - Accent2 3 5 3 4 7" xfId="5363"/>
    <cellStyle name="20% - Accent2 3 5 3 5" xfId="5364"/>
    <cellStyle name="20% - Accent2 3 5 3 5 2" xfId="5365"/>
    <cellStyle name="20% - Accent2 3 5 3 5 2 2" xfId="5366"/>
    <cellStyle name="20% - Accent2 3 5 3 5 3" xfId="5367"/>
    <cellStyle name="20% - Accent2 3 5 3 5 3 2" xfId="5368"/>
    <cellStyle name="20% - Accent2 3 5 3 5 4" xfId="5369"/>
    <cellStyle name="20% - Accent2 3 5 3 5 5" xfId="5370"/>
    <cellStyle name="20% - Accent2 3 5 3 5 6" xfId="5371"/>
    <cellStyle name="20% - Accent2 3 5 3 5 7" xfId="5372"/>
    <cellStyle name="20% - Accent2 3 5 3 6" xfId="5373"/>
    <cellStyle name="20% - Accent2 3 5 3 6 2" xfId="5374"/>
    <cellStyle name="20% - Accent2 3 5 3 7" xfId="5375"/>
    <cellStyle name="20% - Accent2 3 5 3 7 2" xfId="5376"/>
    <cellStyle name="20% - Accent2 3 5 3 8" xfId="5377"/>
    <cellStyle name="20% - Accent2 3 5 3 9" xfId="5378"/>
    <cellStyle name="20% - Accent2 3 5 4" xfId="5379"/>
    <cellStyle name="20% - Accent2 3 5 4 10" xfId="5380"/>
    <cellStyle name="20% - Accent2 3 5 4 2" xfId="5381"/>
    <cellStyle name="20% - Accent2 3 5 4 2 2" xfId="5382"/>
    <cellStyle name="20% - Accent2 3 5 4 2 2 2" xfId="5383"/>
    <cellStyle name="20% - Accent2 3 5 4 2 3" xfId="5384"/>
    <cellStyle name="20% - Accent2 3 5 4 2 3 2" xfId="5385"/>
    <cellStyle name="20% - Accent2 3 5 4 2 4" xfId="5386"/>
    <cellStyle name="20% - Accent2 3 5 4 2 5" xfId="5387"/>
    <cellStyle name="20% - Accent2 3 5 4 2 6" xfId="5388"/>
    <cellStyle name="20% - Accent2 3 5 4 2 7" xfId="5389"/>
    <cellStyle name="20% - Accent2 3 5 4 3" xfId="5390"/>
    <cellStyle name="20% - Accent2 3 5 4 3 2" xfId="5391"/>
    <cellStyle name="20% - Accent2 3 5 4 3 2 2" xfId="5392"/>
    <cellStyle name="20% - Accent2 3 5 4 3 3" xfId="5393"/>
    <cellStyle name="20% - Accent2 3 5 4 3 3 2" xfId="5394"/>
    <cellStyle name="20% - Accent2 3 5 4 3 4" xfId="5395"/>
    <cellStyle name="20% - Accent2 3 5 4 3 5" xfId="5396"/>
    <cellStyle name="20% - Accent2 3 5 4 3 6" xfId="5397"/>
    <cellStyle name="20% - Accent2 3 5 4 3 7" xfId="5398"/>
    <cellStyle name="20% - Accent2 3 5 4 4" xfId="5399"/>
    <cellStyle name="20% - Accent2 3 5 4 4 2" xfId="5400"/>
    <cellStyle name="20% - Accent2 3 5 4 4 2 2" xfId="5401"/>
    <cellStyle name="20% - Accent2 3 5 4 4 3" xfId="5402"/>
    <cellStyle name="20% - Accent2 3 5 4 4 3 2" xfId="5403"/>
    <cellStyle name="20% - Accent2 3 5 4 4 4" xfId="5404"/>
    <cellStyle name="20% - Accent2 3 5 4 4 5" xfId="5405"/>
    <cellStyle name="20% - Accent2 3 5 4 4 6" xfId="5406"/>
    <cellStyle name="20% - Accent2 3 5 4 4 7" xfId="5407"/>
    <cellStyle name="20% - Accent2 3 5 4 5" xfId="5408"/>
    <cellStyle name="20% - Accent2 3 5 4 5 2" xfId="5409"/>
    <cellStyle name="20% - Accent2 3 5 4 6" xfId="5410"/>
    <cellStyle name="20% - Accent2 3 5 4 6 2" xfId="5411"/>
    <cellStyle name="20% - Accent2 3 5 4 7" xfId="5412"/>
    <cellStyle name="20% - Accent2 3 5 4 8" xfId="5413"/>
    <cellStyle name="20% - Accent2 3 5 4 9" xfId="5414"/>
    <cellStyle name="20% - Accent2 3 5 5" xfId="5415"/>
    <cellStyle name="20% - Accent2 3 5 5 2" xfId="5416"/>
    <cellStyle name="20% - Accent2 3 5 5 2 2" xfId="5417"/>
    <cellStyle name="20% - Accent2 3 5 5 3" xfId="5418"/>
    <cellStyle name="20% - Accent2 3 5 5 3 2" xfId="5419"/>
    <cellStyle name="20% - Accent2 3 5 5 4" xfId="5420"/>
    <cellStyle name="20% - Accent2 3 5 5 5" xfId="5421"/>
    <cellStyle name="20% - Accent2 3 5 5 6" xfId="5422"/>
    <cellStyle name="20% - Accent2 3 5 5 7" xfId="5423"/>
    <cellStyle name="20% - Accent2 3 5 6" xfId="5424"/>
    <cellStyle name="20% - Accent2 3 5 6 2" xfId="5425"/>
    <cellStyle name="20% - Accent2 3 5 6 2 2" xfId="5426"/>
    <cellStyle name="20% - Accent2 3 5 6 3" xfId="5427"/>
    <cellStyle name="20% - Accent2 3 5 6 3 2" xfId="5428"/>
    <cellStyle name="20% - Accent2 3 5 6 4" xfId="5429"/>
    <cellStyle name="20% - Accent2 3 5 6 5" xfId="5430"/>
    <cellStyle name="20% - Accent2 3 5 6 6" xfId="5431"/>
    <cellStyle name="20% - Accent2 3 5 6 7" xfId="5432"/>
    <cellStyle name="20% - Accent2 3 5 7" xfId="5433"/>
    <cellStyle name="20% - Accent2 3 5 7 2" xfId="5434"/>
    <cellStyle name="20% - Accent2 3 5 7 2 2" xfId="5435"/>
    <cellStyle name="20% - Accent2 3 5 7 3" xfId="5436"/>
    <cellStyle name="20% - Accent2 3 5 7 3 2" xfId="5437"/>
    <cellStyle name="20% - Accent2 3 5 7 4" xfId="5438"/>
    <cellStyle name="20% - Accent2 3 5 7 5" xfId="5439"/>
    <cellStyle name="20% - Accent2 3 5 7 6" xfId="5440"/>
    <cellStyle name="20% - Accent2 3 5 7 7" xfId="5441"/>
    <cellStyle name="20% - Accent2 3 5 8" xfId="5442"/>
    <cellStyle name="20% - Accent2 3 5 8 2" xfId="5443"/>
    <cellStyle name="20% - Accent2 3 5 9" xfId="5444"/>
    <cellStyle name="20% - Accent2 3 5 9 2" xfId="5445"/>
    <cellStyle name="20% - Accent2 3 6" xfId="5446"/>
    <cellStyle name="20% - Accent2 3 6 10" xfId="5447"/>
    <cellStyle name="20% - Accent2 3 6 11" xfId="5448"/>
    <cellStyle name="20% - Accent2 3 6 12" xfId="5449"/>
    <cellStyle name="20% - Accent2 3 6 13" xfId="5450"/>
    <cellStyle name="20% - Accent2 3 6 2" xfId="5451"/>
    <cellStyle name="20% - Accent2 3 6 2 10" xfId="5452"/>
    <cellStyle name="20% - Accent2 3 6 2 11" xfId="5453"/>
    <cellStyle name="20% - Accent2 3 6 2 2" xfId="5454"/>
    <cellStyle name="20% - Accent2 3 6 2 2 10" xfId="5455"/>
    <cellStyle name="20% - Accent2 3 6 2 2 2" xfId="5456"/>
    <cellStyle name="20% - Accent2 3 6 2 2 2 2" xfId="5457"/>
    <cellStyle name="20% - Accent2 3 6 2 2 2 2 2" xfId="5458"/>
    <cellStyle name="20% - Accent2 3 6 2 2 2 3" xfId="5459"/>
    <cellStyle name="20% - Accent2 3 6 2 2 2 3 2" xfId="5460"/>
    <cellStyle name="20% - Accent2 3 6 2 2 2 4" xfId="5461"/>
    <cellStyle name="20% - Accent2 3 6 2 2 2 5" xfId="5462"/>
    <cellStyle name="20% - Accent2 3 6 2 2 2 6" xfId="5463"/>
    <cellStyle name="20% - Accent2 3 6 2 2 2 7" xfId="5464"/>
    <cellStyle name="20% - Accent2 3 6 2 2 3" xfId="5465"/>
    <cellStyle name="20% - Accent2 3 6 2 2 3 2" xfId="5466"/>
    <cellStyle name="20% - Accent2 3 6 2 2 3 2 2" xfId="5467"/>
    <cellStyle name="20% - Accent2 3 6 2 2 3 3" xfId="5468"/>
    <cellStyle name="20% - Accent2 3 6 2 2 3 3 2" xfId="5469"/>
    <cellStyle name="20% - Accent2 3 6 2 2 3 4" xfId="5470"/>
    <cellStyle name="20% - Accent2 3 6 2 2 3 5" xfId="5471"/>
    <cellStyle name="20% - Accent2 3 6 2 2 3 6" xfId="5472"/>
    <cellStyle name="20% - Accent2 3 6 2 2 3 7" xfId="5473"/>
    <cellStyle name="20% - Accent2 3 6 2 2 4" xfId="5474"/>
    <cellStyle name="20% - Accent2 3 6 2 2 4 2" xfId="5475"/>
    <cellStyle name="20% - Accent2 3 6 2 2 4 2 2" xfId="5476"/>
    <cellStyle name="20% - Accent2 3 6 2 2 4 3" xfId="5477"/>
    <cellStyle name="20% - Accent2 3 6 2 2 4 3 2" xfId="5478"/>
    <cellStyle name="20% - Accent2 3 6 2 2 4 4" xfId="5479"/>
    <cellStyle name="20% - Accent2 3 6 2 2 4 5" xfId="5480"/>
    <cellStyle name="20% - Accent2 3 6 2 2 4 6" xfId="5481"/>
    <cellStyle name="20% - Accent2 3 6 2 2 4 7" xfId="5482"/>
    <cellStyle name="20% - Accent2 3 6 2 2 5" xfId="5483"/>
    <cellStyle name="20% - Accent2 3 6 2 2 5 2" xfId="5484"/>
    <cellStyle name="20% - Accent2 3 6 2 2 6" xfId="5485"/>
    <cellStyle name="20% - Accent2 3 6 2 2 6 2" xfId="5486"/>
    <cellStyle name="20% - Accent2 3 6 2 2 7" xfId="5487"/>
    <cellStyle name="20% - Accent2 3 6 2 2 8" xfId="5488"/>
    <cellStyle name="20% - Accent2 3 6 2 2 9" xfId="5489"/>
    <cellStyle name="20% - Accent2 3 6 2 3" xfId="5490"/>
    <cellStyle name="20% - Accent2 3 6 2 3 2" xfId="5491"/>
    <cellStyle name="20% - Accent2 3 6 2 3 2 2" xfId="5492"/>
    <cellStyle name="20% - Accent2 3 6 2 3 3" xfId="5493"/>
    <cellStyle name="20% - Accent2 3 6 2 3 3 2" xfId="5494"/>
    <cellStyle name="20% - Accent2 3 6 2 3 4" xfId="5495"/>
    <cellStyle name="20% - Accent2 3 6 2 3 5" xfId="5496"/>
    <cellStyle name="20% - Accent2 3 6 2 3 6" xfId="5497"/>
    <cellStyle name="20% - Accent2 3 6 2 3 7" xfId="5498"/>
    <cellStyle name="20% - Accent2 3 6 2 4" xfId="5499"/>
    <cellStyle name="20% - Accent2 3 6 2 4 2" xfId="5500"/>
    <cellStyle name="20% - Accent2 3 6 2 4 2 2" xfId="5501"/>
    <cellStyle name="20% - Accent2 3 6 2 4 3" xfId="5502"/>
    <cellStyle name="20% - Accent2 3 6 2 4 3 2" xfId="5503"/>
    <cellStyle name="20% - Accent2 3 6 2 4 4" xfId="5504"/>
    <cellStyle name="20% - Accent2 3 6 2 4 5" xfId="5505"/>
    <cellStyle name="20% - Accent2 3 6 2 4 6" xfId="5506"/>
    <cellStyle name="20% - Accent2 3 6 2 4 7" xfId="5507"/>
    <cellStyle name="20% - Accent2 3 6 2 5" xfId="5508"/>
    <cellStyle name="20% - Accent2 3 6 2 5 2" xfId="5509"/>
    <cellStyle name="20% - Accent2 3 6 2 5 2 2" xfId="5510"/>
    <cellStyle name="20% - Accent2 3 6 2 5 3" xfId="5511"/>
    <cellStyle name="20% - Accent2 3 6 2 5 3 2" xfId="5512"/>
    <cellStyle name="20% - Accent2 3 6 2 5 4" xfId="5513"/>
    <cellStyle name="20% - Accent2 3 6 2 5 5" xfId="5514"/>
    <cellStyle name="20% - Accent2 3 6 2 5 6" xfId="5515"/>
    <cellStyle name="20% - Accent2 3 6 2 5 7" xfId="5516"/>
    <cellStyle name="20% - Accent2 3 6 2 6" xfId="5517"/>
    <cellStyle name="20% - Accent2 3 6 2 6 2" xfId="5518"/>
    <cellStyle name="20% - Accent2 3 6 2 7" xfId="5519"/>
    <cellStyle name="20% - Accent2 3 6 2 7 2" xfId="5520"/>
    <cellStyle name="20% - Accent2 3 6 2 8" xfId="5521"/>
    <cellStyle name="20% - Accent2 3 6 2 9" xfId="5522"/>
    <cellStyle name="20% - Accent2 3 6 3" xfId="5523"/>
    <cellStyle name="20% - Accent2 3 6 3 10" xfId="5524"/>
    <cellStyle name="20% - Accent2 3 6 3 11" xfId="5525"/>
    <cellStyle name="20% - Accent2 3 6 3 2" xfId="5526"/>
    <cellStyle name="20% - Accent2 3 6 3 2 10" xfId="5527"/>
    <cellStyle name="20% - Accent2 3 6 3 2 2" xfId="5528"/>
    <cellStyle name="20% - Accent2 3 6 3 2 2 2" xfId="5529"/>
    <cellStyle name="20% - Accent2 3 6 3 2 2 2 2" xfId="5530"/>
    <cellStyle name="20% - Accent2 3 6 3 2 2 3" xfId="5531"/>
    <cellStyle name="20% - Accent2 3 6 3 2 2 3 2" xfId="5532"/>
    <cellStyle name="20% - Accent2 3 6 3 2 2 4" xfId="5533"/>
    <cellStyle name="20% - Accent2 3 6 3 2 2 5" xfId="5534"/>
    <cellStyle name="20% - Accent2 3 6 3 2 2 6" xfId="5535"/>
    <cellStyle name="20% - Accent2 3 6 3 2 2 7" xfId="5536"/>
    <cellStyle name="20% - Accent2 3 6 3 2 3" xfId="5537"/>
    <cellStyle name="20% - Accent2 3 6 3 2 3 2" xfId="5538"/>
    <cellStyle name="20% - Accent2 3 6 3 2 3 2 2" xfId="5539"/>
    <cellStyle name="20% - Accent2 3 6 3 2 3 3" xfId="5540"/>
    <cellStyle name="20% - Accent2 3 6 3 2 3 3 2" xfId="5541"/>
    <cellStyle name="20% - Accent2 3 6 3 2 3 4" xfId="5542"/>
    <cellStyle name="20% - Accent2 3 6 3 2 3 5" xfId="5543"/>
    <cellStyle name="20% - Accent2 3 6 3 2 3 6" xfId="5544"/>
    <cellStyle name="20% - Accent2 3 6 3 2 3 7" xfId="5545"/>
    <cellStyle name="20% - Accent2 3 6 3 2 4" xfId="5546"/>
    <cellStyle name="20% - Accent2 3 6 3 2 4 2" xfId="5547"/>
    <cellStyle name="20% - Accent2 3 6 3 2 4 2 2" xfId="5548"/>
    <cellStyle name="20% - Accent2 3 6 3 2 4 3" xfId="5549"/>
    <cellStyle name="20% - Accent2 3 6 3 2 4 3 2" xfId="5550"/>
    <cellStyle name="20% - Accent2 3 6 3 2 4 4" xfId="5551"/>
    <cellStyle name="20% - Accent2 3 6 3 2 4 5" xfId="5552"/>
    <cellStyle name="20% - Accent2 3 6 3 2 4 6" xfId="5553"/>
    <cellStyle name="20% - Accent2 3 6 3 2 4 7" xfId="5554"/>
    <cellStyle name="20% - Accent2 3 6 3 2 5" xfId="5555"/>
    <cellStyle name="20% - Accent2 3 6 3 2 5 2" xfId="5556"/>
    <cellStyle name="20% - Accent2 3 6 3 2 6" xfId="5557"/>
    <cellStyle name="20% - Accent2 3 6 3 2 6 2" xfId="5558"/>
    <cellStyle name="20% - Accent2 3 6 3 2 7" xfId="5559"/>
    <cellStyle name="20% - Accent2 3 6 3 2 8" xfId="5560"/>
    <cellStyle name="20% - Accent2 3 6 3 2 9" xfId="5561"/>
    <cellStyle name="20% - Accent2 3 6 3 3" xfId="5562"/>
    <cellStyle name="20% - Accent2 3 6 3 3 2" xfId="5563"/>
    <cellStyle name="20% - Accent2 3 6 3 3 2 2" xfId="5564"/>
    <cellStyle name="20% - Accent2 3 6 3 3 3" xfId="5565"/>
    <cellStyle name="20% - Accent2 3 6 3 3 3 2" xfId="5566"/>
    <cellStyle name="20% - Accent2 3 6 3 3 4" xfId="5567"/>
    <cellStyle name="20% - Accent2 3 6 3 3 5" xfId="5568"/>
    <cellStyle name="20% - Accent2 3 6 3 3 6" xfId="5569"/>
    <cellStyle name="20% - Accent2 3 6 3 3 7" xfId="5570"/>
    <cellStyle name="20% - Accent2 3 6 3 4" xfId="5571"/>
    <cellStyle name="20% - Accent2 3 6 3 4 2" xfId="5572"/>
    <cellStyle name="20% - Accent2 3 6 3 4 2 2" xfId="5573"/>
    <cellStyle name="20% - Accent2 3 6 3 4 3" xfId="5574"/>
    <cellStyle name="20% - Accent2 3 6 3 4 3 2" xfId="5575"/>
    <cellStyle name="20% - Accent2 3 6 3 4 4" xfId="5576"/>
    <cellStyle name="20% - Accent2 3 6 3 4 5" xfId="5577"/>
    <cellStyle name="20% - Accent2 3 6 3 4 6" xfId="5578"/>
    <cellStyle name="20% - Accent2 3 6 3 4 7" xfId="5579"/>
    <cellStyle name="20% - Accent2 3 6 3 5" xfId="5580"/>
    <cellStyle name="20% - Accent2 3 6 3 5 2" xfId="5581"/>
    <cellStyle name="20% - Accent2 3 6 3 5 2 2" xfId="5582"/>
    <cellStyle name="20% - Accent2 3 6 3 5 3" xfId="5583"/>
    <cellStyle name="20% - Accent2 3 6 3 5 3 2" xfId="5584"/>
    <cellStyle name="20% - Accent2 3 6 3 5 4" xfId="5585"/>
    <cellStyle name="20% - Accent2 3 6 3 5 5" xfId="5586"/>
    <cellStyle name="20% - Accent2 3 6 3 5 6" xfId="5587"/>
    <cellStyle name="20% - Accent2 3 6 3 5 7" xfId="5588"/>
    <cellStyle name="20% - Accent2 3 6 3 6" xfId="5589"/>
    <cellStyle name="20% - Accent2 3 6 3 6 2" xfId="5590"/>
    <cellStyle name="20% - Accent2 3 6 3 7" xfId="5591"/>
    <cellStyle name="20% - Accent2 3 6 3 7 2" xfId="5592"/>
    <cellStyle name="20% - Accent2 3 6 3 8" xfId="5593"/>
    <cellStyle name="20% - Accent2 3 6 3 9" xfId="5594"/>
    <cellStyle name="20% - Accent2 3 6 4" xfId="5595"/>
    <cellStyle name="20% - Accent2 3 6 4 10" xfId="5596"/>
    <cellStyle name="20% - Accent2 3 6 4 2" xfId="5597"/>
    <cellStyle name="20% - Accent2 3 6 4 2 2" xfId="5598"/>
    <cellStyle name="20% - Accent2 3 6 4 2 2 2" xfId="5599"/>
    <cellStyle name="20% - Accent2 3 6 4 2 3" xfId="5600"/>
    <cellStyle name="20% - Accent2 3 6 4 2 3 2" xfId="5601"/>
    <cellStyle name="20% - Accent2 3 6 4 2 4" xfId="5602"/>
    <cellStyle name="20% - Accent2 3 6 4 2 5" xfId="5603"/>
    <cellStyle name="20% - Accent2 3 6 4 2 6" xfId="5604"/>
    <cellStyle name="20% - Accent2 3 6 4 2 7" xfId="5605"/>
    <cellStyle name="20% - Accent2 3 6 4 3" xfId="5606"/>
    <cellStyle name="20% - Accent2 3 6 4 3 2" xfId="5607"/>
    <cellStyle name="20% - Accent2 3 6 4 3 2 2" xfId="5608"/>
    <cellStyle name="20% - Accent2 3 6 4 3 3" xfId="5609"/>
    <cellStyle name="20% - Accent2 3 6 4 3 3 2" xfId="5610"/>
    <cellStyle name="20% - Accent2 3 6 4 3 4" xfId="5611"/>
    <cellStyle name="20% - Accent2 3 6 4 3 5" xfId="5612"/>
    <cellStyle name="20% - Accent2 3 6 4 3 6" xfId="5613"/>
    <cellStyle name="20% - Accent2 3 6 4 3 7" xfId="5614"/>
    <cellStyle name="20% - Accent2 3 6 4 4" xfId="5615"/>
    <cellStyle name="20% - Accent2 3 6 4 4 2" xfId="5616"/>
    <cellStyle name="20% - Accent2 3 6 4 4 2 2" xfId="5617"/>
    <cellStyle name="20% - Accent2 3 6 4 4 3" xfId="5618"/>
    <cellStyle name="20% - Accent2 3 6 4 4 3 2" xfId="5619"/>
    <cellStyle name="20% - Accent2 3 6 4 4 4" xfId="5620"/>
    <cellStyle name="20% - Accent2 3 6 4 4 5" xfId="5621"/>
    <cellStyle name="20% - Accent2 3 6 4 4 6" xfId="5622"/>
    <cellStyle name="20% - Accent2 3 6 4 4 7" xfId="5623"/>
    <cellStyle name="20% - Accent2 3 6 4 5" xfId="5624"/>
    <cellStyle name="20% - Accent2 3 6 4 5 2" xfId="5625"/>
    <cellStyle name="20% - Accent2 3 6 4 6" xfId="5626"/>
    <cellStyle name="20% - Accent2 3 6 4 6 2" xfId="5627"/>
    <cellStyle name="20% - Accent2 3 6 4 7" xfId="5628"/>
    <cellStyle name="20% - Accent2 3 6 4 8" xfId="5629"/>
    <cellStyle name="20% - Accent2 3 6 4 9" xfId="5630"/>
    <cellStyle name="20% - Accent2 3 6 5" xfId="5631"/>
    <cellStyle name="20% - Accent2 3 6 5 2" xfId="5632"/>
    <cellStyle name="20% - Accent2 3 6 5 2 2" xfId="5633"/>
    <cellStyle name="20% - Accent2 3 6 5 3" xfId="5634"/>
    <cellStyle name="20% - Accent2 3 6 5 3 2" xfId="5635"/>
    <cellStyle name="20% - Accent2 3 6 5 4" xfId="5636"/>
    <cellStyle name="20% - Accent2 3 6 5 5" xfId="5637"/>
    <cellStyle name="20% - Accent2 3 6 5 6" xfId="5638"/>
    <cellStyle name="20% - Accent2 3 6 5 7" xfId="5639"/>
    <cellStyle name="20% - Accent2 3 6 6" xfId="5640"/>
    <cellStyle name="20% - Accent2 3 6 6 2" xfId="5641"/>
    <cellStyle name="20% - Accent2 3 6 6 2 2" xfId="5642"/>
    <cellStyle name="20% - Accent2 3 6 6 3" xfId="5643"/>
    <cellStyle name="20% - Accent2 3 6 6 3 2" xfId="5644"/>
    <cellStyle name="20% - Accent2 3 6 6 4" xfId="5645"/>
    <cellStyle name="20% - Accent2 3 6 6 5" xfId="5646"/>
    <cellStyle name="20% - Accent2 3 6 6 6" xfId="5647"/>
    <cellStyle name="20% - Accent2 3 6 6 7" xfId="5648"/>
    <cellStyle name="20% - Accent2 3 6 7" xfId="5649"/>
    <cellStyle name="20% - Accent2 3 6 7 2" xfId="5650"/>
    <cellStyle name="20% - Accent2 3 6 7 2 2" xfId="5651"/>
    <cellStyle name="20% - Accent2 3 6 7 3" xfId="5652"/>
    <cellStyle name="20% - Accent2 3 6 7 3 2" xfId="5653"/>
    <cellStyle name="20% - Accent2 3 6 7 4" xfId="5654"/>
    <cellStyle name="20% - Accent2 3 6 7 5" xfId="5655"/>
    <cellStyle name="20% - Accent2 3 6 7 6" xfId="5656"/>
    <cellStyle name="20% - Accent2 3 6 7 7" xfId="5657"/>
    <cellStyle name="20% - Accent2 3 6 8" xfId="5658"/>
    <cellStyle name="20% - Accent2 3 6 8 2" xfId="5659"/>
    <cellStyle name="20% - Accent2 3 6 9" xfId="5660"/>
    <cellStyle name="20% - Accent2 3 6 9 2" xfId="5661"/>
    <cellStyle name="20% - Accent2 3 7" xfId="5662"/>
    <cellStyle name="20% - Accent2 3 7 10" xfId="5663"/>
    <cellStyle name="20% - Accent2 3 7 11" xfId="5664"/>
    <cellStyle name="20% - Accent2 3 7 2" xfId="5665"/>
    <cellStyle name="20% - Accent2 3 7 2 10" xfId="5666"/>
    <cellStyle name="20% - Accent2 3 7 2 2" xfId="5667"/>
    <cellStyle name="20% - Accent2 3 7 2 2 2" xfId="5668"/>
    <cellStyle name="20% - Accent2 3 7 2 2 2 2" xfId="5669"/>
    <cellStyle name="20% - Accent2 3 7 2 2 3" xfId="5670"/>
    <cellStyle name="20% - Accent2 3 7 2 2 3 2" xfId="5671"/>
    <cellStyle name="20% - Accent2 3 7 2 2 4" xfId="5672"/>
    <cellStyle name="20% - Accent2 3 7 2 2 5" xfId="5673"/>
    <cellStyle name="20% - Accent2 3 7 2 2 6" xfId="5674"/>
    <cellStyle name="20% - Accent2 3 7 2 2 7" xfId="5675"/>
    <cellStyle name="20% - Accent2 3 7 2 3" xfId="5676"/>
    <cellStyle name="20% - Accent2 3 7 2 3 2" xfId="5677"/>
    <cellStyle name="20% - Accent2 3 7 2 3 2 2" xfId="5678"/>
    <cellStyle name="20% - Accent2 3 7 2 3 3" xfId="5679"/>
    <cellStyle name="20% - Accent2 3 7 2 3 3 2" xfId="5680"/>
    <cellStyle name="20% - Accent2 3 7 2 3 4" xfId="5681"/>
    <cellStyle name="20% - Accent2 3 7 2 3 5" xfId="5682"/>
    <cellStyle name="20% - Accent2 3 7 2 3 6" xfId="5683"/>
    <cellStyle name="20% - Accent2 3 7 2 3 7" xfId="5684"/>
    <cellStyle name="20% - Accent2 3 7 2 4" xfId="5685"/>
    <cellStyle name="20% - Accent2 3 7 2 4 2" xfId="5686"/>
    <cellStyle name="20% - Accent2 3 7 2 4 2 2" xfId="5687"/>
    <cellStyle name="20% - Accent2 3 7 2 4 3" xfId="5688"/>
    <cellStyle name="20% - Accent2 3 7 2 4 3 2" xfId="5689"/>
    <cellStyle name="20% - Accent2 3 7 2 4 4" xfId="5690"/>
    <cellStyle name="20% - Accent2 3 7 2 4 5" xfId="5691"/>
    <cellStyle name="20% - Accent2 3 7 2 4 6" xfId="5692"/>
    <cellStyle name="20% - Accent2 3 7 2 4 7" xfId="5693"/>
    <cellStyle name="20% - Accent2 3 7 2 5" xfId="5694"/>
    <cellStyle name="20% - Accent2 3 7 2 5 2" xfId="5695"/>
    <cellStyle name="20% - Accent2 3 7 2 6" xfId="5696"/>
    <cellStyle name="20% - Accent2 3 7 2 6 2" xfId="5697"/>
    <cellStyle name="20% - Accent2 3 7 2 7" xfId="5698"/>
    <cellStyle name="20% - Accent2 3 7 2 8" xfId="5699"/>
    <cellStyle name="20% - Accent2 3 7 2 9" xfId="5700"/>
    <cellStyle name="20% - Accent2 3 7 3" xfId="5701"/>
    <cellStyle name="20% - Accent2 3 7 3 2" xfId="5702"/>
    <cellStyle name="20% - Accent2 3 7 3 2 2" xfId="5703"/>
    <cellStyle name="20% - Accent2 3 7 3 3" xfId="5704"/>
    <cellStyle name="20% - Accent2 3 7 3 3 2" xfId="5705"/>
    <cellStyle name="20% - Accent2 3 7 3 4" xfId="5706"/>
    <cellStyle name="20% - Accent2 3 7 3 5" xfId="5707"/>
    <cellStyle name="20% - Accent2 3 7 3 6" xfId="5708"/>
    <cellStyle name="20% - Accent2 3 7 3 7" xfId="5709"/>
    <cellStyle name="20% - Accent2 3 7 4" xfId="5710"/>
    <cellStyle name="20% - Accent2 3 7 4 2" xfId="5711"/>
    <cellStyle name="20% - Accent2 3 7 4 2 2" xfId="5712"/>
    <cellStyle name="20% - Accent2 3 7 4 3" xfId="5713"/>
    <cellStyle name="20% - Accent2 3 7 4 3 2" xfId="5714"/>
    <cellStyle name="20% - Accent2 3 7 4 4" xfId="5715"/>
    <cellStyle name="20% - Accent2 3 7 4 5" xfId="5716"/>
    <cellStyle name="20% - Accent2 3 7 4 6" xfId="5717"/>
    <cellStyle name="20% - Accent2 3 7 4 7" xfId="5718"/>
    <cellStyle name="20% - Accent2 3 7 5" xfId="5719"/>
    <cellStyle name="20% - Accent2 3 7 5 2" xfId="5720"/>
    <cellStyle name="20% - Accent2 3 7 5 2 2" xfId="5721"/>
    <cellStyle name="20% - Accent2 3 7 5 3" xfId="5722"/>
    <cellStyle name="20% - Accent2 3 7 5 3 2" xfId="5723"/>
    <cellStyle name="20% - Accent2 3 7 5 4" xfId="5724"/>
    <cellStyle name="20% - Accent2 3 7 5 5" xfId="5725"/>
    <cellStyle name="20% - Accent2 3 7 5 6" xfId="5726"/>
    <cellStyle name="20% - Accent2 3 7 5 7" xfId="5727"/>
    <cellStyle name="20% - Accent2 3 7 6" xfId="5728"/>
    <cellStyle name="20% - Accent2 3 7 6 2" xfId="5729"/>
    <cellStyle name="20% - Accent2 3 7 7" xfId="5730"/>
    <cellStyle name="20% - Accent2 3 7 7 2" xfId="5731"/>
    <cellStyle name="20% - Accent2 3 7 8" xfId="5732"/>
    <cellStyle name="20% - Accent2 3 7 9" xfId="5733"/>
    <cellStyle name="20% - Accent2 3 8" xfId="5734"/>
    <cellStyle name="20% - Accent2 3 8 10" xfId="5735"/>
    <cellStyle name="20% - Accent2 3 8 11" xfId="5736"/>
    <cellStyle name="20% - Accent2 3 8 2" xfId="5737"/>
    <cellStyle name="20% - Accent2 3 8 2 10" xfId="5738"/>
    <cellStyle name="20% - Accent2 3 8 2 2" xfId="5739"/>
    <cellStyle name="20% - Accent2 3 8 2 2 2" xfId="5740"/>
    <cellStyle name="20% - Accent2 3 8 2 2 2 2" xfId="5741"/>
    <cellStyle name="20% - Accent2 3 8 2 2 3" xfId="5742"/>
    <cellStyle name="20% - Accent2 3 8 2 2 3 2" xfId="5743"/>
    <cellStyle name="20% - Accent2 3 8 2 2 4" xfId="5744"/>
    <cellStyle name="20% - Accent2 3 8 2 2 5" xfId="5745"/>
    <cellStyle name="20% - Accent2 3 8 2 2 6" xfId="5746"/>
    <cellStyle name="20% - Accent2 3 8 2 2 7" xfId="5747"/>
    <cellStyle name="20% - Accent2 3 8 2 3" xfId="5748"/>
    <cellStyle name="20% - Accent2 3 8 2 3 2" xfId="5749"/>
    <cellStyle name="20% - Accent2 3 8 2 3 2 2" xfId="5750"/>
    <cellStyle name="20% - Accent2 3 8 2 3 3" xfId="5751"/>
    <cellStyle name="20% - Accent2 3 8 2 3 3 2" xfId="5752"/>
    <cellStyle name="20% - Accent2 3 8 2 3 4" xfId="5753"/>
    <cellStyle name="20% - Accent2 3 8 2 3 5" xfId="5754"/>
    <cellStyle name="20% - Accent2 3 8 2 3 6" xfId="5755"/>
    <cellStyle name="20% - Accent2 3 8 2 3 7" xfId="5756"/>
    <cellStyle name="20% - Accent2 3 8 2 4" xfId="5757"/>
    <cellStyle name="20% - Accent2 3 8 2 4 2" xfId="5758"/>
    <cellStyle name="20% - Accent2 3 8 2 4 2 2" xfId="5759"/>
    <cellStyle name="20% - Accent2 3 8 2 4 3" xfId="5760"/>
    <cellStyle name="20% - Accent2 3 8 2 4 3 2" xfId="5761"/>
    <cellStyle name="20% - Accent2 3 8 2 4 4" xfId="5762"/>
    <cellStyle name="20% - Accent2 3 8 2 4 5" xfId="5763"/>
    <cellStyle name="20% - Accent2 3 8 2 4 6" xfId="5764"/>
    <cellStyle name="20% - Accent2 3 8 2 4 7" xfId="5765"/>
    <cellStyle name="20% - Accent2 3 8 2 5" xfId="5766"/>
    <cellStyle name="20% - Accent2 3 8 2 5 2" xfId="5767"/>
    <cellStyle name="20% - Accent2 3 8 2 6" xfId="5768"/>
    <cellStyle name="20% - Accent2 3 8 2 6 2" xfId="5769"/>
    <cellStyle name="20% - Accent2 3 8 2 7" xfId="5770"/>
    <cellStyle name="20% - Accent2 3 8 2 8" xfId="5771"/>
    <cellStyle name="20% - Accent2 3 8 2 9" xfId="5772"/>
    <cellStyle name="20% - Accent2 3 8 3" xfId="5773"/>
    <cellStyle name="20% - Accent2 3 8 3 2" xfId="5774"/>
    <cellStyle name="20% - Accent2 3 8 3 2 2" xfId="5775"/>
    <cellStyle name="20% - Accent2 3 8 3 3" xfId="5776"/>
    <cellStyle name="20% - Accent2 3 8 3 3 2" xfId="5777"/>
    <cellStyle name="20% - Accent2 3 8 3 4" xfId="5778"/>
    <cellStyle name="20% - Accent2 3 8 3 5" xfId="5779"/>
    <cellStyle name="20% - Accent2 3 8 3 6" xfId="5780"/>
    <cellStyle name="20% - Accent2 3 8 3 7" xfId="5781"/>
    <cellStyle name="20% - Accent2 3 8 4" xfId="5782"/>
    <cellStyle name="20% - Accent2 3 8 4 2" xfId="5783"/>
    <cellStyle name="20% - Accent2 3 8 4 2 2" xfId="5784"/>
    <cellStyle name="20% - Accent2 3 8 4 3" xfId="5785"/>
    <cellStyle name="20% - Accent2 3 8 4 3 2" xfId="5786"/>
    <cellStyle name="20% - Accent2 3 8 4 4" xfId="5787"/>
    <cellStyle name="20% - Accent2 3 8 4 5" xfId="5788"/>
    <cellStyle name="20% - Accent2 3 8 4 6" xfId="5789"/>
    <cellStyle name="20% - Accent2 3 8 4 7" xfId="5790"/>
    <cellStyle name="20% - Accent2 3 8 5" xfId="5791"/>
    <cellStyle name="20% - Accent2 3 8 5 2" xfId="5792"/>
    <cellStyle name="20% - Accent2 3 8 5 2 2" xfId="5793"/>
    <cellStyle name="20% - Accent2 3 8 5 3" xfId="5794"/>
    <cellStyle name="20% - Accent2 3 8 5 3 2" xfId="5795"/>
    <cellStyle name="20% - Accent2 3 8 5 4" xfId="5796"/>
    <cellStyle name="20% - Accent2 3 8 5 5" xfId="5797"/>
    <cellStyle name="20% - Accent2 3 8 5 6" xfId="5798"/>
    <cellStyle name="20% - Accent2 3 8 5 7" xfId="5799"/>
    <cellStyle name="20% - Accent2 3 8 6" xfId="5800"/>
    <cellStyle name="20% - Accent2 3 8 6 2" xfId="5801"/>
    <cellStyle name="20% - Accent2 3 8 7" xfId="5802"/>
    <cellStyle name="20% - Accent2 3 8 7 2" xfId="5803"/>
    <cellStyle name="20% - Accent2 3 8 8" xfId="5804"/>
    <cellStyle name="20% - Accent2 3 8 9" xfId="5805"/>
    <cellStyle name="20% - Accent2 3 9" xfId="5806"/>
    <cellStyle name="20% - Accent2 3 9 10" xfId="5807"/>
    <cellStyle name="20% - Accent2 3 9 2" xfId="5808"/>
    <cellStyle name="20% - Accent2 3 9 2 2" xfId="5809"/>
    <cellStyle name="20% - Accent2 3 9 2 2 2" xfId="5810"/>
    <cellStyle name="20% - Accent2 3 9 2 3" xfId="5811"/>
    <cellStyle name="20% - Accent2 3 9 2 3 2" xfId="5812"/>
    <cellStyle name="20% - Accent2 3 9 2 4" xfId="5813"/>
    <cellStyle name="20% - Accent2 3 9 2 5" xfId="5814"/>
    <cellStyle name="20% - Accent2 3 9 2 6" xfId="5815"/>
    <cellStyle name="20% - Accent2 3 9 2 7" xfId="5816"/>
    <cellStyle name="20% - Accent2 3 9 3" xfId="5817"/>
    <cellStyle name="20% - Accent2 3 9 3 2" xfId="5818"/>
    <cellStyle name="20% - Accent2 3 9 3 2 2" xfId="5819"/>
    <cellStyle name="20% - Accent2 3 9 3 3" xfId="5820"/>
    <cellStyle name="20% - Accent2 3 9 3 3 2" xfId="5821"/>
    <cellStyle name="20% - Accent2 3 9 3 4" xfId="5822"/>
    <cellStyle name="20% - Accent2 3 9 3 5" xfId="5823"/>
    <cellStyle name="20% - Accent2 3 9 3 6" xfId="5824"/>
    <cellStyle name="20% - Accent2 3 9 3 7" xfId="5825"/>
    <cellStyle name="20% - Accent2 3 9 4" xfId="5826"/>
    <cellStyle name="20% - Accent2 3 9 4 2" xfId="5827"/>
    <cellStyle name="20% - Accent2 3 9 4 2 2" xfId="5828"/>
    <cellStyle name="20% - Accent2 3 9 4 3" xfId="5829"/>
    <cellStyle name="20% - Accent2 3 9 4 3 2" xfId="5830"/>
    <cellStyle name="20% - Accent2 3 9 4 4" xfId="5831"/>
    <cellStyle name="20% - Accent2 3 9 4 5" xfId="5832"/>
    <cellStyle name="20% - Accent2 3 9 4 6" xfId="5833"/>
    <cellStyle name="20% - Accent2 3 9 4 7" xfId="5834"/>
    <cellStyle name="20% - Accent2 3 9 5" xfId="5835"/>
    <cellStyle name="20% - Accent2 3 9 5 2" xfId="5836"/>
    <cellStyle name="20% - Accent2 3 9 6" xfId="5837"/>
    <cellStyle name="20% - Accent2 3 9 6 2" xfId="5838"/>
    <cellStyle name="20% - Accent2 3 9 7" xfId="5839"/>
    <cellStyle name="20% - Accent2 3 9 8" xfId="5840"/>
    <cellStyle name="20% - Accent2 3 9 9" xfId="5841"/>
    <cellStyle name="20% - Accent2 4" xfId="5842"/>
    <cellStyle name="20% - Accent2 4 2" xfId="5843"/>
    <cellStyle name="20% - Accent2 4 3" xfId="37911"/>
    <cellStyle name="20% - Accent2 5" xfId="5844"/>
    <cellStyle name="20% - Accent2 5 2" xfId="5845"/>
    <cellStyle name="20% - Accent2 5 3" xfId="5846"/>
    <cellStyle name="20% - Accent2 6" xfId="5847"/>
    <cellStyle name="20% - Accent2 6 2" xfId="37912"/>
    <cellStyle name="20% - Accent2 7" xfId="5848"/>
    <cellStyle name="20% - Accent2 8" xfId="37913"/>
    <cellStyle name="20% - Accent3" xfId="631" builtinId="38" customBuiltin="1"/>
    <cellStyle name="20% - Accent3 2" xfId="66"/>
    <cellStyle name="20% - Accent3 2 10" xfId="5849"/>
    <cellStyle name="20% - Accent3 2 10 2" xfId="5850"/>
    <cellStyle name="20% - Accent3 2 10 2 2" xfId="5851"/>
    <cellStyle name="20% - Accent3 2 10 3" xfId="5852"/>
    <cellStyle name="20% - Accent3 2 10 3 2" xfId="5853"/>
    <cellStyle name="20% - Accent3 2 10 4" xfId="5854"/>
    <cellStyle name="20% - Accent3 2 10 5" xfId="5855"/>
    <cellStyle name="20% - Accent3 2 10 6" xfId="5856"/>
    <cellStyle name="20% - Accent3 2 10 7" xfId="5857"/>
    <cellStyle name="20% - Accent3 2 11" xfId="5858"/>
    <cellStyle name="20% - Accent3 2 11 2" xfId="5859"/>
    <cellStyle name="20% - Accent3 2 11 2 2" xfId="5860"/>
    <cellStyle name="20% - Accent3 2 11 3" xfId="5861"/>
    <cellStyle name="20% - Accent3 2 11 3 2" xfId="5862"/>
    <cellStyle name="20% - Accent3 2 11 4" xfId="5863"/>
    <cellStyle name="20% - Accent3 2 11 5" xfId="5864"/>
    <cellStyle name="20% - Accent3 2 11 6" xfId="5865"/>
    <cellStyle name="20% - Accent3 2 11 7" xfId="5866"/>
    <cellStyle name="20% - Accent3 2 12" xfId="5867"/>
    <cellStyle name="20% - Accent3 2 12 2" xfId="5868"/>
    <cellStyle name="20% - Accent3 2 12 2 2" xfId="5869"/>
    <cellStyle name="20% - Accent3 2 12 3" xfId="5870"/>
    <cellStyle name="20% - Accent3 2 12 3 2" xfId="5871"/>
    <cellStyle name="20% - Accent3 2 12 4" xfId="5872"/>
    <cellStyle name="20% - Accent3 2 12 5" xfId="5873"/>
    <cellStyle name="20% - Accent3 2 12 6" xfId="5874"/>
    <cellStyle name="20% - Accent3 2 12 7" xfId="5875"/>
    <cellStyle name="20% - Accent3 2 13" xfId="5876"/>
    <cellStyle name="20% - Accent3 2 13 2" xfId="5877"/>
    <cellStyle name="20% - Accent3 2 14" xfId="5878"/>
    <cellStyle name="20% - Accent3 2 15" xfId="5879"/>
    <cellStyle name="20% - Accent3 2 16" xfId="5880"/>
    <cellStyle name="20% - Accent3 2 17" xfId="5881"/>
    <cellStyle name="20% - Accent3 2 18" xfId="5882"/>
    <cellStyle name="20% - Accent3 2 19" xfId="5883"/>
    <cellStyle name="20% - Accent3 2 2" xfId="5884"/>
    <cellStyle name="20% - Accent3 2 2 10" xfId="5885"/>
    <cellStyle name="20% - Accent3 2 2 11" xfId="5886"/>
    <cellStyle name="20% - Accent3 2 2 12" xfId="5887"/>
    <cellStyle name="20% - Accent3 2 2 13" xfId="5888"/>
    <cellStyle name="20% - Accent3 2 2 14" xfId="5889"/>
    <cellStyle name="20% - Accent3 2 2 2" xfId="5890"/>
    <cellStyle name="20% - Accent3 2 2 2 10" xfId="5891"/>
    <cellStyle name="20% - Accent3 2 2 2 11" xfId="5892"/>
    <cellStyle name="20% - Accent3 2 2 2 2" xfId="5893"/>
    <cellStyle name="20% - Accent3 2 2 2 2 10" xfId="5894"/>
    <cellStyle name="20% - Accent3 2 2 2 2 2" xfId="5895"/>
    <cellStyle name="20% - Accent3 2 2 2 2 2 2" xfId="5896"/>
    <cellStyle name="20% - Accent3 2 2 2 2 2 2 2" xfId="5897"/>
    <cellStyle name="20% - Accent3 2 2 2 2 2 3" xfId="5898"/>
    <cellStyle name="20% - Accent3 2 2 2 2 2 3 2" xfId="5899"/>
    <cellStyle name="20% - Accent3 2 2 2 2 2 4" xfId="5900"/>
    <cellStyle name="20% - Accent3 2 2 2 2 2 5" xfId="5901"/>
    <cellStyle name="20% - Accent3 2 2 2 2 2 6" xfId="5902"/>
    <cellStyle name="20% - Accent3 2 2 2 2 2 7" xfId="5903"/>
    <cellStyle name="20% - Accent3 2 2 2 2 3" xfId="5904"/>
    <cellStyle name="20% - Accent3 2 2 2 2 3 2" xfId="5905"/>
    <cellStyle name="20% - Accent3 2 2 2 2 3 2 2" xfId="5906"/>
    <cellStyle name="20% - Accent3 2 2 2 2 3 3" xfId="5907"/>
    <cellStyle name="20% - Accent3 2 2 2 2 3 3 2" xfId="5908"/>
    <cellStyle name="20% - Accent3 2 2 2 2 3 4" xfId="5909"/>
    <cellStyle name="20% - Accent3 2 2 2 2 3 5" xfId="5910"/>
    <cellStyle name="20% - Accent3 2 2 2 2 3 6" xfId="5911"/>
    <cellStyle name="20% - Accent3 2 2 2 2 3 7" xfId="5912"/>
    <cellStyle name="20% - Accent3 2 2 2 2 4" xfId="5913"/>
    <cellStyle name="20% - Accent3 2 2 2 2 4 2" xfId="5914"/>
    <cellStyle name="20% - Accent3 2 2 2 2 4 2 2" xfId="5915"/>
    <cellStyle name="20% - Accent3 2 2 2 2 4 3" xfId="5916"/>
    <cellStyle name="20% - Accent3 2 2 2 2 4 3 2" xfId="5917"/>
    <cellStyle name="20% - Accent3 2 2 2 2 4 4" xfId="5918"/>
    <cellStyle name="20% - Accent3 2 2 2 2 4 5" xfId="5919"/>
    <cellStyle name="20% - Accent3 2 2 2 2 4 6" xfId="5920"/>
    <cellStyle name="20% - Accent3 2 2 2 2 4 7" xfId="5921"/>
    <cellStyle name="20% - Accent3 2 2 2 2 5" xfId="5922"/>
    <cellStyle name="20% - Accent3 2 2 2 2 5 2" xfId="5923"/>
    <cellStyle name="20% - Accent3 2 2 2 2 6" xfId="5924"/>
    <cellStyle name="20% - Accent3 2 2 2 2 6 2" xfId="5925"/>
    <cellStyle name="20% - Accent3 2 2 2 2 7" xfId="5926"/>
    <cellStyle name="20% - Accent3 2 2 2 2 8" xfId="5927"/>
    <cellStyle name="20% - Accent3 2 2 2 2 9" xfId="5928"/>
    <cellStyle name="20% - Accent3 2 2 2 3" xfId="5929"/>
    <cellStyle name="20% - Accent3 2 2 2 3 2" xfId="5930"/>
    <cellStyle name="20% - Accent3 2 2 2 3 2 2" xfId="5931"/>
    <cellStyle name="20% - Accent3 2 2 2 3 3" xfId="5932"/>
    <cellStyle name="20% - Accent3 2 2 2 3 3 2" xfId="5933"/>
    <cellStyle name="20% - Accent3 2 2 2 3 4" xfId="5934"/>
    <cellStyle name="20% - Accent3 2 2 2 3 5" xfId="5935"/>
    <cellStyle name="20% - Accent3 2 2 2 3 6" xfId="5936"/>
    <cellStyle name="20% - Accent3 2 2 2 3 7" xfId="5937"/>
    <cellStyle name="20% - Accent3 2 2 2 4" xfId="5938"/>
    <cellStyle name="20% - Accent3 2 2 2 4 2" xfId="5939"/>
    <cellStyle name="20% - Accent3 2 2 2 4 2 2" xfId="5940"/>
    <cellStyle name="20% - Accent3 2 2 2 4 3" xfId="5941"/>
    <cellStyle name="20% - Accent3 2 2 2 4 3 2" xfId="5942"/>
    <cellStyle name="20% - Accent3 2 2 2 4 4" xfId="5943"/>
    <cellStyle name="20% - Accent3 2 2 2 4 5" xfId="5944"/>
    <cellStyle name="20% - Accent3 2 2 2 4 6" xfId="5945"/>
    <cellStyle name="20% - Accent3 2 2 2 4 7" xfId="5946"/>
    <cellStyle name="20% - Accent3 2 2 2 5" xfId="5947"/>
    <cellStyle name="20% - Accent3 2 2 2 5 2" xfId="5948"/>
    <cellStyle name="20% - Accent3 2 2 2 5 2 2" xfId="5949"/>
    <cellStyle name="20% - Accent3 2 2 2 5 3" xfId="5950"/>
    <cellStyle name="20% - Accent3 2 2 2 5 3 2" xfId="5951"/>
    <cellStyle name="20% - Accent3 2 2 2 5 4" xfId="5952"/>
    <cellStyle name="20% - Accent3 2 2 2 5 5" xfId="5953"/>
    <cellStyle name="20% - Accent3 2 2 2 5 6" xfId="5954"/>
    <cellStyle name="20% - Accent3 2 2 2 5 7" xfId="5955"/>
    <cellStyle name="20% - Accent3 2 2 2 6" xfId="5956"/>
    <cellStyle name="20% - Accent3 2 2 2 6 2" xfId="5957"/>
    <cellStyle name="20% - Accent3 2 2 2 7" xfId="5958"/>
    <cellStyle name="20% - Accent3 2 2 2 7 2" xfId="5959"/>
    <cellStyle name="20% - Accent3 2 2 2 8" xfId="5960"/>
    <cellStyle name="20% - Accent3 2 2 2 9" xfId="5961"/>
    <cellStyle name="20% - Accent3 2 2 3" xfId="5962"/>
    <cellStyle name="20% - Accent3 2 2 3 10" xfId="5963"/>
    <cellStyle name="20% - Accent3 2 2 3 11" xfId="5964"/>
    <cellStyle name="20% - Accent3 2 2 3 2" xfId="5965"/>
    <cellStyle name="20% - Accent3 2 2 3 2 10" xfId="5966"/>
    <cellStyle name="20% - Accent3 2 2 3 2 2" xfId="5967"/>
    <cellStyle name="20% - Accent3 2 2 3 2 2 2" xfId="5968"/>
    <cellStyle name="20% - Accent3 2 2 3 2 2 2 2" xfId="5969"/>
    <cellStyle name="20% - Accent3 2 2 3 2 2 3" xfId="5970"/>
    <cellStyle name="20% - Accent3 2 2 3 2 2 3 2" xfId="5971"/>
    <cellStyle name="20% - Accent3 2 2 3 2 2 4" xfId="5972"/>
    <cellStyle name="20% - Accent3 2 2 3 2 2 5" xfId="5973"/>
    <cellStyle name="20% - Accent3 2 2 3 2 2 6" xfId="5974"/>
    <cellStyle name="20% - Accent3 2 2 3 2 2 7" xfId="5975"/>
    <cellStyle name="20% - Accent3 2 2 3 2 3" xfId="5976"/>
    <cellStyle name="20% - Accent3 2 2 3 2 3 2" xfId="5977"/>
    <cellStyle name="20% - Accent3 2 2 3 2 3 2 2" xfId="5978"/>
    <cellStyle name="20% - Accent3 2 2 3 2 3 3" xfId="5979"/>
    <cellStyle name="20% - Accent3 2 2 3 2 3 3 2" xfId="5980"/>
    <cellStyle name="20% - Accent3 2 2 3 2 3 4" xfId="5981"/>
    <cellStyle name="20% - Accent3 2 2 3 2 3 5" xfId="5982"/>
    <cellStyle name="20% - Accent3 2 2 3 2 3 6" xfId="5983"/>
    <cellStyle name="20% - Accent3 2 2 3 2 3 7" xfId="5984"/>
    <cellStyle name="20% - Accent3 2 2 3 2 4" xfId="5985"/>
    <cellStyle name="20% - Accent3 2 2 3 2 4 2" xfId="5986"/>
    <cellStyle name="20% - Accent3 2 2 3 2 4 2 2" xfId="5987"/>
    <cellStyle name="20% - Accent3 2 2 3 2 4 3" xfId="5988"/>
    <cellStyle name="20% - Accent3 2 2 3 2 4 3 2" xfId="5989"/>
    <cellStyle name="20% - Accent3 2 2 3 2 4 4" xfId="5990"/>
    <cellStyle name="20% - Accent3 2 2 3 2 4 5" xfId="5991"/>
    <cellStyle name="20% - Accent3 2 2 3 2 4 6" xfId="5992"/>
    <cellStyle name="20% - Accent3 2 2 3 2 4 7" xfId="5993"/>
    <cellStyle name="20% - Accent3 2 2 3 2 5" xfId="5994"/>
    <cellStyle name="20% - Accent3 2 2 3 2 5 2" xfId="5995"/>
    <cellStyle name="20% - Accent3 2 2 3 2 6" xfId="5996"/>
    <cellStyle name="20% - Accent3 2 2 3 2 6 2" xfId="5997"/>
    <cellStyle name="20% - Accent3 2 2 3 2 7" xfId="5998"/>
    <cellStyle name="20% - Accent3 2 2 3 2 8" xfId="5999"/>
    <cellStyle name="20% - Accent3 2 2 3 2 9" xfId="6000"/>
    <cellStyle name="20% - Accent3 2 2 3 3" xfId="6001"/>
    <cellStyle name="20% - Accent3 2 2 3 3 2" xfId="6002"/>
    <cellStyle name="20% - Accent3 2 2 3 3 2 2" xfId="6003"/>
    <cellStyle name="20% - Accent3 2 2 3 3 3" xfId="6004"/>
    <cellStyle name="20% - Accent3 2 2 3 3 3 2" xfId="6005"/>
    <cellStyle name="20% - Accent3 2 2 3 3 4" xfId="6006"/>
    <cellStyle name="20% - Accent3 2 2 3 3 5" xfId="6007"/>
    <cellStyle name="20% - Accent3 2 2 3 3 6" xfId="6008"/>
    <cellStyle name="20% - Accent3 2 2 3 3 7" xfId="6009"/>
    <cellStyle name="20% - Accent3 2 2 3 4" xfId="6010"/>
    <cellStyle name="20% - Accent3 2 2 3 4 2" xfId="6011"/>
    <cellStyle name="20% - Accent3 2 2 3 4 2 2" xfId="6012"/>
    <cellStyle name="20% - Accent3 2 2 3 4 3" xfId="6013"/>
    <cellStyle name="20% - Accent3 2 2 3 4 3 2" xfId="6014"/>
    <cellStyle name="20% - Accent3 2 2 3 4 4" xfId="6015"/>
    <cellStyle name="20% - Accent3 2 2 3 4 5" xfId="6016"/>
    <cellStyle name="20% - Accent3 2 2 3 4 6" xfId="6017"/>
    <cellStyle name="20% - Accent3 2 2 3 4 7" xfId="6018"/>
    <cellStyle name="20% - Accent3 2 2 3 5" xfId="6019"/>
    <cellStyle name="20% - Accent3 2 2 3 5 2" xfId="6020"/>
    <cellStyle name="20% - Accent3 2 2 3 5 2 2" xfId="6021"/>
    <cellStyle name="20% - Accent3 2 2 3 5 3" xfId="6022"/>
    <cellStyle name="20% - Accent3 2 2 3 5 3 2" xfId="6023"/>
    <cellStyle name="20% - Accent3 2 2 3 5 4" xfId="6024"/>
    <cellStyle name="20% - Accent3 2 2 3 5 5" xfId="6025"/>
    <cellStyle name="20% - Accent3 2 2 3 5 6" xfId="6026"/>
    <cellStyle name="20% - Accent3 2 2 3 5 7" xfId="6027"/>
    <cellStyle name="20% - Accent3 2 2 3 6" xfId="6028"/>
    <cellStyle name="20% - Accent3 2 2 3 6 2" xfId="6029"/>
    <cellStyle name="20% - Accent3 2 2 3 7" xfId="6030"/>
    <cellStyle name="20% - Accent3 2 2 3 7 2" xfId="6031"/>
    <cellStyle name="20% - Accent3 2 2 3 8" xfId="6032"/>
    <cellStyle name="20% - Accent3 2 2 3 9" xfId="6033"/>
    <cellStyle name="20% - Accent3 2 2 4" xfId="6034"/>
    <cellStyle name="20% - Accent3 2 2 4 10" xfId="6035"/>
    <cellStyle name="20% - Accent3 2 2 4 2" xfId="6036"/>
    <cellStyle name="20% - Accent3 2 2 4 2 2" xfId="6037"/>
    <cellStyle name="20% - Accent3 2 2 4 2 2 2" xfId="6038"/>
    <cellStyle name="20% - Accent3 2 2 4 2 3" xfId="6039"/>
    <cellStyle name="20% - Accent3 2 2 4 2 3 2" xfId="6040"/>
    <cellStyle name="20% - Accent3 2 2 4 2 4" xfId="6041"/>
    <cellStyle name="20% - Accent3 2 2 4 2 5" xfId="6042"/>
    <cellStyle name="20% - Accent3 2 2 4 2 6" xfId="6043"/>
    <cellStyle name="20% - Accent3 2 2 4 2 7" xfId="6044"/>
    <cellStyle name="20% - Accent3 2 2 4 3" xfId="6045"/>
    <cellStyle name="20% - Accent3 2 2 4 3 2" xfId="6046"/>
    <cellStyle name="20% - Accent3 2 2 4 3 2 2" xfId="6047"/>
    <cellStyle name="20% - Accent3 2 2 4 3 3" xfId="6048"/>
    <cellStyle name="20% - Accent3 2 2 4 3 3 2" xfId="6049"/>
    <cellStyle name="20% - Accent3 2 2 4 3 4" xfId="6050"/>
    <cellStyle name="20% - Accent3 2 2 4 3 5" xfId="6051"/>
    <cellStyle name="20% - Accent3 2 2 4 3 6" xfId="6052"/>
    <cellStyle name="20% - Accent3 2 2 4 3 7" xfId="6053"/>
    <cellStyle name="20% - Accent3 2 2 4 4" xfId="6054"/>
    <cellStyle name="20% - Accent3 2 2 4 4 2" xfId="6055"/>
    <cellStyle name="20% - Accent3 2 2 4 4 2 2" xfId="6056"/>
    <cellStyle name="20% - Accent3 2 2 4 4 3" xfId="6057"/>
    <cellStyle name="20% - Accent3 2 2 4 4 3 2" xfId="6058"/>
    <cellStyle name="20% - Accent3 2 2 4 4 4" xfId="6059"/>
    <cellStyle name="20% - Accent3 2 2 4 4 5" xfId="6060"/>
    <cellStyle name="20% - Accent3 2 2 4 4 6" xfId="6061"/>
    <cellStyle name="20% - Accent3 2 2 4 4 7" xfId="6062"/>
    <cellStyle name="20% - Accent3 2 2 4 5" xfId="6063"/>
    <cellStyle name="20% - Accent3 2 2 4 5 2" xfId="6064"/>
    <cellStyle name="20% - Accent3 2 2 4 6" xfId="6065"/>
    <cellStyle name="20% - Accent3 2 2 4 6 2" xfId="6066"/>
    <cellStyle name="20% - Accent3 2 2 4 7" xfId="6067"/>
    <cellStyle name="20% - Accent3 2 2 4 8" xfId="6068"/>
    <cellStyle name="20% - Accent3 2 2 4 9" xfId="6069"/>
    <cellStyle name="20% - Accent3 2 2 5" xfId="6070"/>
    <cellStyle name="20% - Accent3 2 2 5 2" xfId="6071"/>
    <cellStyle name="20% - Accent3 2 2 5 2 2" xfId="6072"/>
    <cellStyle name="20% - Accent3 2 2 5 3" xfId="6073"/>
    <cellStyle name="20% - Accent3 2 2 5 3 2" xfId="6074"/>
    <cellStyle name="20% - Accent3 2 2 5 4" xfId="6075"/>
    <cellStyle name="20% - Accent3 2 2 5 5" xfId="6076"/>
    <cellStyle name="20% - Accent3 2 2 5 6" xfId="6077"/>
    <cellStyle name="20% - Accent3 2 2 5 7" xfId="6078"/>
    <cellStyle name="20% - Accent3 2 2 6" xfId="6079"/>
    <cellStyle name="20% - Accent3 2 2 6 2" xfId="6080"/>
    <cellStyle name="20% - Accent3 2 2 6 2 2" xfId="6081"/>
    <cellStyle name="20% - Accent3 2 2 6 3" xfId="6082"/>
    <cellStyle name="20% - Accent3 2 2 6 3 2" xfId="6083"/>
    <cellStyle name="20% - Accent3 2 2 6 4" xfId="6084"/>
    <cellStyle name="20% - Accent3 2 2 6 5" xfId="6085"/>
    <cellStyle name="20% - Accent3 2 2 6 6" xfId="6086"/>
    <cellStyle name="20% - Accent3 2 2 6 7" xfId="6087"/>
    <cellStyle name="20% - Accent3 2 2 7" xfId="6088"/>
    <cellStyle name="20% - Accent3 2 2 7 2" xfId="6089"/>
    <cellStyle name="20% - Accent3 2 2 7 2 2" xfId="6090"/>
    <cellStyle name="20% - Accent3 2 2 7 3" xfId="6091"/>
    <cellStyle name="20% - Accent3 2 2 7 3 2" xfId="6092"/>
    <cellStyle name="20% - Accent3 2 2 7 4" xfId="6093"/>
    <cellStyle name="20% - Accent3 2 2 7 5" xfId="6094"/>
    <cellStyle name="20% - Accent3 2 2 7 6" xfId="6095"/>
    <cellStyle name="20% - Accent3 2 2 7 7" xfId="6096"/>
    <cellStyle name="20% - Accent3 2 2 8" xfId="6097"/>
    <cellStyle name="20% - Accent3 2 2 8 2" xfId="6098"/>
    <cellStyle name="20% - Accent3 2 2 9" xfId="6099"/>
    <cellStyle name="20% - Accent3 2 2 9 2" xfId="6100"/>
    <cellStyle name="20% - Accent3 2 3" xfId="6101"/>
    <cellStyle name="20% - Accent3 2 3 10" xfId="6102"/>
    <cellStyle name="20% - Accent3 2 3 11" xfId="6103"/>
    <cellStyle name="20% - Accent3 2 3 12" xfId="6104"/>
    <cellStyle name="20% - Accent3 2 3 13" xfId="6105"/>
    <cellStyle name="20% - Accent3 2 3 2" xfId="6106"/>
    <cellStyle name="20% - Accent3 2 3 2 10" xfId="6107"/>
    <cellStyle name="20% - Accent3 2 3 2 11" xfId="6108"/>
    <cellStyle name="20% - Accent3 2 3 2 2" xfId="6109"/>
    <cellStyle name="20% - Accent3 2 3 2 2 10" xfId="6110"/>
    <cellStyle name="20% - Accent3 2 3 2 2 2" xfId="6111"/>
    <cellStyle name="20% - Accent3 2 3 2 2 2 2" xfId="6112"/>
    <cellStyle name="20% - Accent3 2 3 2 2 2 2 2" xfId="6113"/>
    <cellStyle name="20% - Accent3 2 3 2 2 2 3" xfId="6114"/>
    <cellStyle name="20% - Accent3 2 3 2 2 2 3 2" xfId="6115"/>
    <cellStyle name="20% - Accent3 2 3 2 2 2 4" xfId="6116"/>
    <cellStyle name="20% - Accent3 2 3 2 2 2 5" xfId="6117"/>
    <cellStyle name="20% - Accent3 2 3 2 2 2 6" xfId="6118"/>
    <cellStyle name="20% - Accent3 2 3 2 2 2 7" xfId="6119"/>
    <cellStyle name="20% - Accent3 2 3 2 2 3" xfId="6120"/>
    <cellStyle name="20% - Accent3 2 3 2 2 3 2" xfId="6121"/>
    <cellStyle name="20% - Accent3 2 3 2 2 3 2 2" xfId="6122"/>
    <cellStyle name="20% - Accent3 2 3 2 2 3 3" xfId="6123"/>
    <cellStyle name="20% - Accent3 2 3 2 2 3 3 2" xfId="6124"/>
    <cellStyle name="20% - Accent3 2 3 2 2 3 4" xfId="6125"/>
    <cellStyle name="20% - Accent3 2 3 2 2 3 5" xfId="6126"/>
    <cellStyle name="20% - Accent3 2 3 2 2 3 6" xfId="6127"/>
    <cellStyle name="20% - Accent3 2 3 2 2 3 7" xfId="6128"/>
    <cellStyle name="20% - Accent3 2 3 2 2 4" xfId="6129"/>
    <cellStyle name="20% - Accent3 2 3 2 2 4 2" xfId="6130"/>
    <cellStyle name="20% - Accent3 2 3 2 2 4 2 2" xfId="6131"/>
    <cellStyle name="20% - Accent3 2 3 2 2 4 3" xfId="6132"/>
    <cellStyle name="20% - Accent3 2 3 2 2 4 3 2" xfId="6133"/>
    <cellStyle name="20% - Accent3 2 3 2 2 4 4" xfId="6134"/>
    <cellStyle name="20% - Accent3 2 3 2 2 4 5" xfId="6135"/>
    <cellStyle name="20% - Accent3 2 3 2 2 4 6" xfId="6136"/>
    <cellStyle name="20% - Accent3 2 3 2 2 4 7" xfId="6137"/>
    <cellStyle name="20% - Accent3 2 3 2 2 5" xfId="6138"/>
    <cellStyle name="20% - Accent3 2 3 2 2 5 2" xfId="6139"/>
    <cellStyle name="20% - Accent3 2 3 2 2 6" xfId="6140"/>
    <cellStyle name="20% - Accent3 2 3 2 2 6 2" xfId="6141"/>
    <cellStyle name="20% - Accent3 2 3 2 2 7" xfId="6142"/>
    <cellStyle name="20% - Accent3 2 3 2 2 8" xfId="6143"/>
    <cellStyle name="20% - Accent3 2 3 2 2 9" xfId="6144"/>
    <cellStyle name="20% - Accent3 2 3 2 3" xfId="6145"/>
    <cellStyle name="20% - Accent3 2 3 2 3 2" xfId="6146"/>
    <cellStyle name="20% - Accent3 2 3 2 3 2 2" xfId="6147"/>
    <cellStyle name="20% - Accent3 2 3 2 3 3" xfId="6148"/>
    <cellStyle name="20% - Accent3 2 3 2 3 3 2" xfId="6149"/>
    <cellStyle name="20% - Accent3 2 3 2 3 4" xfId="6150"/>
    <cellStyle name="20% - Accent3 2 3 2 3 5" xfId="6151"/>
    <cellStyle name="20% - Accent3 2 3 2 3 6" xfId="6152"/>
    <cellStyle name="20% - Accent3 2 3 2 3 7" xfId="6153"/>
    <cellStyle name="20% - Accent3 2 3 2 4" xfId="6154"/>
    <cellStyle name="20% - Accent3 2 3 2 4 2" xfId="6155"/>
    <cellStyle name="20% - Accent3 2 3 2 4 2 2" xfId="6156"/>
    <cellStyle name="20% - Accent3 2 3 2 4 3" xfId="6157"/>
    <cellStyle name="20% - Accent3 2 3 2 4 3 2" xfId="6158"/>
    <cellStyle name="20% - Accent3 2 3 2 4 4" xfId="6159"/>
    <cellStyle name="20% - Accent3 2 3 2 4 5" xfId="6160"/>
    <cellStyle name="20% - Accent3 2 3 2 4 6" xfId="6161"/>
    <cellStyle name="20% - Accent3 2 3 2 4 7" xfId="6162"/>
    <cellStyle name="20% - Accent3 2 3 2 5" xfId="6163"/>
    <cellStyle name="20% - Accent3 2 3 2 5 2" xfId="6164"/>
    <cellStyle name="20% - Accent3 2 3 2 5 2 2" xfId="6165"/>
    <cellStyle name="20% - Accent3 2 3 2 5 3" xfId="6166"/>
    <cellStyle name="20% - Accent3 2 3 2 5 3 2" xfId="6167"/>
    <cellStyle name="20% - Accent3 2 3 2 5 4" xfId="6168"/>
    <cellStyle name="20% - Accent3 2 3 2 5 5" xfId="6169"/>
    <cellStyle name="20% - Accent3 2 3 2 5 6" xfId="6170"/>
    <cellStyle name="20% - Accent3 2 3 2 5 7" xfId="6171"/>
    <cellStyle name="20% - Accent3 2 3 2 6" xfId="6172"/>
    <cellStyle name="20% - Accent3 2 3 2 6 2" xfId="6173"/>
    <cellStyle name="20% - Accent3 2 3 2 7" xfId="6174"/>
    <cellStyle name="20% - Accent3 2 3 2 7 2" xfId="6175"/>
    <cellStyle name="20% - Accent3 2 3 2 8" xfId="6176"/>
    <cellStyle name="20% - Accent3 2 3 2 9" xfId="6177"/>
    <cellStyle name="20% - Accent3 2 3 3" xfId="6178"/>
    <cellStyle name="20% - Accent3 2 3 3 10" xfId="6179"/>
    <cellStyle name="20% - Accent3 2 3 3 11" xfId="6180"/>
    <cellStyle name="20% - Accent3 2 3 3 2" xfId="6181"/>
    <cellStyle name="20% - Accent3 2 3 3 2 10" xfId="6182"/>
    <cellStyle name="20% - Accent3 2 3 3 2 2" xfId="6183"/>
    <cellStyle name="20% - Accent3 2 3 3 2 2 2" xfId="6184"/>
    <cellStyle name="20% - Accent3 2 3 3 2 2 2 2" xfId="6185"/>
    <cellStyle name="20% - Accent3 2 3 3 2 2 3" xfId="6186"/>
    <cellStyle name="20% - Accent3 2 3 3 2 2 3 2" xfId="6187"/>
    <cellStyle name="20% - Accent3 2 3 3 2 2 4" xfId="6188"/>
    <cellStyle name="20% - Accent3 2 3 3 2 2 5" xfId="6189"/>
    <cellStyle name="20% - Accent3 2 3 3 2 2 6" xfId="6190"/>
    <cellStyle name="20% - Accent3 2 3 3 2 2 7" xfId="6191"/>
    <cellStyle name="20% - Accent3 2 3 3 2 3" xfId="6192"/>
    <cellStyle name="20% - Accent3 2 3 3 2 3 2" xfId="6193"/>
    <cellStyle name="20% - Accent3 2 3 3 2 3 2 2" xfId="6194"/>
    <cellStyle name="20% - Accent3 2 3 3 2 3 3" xfId="6195"/>
    <cellStyle name="20% - Accent3 2 3 3 2 3 3 2" xfId="6196"/>
    <cellStyle name="20% - Accent3 2 3 3 2 3 4" xfId="6197"/>
    <cellStyle name="20% - Accent3 2 3 3 2 3 5" xfId="6198"/>
    <cellStyle name="20% - Accent3 2 3 3 2 3 6" xfId="6199"/>
    <cellStyle name="20% - Accent3 2 3 3 2 3 7" xfId="6200"/>
    <cellStyle name="20% - Accent3 2 3 3 2 4" xfId="6201"/>
    <cellStyle name="20% - Accent3 2 3 3 2 4 2" xfId="6202"/>
    <cellStyle name="20% - Accent3 2 3 3 2 4 2 2" xfId="6203"/>
    <cellStyle name="20% - Accent3 2 3 3 2 4 3" xfId="6204"/>
    <cellStyle name="20% - Accent3 2 3 3 2 4 3 2" xfId="6205"/>
    <cellStyle name="20% - Accent3 2 3 3 2 4 4" xfId="6206"/>
    <cellStyle name="20% - Accent3 2 3 3 2 4 5" xfId="6207"/>
    <cellStyle name="20% - Accent3 2 3 3 2 4 6" xfId="6208"/>
    <cellStyle name="20% - Accent3 2 3 3 2 4 7" xfId="6209"/>
    <cellStyle name="20% - Accent3 2 3 3 2 5" xfId="6210"/>
    <cellStyle name="20% - Accent3 2 3 3 2 5 2" xfId="6211"/>
    <cellStyle name="20% - Accent3 2 3 3 2 6" xfId="6212"/>
    <cellStyle name="20% - Accent3 2 3 3 2 6 2" xfId="6213"/>
    <cellStyle name="20% - Accent3 2 3 3 2 7" xfId="6214"/>
    <cellStyle name="20% - Accent3 2 3 3 2 8" xfId="6215"/>
    <cellStyle name="20% - Accent3 2 3 3 2 9" xfId="6216"/>
    <cellStyle name="20% - Accent3 2 3 3 3" xfId="6217"/>
    <cellStyle name="20% - Accent3 2 3 3 3 2" xfId="6218"/>
    <cellStyle name="20% - Accent3 2 3 3 3 2 2" xfId="6219"/>
    <cellStyle name="20% - Accent3 2 3 3 3 3" xfId="6220"/>
    <cellStyle name="20% - Accent3 2 3 3 3 3 2" xfId="6221"/>
    <cellStyle name="20% - Accent3 2 3 3 3 4" xfId="6222"/>
    <cellStyle name="20% - Accent3 2 3 3 3 5" xfId="6223"/>
    <cellStyle name="20% - Accent3 2 3 3 3 6" xfId="6224"/>
    <cellStyle name="20% - Accent3 2 3 3 3 7" xfId="6225"/>
    <cellStyle name="20% - Accent3 2 3 3 4" xfId="6226"/>
    <cellStyle name="20% - Accent3 2 3 3 4 2" xfId="6227"/>
    <cellStyle name="20% - Accent3 2 3 3 4 2 2" xfId="6228"/>
    <cellStyle name="20% - Accent3 2 3 3 4 3" xfId="6229"/>
    <cellStyle name="20% - Accent3 2 3 3 4 3 2" xfId="6230"/>
    <cellStyle name="20% - Accent3 2 3 3 4 4" xfId="6231"/>
    <cellStyle name="20% - Accent3 2 3 3 4 5" xfId="6232"/>
    <cellStyle name="20% - Accent3 2 3 3 4 6" xfId="6233"/>
    <cellStyle name="20% - Accent3 2 3 3 4 7" xfId="6234"/>
    <cellStyle name="20% - Accent3 2 3 3 5" xfId="6235"/>
    <cellStyle name="20% - Accent3 2 3 3 5 2" xfId="6236"/>
    <cellStyle name="20% - Accent3 2 3 3 5 2 2" xfId="6237"/>
    <cellStyle name="20% - Accent3 2 3 3 5 3" xfId="6238"/>
    <cellStyle name="20% - Accent3 2 3 3 5 3 2" xfId="6239"/>
    <cellStyle name="20% - Accent3 2 3 3 5 4" xfId="6240"/>
    <cellStyle name="20% - Accent3 2 3 3 5 5" xfId="6241"/>
    <cellStyle name="20% - Accent3 2 3 3 5 6" xfId="6242"/>
    <cellStyle name="20% - Accent3 2 3 3 5 7" xfId="6243"/>
    <cellStyle name="20% - Accent3 2 3 3 6" xfId="6244"/>
    <cellStyle name="20% - Accent3 2 3 3 6 2" xfId="6245"/>
    <cellStyle name="20% - Accent3 2 3 3 7" xfId="6246"/>
    <cellStyle name="20% - Accent3 2 3 3 7 2" xfId="6247"/>
    <cellStyle name="20% - Accent3 2 3 3 8" xfId="6248"/>
    <cellStyle name="20% - Accent3 2 3 3 9" xfId="6249"/>
    <cellStyle name="20% - Accent3 2 3 4" xfId="6250"/>
    <cellStyle name="20% - Accent3 2 3 4 10" xfId="6251"/>
    <cellStyle name="20% - Accent3 2 3 4 2" xfId="6252"/>
    <cellStyle name="20% - Accent3 2 3 4 2 2" xfId="6253"/>
    <cellStyle name="20% - Accent3 2 3 4 2 2 2" xfId="6254"/>
    <cellStyle name="20% - Accent3 2 3 4 2 3" xfId="6255"/>
    <cellStyle name="20% - Accent3 2 3 4 2 3 2" xfId="6256"/>
    <cellStyle name="20% - Accent3 2 3 4 2 4" xfId="6257"/>
    <cellStyle name="20% - Accent3 2 3 4 2 5" xfId="6258"/>
    <cellStyle name="20% - Accent3 2 3 4 2 6" xfId="6259"/>
    <cellStyle name="20% - Accent3 2 3 4 2 7" xfId="6260"/>
    <cellStyle name="20% - Accent3 2 3 4 3" xfId="6261"/>
    <cellStyle name="20% - Accent3 2 3 4 3 2" xfId="6262"/>
    <cellStyle name="20% - Accent3 2 3 4 3 2 2" xfId="6263"/>
    <cellStyle name="20% - Accent3 2 3 4 3 3" xfId="6264"/>
    <cellStyle name="20% - Accent3 2 3 4 3 3 2" xfId="6265"/>
    <cellStyle name="20% - Accent3 2 3 4 3 4" xfId="6266"/>
    <cellStyle name="20% - Accent3 2 3 4 3 5" xfId="6267"/>
    <cellStyle name="20% - Accent3 2 3 4 3 6" xfId="6268"/>
    <cellStyle name="20% - Accent3 2 3 4 3 7" xfId="6269"/>
    <cellStyle name="20% - Accent3 2 3 4 4" xfId="6270"/>
    <cellStyle name="20% - Accent3 2 3 4 4 2" xfId="6271"/>
    <cellStyle name="20% - Accent3 2 3 4 4 2 2" xfId="6272"/>
    <cellStyle name="20% - Accent3 2 3 4 4 3" xfId="6273"/>
    <cellStyle name="20% - Accent3 2 3 4 4 3 2" xfId="6274"/>
    <cellStyle name="20% - Accent3 2 3 4 4 4" xfId="6275"/>
    <cellStyle name="20% - Accent3 2 3 4 4 5" xfId="6276"/>
    <cellStyle name="20% - Accent3 2 3 4 4 6" xfId="6277"/>
    <cellStyle name="20% - Accent3 2 3 4 4 7" xfId="6278"/>
    <cellStyle name="20% - Accent3 2 3 4 5" xfId="6279"/>
    <cellStyle name="20% - Accent3 2 3 4 5 2" xfId="6280"/>
    <cellStyle name="20% - Accent3 2 3 4 6" xfId="6281"/>
    <cellStyle name="20% - Accent3 2 3 4 6 2" xfId="6282"/>
    <cellStyle name="20% - Accent3 2 3 4 7" xfId="6283"/>
    <cellStyle name="20% - Accent3 2 3 4 8" xfId="6284"/>
    <cellStyle name="20% - Accent3 2 3 4 9" xfId="6285"/>
    <cellStyle name="20% - Accent3 2 3 5" xfId="6286"/>
    <cellStyle name="20% - Accent3 2 3 5 2" xfId="6287"/>
    <cellStyle name="20% - Accent3 2 3 5 2 2" xfId="6288"/>
    <cellStyle name="20% - Accent3 2 3 5 3" xfId="6289"/>
    <cellStyle name="20% - Accent3 2 3 5 3 2" xfId="6290"/>
    <cellStyle name="20% - Accent3 2 3 5 4" xfId="6291"/>
    <cellStyle name="20% - Accent3 2 3 5 5" xfId="6292"/>
    <cellStyle name="20% - Accent3 2 3 5 6" xfId="6293"/>
    <cellStyle name="20% - Accent3 2 3 5 7" xfId="6294"/>
    <cellStyle name="20% - Accent3 2 3 6" xfId="6295"/>
    <cellStyle name="20% - Accent3 2 3 6 2" xfId="6296"/>
    <cellStyle name="20% - Accent3 2 3 6 2 2" xfId="6297"/>
    <cellStyle name="20% - Accent3 2 3 6 3" xfId="6298"/>
    <cellStyle name="20% - Accent3 2 3 6 3 2" xfId="6299"/>
    <cellStyle name="20% - Accent3 2 3 6 4" xfId="6300"/>
    <cellStyle name="20% - Accent3 2 3 6 5" xfId="6301"/>
    <cellStyle name="20% - Accent3 2 3 6 6" xfId="6302"/>
    <cellStyle name="20% - Accent3 2 3 6 7" xfId="6303"/>
    <cellStyle name="20% - Accent3 2 3 7" xfId="6304"/>
    <cellStyle name="20% - Accent3 2 3 7 2" xfId="6305"/>
    <cellStyle name="20% - Accent3 2 3 7 2 2" xfId="6306"/>
    <cellStyle name="20% - Accent3 2 3 7 3" xfId="6307"/>
    <cellStyle name="20% - Accent3 2 3 7 3 2" xfId="6308"/>
    <cellStyle name="20% - Accent3 2 3 7 4" xfId="6309"/>
    <cellStyle name="20% - Accent3 2 3 7 5" xfId="6310"/>
    <cellStyle name="20% - Accent3 2 3 7 6" xfId="6311"/>
    <cellStyle name="20% - Accent3 2 3 7 7" xfId="6312"/>
    <cellStyle name="20% - Accent3 2 3 8" xfId="6313"/>
    <cellStyle name="20% - Accent3 2 3 8 2" xfId="6314"/>
    <cellStyle name="20% - Accent3 2 3 9" xfId="6315"/>
    <cellStyle name="20% - Accent3 2 3 9 2" xfId="6316"/>
    <cellStyle name="20% - Accent3 2 4" xfId="6317"/>
    <cellStyle name="20% - Accent3 2 4 10" xfId="6318"/>
    <cellStyle name="20% - Accent3 2 4 11" xfId="6319"/>
    <cellStyle name="20% - Accent3 2 4 12" xfId="6320"/>
    <cellStyle name="20% - Accent3 2 4 13" xfId="6321"/>
    <cellStyle name="20% - Accent3 2 4 2" xfId="6322"/>
    <cellStyle name="20% - Accent3 2 4 2 10" xfId="6323"/>
    <cellStyle name="20% - Accent3 2 4 2 11" xfId="6324"/>
    <cellStyle name="20% - Accent3 2 4 2 2" xfId="6325"/>
    <cellStyle name="20% - Accent3 2 4 2 2 10" xfId="6326"/>
    <cellStyle name="20% - Accent3 2 4 2 2 2" xfId="6327"/>
    <cellStyle name="20% - Accent3 2 4 2 2 2 2" xfId="6328"/>
    <cellStyle name="20% - Accent3 2 4 2 2 2 2 2" xfId="6329"/>
    <cellStyle name="20% - Accent3 2 4 2 2 2 3" xfId="6330"/>
    <cellStyle name="20% - Accent3 2 4 2 2 2 3 2" xfId="6331"/>
    <cellStyle name="20% - Accent3 2 4 2 2 2 4" xfId="6332"/>
    <cellStyle name="20% - Accent3 2 4 2 2 2 5" xfId="6333"/>
    <cellStyle name="20% - Accent3 2 4 2 2 2 6" xfId="6334"/>
    <cellStyle name="20% - Accent3 2 4 2 2 2 7" xfId="6335"/>
    <cellStyle name="20% - Accent3 2 4 2 2 3" xfId="6336"/>
    <cellStyle name="20% - Accent3 2 4 2 2 3 2" xfId="6337"/>
    <cellStyle name="20% - Accent3 2 4 2 2 3 2 2" xfId="6338"/>
    <cellStyle name="20% - Accent3 2 4 2 2 3 3" xfId="6339"/>
    <cellStyle name="20% - Accent3 2 4 2 2 3 3 2" xfId="6340"/>
    <cellStyle name="20% - Accent3 2 4 2 2 3 4" xfId="6341"/>
    <cellStyle name="20% - Accent3 2 4 2 2 3 5" xfId="6342"/>
    <cellStyle name="20% - Accent3 2 4 2 2 3 6" xfId="6343"/>
    <cellStyle name="20% - Accent3 2 4 2 2 3 7" xfId="6344"/>
    <cellStyle name="20% - Accent3 2 4 2 2 4" xfId="6345"/>
    <cellStyle name="20% - Accent3 2 4 2 2 4 2" xfId="6346"/>
    <cellStyle name="20% - Accent3 2 4 2 2 4 2 2" xfId="6347"/>
    <cellStyle name="20% - Accent3 2 4 2 2 4 3" xfId="6348"/>
    <cellStyle name="20% - Accent3 2 4 2 2 4 3 2" xfId="6349"/>
    <cellStyle name="20% - Accent3 2 4 2 2 4 4" xfId="6350"/>
    <cellStyle name="20% - Accent3 2 4 2 2 4 5" xfId="6351"/>
    <cellStyle name="20% - Accent3 2 4 2 2 4 6" xfId="6352"/>
    <cellStyle name="20% - Accent3 2 4 2 2 4 7" xfId="6353"/>
    <cellStyle name="20% - Accent3 2 4 2 2 5" xfId="6354"/>
    <cellStyle name="20% - Accent3 2 4 2 2 5 2" xfId="6355"/>
    <cellStyle name="20% - Accent3 2 4 2 2 6" xfId="6356"/>
    <cellStyle name="20% - Accent3 2 4 2 2 6 2" xfId="6357"/>
    <cellStyle name="20% - Accent3 2 4 2 2 7" xfId="6358"/>
    <cellStyle name="20% - Accent3 2 4 2 2 8" xfId="6359"/>
    <cellStyle name="20% - Accent3 2 4 2 2 9" xfId="6360"/>
    <cellStyle name="20% - Accent3 2 4 2 3" xfId="6361"/>
    <cellStyle name="20% - Accent3 2 4 2 3 2" xfId="6362"/>
    <cellStyle name="20% - Accent3 2 4 2 3 2 2" xfId="6363"/>
    <cellStyle name="20% - Accent3 2 4 2 3 3" xfId="6364"/>
    <cellStyle name="20% - Accent3 2 4 2 3 3 2" xfId="6365"/>
    <cellStyle name="20% - Accent3 2 4 2 3 4" xfId="6366"/>
    <cellStyle name="20% - Accent3 2 4 2 3 5" xfId="6367"/>
    <cellStyle name="20% - Accent3 2 4 2 3 6" xfId="6368"/>
    <cellStyle name="20% - Accent3 2 4 2 3 7" xfId="6369"/>
    <cellStyle name="20% - Accent3 2 4 2 4" xfId="6370"/>
    <cellStyle name="20% - Accent3 2 4 2 4 2" xfId="6371"/>
    <cellStyle name="20% - Accent3 2 4 2 4 2 2" xfId="6372"/>
    <cellStyle name="20% - Accent3 2 4 2 4 3" xfId="6373"/>
    <cellStyle name="20% - Accent3 2 4 2 4 3 2" xfId="6374"/>
    <cellStyle name="20% - Accent3 2 4 2 4 4" xfId="6375"/>
    <cellStyle name="20% - Accent3 2 4 2 4 5" xfId="6376"/>
    <cellStyle name="20% - Accent3 2 4 2 4 6" xfId="6377"/>
    <cellStyle name="20% - Accent3 2 4 2 4 7" xfId="6378"/>
    <cellStyle name="20% - Accent3 2 4 2 5" xfId="6379"/>
    <cellStyle name="20% - Accent3 2 4 2 5 2" xfId="6380"/>
    <cellStyle name="20% - Accent3 2 4 2 5 2 2" xfId="6381"/>
    <cellStyle name="20% - Accent3 2 4 2 5 3" xfId="6382"/>
    <cellStyle name="20% - Accent3 2 4 2 5 3 2" xfId="6383"/>
    <cellStyle name="20% - Accent3 2 4 2 5 4" xfId="6384"/>
    <cellStyle name="20% - Accent3 2 4 2 5 5" xfId="6385"/>
    <cellStyle name="20% - Accent3 2 4 2 5 6" xfId="6386"/>
    <cellStyle name="20% - Accent3 2 4 2 5 7" xfId="6387"/>
    <cellStyle name="20% - Accent3 2 4 2 6" xfId="6388"/>
    <cellStyle name="20% - Accent3 2 4 2 6 2" xfId="6389"/>
    <cellStyle name="20% - Accent3 2 4 2 7" xfId="6390"/>
    <cellStyle name="20% - Accent3 2 4 2 7 2" xfId="6391"/>
    <cellStyle name="20% - Accent3 2 4 2 8" xfId="6392"/>
    <cellStyle name="20% - Accent3 2 4 2 9" xfId="6393"/>
    <cellStyle name="20% - Accent3 2 4 3" xfId="6394"/>
    <cellStyle name="20% - Accent3 2 4 3 10" xfId="6395"/>
    <cellStyle name="20% - Accent3 2 4 3 11" xfId="6396"/>
    <cellStyle name="20% - Accent3 2 4 3 2" xfId="6397"/>
    <cellStyle name="20% - Accent3 2 4 3 2 10" xfId="6398"/>
    <cellStyle name="20% - Accent3 2 4 3 2 2" xfId="6399"/>
    <cellStyle name="20% - Accent3 2 4 3 2 2 2" xfId="6400"/>
    <cellStyle name="20% - Accent3 2 4 3 2 2 2 2" xfId="6401"/>
    <cellStyle name="20% - Accent3 2 4 3 2 2 3" xfId="6402"/>
    <cellStyle name="20% - Accent3 2 4 3 2 2 3 2" xfId="6403"/>
    <cellStyle name="20% - Accent3 2 4 3 2 2 4" xfId="6404"/>
    <cellStyle name="20% - Accent3 2 4 3 2 2 5" xfId="6405"/>
    <cellStyle name="20% - Accent3 2 4 3 2 2 6" xfId="6406"/>
    <cellStyle name="20% - Accent3 2 4 3 2 2 7" xfId="6407"/>
    <cellStyle name="20% - Accent3 2 4 3 2 3" xfId="6408"/>
    <cellStyle name="20% - Accent3 2 4 3 2 3 2" xfId="6409"/>
    <cellStyle name="20% - Accent3 2 4 3 2 3 2 2" xfId="6410"/>
    <cellStyle name="20% - Accent3 2 4 3 2 3 3" xfId="6411"/>
    <cellStyle name="20% - Accent3 2 4 3 2 3 3 2" xfId="6412"/>
    <cellStyle name="20% - Accent3 2 4 3 2 3 4" xfId="6413"/>
    <cellStyle name="20% - Accent3 2 4 3 2 3 5" xfId="6414"/>
    <cellStyle name="20% - Accent3 2 4 3 2 3 6" xfId="6415"/>
    <cellStyle name="20% - Accent3 2 4 3 2 3 7" xfId="6416"/>
    <cellStyle name="20% - Accent3 2 4 3 2 4" xfId="6417"/>
    <cellStyle name="20% - Accent3 2 4 3 2 4 2" xfId="6418"/>
    <cellStyle name="20% - Accent3 2 4 3 2 4 2 2" xfId="6419"/>
    <cellStyle name="20% - Accent3 2 4 3 2 4 3" xfId="6420"/>
    <cellStyle name="20% - Accent3 2 4 3 2 4 3 2" xfId="6421"/>
    <cellStyle name="20% - Accent3 2 4 3 2 4 4" xfId="6422"/>
    <cellStyle name="20% - Accent3 2 4 3 2 4 5" xfId="6423"/>
    <cellStyle name="20% - Accent3 2 4 3 2 4 6" xfId="6424"/>
    <cellStyle name="20% - Accent3 2 4 3 2 4 7" xfId="6425"/>
    <cellStyle name="20% - Accent3 2 4 3 2 5" xfId="6426"/>
    <cellStyle name="20% - Accent3 2 4 3 2 5 2" xfId="6427"/>
    <cellStyle name="20% - Accent3 2 4 3 2 6" xfId="6428"/>
    <cellStyle name="20% - Accent3 2 4 3 2 6 2" xfId="6429"/>
    <cellStyle name="20% - Accent3 2 4 3 2 7" xfId="6430"/>
    <cellStyle name="20% - Accent3 2 4 3 2 8" xfId="6431"/>
    <cellStyle name="20% - Accent3 2 4 3 2 9" xfId="6432"/>
    <cellStyle name="20% - Accent3 2 4 3 3" xfId="6433"/>
    <cellStyle name="20% - Accent3 2 4 3 3 2" xfId="6434"/>
    <cellStyle name="20% - Accent3 2 4 3 3 2 2" xfId="6435"/>
    <cellStyle name="20% - Accent3 2 4 3 3 3" xfId="6436"/>
    <cellStyle name="20% - Accent3 2 4 3 3 3 2" xfId="6437"/>
    <cellStyle name="20% - Accent3 2 4 3 3 4" xfId="6438"/>
    <cellStyle name="20% - Accent3 2 4 3 3 5" xfId="6439"/>
    <cellStyle name="20% - Accent3 2 4 3 3 6" xfId="6440"/>
    <cellStyle name="20% - Accent3 2 4 3 3 7" xfId="6441"/>
    <cellStyle name="20% - Accent3 2 4 3 4" xfId="6442"/>
    <cellStyle name="20% - Accent3 2 4 3 4 2" xfId="6443"/>
    <cellStyle name="20% - Accent3 2 4 3 4 2 2" xfId="6444"/>
    <cellStyle name="20% - Accent3 2 4 3 4 3" xfId="6445"/>
    <cellStyle name="20% - Accent3 2 4 3 4 3 2" xfId="6446"/>
    <cellStyle name="20% - Accent3 2 4 3 4 4" xfId="6447"/>
    <cellStyle name="20% - Accent3 2 4 3 4 5" xfId="6448"/>
    <cellStyle name="20% - Accent3 2 4 3 4 6" xfId="6449"/>
    <cellStyle name="20% - Accent3 2 4 3 4 7" xfId="6450"/>
    <cellStyle name="20% - Accent3 2 4 3 5" xfId="6451"/>
    <cellStyle name="20% - Accent3 2 4 3 5 2" xfId="6452"/>
    <cellStyle name="20% - Accent3 2 4 3 5 2 2" xfId="6453"/>
    <cellStyle name="20% - Accent3 2 4 3 5 3" xfId="6454"/>
    <cellStyle name="20% - Accent3 2 4 3 5 3 2" xfId="6455"/>
    <cellStyle name="20% - Accent3 2 4 3 5 4" xfId="6456"/>
    <cellStyle name="20% - Accent3 2 4 3 5 5" xfId="6457"/>
    <cellStyle name="20% - Accent3 2 4 3 5 6" xfId="6458"/>
    <cellStyle name="20% - Accent3 2 4 3 5 7" xfId="6459"/>
    <cellStyle name="20% - Accent3 2 4 3 6" xfId="6460"/>
    <cellStyle name="20% - Accent3 2 4 3 6 2" xfId="6461"/>
    <cellStyle name="20% - Accent3 2 4 3 7" xfId="6462"/>
    <cellStyle name="20% - Accent3 2 4 3 7 2" xfId="6463"/>
    <cellStyle name="20% - Accent3 2 4 3 8" xfId="6464"/>
    <cellStyle name="20% - Accent3 2 4 3 9" xfId="6465"/>
    <cellStyle name="20% - Accent3 2 4 4" xfId="6466"/>
    <cellStyle name="20% - Accent3 2 4 4 10" xfId="6467"/>
    <cellStyle name="20% - Accent3 2 4 4 2" xfId="6468"/>
    <cellStyle name="20% - Accent3 2 4 4 2 2" xfId="6469"/>
    <cellStyle name="20% - Accent3 2 4 4 2 2 2" xfId="6470"/>
    <cellStyle name="20% - Accent3 2 4 4 2 3" xfId="6471"/>
    <cellStyle name="20% - Accent3 2 4 4 2 3 2" xfId="6472"/>
    <cellStyle name="20% - Accent3 2 4 4 2 4" xfId="6473"/>
    <cellStyle name="20% - Accent3 2 4 4 2 5" xfId="6474"/>
    <cellStyle name="20% - Accent3 2 4 4 2 6" xfId="6475"/>
    <cellStyle name="20% - Accent3 2 4 4 2 7" xfId="6476"/>
    <cellStyle name="20% - Accent3 2 4 4 3" xfId="6477"/>
    <cellStyle name="20% - Accent3 2 4 4 3 2" xfId="6478"/>
    <cellStyle name="20% - Accent3 2 4 4 3 2 2" xfId="6479"/>
    <cellStyle name="20% - Accent3 2 4 4 3 3" xfId="6480"/>
    <cellStyle name="20% - Accent3 2 4 4 3 3 2" xfId="6481"/>
    <cellStyle name="20% - Accent3 2 4 4 3 4" xfId="6482"/>
    <cellStyle name="20% - Accent3 2 4 4 3 5" xfId="6483"/>
    <cellStyle name="20% - Accent3 2 4 4 3 6" xfId="6484"/>
    <cellStyle name="20% - Accent3 2 4 4 3 7" xfId="6485"/>
    <cellStyle name="20% - Accent3 2 4 4 4" xfId="6486"/>
    <cellStyle name="20% - Accent3 2 4 4 4 2" xfId="6487"/>
    <cellStyle name="20% - Accent3 2 4 4 4 2 2" xfId="6488"/>
    <cellStyle name="20% - Accent3 2 4 4 4 3" xfId="6489"/>
    <cellStyle name="20% - Accent3 2 4 4 4 3 2" xfId="6490"/>
    <cellStyle name="20% - Accent3 2 4 4 4 4" xfId="6491"/>
    <cellStyle name="20% - Accent3 2 4 4 4 5" xfId="6492"/>
    <cellStyle name="20% - Accent3 2 4 4 4 6" xfId="6493"/>
    <cellStyle name="20% - Accent3 2 4 4 4 7" xfId="6494"/>
    <cellStyle name="20% - Accent3 2 4 4 5" xfId="6495"/>
    <cellStyle name="20% - Accent3 2 4 4 5 2" xfId="6496"/>
    <cellStyle name="20% - Accent3 2 4 4 6" xfId="6497"/>
    <cellStyle name="20% - Accent3 2 4 4 6 2" xfId="6498"/>
    <cellStyle name="20% - Accent3 2 4 4 7" xfId="6499"/>
    <cellStyle name="20% - Accent3 2 4 4 8" xfId="6500"/>
    <cellStyle name="20% - Accent3 2 4 4 9" xfId="6501"/>
    <cellStyle name="20% - Accent3 2 4 5" xfId="6502"/>
    <cellStyle name="20% - Accent3 2 4 5 2" xfId="6503"/>
    <cellStyle name="20% - Accent3 2 4 5 2 2" xfId="6504"/>
    <cellStyle name="20% - Accent3 2 4 5 3" xfId="6505"/>
    <cellStyle name="20% - Accent3 2 4 5 3 2" xfId="6506"/>
    <cellStyle name="20% - Accent3 2 4 5 4" xfId="6507"/>
    <cellStyle name="20% - Accent3 2 4 5 5" xfId="6508"/>
    <cellStyle name="20% - Accent3 2 4 5 6" xfId="6509"/>
    <cellStyle name="20% - Accent3 2 4 5 7" xfId="6510"/>
    <cellStyle name="20% - Accent3 2 4 6" xfId="6511"/>
    <cellStyle name="20% - Accent3 2 4 6 2" xfId="6512"/>
    <cellStyle name="20% - Accent3 2 4 6 2 2" xfId="6513"/>
    <cellStyle name="20% - Accent3 2 4 6 3" xfId="6514"/>
    <cellStyle name="20% - Accent3 2 4 6 3 2" xfId="6515"/>
    <cellStyle name="20% - Accent3 2 4 6 4" xfId="6516"/>
    <cellStyle name="20% - Accent3 2 4 6 5" xfId="6517"/>
    <cellStyle name="20% - Accent3 2 4 6 6" xfId="6518"/>
    <cellStyle name="20% - Accent3 2 4 6 7" xfId="6519"/>
    <cellStyle name="20% - Accent3 2 4 7" xfId="6520"/>
    <cellStyle name="20% - Accent3 2 4 7 2" xfId="6521"/>
    <cellStyle name="20% - Accent3 2 4 7 2 2" xfId="6522"/>
    <cellStyle name="20% - Accent3 2 4 7 3" xfId="6523"/>
    <cellStyle name="20% - Accent3 2 4 7 3 2" xfId="6524"/>
    <cellStyle name="20% - Accent3 2 4 7 4" xfId="6525"/>
    <cellStyle name="20% - Accent3 2 4 7 5" xfId="6526"/>
    <cellStyle name="20% - Accent3 2 4 7 6" xfId="6527"/>
    <cellStyle name="20% - Accent3 2 4 7 7" xfId="6528"/>
    <cellStyle name="20% - Accent3 2 4 8" xfId="6529"/>
    <cellStyle name="20% - Accent3 2 4 8 2" xfId="6530"/>
    <cellStyle name="20% - Accent3 2 4 9" xfId="6531"/>
    <cellStyle name="20% - Accent3 2 4 9 2" xfId="6532"/>
    <cellStyle name="20% - Accent3 2 5" xfId="6533"/>
    <cellStyle name="20% - Accent3 2 5 10" xfId="6534"/>
    <cellStyle name="20% - Accent3 2 5 11" xfId="6535"/>
    <cellStyle name="20% - Accent3 2 5 12" xfId="6536"/>
    <cellStyle name="20% - Accent3 2 5 13" xfId="6537"/>
    <cellStyle name="20% - Accent3 2 5 2" xfId="6538"/>
    <cellStyle name="20% - Accent3 2 5 2 10" xfId="6539"/>
    <cellStyle name="20% - Accent3 2 5 2 11" xfId="6540"/>
    <cellStyle name="20% - Accent3 2 5 2 2" xfId="6541"/>
    <cellStyle name="20% - Accent3 2 5 2 2 10" xfId="6542"/>
    <cellStyle name="20% - Accent3 2 5 2 2 2" xfId="6543"/>
    <cellStyle name="20% - Accent3 2 5 2 2 2 2" xfId="6544"/>
    <cellStyle name="20% - Accent3 2 5 2 2 2 2 2" xfId="6545"/>
    <cellStyle name="20% - Accent3 2 5 2 2 2 3" xfId="6546"/>
    <cellStyle name="20% - Accent3 2 5 2 2 2 3 2" xfId="6547"/>
    <cellStyle name="20% - Accent3 2 5 2 2 2 4" xfId="6548"/>
    <cellStyle name="20% - Accent3 2 5 2 2 2 5" xfId="6549"/>
    <cellStyle name="20% - Accent3 2 5 2 2 2 6" xfId="6550"/>
    <cellStyle name="20% - Accent3 2 5 2 2 2 7" xfId="6551"/>
    <cellStyle name="20% - Accent3 2 5 2 2 3" xfId="6552"/>
    <cellStyle name="20% - Accent3 2 5 2 2 3 2" xfId="6553"/>
    <cellStyle name="20% - Accent3 2 5 2 2 3 2 2" xfId="6554"/>
    <cellStyle name="20% - Accent3 2 5 2 2 3 3" xfId="6555"/>
    <cellStyle name="20% - Accent3 2 5 2 2 3 3 2" xfId="6556"/>
    <cellStyle name="20% - Accent3 2 5 2 2 3 4" xfId="6557"/>
    <cellStyle name="20% - Accent3 2 5 2 2 3 5" xfId="6558"/>
    <cellStyle name="20% - Accent3 2 5 2 2 3 6" xfId="6559"/>
    <cellStyle name="20% - Accent3 2 5 2 2 3 7" xfId="6560"/>
    <cellStyle name="20% - Accent3 2 5 2 2 4" xfId="6561"/>
    <cellStyle name="20% - Accent3 2 5 2 2 4 2" xfId="6562"/>
    <cellStyle name="20% - Accent3 2 5 2 2 4 2 2" xfId="6563"/>
    <cellStyle name="20% - Accent3 2 5 2 2 4 3" xfId="6564"/>
    <cellStyle name="20% - Accent3 2 5 2 2 4 3 2" xfId="6565"/>
    <cellStyle name="20% - Accent3 2 5 2 2 4 4" xfId="6566"/>
    <cellStyle name="20% - Accent3 2 5 2 2 4 5" xfId="6567"/>
    <cellStyle name="20% - Accent3 2 5 2 2 4 6" xfId="6568"/>
    <cellStyle name="20% - Accent3 2 5 2 2 4 7" xfId="6569"/>
    <cellStyle name="20% - Accent3 2 5 2 2 5" xfId="6570"/>
    <cellStyle name="20% - Accent3 2 5 2 2 5 2" xfId="6571"/>
    <cellStyle name="20% - Accent3 2 5 2 2 6" xfId="6572"/>
    <cellStyle name="20% - Accent3 2 5 2 2 6 2" xfId="6573"/>
    <cellStyle name="20% - Accent3 2 5 2 2 7" xfId="6574"/>
    <cellStyle name="20% - Accent3 2 5 2 2 8" xfId="6575"/>
    <cellStyle name="20% - Accent3 2 5 2 2 9" xfId="6576"/>
    <cellStyle name="20% - Accent3 2 5 2 3" xfId="6577"/>
    <cellStyle name="20% - Accent3 2 5 2 3 2" xfId="6578"/>
    <cellStyle name="20% - Accent3 2 5 2 3 2 2" xfId="6579"/>
    <cellStyle name="20% - Accent3 2 5 2 3 3" xfId="6580"/>
    <cellStyle name="20% - Accent3 2 5 2 3 3 2" xfId="6581"/>
    <cellStyle name="20% - Accent3 2 5 2 3 4" xfId="6582"/>
    <cellStyle name="20% - Accent3 2 5 2 3 5" xfId="6583"/>
    <cellStyle name="20% - Accent3 2 5 2 3 6" xfId="6584"/>
    <cellStyle name="20% - Accent3 2 5 2 3 7" xfId="6585"/>
    <cellStyle name="20% - Accent3 2 5 2 4" xfId="6586"/>
    <cellStyle name="20% - Accent3 2 5 2 4 2" xfId="6587"/>
    <cellStyle name="20% - Accent3 2 5 2 4 2 2" xfId="6588"/>
    <cellStyle name="20% - Accent3 2 5 2 4 3" xfId="6589"/>
    <cellStyle name="20% - Accent3 2 5 2 4 3 2" xfId="6590"/>
    <cellStyle name="20% - Accent3 2 5 2 4 4" xfId="6591"/>
    <cellStyle name="20% - Accent3 2 5 2 4 5" xfId="6592"/>
    <cellStyle name="20% - Accent3 2 5 2 4 6" xfId="6593"/>
    <cellStyle name="20% - Accent3 2 5 2 4 7" xfId="6594"/>
    <cellStyle name="20% - Accent3 2 5 2 5" xfId="6595"/>
    <cellStyle name="20% - Accent3 2 5 2 5 2" xfId="6596"/>
    <cellStyle name="20% - Accent3 2 5 2 5 2 2" xfId="6597"/>
    <cellStyle name="20% - Accent3 2 5 2 5 3" xfId="6598"/>
    <cellStyle name="20% - Accent3 2 5 2 5 3 2" xfId="6599"/>
    <cellStyle name="20% - Accent3 2 5 2 5 4" xfId="6600"/>
    <cellStyle name="20% - Accent3 2 5 2 5 5" xfId="6601"/>
    <cellStyle name="20% - Accent3 2 5 2 5 6" xfId="6602"/>
    <cellStyle name="20% - Accent3 2 5 2 5 7" xfId="6603"/>
    <cellStyle name="20% - Accent3 2 5 2 6" xfId="6604"/>
    <cellStyle name="20% - Accent3 2 5 2 6 2" xfId="6605"/>
    <cellStyle name="20% - Accent3 2 5 2 7" xfId="6606"/>
    <cellStyle name="20% - Accent3 2 5 2 7 2" xfId="6607"/>
    <cellStyle name="20% - Accent3 2 5 2 8" xfId="6608"/>
    <cellStyle name="20% - Accent3 2 5 2 9" xfId="6609"/>
    <cellStyle name="20% - Accent3 2 5 3" xfId="6610"/>
    <cellStyle name="20% - Accent3 2 5 3 10" xfId="6611"/>
    <cellStyle name="20% - Accent3 2 5 3 11" xfId="6612"/>
    <cellStyle name="20% - Accent3 2 5 3 2" xfId="6613"/>
    <cellStyle name="20% - Accent3 2 5 3 2 10" xfId="6614"/>
    <cellStyle name="20% - Accent3 2 5 3 2 2" xfId="6615"/>
    <cellStyle name="20% - Accent3 2 5 3 2 2 2" xfId="6616"/>
    <cellStyle name="20% - Accent3 2 5 3 2 2 2 2" xfId="6617"/>
    <cellStyle name="20% - Accent3 2 5 3 2 2 3" xfId="6618"/>
    <cellStyle name="20% - Accent3 2 5 3 2 2 3 2" xfId="6619"/>
    <cellStyle name="20% - Accent3 2 5 3 2 2 4" xfId="6620"/>
    <cellStyle name="20% - Accent3 2 5 3 2 2 5" xfId="6621"/>
    <cellStyle name="20% - Accent3 2 5 3 2 2 6" xfId="6622"/>
    <cellStyle name="20% - Accent3 2 5 3 2 2 7" xfId="6623"/>
    <cellStyle name="20% - Accent3 2 5 3 2 3" xfId="6624"/>
    <cellStyle name="20% - Accent3 2 5 3 2 3 2" xfId="6625"/>
    <cellStyle name="20% - Accent3 2 5 3 2 3 2 2" xfId="6626"/>
    <cellStyle name="20% - Accent3 2 5 3 2 3 3" xfId="6627"/>
    <cellStyle name="20% - Accent3 2 5 3 2 3 3 2" xfId="6628"/>
    <cellStyle name="20% - Accent3 2 5 3 2 3 4" xfId="6629"/>
    <cellStyle name="20% - Accent3 2 5 3 2 3 5" xfId="6630"/>
    <cellStyle name="20% - Accent3 2 5 3 2 3 6" xfId="6631"/>
    <cellStyle name="20% - Accent3 2 5 3 2 3 7" xfId="6632"/>
    <cellStyle name="20% - Accent3 2 5 3 2 4" xfId="6633"/>
    <cellStyle name="20% - Accent3 2 5 3 2 4 2" xfId="6634"/>
    <cellStyle name="20% - Accent3 2 5 3 2 4 2 2" xfId="6635"/>
    <cellStyle name="20% - Accent3 2 5 3 2 4 3" xfId="6636"/>
    <cellStyle name="20% - Accent3 2 5 3 2 4 3 2" xfId="6637"/>
    <cellStyle name="20% - Accent3 2 5 3 2 4 4" xfId="6638"/>
    <cellStyle name="20% - Accent3 2 5 3 2 4 5" xfId="6639"/>
    <cellStyle name="20% - Accent3 2 5 3 2 4 6" xfId="6640"/>
    <cellStyle name="20% - Accent3 2 5 3 2 4 7" xfId="6641"/>
    <cellStyle name="20% - Accent3 2 5 3 2 5" xfId="6642"/>
    <cellStyle name="20% - Accent3 2 5 3 2 5 2" xfId="6643"/>
    <cellStyle name="20% - Accent3 2 5 3 2 6" xfId="6644"/>
    <cellStyle name="20% - Accent3 2 5 3 2 6 2" xfId="6645"/>
    <cellStyle name="20% - Accent3 2 5 3 2 7" xfId="6646"/>
    <cellStyle name="20% - Accent3 2 5 3 2 8" xfId="6647"/>
    <cellStyle name="20% - Accent3 2 5 3 2 9" xfId="6648"/>
    <cellStyle name="20% - Accent3 2 5 3 3" xfId="6649"/>
    <cellStyle name="20% - Accent3 2 5 3 3 2" xfId="6650"/>
    <cellStyle name="20% - Accent3 2 5 3 3 2 2" xfId="6651"/>
    <cellStyle name="20% - Accent3 2 5 3 3 3" xfId="6652"/>
    <cellStyle name="20% - Accent3 2 5 3 3 3 2" xfId="6653"/>
    <cellStyle name="20% - Accent3 2 5 3 3 4" xfId="6654"/>
    <cellStyle name="20% - Accent3 2 5 3 3 5" xfId="6655"/>
    <cellStyle name="20% - Accent3 2 5 3 3 6" xfId="6656"/>
    <cellStyle name="20% - Accent3 2 5 3 3 7" xfId="6657"/>
    <cellStyle name="20% - Accent3 2 5 3 4" xfId="6658"/>
    <cellStyle name="20% - Accent3 2 5 3 4 2" xfId="6659"/>
    <cellStyle name="20% - Accent3 2 5 3 4 2 2" xfId="6660"/>
    <cellStyle name="20% - Accent3 2 5 3 4 3" xfId="6661"/>
    <cellStyle name="20% - Accent3 2 5 3 4 3 2" xfId="6662"/>
    <cellStyle name="20% - Accent3 2 5 3 4 4" xfId="6663"/>
    <cellStyle name="20% - Accent3 2 5 3 4 5" xfId="6664"/>
    <cellStyle name="20% - Accent3 2 5 3 4 6" xfId="6665"/>
    <cellStyle name="20% - Accent3 2 5 3 4 7" xfId="6666"/>
    <cellStyle name="20% - Accent3 2 5 3 5" xfId="6667"/>
    <cellStyle name="20% - Accent3 2 5 3 5 2" xfId="6668"/>
    <cellStyle name="20% - Accent3 2 5 3 5 2 2" xfId="6669"/>
    <cellStyle name="20% - Accent3 2 5 3 5 3" xfId="6670"/>
    <cellStyle name="20% - Accent3 2 5 3 5 3 2" xfId="6671"/>
    <cellStyle name="20% - Accent3 2 5 3 5 4" xfId="6672"/>
    <cellStyle name="20% - Accent3 2 5 3 5 5" xfId="6673"/>
    <cellStyle name="20% - Accent3 2 5 3 5 6" xfId="6674"/>
    <cellStyle name="20% - Accent3 2 5 3 5 7" xfId="6675"/>
    <cellStyle name="20% - Accent3 2 5 3 6" xfId="6676"/>
    <cellStyle name="20% - Accent3 2 5 3 6 2" xfId="6677"/>
    <cellStyle name="20% - Accent3 2 5 3 7" xfId="6678"/>
    <cellStyle name="20% - Accent3 2 5 3 7 2" xfId="6679"/>
    <cellStyle name="20% - Accent3 2 5 3 8" xfId="6680"/>
    <cellStyle name="20% - Accent3 2 5 3 9" xfId="6681"/>
    <cellStyle name="20% - Accent3 2 5 4" xfId="6682"/>
    <cellStyle name="20% - Accent3 2 5 4 10" xfId="6683"/>
    <cellStyle name="20% - Accent3 2 5 4 2" xfId="6684"/>
    <cellStyle name="20% - Accent3 2 5 4 2 2" xfId="6685"/>
    <cellStyle name="20% - Accent3 2 5 4 2 2 2" xfId="6686"/>
    <cellStyle name="20% - Accent3 2 5 4 2 3" xfId="6687"/>
    <cellStyle name="20% - Accent3 2 5 4 2 3 2" xfId="6688"/>
    <cellStyle name="20% - Accent3 2 5 4 2 4" xfId="6689"/>
    <cellStyle name="20% - Accent3 2 5 4 2 5" xfId="6690"/>
    <cellStyle name="20% - Accent3 2 5 4 2 6" xfId="6691"/>
    <cellStyle name="20% - Accent3 2 5 4 2 7" xfId="6692"/>
    <cellStyle name="20% - Accent3 2 5 4 3" xfId="6693"/>
    <cellStyle name="20% - Accent3 2 5 4 3 2" xfId="6694"/>
    <cellStyle name="20% - Accent3 2 5 4 3 2 2" xfId="6695"/>
    <cellStyle name="20% - Accent3 2 5 4 3 3" xfId="6696"/>
    <cellStyle name="20% - Accent3 2 5 4 3 3 2" xfId="6697"/>
    <cellStyle name="20% - Accent3 2 5 4 3 4" xfId="6698"/>
    <cellStyle name="20% - Accent3 2 5 4 3 5" xfId="6699"/>
    <cellStyle name="20% - Accent3 2 5 4 3 6" xfId="6700"/>
    <cellStyle name="20% - Accent3 2 5 4 3 7" xfId="6701"/>
    <cellStyle name="20% - Accent3 2 5 4 4" xfId="6702"/>
    <cellStyle name="20% - Accent3 2 5 4 4 2" xfId="6703"/>
    <cellStyle name="20% - Accent3 2 5 4 4 2 2" xfId="6704"/>
    <cellStyle name="20% - Accent3 2 5 4 4 3" xfId="6705"/>
    <cellStyle name="20% - Accent3 2 5 4 4 3 2" xfId="6706"/>
    <cellStyle name="20% - Accent3 2 5 4 4 4" xfId="6707"/>
    <cellStyle name="20% - Accent3 2 5 4 4 5" xfId="6708"/>
    <cellStyle name="20% - Accent3 2 5 4 4 6" xfId="6709"/>
    <cellStyle name="20% - Accent3 2 5 4 4 7" xfId="6710"/>
    <cellStyle name="20% - Accent3 2 5 4 5" xfId="6711"/>
    <cellStyle name="20% - Accent3 2 5 4 5 2" xfId="6712"/>
    <cellStyle name="20% - Accent3 2 5 4 6" xfId="6713"/>
    <cellStyle name="20% - Accent3 2 5 4 6 2" xfId="6714"/>
    <cellStyle name="20% - Accent3 2 5 4 7" xfId="6715"/>
    <cellStyle name="20% - Accent3 2 5 4 8" xfId="6716"/>
    <cellStyle name="20% - Accent3 2 5 4 9" xfId="6717"/>
    <cellStyle name="20% - Accent3 2 5 5" xfId="6718"/>
    <cellStyle name="20% - Accent3 2 5 5 2" xfId="6719"/>
    <cellStyle name="20% - Accent3 2 5 5 2 2" xfId="6720"/>
    <cellStyle name="20% - Accent3 2 5 5 3" xfId="6721"/>
    <cellStyle name="20% - Accent3 2 5 5 3 2" xfId="6722"/>
    <cellStyle name="20% - Accent3 2 5 5 4" xfId="6723"/>
    <cellStyle name="20% - Accent3 2 5 5 5" xfId="6724"/>
    <cellStyle name="20% - Accent3 2 5 5 6" xfId="6725"/>
    <cellStyle name="20% - Accent3 2 5 5 7" xfId="6726"/>
    <cellStyle name="20% - Accent3 2 5 6" xfId="6727"/>
    <cellStyle name="20% - Accent3 2 5 6 2" xfId="6728"/>
    <cellStyle name="20% - Accent3 2 5 6 2 2" xfId="6729"/>
    <cellStyle name="20% - Accent3 2 5 6 3" xfId="6730"/>
    <cellStyle name="20% - Accent3 2 5 6 3 2" xfId="6731"/>
    <cellStyle name="20% - Accent3 2 5 6 4" xfId="6732"/>
    <cellStyle name="20% - Accent3 2 5 6 5" xfId="6733"/>
    <cellStyle name="20% - Accent3 2 5 6 6" xfId="6734"/>
    <cellStyle name="20% - Accent3 2 5 6 7" xfId="6735"/>
    <cellStyle name="20% - Accent3 2 5 7" xfId="6736"/>
    <cellStyle name="20% - Accent3 2 5 7 2" xfId="6737"/>
    <cellStyle name="20% - Accent3 2 5 7 2 2" xfId="6738"/>
    <cellStyle name="20% - Accent3 2 5 7 3" xfId="6739"/>
    <cellStyle name="20% - Accent3 2 5 7 3 2" xfId="6740"/>
    <cellStyle name="20% - Accent3 2 5 7 4" xfId="6741"/>
    <cellStyle name="20% - Accent3 2 5 7 5" xfId="6742"/>
    <cellStyle name="20% - Accent3 2 5 7 6" xfId="6743"/>
    <cellStyle name="20% - Accent3 2 5 7 7" xfId="6744"/>
    <cellStyle name="20% - Accent3 2 5 8" xfId="6745"/>
    <cellStyle name="20% - Accent3 2 5 8 2" xfId="6746"/>
    <cellStyle name="20% - Accent3 2 5 9" xfId="6747"/>
    <cellStyle name="20% - Accent3 2 5 9 2" xfId="6748"/>
    <cellStyle name="20% - Accent3 2 6" xfId="6749"/>
    <cellStyle name="20% - Accent3 2 6 10" xfId="6750"/>
    <cellStyle name="20% - Accent3 2 6 11" xfId="6751"/>
    <cellStyle name="20% - Accent3 2 6 12" xfId="6752"/>
    <cellStyle name="20% - Accent3 2 6 13" xfId="6753"/>
    <cellStyle name="20% - Accent3 2 6 2" xfId="6754"/>
    <cellStyle name="20% - Accent3 2 6 2 10" xfId="6755"/>
    <cellStyle name="20% - Accent3 2 6 2 11" xfId="6756"/>
    <cellStyle name="20% - Accent3 2 6 2 2" xfId="6757"/>
    <cellStyle name="20% - Accent3 2 6 2 2 10" xfId="6758"/>
    <cellStyle name="20% - Accent3 2 6 2 2 2" xfId="6759"/>
    <cellStyle name="20% - Accent3 2 6 2 2 2 2" xfId="6760"/>
    <cellStyle name="20% - Accent3 2 6 2 2 2 2 2" xfId="6761"/>
    <cellStyle name="20% - Accent3 2 6 2 2 2 3" xfId="6762"/>
    <cellStyle name="20% - Accent3 2 6 2 2 2 3 2" xfId="6763"/>
    <cellStyle name="20% - Accent3 2 6 2 2 2 4" xfId="6764"/>
    <cellStyle name="20% - Accent3 2 6 2 2 2 5" xfId="6765"/>
    <cellStyle name="20% - Accent3 2 6 2 2 2 6" xfId="6766"/>
    <cellStyle name="20% - Accent3 2 6 2 2 2 7" xfId="6767"/>
    <cellStyle name="20% - Accent3 2 6 2 2 3" xfId="6768"/>
    <cellStyle name="20% - Accent3 2 6 2 2 3 2" xfId="6769"/>
    <cellStyle name="20% - Accent3 2 6 2 2 3 2 2" xfId="6770"/>
    <cellStyle name="20% - Accent3 2 6 2 2 3 3" xfId="6771"/>
    <cellStyle name="20% - Accent3 2 6 2 2 3 3 2" xfId="6772"/>
    <cellStyle name="20% - Accent3 2 6 2 2 3 4" xfId="6773"/>
    <cellStyle name="20% - Accent3 2 6 2 2 3 5" xfId="6774"/>
    <cellStyle name="20% - Accent3 2 6 2 2 3 6" xfId="6775"/>
    <cellStyle name="20% - Accent3 2 6 2 2 3 7" xfId="6776"/>
    <cellStyle name="20% - Accent3 2 6 2 2 4" xfId="6777"/>
    <cellStyle name="20% - Accent3 2 6 2 2 4 2" xfId="6778"/>
    <cellStyle name="20% - Accent3 2 6 2 2 4 2 2" xfId="6779"/>
    <cellStyle name="20% - Accent3 2 6 2 2 4 3" xfId="6780"/>
    <cellStyle name="20% - Accent3 2 6 2 2 4 3 2" xfId="6781"/>
    <cellStyle name="20% - Accent3 2 6 2 2 4 4" xfId="6782"/>
    <cellStyle name="20% - Accent3 2 6 2 2 4 5" xfId="6783"/>
    <cellStyle name="20% - Accent3 2 6 2 2 4 6" xfId="6784"/>
    <cellStyle name="20% - Accent3 2 6 2 2 4 7" xfId="6785"/>
    <cellStyle name="20% - Accent3 2 6 2 2 5" xfId="6786"/>
    <cellStyle name="20% - Accent3 2 6 2 2 5 2" xfId="6787"/>
    <cellStyle name="20% - Accent3 2 6 2 2 6" xfId="6788"/>
    <cellStyle name="20% - Accent3 2 6 2 2 6 2" xfId="6789"/>
    <cellStyle name="20% - Accent3 2 6 2 2 7" xfId="6790"/>
    <cellStyle name="20% - Accent3 2 6 2 2 8" xfId="6791"/>
    <cellStyle name="20% - Accent3 2 6 2 2 9" xfId="6792"/>
    <cellStyle name="20% - Accent3 2 6 2 3" xfId="6793"/>
    <cellStyle name="20% - Accent3 2 6 2 3 2" xfId="6794"/>
    <cellStyle name="20% - Accent3 2 6 2 3 2 2" xfId="6795"/>
    <cellStyle name="20% - Accent3 2 6 2 3 3" xfId="6796"/>
    <cellStyle name="20% - Accent3 2 6 2 3 3 2" xfId="6797"/>
    <cellStyle name="20% - Accent3 2 6 2 3 4" xfId="6798"/>
    <cellStyle name="20% - Accent3 2 6 2 3 5" xfId="6799"/>
    <cellStyle name="20% - Accent3 2 6 2 3 6" xfId="6800"/>
    <cellStyle name="20% - Accent3 2 6 2 3 7" xfId="6801"/>
    <cellStyle name="20% - Accent3 2 6 2 4" xfId="6802"/>
    <cellStyle name="20% - Accent3 2 6 2 4 2" xfId="6803"/>
    <cellStyle name="20% - Accent3 2 6 2 4 2 2" xfId="6804"/>
    <cellStyle name="20% - Accent3 2 6 2 4 3" xfId="6805"/>
    <cellStyle name="20% - Accent3 2 6 2 4 3 2" xfId="6806"/>
    <cellStyle name="20% - Accent3 2 6 2 4 4" xfId="6807"/>
    <cellStyle name="20% - Accent3 2 6 2 4 5" xfId="6808"/>
    <cellStyle name="20% - Accent3 2 6 2 4 6" xfId="6809"/>
    <cellStyle name="20% - Accent3 2 6 2 4 7" xfId="6810"/>
    <cellStyle name="20% - Accent3 2 6 2 5" xfId="6811"/>
    <cellStyle name="20% - Accent3 2 6 2 5 2" xfId="6812"/>
    <cellStyle name="20% - Accent3 2 6 2 5 2 2" xfId="6813"/>
    <cellStyle name="20% - Accent3 2 6 2 5 3" xfId="6814"/>
    <cellStyle name="20% - Accent3 2 6 2 5 3 2" xfId="6815"/>
    <cellStyle name="20% - Accent3 2 6 2 5 4" xfId="6816"/>
    <cellStyle name="20% - Accent3 2 6 2 5 5" xfId="6817"/>
    <cellStyle name="20% - Accent3 2 6 2 5 6" xfId="6818"/>
    <cellStyle name="20% - Accent3 2 6 2 5 7" xfId="6819"/>
    <cellStyle name="20% - Accent3 2 6 2 6" xfId="6820"/>
    <cellStyle name="20% - Accent3 2 6 2 6 2" xfId="6821"/>
    <cellStyle name="20% - Accent3 2 6 2 7" xfId="6822"/>
    <cellStyle name="20% - Accent3 2 6 2 7 2" xfId="6823"/>
    <cellStyle name="20% - Accent3 2 6 2 8" xfId="6824"/>
    <cellStyle name="20% - Accent3 2 6 2 9" xfId="6825"/>
    <cellStyle name="20% - Accent3 2 6 3" xfId="6826"/>
    <cellStyle name="20% - Accent3 2 6 3 10" xfId="6827"/>
    <cellStyle name="20% - Accent3 2 6 3 11" xfId="6828"/>
    <cellStyle name="20% - Accent3 2 6 3 2" xfId="6829"/>
    <cellStyle name="20% - Accent3 2 6 3 2 10" xfId="6830"/>
    <cellStyle name="20% - Accent3 2 6 3 2 2" xfId="6831"/>
    <cellStyle name="20% - Accent3 2 6 3 2 2 2" xfId="6832"/>
    <cellStyle name="20% - Accent3 2 6 3 2 2 2 2" xfId="6833"/>
    <cellStyle name="20% - Accent3 2 6 3 2 2 3" xfId="6834"/>
    <cellStyle name="20% - Accent3 2 6 3 2 2 3 2" xfId="6835"/>
    <cellStyle name="20% - Accent3 2 6 3 2 2 4" xfId="6836"/>
    <cellStyle name="20% - Accent3 2 6 3 2 2 5" xfId="6837"/>
    <cellStyle name="20% - Accent3 2 6 3 2 2 6" xfId="6838"/>
    <cellStyle name="20% - Accent3 2 6 3 2 2 7" xfId="6839"/>
    <cellStyle name="20% - Accent3 2 6 3 2 3" xfId="6840"/>
    <cellStyle name="20% - Accent3 2 6 3 2 3 2" xfId="6841"/>
    <cellStyle name="20% - Accent3 2 6 3 2 3 2 2" xfId="6842"/>
    <cellStyle name="20% - Accent3 2 6 3 2 3 3" xfId="6843"/>
    <cellStyle name="20% - Accent3 2 6 3 2 3 3 2" xfId="6844"/>
    <cellStyle name="20% - Accent3 2 6 3 2 3 4" xfId="6845"/>
    <cellStyle name="20% - Accent3 2 6 3 2 3 5" xfId="6846"/>
    <cellStyle name="20% - Accent3 2 6 3 2 3 6" xfId="6847"/>
    <cellStyle name="20% - Accent3 2 6 3 2 3 7" xfId="6848"/>
    <cellStyle name="20% - Accent3 2 6 3 2 4" xfId="6849"/>
    <cellStyle name="20% - Accent3 2 6 3 2 4 2" xfId="6850"/>
    <cellStyle name="20% - Accent3 2 6 3 2 4 2 2" xfId="6851"/>
    <cellStyle name="20% - Accent3 2 6 3 2 4 3" xfId="6852"/>
    <cellStyle name="20% - Accent3 2 6 3 2 4 3 2" xfId="6853"/>
    <cellStyle name="20% - Accent3 2 6 3 2 4 4" xfId="6854"/>
    <cellStyle name="20% - Accent3 2 6 3 2 4 5" xfId="6855"/>
    <cellStyle name="20% - Accent3 2 6 3 2 4 6" xfId="6856"/>
    <cellStyle name="20% - Accent3 2 6 3 2 4 7" xfId="6857"/>
    <cellStyle name="20% - Accent3 2 6 3 2 5" xfId="6858"/>
    <cellStyle name="20% - Accent3 2 6 3 2 5 2" xfId="6859"/>
    <cellStyle name="20% - Accent3 2 6 3 2 6" xfId="6860"/>
    <cellStyle name="20% - Accent3 2 6 3 2 6 2" xfId="6861"/>
    <cellStyle name="20% - Accent3 2 6 3 2 7" xfId="6862"/>
    <cellStyle name="20% - Accent3 2 6 3 2 8" xfId="6863"/>
    <cellStyle name="20% - Accent3 2 6 3 2 9" xfId="6864"/>
    <cellStyle name="20% - Accent3 2 6 3 3" xfId="6865"/>
    <cellStyle name="20% - Accent3 2 6 3 3 2" xfId="6866"/>
    <cellStyle name="20% - Accent3 2 6 3 3 2 2" xfId="6867"/>
    <cellStyle name="20% - Accent3 2 6 3 3 3" xfId="6868"/>
    <cellStyle name="20% - Accent3 2 6 3 3 3 2" xfId="6869"/>
    <cellStyle name="20% - Accent3 2 6 3 3 4" xfId="6870"/>
    <cellStyle name="20% - Accent3 2 6 3 3 5" xfId="6871"/>
    <cellStyle name="20% - Accent3 2 6 3 3 6" xfId="6872"/>
    <cellStyle name="20% - Accent3 2 6 3 3 7" xfId="6873"/>
    <cellStyle name="20% - Accent3 2 6 3 4" xfId="6874"/>
    <cellStyle name="20% - Accent3 2 6 3 4 2" xfId="6875"/>
    <cellStyle name="20% - Accent3 2 6 3 4 2 2" xfId="6876"/>
    <cellStyle name="20% - Accent3 2 6 3 4 3" xfId="6877"/>
    <cellStyle name="20% - Accent3 2 6 3 4 3 2" xfId="6878"/>
    <cellStyle name="20% - Accent3 2 6 3 4 4" xfId="6879"/>
    <cellStyle name="20% - Accent3 2 6 3 4 5" xfId="6880"/>
    <cellStyle name="20% - Accent3 2 6 3 4 6" xfId="6881"/>
    <cellStyle name="20% - Accent3 2 6 3 4 7" xfId="6882"/>
    <cellStyle name="20% - Accent3 2 6 3 5" xfId="6883"/>
    <cellStyle name="20% - Accent3 2 6 3 5 2" xfId="6884"/>
    <cellStyle name="20% - Accent3 2 6 3 5 2 2" xfId="6885"/>
    <cellStyle name="20% - Accent3 2 6 3 5 3" xfId="6886"/>
    <cellStyle name="20% - Accent3 2 6 3 5 3 2" xfId="6887"/>
    <cellStyle name="20% - Accent3 2 6 3 5 4" xfId="6888"/>
    <cellStyle name="20% - Accent3 2 6 3 5 5" xfId="6889"/>
    <cellStyle name="20% - Accent3 2 6 3 5 6" xfId="6890"/>
    <cellStyle name="20% - Accent3 2 6 3 5 7" xfId="6891"/>
    <cellStyle name="20% - Accent3 2 6 3 6" xfId="6892"/>
    <cellStyle name="20% - Accent3 2 6 3 6 2" xfId="6893"/>
    <cellStyle name="20% - Accent3 2 6 3 7" xfId="6894"/>
    <cellStyle name="20% - Accent3 2 6 3 7 2" xfId="6895"/>
    <cellStyle name="20% - Accent3 2 6 3 8" xfId="6896"/>
    <cellStyle name="20% - Accent3 2 6 3 9" xfId="6897"/>
    <cellStyle name="20% - Accent3 2 6 4" xfId="6898"/>
    <cellStyle name="20% - Accent3 2 6 4 10" xfId="6899"/>
    <cellStyle name="20% - Accent3 2 6 4 2" xfId="6900"/>
    <cellStyle name="20% - Accent3 2 6 4 2 2" xfId="6901"/>
    <cellStyle name="20% - Accent3 2 6 4 2 2 2" xfId="6902"/>
    <cellStyle name="20% - Accent3 2 6 4 2 3" xfId="6903"/>
    <cellStyle name="20% - Accent3 2 6 4 2 3 2" xfId="6904"/>
    <cellStyle name="20% - Accent3 2 6 4 2 4" xfId="6905"/>
    <cellStyle name="20% - Accent3 2 6 4 2 5" xfId="6906"/>
    <cellStyle name="20% - Accent3 2 6 4 2 6" xfId="6907"/>
    <cellStyle name="20% - Accent3 2 6 4 2 7" xfId="6908"/>
    <cellStyle name="20% - Accent3 2 6 4 3" xfId="6909"/>
    <cellStyle name="20% - Accent3 2 6 4 3 2" xfId="6910"/>
    <cellStyle name="20% - Accent3 2 6 4 3 2 2" xfId="6911"/>
    <cellStyle name="20% - Accent3 2 6 4 3 3" xfId="6912"/>
    <cellStyle name="20% - Accent3 2 6 4 3 3 2" xfId="6913"/>
    <cellStyle name="20% - Accent3 2 6 4 3 4" xfId="6914"/>
    <cellStyle name="20% - Accent3 2 6 4 3 5" xfId="6915"/>
    <cellStyle name="20% - Accent3 2 6 4 3 6" xfId="6916"/>
    <cellStyle name="20% - Accent3 2 6 4 3 7" xfId="6917"/>
    <cellStyle name="20% - Accent3 2 6 4 4" xfId="6918"/>
    <cellStyle name="20% - Accent3 2 6 4 4 2" xfId="6919"/>
    <cellStyle name="20% - Accent3 2 6 4 4 2 2" xfId="6920"/>
    <cellStyle name="20% - Accent3 2 6 4 4 3" xfId="6921"/>
    <cellStyle name="20% - Accent3 2 6 4 4 3 2" xfId="6922"/>
    <cellStyle name="20% - Accent3 2 6 4 4 4" xfId="6923"/>
    <cellStyle name="20% - Accent3 2 6 4 4 5" xfId="6924"/>
    <cellStyle name="20% - Accent3 2 6 4 4 6" xfId="6925"/>
    <cellStyle name="20% - Accent3 2 6 4 4 7" xfId="6926"/>
    <cellStyle name="20% - Accent3 2 6 4 5" xfId="6927"/>
    <cellStyle name="20% - Accent3 2 6 4 5 2" xfId="6928"/>
    <cellStyle name="20% - Accent3 2 6 4 6" xfId="6929"/>
    <cellStyle name="20% - Accent3 2 6 4 6 2" xfId="6930"/>
    <cellStyle name="20% - Accent3 2 6 4 7" xfId="6931"/>
    <cellStyle name="20% - Accent3 2 6 4 8" xfId="6932"/>
    <cellStyle name="20% - Accent3 2 6 4 9" xfId="6933"/>
    <cellStyle name="20% - Accent3 2 6 5" xfId="6934"/>
    <cellStyle name="20% - Accent3 2 6 5 2" xfId="6935"/>
    <cellStyle name="20% - Accent3 2 6 5 2 2" xfId="6936"/>
    <cellStyle name="20% - Accent3 2 6 5 3" xfId="6937"/>
    <cellStyle name="20% - Accent3 2 6 5 3 2" xfId="6938"/>
    <cellStyle name="20% - Accent3 2 6 5 4" xfId="6939"/>
    <cellStyle name="20% - Accent3 2 6 5 5" xfId="6940"/>
    <cellStyle name="20% - Accent3 2 6 5 6" xfId="6941"/>
    <cellStyle name="20% - Accent3 2 6 5 7" xfId="6942"/>
    <cellStyle name="20% - Accent3 2 6 6" xfId="6943"/>
    <cellStyle name="20% - Accent3 2 6 6 2" xfId="6944"/>
    <cellStyle name="20% - Accent3 2 6 6 2 2" xfId="6945"/>
    <cellStyle name="20% - Accent3 2 6 6 3" xfId="6946"/>
    <cellStyle name="20% - Accent3 2 6 6 3 2" xfId="6947"/>
    <cellStyle name="20% - Accent3 2 6 6 4" xfId="6948"/>
    <cellStyle name="20% - Accent3 2 6 6 5" xfId="6949"/>
    <cellStyle name="20% - Accent3 2 6 6 6" xfId="6950"/>
    <cellStyle name="20% - Accent3 2 6 6 7" xfId="6951"/>
    <cellStyle name="20% - Accent3 2 6 7" xfId="6952"/>
    <cellStyle name="20% - Accent3 2 6 7 2" xfId="6953"/>
    <cellStyle name="20% - Accent3 2 6 7 2 2" xfId="6954"/>
    <cellStyle name="20% - Accent3 2 6 7 3" xfId="6955"/>
    <cellStyle name="20% - Accent3 2 6 7 3 2" xfId="6956"/>
    <cellStyle name="20% - Accent3 2 6 7 4" xfId="6957"/>
    <cellStyle name="20% - Accent3 2 6 7 5" xfId="6958"/>
    <cellStyle name="20% - Accent3 2 6 7 6" xfId="6959"/>
    <cellStyle name="20% - Accent3 2 6 7 7" xfId="6960"/>
    <cellStyle name="20% - Accent3 2 6 8" xfId="6961"/>
    <cellStyle name="20% - Accent3 2 6 8 2" xfId="6962"/>
    <cellStyle name="20% - Accent3 2 6 9" xfId="6963"/>
    <cellStyle name="20% - Accent3 2 6 9 2" xfId="6964"/>
    <cellStyle name="20% - Accent3 2 7" xfId="6965"/>
    <cellStyle name="20% - Accent3 2 7 10" xfId="6966"/>
    <cellStyle name="20% - Accent3 2 7 11" xfId="6967"/>
    <cellStyle name="20% - Accent3 2 7 2" xfId="6968"/>
    <cellStyle name="20% - Accent3 2 7 2 10" xfId="6969"/>
    <cellStyle name="20% - Accent3 2 7 2 2" xfId="6970"/>
    <cellStyle name="20% - Accent3 2 7 2 2 2" xfId="6971"/>
    <cellStyle name="20% - Accent3 2 7 2 2 2 2" xfId="6972"/>
    <cellStyle name="20% - Accent3 2 7 2 2 3" xfId="6973"/>
    <cellStyle name="20% - Accent3 2 7 2 2 3 2" xfId="6974"/>
    <cellStyle name="20% - Accent3 2 7 2 2 4" xfId="6975"/>
    <cellStyle name="20% - Accent3 2 7 2 2 5" xfId="6976"/>
    <cellStyle name="20% - Accent3 2 7 2 2 6" xfId="6977"/>
    <cellStyle name="20% - Accent3 2 7 2 2 7" xfId="6978"/>
    <cellStyle name="20% - Accent3 2 7 2 3" xfId="6979"/>
    <cellStyle name="20% - Accent3 2 7 2 3 2" xfId="6980"/>
    <cellStyle name="20% - Accent3 2 7 2 3 2 2" xfId="6981"/>
    <cellStyle name="20% - Accent3 2 7 2 3 3" xfId="6982"/>
    <cellStyle name="20% - Accent3 2 7 2 3 3 2" xfId="6983"/>
    <cellStyle name="20% - Accent3 2 7 2 3 4" xfId="6984"/>
    <cellStyle name="20% - Accent3 2 7 2 3 5" xfId="6985"/>
    <cellStyle name="20% - Accent3 2 7 2 3 6" xfId="6986"/>
    <cellStyle name="20% - Accent3 2 7 2 3 7" xfId="6987"/>
    <cellStyle name="20% - Accent3 2 7 2 4" xfId="6988"/>
    <cellStyle name="20% - Accent3 2 7 2 4 2" xfId="6989"/>
    <cellStyle name="20% - Accent3 2 7 2 4 2 2" xfId="6990"/>
    <cellStyle name="20% - Accent3 2 7 2 4 3" xfId="6991"/>
    <cellStyle name="20% - Accent3 2 7 2 4 3 2" xfId="6992"/>
    <cellStyle name="20% - Accent3 2 7 2 4 4" xfId="6993"/>
    <cellStyle name="20% - Accent3 2 7 2 4 5" xfId="6994"/>
    <cellStyle name="20% - Accent3 2 7 2 4 6" xfId="6995"/>
    <cellStyle name="20% - Accent3 2 7 2 4 7" xfId="6996"/>
    <cellStyle name="20% - Accent3 2 7 2 5" xfId="6997"/>
    <cellStyle name="20% - Accent3 2 7 2 5 2" xfId="6998"/>
    <cellStyle name="20% - Accent3 2 7 2 6" xfId="6999"/>
    <cellStyle name="20% - Accent3 2 7 2 6 2" xfId="7000"/>
    <cellStyle name="20% - Accent3 2 7 2 7" xfId="7001"/>
    <cellStyle name="20% - Accent3 2 7 2 8" xfId="7002"/>
    <cellStyle name="20% - Accent3 2 7 2 9" xfId="7003"/>
    <cellStyle name="20% - Accent3 2 7 3" xfId="7004"/>
    <cellStyle name="20% - Accent3 2 7 3 2" xfId="7005"/>
    <cellStyle name="20% - Accent3 2 7 3 2 2" xfId="7006"/>
    <cellStyle name="20% - Accent3 2 7 3 3" xfId="7007"/>
    <cellStyle name="20% - Accent3 2 7 3 3 2" xfId="7008"/>
    <cellStyle name="20% - Accent3 2 7 3 4" xfId="7009"/>
    <cellStyle name="20% - Accent3 2 7 3 5" xfId="7010"/>
    <cellStyle name="20% - Accent3 2 7 3 6" xfId="7011"/>
    <cellStyle name="20% - Accent3 2 7 3 7" xfId="7012"/>
    <cellStyle name="20% - Accent3 2 7 4" xfId="7013"/>
    <cellStyle name="20% - Accent3 2 7 4 2" xfId="7014"/>
    <cellStyle name="20% - Accent3 2 7 4 2 2" xfId="7015"/>
    <cellStyle name="20% - Accent3 2 7 4 3" xfId="7016"/>
    <cellStyle name="20% - Accent3 2 7 4 3 2" xfId="7017"/>
    <cellStyle name="20% - Accent3 2 7 4 4" xfId="7018"/>
    <cellStyle name="20% - Accent3 2 7 4 5" xfId="7019"/>
    <cellStyle name="20% - Accent3 2 7 4 6" xfId="7020"/>
    <cellStyle name="20% - Accent3 2 7 4 7" xfId="7021"/>
    <cellStyle name="20% - Accent3 2 7 5" xfId="7022"/>
    <cellStyle name="20% - Accent3 2 7 5 2" xfId="7023"/>
    <cellStyle name="20% - Accent3 2 7 5 2 2" xfId="7024"/>
    <cellStyle name="20% - Accent3 2 7 5 3" xfId="7025"/>
    <cellStyle name="20% - Accent3 2 7 5 3 2" xfId="7026"/>
    <cellStyle name="20% - Accent3 2 7 5 4" xfId="7027"/>
    <cellStyle name="20% - Accent3 2 7 5 5" xfId="7028"/>
    <cellStyle name="20% - Accent3 2 7 5 6" xfId="7029"/>
    <cellStyle name="20% - Accent3 2 7 5 7" xfId="7030"/>
    <cellStyle name="20% - Accent3 2 7 6" xfId="7031"/>
    <cellStyle name="20% - Accent3 2 7 6 2" xfId="7032"/>
    <cellStyle name="20% - Accent3 2 7 7" xfId="7033"/>
    <cellStyle name="20% - Accent3 2 7 7 2" xfId="7034"/>
    <cellStyle name="20% - Accent3 2 7 8" xfId="7035"/>
    <cellStyle name="20% - Accent3 2 7 9" xfId="7036"/>
    <cellStyle name="20% - Accent3 2 8" xfId="7037"/>
    <cellStyle name="20% - Accent3 2 8 10" xfId="7038"/>
    <cellStyle name="20% - Accent3 2 8 11" xfId="7039"/>
    <cellStyle name="20% - Accent3 2 8 2" xfId="7040"/>
    <cellStyle name="20% - Accent3 2 8 2 10" xfId="7041"/>
    <cellStyle name="20% - Accent3 2 8 2 2" xfId="7042"/>
    <cellStyle name="20% - Accent3 2 8 2 2 2" xfId="7043"/>
    <cellStyle name="20% - Accent3 2 8 2 2 2 2" xfId="7044"/>
    <cellStyle name="20% - Accent3 2 8 2 2 3" xfId="7045"/>
    <cellStyle name="20% - Accent3 2 8 2 2 3 2" xfId="7046"/>
    <cellStyle name="20% - Accent3 2 8 2 2 4" xfId="7047"/>
    <cellStyle name="20% - Accent3 2 8 2 2 5" xfId="7048"/>
    <cellStyle name="20% - Accent3 2 8 2 2 6" xfId="7049"/>
    <cellStyle name="20% - Accent3 2 8 2 2 7" xfId="7050"/>
    <cellStyle name="20% - Accent3 2 8 2 3" xfId="7051"/>
    <cellStyle name="20% - Accent3 2 8 2 3 2" xfId="7052"/>
    <cellStyle name="20% - Accent3 2 8 2 3 2 2" xfId="7053"/>
    <cellStyle name="20% - Accent3 2 8 2 3 3" xfId="7054"/>
    <cellStyle name="20% - Accent3 2 8 2 3 3 2" xfId="7055"/>
    <cellStyle name="20% - Accent3 2 8 2 3 4" xfId="7056"/>
    <cellStyle name="20% - Accent3 2 8 2 3 5" xfId="7057"/>
    <cellStyle name="20% - Accent3 2 8 2 3 6" xfId="7058"/>
    <cellStyle name="20% - Accent3 2 8 2 3 7" xfId="7059"/>
    <cellStyle name="20% - Accent3 2 8 2 4" xfId="7060"/>
    <cellStyle name="20% - Accent3 2 8 2 4 2" xfId="7061"/>
    <cellStyle name="20% - Accent3 2 8 2 4 2 2" xfId="7062"/>
    <cellStyle name="20% - Accent3 2 8 2 4 3" xfId="7063"/>
    <cellStyle name="20% - Accent3 2 8 2 4 3 2" xfId="7064"/>
    <cellStyle name="20% - Accent3 2 8 2 4 4" xfId="7065"/>
    <cellStyle name="20% - Accent3 2 8 2 4 5" xfId="7066"/>
    <cellStyle name="20% - Accent3 2 8 2 4 6" xfId="7067"/>
    <cellStyle name="20% - Accent3 2 8 2 4 7" xfId="7068"/>
    <cellStyle name="20% - Accent3 2 8 2 5" xfId="7069"/>
    <cellStyle name="20% - Accent3 2 8 2 5 2" xfId="7070"/>
    <cellStyle name="20% - Accent3 2 8 2 6" xfId="7071"/>
    <cellStyle name="20% - Accent3 2 8 2 6 2" xfId="7072"/>
    <cellStyle name="20% - Accent3 2 8 2 7" xfId="7073"/>
    <cellStyle name="20% - Accent3 2 8 2 8" xfId="7074"/>
    <cellStyle name="20% - Accent3 2 8 2 9" xfId="7075"/>
    <cellStyle name="20% - Accent3 2 8 3" xfId="7076"/>
    <cellStyle name="20% - Accent3 2 8 3 2" xfId="7077"/>
    <cellStyle name="20% - Accent3 2 8 3 2 2" xfId="7078"/>
    <cellStyle name="20% - Accent3 2 8 3 3" xfId="7079"/>
    <cellStyle name="20% - Accent3 2 8 3 3 2" xfId="7080"/>
    <cellStyle name="20% - Accent3 2 8 3 4" xfId="7081"/>
    <cellStyle name="20% - Accent3 2 8 3 5" xfId="7082"/>
    <cellStyle name="20% - Accent3 2 8 3 6" xfId="7083"/>
    <cellStyle name="20% - Accent3 2 8 3 7" xfId="7084"/>
    <cellStyle name="20% - Accent3 2 8 4" xfId="7085"/>
    <cellStyle name="20% - Accent3 2 8 4 2" xfId="7086"/>
    <cellStyle name="20% - Accent3 2 8 4 2 2" xfId="7087"/>
    <cellStyle name="20% - Accent3 2 8 4 3" xfId="7088"/>
    <cellStyle name="20% - Accent3 2 8 4 3 2" xfId="7089"/>
    <cellStyle name="20% - Accent3 2 8 4 4" xfId="7090"/>
    <cellStyle name="20% - Accent3 2 8 4 5" xfId="7091"/>
    <cellStyle name="20% - Accent3 2 8 4 6" xfId="7092"/>
    <cellStyle name="20% - Accent3 2 8 4 7" xfId="7093"/>
    <cellStyle name="20% - Accent3 2 8 5" xfId="7094"/>
    <cellStyle name="20% - Accent3 2 8 5 2" xfId="7095"/>
    <cellStyle name="20% - Accent3 2 8 5 2 2" xfId="7096"/>
    <cellStyle name="20% - Accent3 2 8 5 3" xfId="7097"/>
    <cellStyle name="20% - Accent3 2 8 5 3 2" xfId="7098"/>
    <cellStyle name="20% - Accent3 2 8 5 4" xfId="7099"/>
    <cellStyle name="20% - Accent3 2 8 5 5" xfId="7100"/>
    <cellStyle name="20% - Accent3 2 8 5 6" xfId="7101"/>
    <cellStyle name="20% - Accent3 2 8 5 7" xfId="7102"/>
    <cellStyle name="20% - Accent3 2 8 6" xfId="7103"/>
    <cellStyle name="20% - Accent3 2 8 6 2" xfId="7104"/>
    <cellStyle name="20% - Accent3 2 8 7" xfId="7105"/>
    <cellStyle name="20% - Accent3 2 8 7 2" xfId="7106"/>
    <cellStyle name="20% - Accent3 2 8 8" xfId="7107"/>
    <cellStyle name="20% - Accent3 2 8 9" xfId="7108"/>
    <cellStyle name="20% - Accent3 2 9" xfId="7109"/>
    <cellStyle name="20% - Accent3 2 9 10" xfId="7110"/>
    <cellStyle name="20% - Accent3 2 9 2" xfId="7111"/>
    <cellStyle name="20% - Accent3 2 9 2 2" xfId="7112"/>
    <cellStyle name="20% - Accent3 2 9 2 2 2" xfId="7113"/>
    <cellStyle name="20% - Accent3 2 9 2 3" xfId="7114"/>
    <cellStyle name="20% - Accent3 2 9 2 3 2" xfId="7115"/>
    <cellStyle name="20% - Accent3 2 9 2 4" xfId="7116"/>
    <cellStyle name="20% - Accent3 2 9 2 5" xfId="7117"/>
    <cellStyle name="20% - Accent3 2 9 2 6" xfId="7118"/>
    <cellStyle name="20% - Accent3 2 9 2 7" xfId="7119"/>
    <cellStyle name="20% - Accent3 2 9 3" xfId="7120"/>
    <cellStyle name="20% - Accent3 2 9 3 2" xfId="7121"/>
    <cellStyle name="20% - Accent3 2 9 3 2 2" xfId="7122"/>
    <cellStyle name="20% - Accent3 2 9 3 3" xfId="7123"/>
    <cellStyle name="20% - Accent3 2 9 3 3 2" xfId="7124"/>
    <cellStyle name="20% - Accent3 2 9 3 4" xfId="7125"/>
    <cellStyle name="20% - Accent3 2 9 3 5" xfId="7126"/>
    <cellStyle name="20% - Accent3 2 9 3 6" xfId="7127"/>
    <cellStyle name="20% - Accent3 2 9 3 7" xfId="7128"/>
    <cellStyle name="20% - Accent3 2 9 4" xfId="7129"/>
    <cellStyle name="20% - Accent3 2 9 4 2" xfId="7130"/>
    <cellStyle name="20% - Accent3 2 9 4 2 2" xfId="7131"/>
    <cellStyle name="20% - Accent3 2 9 4 3" xfId="7132"/>
    <cellStyle name="20% - Accent3 2 9 4 3 2" xfId="7133"/>
    <cellStyle name="20% - Accent3 2 9 4 4" xfId="7134"/>
    <cellStyle name="20% - Accent3 2 9 4 5" xfId="7135"/>
    <cellStyle name="20% - Accent3 2 9 4 6" xfId="7136"/>
    <cellStyle name="20% - Accent3 2 9 4 7" xfId="7137"/>
    <cellStyle name="20% - Accent3 2 9 5" xfId="7138"/>
    <cellStyle name="20% - Accent3 2 9 5 2" xfId="7139"/>
    <cellStyle name="20% - Accent3 2 9 6" xfId="7140"/>
    <cellStyle name="20% - Accent3 2 9 6 2" xfId="7141"/>
    <cellStyle name="20% - Accent3 2 9 7" xfId="7142"/>
    <cellStyle name="20% - Accent3 2 9 8" xfId="7143"/>
    <cellStyle name="20% - Accent3 2 9 9" xfId="7144"/>
    <cellStyle name="20% - Accent3 3" xfId="493"/>
    <cellStyle name="20% - Accent3 3 10" xfId="7145"/>
    <cellStyle name="20% - Accent3 3 10 2" xfId="7146"/>
    <cellStyle name="20% - Accent3 3 10 2 2" xfId="7147"/>
    <cellStyle name="20% - Accent3 3 10 3" xfId="7148"/>
    <cellStyle name="20% - Accent3 3 10 3 2" xfId="7149"/>
    <cellStyle name="20% - Accent3 3 10 4" xfId="7150"/>
    <cellStyle name="20% - Accent3 3 10 5" xfId="7151"/>
    <cellStyle name="20% - Accent3 3 10 6" xfId="7152"/>
    <cellStyle name="20% - Accent3 3 10 7" xfId="7153"/>
    <cellStyle name="20% - Accent3 3 11" xfId="7154"/>
    <cellStyle name="20% - Accent3 3 11 2" xfId="7155"/>
    <cellStyle name="20% - Accent3 3 11 2 2" xfId="7156"/>
    <cellStyle name="20% - Accent3 3 11 3" xfId="7157"/>
    <cellStyle name="20% - Accent3 3 11 3 2" xfId="7158"/>
    <cellStyle name="20% - Accent3 3 11 4" xfId="7159"/>
    <cellStyle name="20% - Accent3 3 11 5" xfId="7160"/>
    <cellStyle name="20% - Accent3 3 11 6" xfId="7161"/>
    <cellStyle name="20% - Accent3 3 11 7" xfId="7162"/>
    <cellStyle name="20% - Accent3 3 12" xfId="7163"/>
    <cellStyle name="20% - Accent3 3 12 2" xfId="7164"/>
    <cellStyle name="20% - Accent3 3 12 2 2" xfId="7165"/>
    <cellStyle name="20% - Accent3 3 12 3" xfId="7166"/>
    <cellStyle name="20% - Accent3 3 12 3 2" xfId="7167"/>
    <cellStyle name="20% - Accent3 3 12 4" xfId="7168"/>
    <cellStyle name="20% - Accent3 3 12 5" xfId="7169"/>
    <cellStyle name="20% - Accent3 3 12 6" xfId="7170"/>
    <cellStyle name="20% - Accent3 3 12 7" xfId="7171"/>
    <cellStyle name="20% - Accent3 3 13" xfId="7172"/>
    <cellStyle name="20% - Accent3 3 13 2" xfId="7173"/>
    <cellStyle name="20% - Accent3 3 14" xfId="7174"/>
    <cellStyle name="20% - Accent3 3 14 2" xfId="7175"/>
    <cellStyle name="20% - Accent3 3 15" xfId="7176"/>
    <cellStyle name="20% - Accent3 3 16" xfId="7177"/>
    <cellStyle name="20% - Accent3 3 17" xfId="7178"/>
    <cellStyle name="20% - Accent3 3 18" xfId="7179"/>
    <cellStyle name="20% - Accent3 3 2" xfId="7180"/>
    <cellStyle name="20% - Accent3 3 2 10" xfId="7181"/>
    <cellStyle name="20% - Accent3 3 2 11" xfId="7182"/>
    <cellStyle name="20% - Accent3 3 2 12" xfId="7183"/>
    <cellStyle name="20% - Accent3 3 2 13" xfId="7184"/>
    <cellStyle name="20% - Accent3 3 2 2" xfId="7185"/>
    <cellStyle name="20% - Accent3 3 2 2 10" xfId="7186"/>
    <cellStyle name="20% - Accent3 3 2 2 11" xfId="7187"/>
    <cellStyle name="20% - Accent3 3 2 2 2" xfId="7188"/>
    <cellStyle name="20% - Accent3 3 2 2 2 10" xfId="7189"/>
    <cellStyle name="20% - Accent3 3 2 2 2 2" xfId="7190"/>
    <cellStyle name="20% - Accent3 3 2 2 2 2 2" xfId="7191"/>
    <cellStyle name="20% - Accent3 3 2 2 2 2 2 2" xfId="7192"/>
    <cellStyle name="20% - Accent3 3 2 2 2 2 3" xfId="7193"/>
    <cellStyle name="20% - Accent3 3 2 2 2 2 3 2" xfId="7194"/>
    <cellStyle name="20% - Accent3 3 2 2 2 2 4" xfId="7195"/>
    <cellStyle name="20% - Accent3 3 2 2 2 2 5" xfId="7196"/>
    <cellStyle name="20% - Accent3 3 2 2 2 2 6" xfId="7197"/>
    <cellStyle name="20% - Accent3 3 2 2 2 2 7" xfId="7198"/>
    <cellStyle name="20% - Accent3 3 2 2 2 3" xfId="7199"/>
    <cellStyle name="20% - Accent3 3 2 2 2 3 2" xfId="7200"/>
    <cellStyle name="20% - Accent3 3 2 2 2 3 2 2" xfId="7201"/>
    <cellStyle name="20% - Accent3 3 2 2 2 3 3" xfId="7202"/>
    <cellStyle name="20% - Accent3 3 2 2 2 3 3 2" xfId="7203"/>
    <cellStyle name="20% - Accent3 3 2 2 2 3 4" xfId="7204"/>
    <cellStyle name="20% - Accent3 3 2 2 2 3 5" xfId="7205"/>
    <cellStyle name="20% - Accent3 3 2 2 2 3 6" xfId="7206"/>
    <cellStyle name="20% - Accent3 3 2 2 2 3 7" xfId="7207"/>
    <cellStyle name="20% - Accent3 3 2 2 2 4" xfId="7208"/>
    <cellStyle name="20% - Accent3 3 2 2 2 4 2" xfId="7209"/>
    <cellStyle name="20% - Accent3 3 2 2 2 4 2 2" xfId="7210"/>
    <cellStyle name="20% - Accent3 3 2 2 2 4 3" xfId="7211"/>
    <cellStyle name="20% - Accent3 3 2 2 2 4 3 2" xfId="7212"/>
    <cellStyle name="20% - Accent3 3 2 2 2 4 4" xfId="7213"/>
    <cellStyle name="20% - Accent3 3 2 2 2 4 5" xfId="7214"/>
    <cellStyle name="20% - Accent3 3 2 2 2 4 6" xfId="7215"/>
    <cellStyle name="20% - Accent3 3 2 2 2 4 7" xfId="7216"/>
    <cellStyle name="20% - Accent3 3 2 2 2 5" xfId="7217"/>
    <cellStyle name="20% - Accent3 3 2 2 2 5 2" xfId="7218"/>
    <cellStyle name="20% - Accent3 3 2 2 2 6" xfId="7219"/>
    <cellStyle name="20% - Accent3 3 2 2 2 6 2" xfId="7220"/>
    <cellStyle name="20% - Accent3 3 2 2 2 7" xfId="7221"/>
    <cellStyle name="20% - Accent3 3 2 2 2 8" xfId="7222"/>
    <cellStyle name="20% - Accent3 3 2 2 2 9" xfId="7223"/>
    <cellStyle name="20% - Accent3 3 2 2 3" xfId="7224"/>
    <cellStyle name="20% - Accent3 3 2 2 3 2" xfId="7225"/>
    <cellStyle name="20% - Accent3 3 2 2 3 2 2" xfId="7226"/>
    <cellStyle name="20% - Accent3 3 2 2 3 3" xfId="7227"/>
    <cellStyle name="20% - Accent3 3 2 2 3 3 2" xfId="7228"/>
    <cellStyle name="20% - Accent3 3 2 2 3 4" xfId="7229"/>
    <cellStyle name="20% - Accent3 3 2 2 3 5" xfId="7230"/>
    <cellStyle name="20% - Accent3 3 2 2 3 6" xfId="7231"/>
    <cellStyle name="20% - Accent3 3 2 2 3 7" xfId="7232"/>
    <cellStyle name="20% - Accent3 3 2 2 4" xfId="7233"/>
    <cellStyle name="20% - Accent3 3 2 2 4 2" xfId="7234"/>
    <cellStyle name="20% - Accent3 3 2 2 4 2 2" xfId="7235"/>
    <cellStyle name="20% - Accent3 3 2 2 4 3" xfId="7236"/>
    <cellStyle name="20% - Accent3 3 2 2 4 3 2" xfId="7237"/>
    <cellStyle name="20% - Accent3 3 2 2 4 4" xfId="7238"/>
    <cellStyle name="20% - Accent3 3 2 2 4 5" xfId="7239"/>
    <cellStyle name="20% - Accent3 3 2 2 4 6" xfId="7240"/>
    <cellStyle name="20% - Accent3 3 2 2 4 7" xfId="7241"/>
    <cellStyle name="20% - Accent3 3 2 2 5" xfId="7242"/>
    <cellStyle name="20% - Accent3 3 2 2 5 2" xfId="7243"/>
    <cellStyle name="20% - Accent3 3 2 2 5 2 2" xfId="7244"/>
    <cellStyle name="20% - Accent3 3 2 2 5 3" xfId="7245"/>
    <cellStyle name="20% - Accent3 3 2 2 5 3 2" xfId="7246"/>
    <cellStyle name="20% - Accent3 3 2 2 5 4" xfId="7247"/>
    <cellStyle name="20% - Accent3 3 2 2 5 5" xfId="7248"/>
    <cellStyle name="20% - Accent3 3 2 2 5 6" xfId="7249"/>
    <cellStyle name="20% - Accent3 3 2 2 5 7" xfId="7250"/>
    <cellStyle name="20% - Accent3 3 2 2 6" xfId="7251"/>
    <cellStyle name="20% - Accent3 3 2 2 6 2" xfId="7252"/>
    <cellStyle name="20% - Accent3 3 2 2 7" xfId="7253"/>
    <cellStyle name="20% - Accent3 3 2 2 7 2" xfId="7254"/>
    <cellStyle name="20% - Accent3 3 2 2 8" xfId="7255"/>
    <cellStyle name="20% - Accent3 3 2 2 9" xfId="7256"/>
    <cellStyle name="20% - Accent3 3 2 3" xfId="7257"/>
    <cellStyle name="20% - Accent3 3 2 3 10" xfId="7258"/>
    <cellStyle name="20% - Accent3 3 2 3 11" xfId="7259"/>
    <cellStyle name="20% - Accent3 3 2 3 2" xfId="7260"/>
    <cellStyle name="20% - Accent3 3 2 3 2 10" xfId="7261"/>
    <cellStyle name="20% - Accent3 3 2 3 2 2" xfId="7262"/>
    <cellStyle name="20% - Accent3 3 2 3 2 2 2" xfId="7263"/>
    <cellStyle name="20% - Accent3 3 2 3 2 2 2 2" xfId="7264"/>
    <cellStyle name="20% - Accent3 3 2 3 2 2 3" xfId="7265"/>
    <cellStyle name="20% - Accent3 3 2 3 2 2 3 2" xfId="7266"/>
    <cellStyle name="20% - Accent3 3 2 3 2 2 4" xfId="7267"/>
    <cellStyle name="20% - Accent3 3 2 3 2 2 5" xfId="7268"/>
    <cellStyle name="20% - Accent3 3 2 3 2 2 6" xfId="7269"/>
    <cellStyle name="20% - Accent3 3 2 3 2 2 7" xfId="7270"/>
    <cellStyle name="20% - Accent3 3 2 3 2 3" xfId="7271"/>
    <cellStyle name="20% - Accent3 3 2 3 2 3 2" xfId="7272"/>
    <cellStyle name="20% - Accent3 3 2 3 2 3 2 2" xfId="7273"/>
    <cellStyle name="20% - Accent3 3 2 3 2 3 3" xfId="7274"/>
    <cellStyle name="20% - Accent3 3 2 3 2 3 3 2" xfId="7275"/>
    <cellStyle name="20% - Accent3 3 2 3 2 3 4" xfId="7276"/>
    <cellStyle name="20% - Accent3 3 2 3 2 3 5" xfId="7277"/>
    <cellStyle name="20% - Accent3 3 2 3 2 3 6" xfId="7278"/>
    <cellStyle name="20% - Accent3 3 2 3 2 3 7" xfId="7279"/>
    <cellStyle name="20% - Accent3 3 2 3 2 4" xfId="7280"/>
    <cellStyle name="20% - Accent3 3 2 3 2 4 2" xfId="7281"/>
    <cellStyle name="20% - Accent3 3 2 3 2 4 2 2" xfId="7282"/>
    <cellStyle name="20% - Accent3 3 2 3 2 4 3" xfId="7283"/>
    <cellStyle name="20% - Accent3 3 2 3 2 4 3 2" xfId="7284"/>
    <cellStyle name="20% - Accent3 3 2 3 2 4 4" xfId="7285"/>
    <cellStyle name="20% - Accent3 3 2 3 2 4 5" xfId="7286"/>
    <cellStyle name="20% - Accent3 3 2 3 2 4 6" xfId="7287"/>
    <cellStyle name="20% - Accent3 3 2 3 2 4 7" xfId="7288"/>
    <cellStyle name="20% - Accent3 3 2 3 2 5" xfId="7289"/>
    <cellStyle name="20% - Accent3 3 2 3 2 5 2" xfId="7290"/>
    <cellStyle name="20% - Accent3 3 2 3 2 6" xfId="7291"/>
    <cellStyle name="20% - Accent3 3 2 3 2 6 2" xfId="7292"/>
    <cellStyle name="20% - Accent3 3 2 3 2 7" xfId="7293"/>
    <cellStyle name="20% - Accent3 3 2 3 2 8" xfId="7294"/>
    <cellStyle name="20% - Accent3 3 2 3 2 9" xfId="7295"/>
    <cellStyle name="20% - Accent3 3 2 3 3" xfId="7296"/>
    <cellStyle name="20% - Accent3 3 2 3 3 2" xfId="7297"/>
    <cellStyle name="20% - Accent3 3 2 3 3 2 2" xfId="7298"/>
    <cellStyle name="20% - Accent3 3 2 3 3 3" xfId="7299"/>
    <cellStyle name="20% - Accent3 3 2 3 3 3 2" xfId="7300"/>
    <cellStyle name="20% - Accent3 3 2 3 3 4" xfId="7301"/>
    <cellStyle name="20% - Accent3 3 2 3 3 5" xfId="7302"/>
    <cellStyle name="20% - Accent3 3 2 3 3 6" xfId="7303"/>
    <cellStyle name="20% - Accent3 3 2 3 3 7" xfId="7304"/>
    <cellStyle name="20% - Accent3 3 2 3 4" xfId="7305"/>
    <cellStyle name="20% - Accent3 3 2 3 4 2" xfId="7306"/>
    <cellStyle name="20% - Accent3 3 2 3 4 2 2" xfId="7307"/>
    <cellStyle name="20% - Accent3 3 2 3 4 3" xfId="7308"/>
    <cellStyle name="20% - Accent3 3 2 3 4 3 2" xfId="7309"/>
    <cellStyle name="20% - Accent3 3 2 3 4 4" xfId="7310"/>
    <cellStyle name="20% - Accent3 3 2 3 4 5" xfId="7311"/>
    <cellStyle name="20% - Accent3 3 2 3 4 6" xfId="7312"/>
    <cellStyle name="20% - Accent3 3 2 3 4 7" xfId="7313"/>
    <cellStyle name="20% - Accent3 3 2 3 5" xfId="7314"/>
    <cellStyle name="20% - Accent3 3 2 3 5 2" xfId="7315"/>
    <cellStyle name="20% - Accent3 3 2 3 5 2 2" xfId="7316"/>
    <cellStyle name="20% - Accent3 3 2 3 5 3" xfId="7317"/>
    <cellStyle name="20% - Accent3 3 2 3 5 3 2" xfId="7318"/>
    <cellStyle name="20% - Accent3 3 2 3 5 4" xfId="7319"/>
    <cellStyle name="20% - Accent3 3 2 3 5 5" xfId="7320"/>
    <cellStyle name="20% - Accent3 3 2 3 5 6" xfId="7321"/>
    <cellStyle name="20% - Accent3 3 2 3 5 7" xfId="7322"/>
    <cellStyle name="20% - Accent3 3 2 3 6" xfId="7323"/>
    <cellStyle name="20% - Accent3 3 2 3 6 2" xfId="7324"/>
    <cellStyle name="20% - Accent3 3 2 3 7" xfId="7325"/>
    <cellStyle name="20% - Accent3 3 2 3 7 2" xfId="7326"/>
    <cellStyle name="20% - Accent3 3 2 3 8" xfId="7327"/>
    <cellStyle name="20% - Accent3 3 2 3 9" xfId="7328"/>
    <cellStyle name="20% - Accent3 3 2 4" xfId="7329"/>
    <cellStyle name="20% - Accent3 3 2 4 10" xfId="7330"/>
    <cellStyle name="20% - Accent3 3 2 4 2" xfId="7331"/>
    <cellStyle name="20% - Accent3 3 2 4 2 2" xfId="7332"/>
    <cellStyle name="20% - Accent3 3 2 4 2 2 2" xfId="7333"/>
    <cellStyle name="20% - Accent3 3 2 4 2 3" xfId="7334"/>
    <cellStyle name="20% - Accent3 3 2 4 2 3 2" xfId="7335"/>
    <cellStyle name="20% - Accent3 3 2 4 2 4" xfId="7336"/>
    <cellStyle name="20% - Accent3 3 2 4 2 5" xfId="7337"/>
    <cellStyle name="20% - Accent3 3 2 4 2 6" xfId="7338"/>
    <cellStyle name="20% - Accent3 3 2 4 2 7" xfId="7339"/>
    <cellStyle name="20% - Accent3 3 2 4 3" xfId="7340"/>
    <cellStyle name="20% - Accent3 3 2 4 3 2" xfId="7341"/>
    <cellStyle name="20% - Accent3 3 2 4 3 2 2" xfId="7342"/>
    <cellStyle name="20% - Accent3 3 2 4 3 3" xfId="7343"/>
    <cellStyle name="20% - Accent3 3 2 4 3 3 2" xfId="7344"/>
    <cellStyle name="20% - Accent3 3 2 4 3 4" xfId="7345"/>
    <cellStyle name="20% - Accent3 3 2 4 3 5" xfId="7346"/>
    <cellStyle name="20% - Accent3 3 2 4 3 6" xfId="7347"/>
    <cellStyle name="20% - Accent3 3 2 4 3 7" xfId="7348"/>
    <cellStyle name="20% - Accent3 3 2 4 4" xfId="7349"/>
    <cellStyle name="20% - Accent3 3 2 4 4 2" xfId="7350"/>
    <cellStyle name="20% - Accent3 3 2 4 4 2 2" xfId="7351"/>
    <cellStyle name="20% - Accent3 3 2 4 4 3" xfId="7352"/>
    <cellStyle name="20% - Accent3 3 2 4 4 3 2" xfId="7353"/>
    <cellStyle name="20% - Accent3 3 2 4 4 4" xfId="7354"/>
    <cellStyle name="20% - Accent3 3 2 4 4 5" xfId="7355"/>
    <cellStyle name="20% - Accent3 3 2 4 4 6" xfId="7356"/>
    <cellStyle name="20% - Accent3 3 2 4 4 7" xfId="7357"/>
    <cellStyle name="20% - Accent3 3 2 4 5" xfId="7358"/>
    <cellStyle name="20% - Accent3 3 2 4 5 2" xfId="7359"/>
    <cellStyle name="20% - Accent3 3 2 4 6" xfId="7360"/>
    <cellStyle name="20% - Accent3 3 2 4 6 2" xfId="7361"/>
    <cellStyle name="20% - Accent3 3 2 4 7" xfId="7362"/>
    <cellStyle name="20% - Accent3 3 2 4 8" xfId="7363"/>
    <cellStyle name="20% - Accent3 3 2 4 9" xfId="7364"/>
    <cellStyle name="20% - Accent3 3 2 5" xfId="7365"/>
    <cellStyle name="20% - Accent3 3 2 5 2" xfId="7366"/>
    <cellStyle name="20% - Accent3 3 2 5 2 2" xfId="7367"/>
    <cellStyle name="20% - Accent3 3 2 5 3" xfId="7368"/>
    <cellStyle name="20% - Accent3 3 2 5 3 2" xfId="7369"/>
    <cellStyle name="20% - Accent3 3 2 5 4" xfId="7370"/>
    <cellStyle name="20% - Accent3 3 2 5 5" xfId="7371"/>
    <cellStyle name="20% - Accent3 3 2 5 6" xfId="7372"/>
    <cellStyle name="20% - Accent3 3 2 5 7" xfId="7373"/>
    <cellStyle name="20% - Accent3 3 2 6" xfId="7374"/>
    <cellStyle name="20% - Accent3 3 2 6 2" xfId="7375"/>
    <cellStyle name="20% - Accent3 3 2 6 2 2" xfId="7376"/>
    <cellStyle name="20% - Accent3 3 2 6 3" xfId="7377"/>
    <cellStyle name="20% - Accent3 3 2 6 3 2" xfId="7378"/>
    <cellStyle name="20% - Accent3 3 2 6 4" xfId="7379"/>
    <cellStyle name="20% - Accent3 3 2 6 5" xfId="7380"/>
    <cellStyle name="20% - Accent3 3 2 6 6" xfId="7381"/>
    <cellStyle name="20% - Accent3 3 2 6 7" xfId="7382"/>
    <cellStyle name="20% - Accent3 3 2 7" xfId="7383"/>
    <cellStyle name="20% - Accent3 3 2 7 2" xfId="7384"/>
    <cellStyle name="20% - Accent3 3 2 7 2 2" xfId="7385"/>
    <cellStyle name="20% - Accent3 3 2 7 3" xfId="7386"/>
    <cellStyle name="20% - Accent3 3 2 7 3 2" xfId="7387"/>
    <cellStyle name="20% - Accent3 3 2 7 4" xfId="7388"/>
    <cellStyle name="20% - Accent3 3 2 7 5" xfId="7389"/>
    <cellStyle name="20% - Accent3 3 2 7 6" xfId="7390"/>
    <cellStyle name="20% - Accent3 3 2 7 7" xfId="7391"/>
    <cellStyle name="20% - Accent3 3 2 8" xfId="7392"/>
    <cellStyle name="20% - Accent3 3 2 8 2" xfId="7393"/>
    <cellStyle name="20% - Accent3 3 2 9" xfId="7394"/>
    <cellStyle name="20% - Accent3 3 2 9 2" xfId="7395"/>
    <cellStyle name="20% - Accent3 3 3" xfId="7396"/>
    <cellStyle name="20% - Accent3 3 3 10" xfId="7397"/>
    <cellStyle name="20% - Accent3 3 3 11" xfId="7398"/>
    <cellStyle name="20% - Accent3 3 3 12" xfId="7399"/>
    <cellStyle name="20% - Accent3 3 3 13" xfId="7400"/>
    <cellStyle name="20% - Accent3 3 3 2" xfId="7401"/>
    <cellStyle name="20% - Accent3 3 3 2 10" xfId="7402"/>
    <cellStyle name="20% - Accent3 3 3 2 11" xfId="7403"/>
    <cellStyle name="20% - Accent3 3 3 2 2" xfId="7404"/>
    <cellStyle name="20% - Accent3 3 3 2 2 10" xfId="7405"/>
    <cellStyle name="20% - Accent3 3 3 2 2 2" xfId="7406"/>
    <cellStyle name="20% - Accent3 3 3 2 2 2 2" xfId="7407"/>
    <cellStyle name="20% - Accent3 3 3 2 2 2 2 2" xfId="7408"/>
    <cellStyle name="20% - Accent3 3 3 2 2 2 3" xfId="7409"/>
    <cellStyle name="20% - Accent3 3 3 2 2 2 3 2" xfId="7410"/>
    <cellStyle name="20% - Accent3 3 3 2 2 2 4" xfId="7411"/>
    <cellStyle name="20% - Accent3 3 3 2 2 2 5" xfId="7412"/>
    <cellStyle name="20% - Accent3 3 3 2 2 2 6" xfId="7413"/>
    <cellStyle name="20% - Accent3 3 3 2 2 2 7" xfId="7414"/>
    <cellStyle name="20% - Accent3 3 3 2 2 3" xfId="7415"/>
    <cellStyle name="20% - Accent3 3 3 2 2 3 2" xfId="7416"/>
    <cellStyle name="20% - Accent3 3 3 2 2 3 2 2" xfId="7417"/>
    <cellStyle name="20% - Accent3 3 3 2 2 3 3" xfId="7418"/>
    <cellStyle name="20% - Accent3 3 3 2 2 3 3 2" xfId="7419"/>
    <cellStyle name="20% - Accent3 3 3 2 2 3 4" xfId="7420"/>
    <cellStyle name="20% - Accent3 3 3 2 2 3 5" xfId="7421"/>
    <cellStyle name="20% - Accent3 3 3 2 2 3 6" xfId="7422"/>
    <cellStyle name="20% - Accent3 3 3 2 2 3 7" xfId="7423"/>
    <cellStyle name="20% - Accent3 3 3 2 2 4" xfId="7424"/>
    <cellStyle name="20% - Accent3 3 3 2 2 4 2" xfId="7425"/>
    <cellStyle name="20% - Accent3 3 3 2 2 4 2 2" xfId="7426"/>
    <cellStyle name="20% - Accent3 3 3 2 2 4 3" xfId="7427"/>
    <cellStyle name="20% - Accent3 3 3 2 2 4 3 2" xfId="7428"/>
    <cellStyle name="20% - Accent3 3 3 2 2 4 4" xfId="7429"/>
    <cellStyle name="20% - Accent3 3 3 2 2 4 5" xfId="7430"/>
    <cellStyle name="20% - Accent3 3 3 2 2 4 6" xfId="7431"/>
    <cellStyle name="20% - Accent3 3 3 2 2 4 7" xfId="7432"/>
    <cellStyle name="20% - Accent3 3 3 2 2 5" xfId="7433"/>
    <cellStyle name="20% - Accent3 3 3 2 2 5 2" xfId="7434"/>
    <cellStyle name="20% - Accent3 3 3 2 2 6" xfId="7435"/>
    <cellStyle name="20% - Accent3 3 3 2 2 6 2" xfId="7436"/>
    <cellStyle name="20% - Accent3 3 3 2 2 7" xfId="7437"/>
    <cellStyle name="20% - Accent3 3 3 2 2 8" xfId="7438"/>
    <cellStyle name="20% - Accent3 3 3 2 2 9" xfId="7439"/>
    <cellStyle name="20% - Accent3 3 3 2 3" xfId="7440"/>
    <cellStyle name="20% - Accent3 3 3 2 3 2" xfId="7441"/>
    <cellStyle name="20% - Accent3 3 3 2 3 2 2" xfId="7442"/>
    <cellStyle name="20% - Accent3 3 3 2 3 3" xfId="7443"/>
    <cellStyle name="20% - Accent3 3 3 2 3 3 2" xfId="7444"/>
    <cellStyle name="20% - Accent3 3 3 2 3 4" xfId="7445"/>
    <cellStyle name="20% - Accent3 3 3 2 3 5" xfId="7446"/>
    <cellStyle name="20% - Accent3 3 3 2 3 6" xfId="7447"/>
    <cellStyle name="20% - Accent3 3 3 2 3 7" xfId="7448"/>
    <cellStyle name="20% - Accent3 3 3 2 4" xfId="7449"/>
    <cellStyle name="20% - Accent3 3 3 2 4 2" xfId="7450"/>
    <cellStyle name="20% - Accent3 3 3 2 4 2 2" xfId="7451"/>
    <cellStyle name="20% - Accent3 3 3 2 4 3" xfId="7452"/>
    <cellStyle name="20% - Accent3 3 3 2 4 3 2" xfId="7453"/>
    <cellStyle name="20% - Accent3 3 3 2 4 4" xfId="7454"/>
    <cellStyle name="20% - Accent3 3 3 2 4 5" xfId="7455"/>
    <cellStyle name="20% - Accent3 3 3 2 4 6" xfId="7456"/>
    <cellStyle name="20% - Accent3 3 3 2 4 7" xfId="7457"/>
    <cellStyle name="20% - Accent3 3 3 2 5" xfId="7458"/>
    <cellStyle name="20% - Accent3 3 3 2 5 2" xfId="7459"/>
    <cellStyle name="20% - Accent3 3 3 2 5 2 2" xfId="7460"/>
    <cellStyle name="20% - Accent3 3 3 2 5 3" xfId="7461"/>
    <cellStyle name="20% - Accent3 3 3 2 5 3 2" xfId="7462"/>
    <cellStyle name="20% - Accent3 3 3 2 5 4" xfId="7463"/>
    <cellStyle name="20% - Accent3 3 3 2 5 5" xfId="7464"/>
    <cellStyle name="20% - Accent3 3 3 2 5 6" xfId="7465"/>
    <cellStyle name="20% - Accent3 3 3 2 5 7" xfId="7466"/>
    <cellStyle name="20% - Accent3 3 3 2 6" xfId="7467"/>
    <cellStyle name="20% - Accent3 3 3 2 6 2" xfId="7468"/>
    <cellStyle name="20% - Accent3 3 3 2 7" xfId="7469"/>
    <cellStyle name="20% - Accent3 3 3 2 7 2" xfId="7470"/>
    <cellStyle name="20% - Accent3 3 3 2 8" xfId="7471"/>
    <cellStyle name="20% - Accent3 3 3 2 9" xfId="7472"/>
    <cellStyle name="20% - Accent3 3 3 3" xfId="7473"/>
    <cellStyle name="20% - Accent3 3 3 3 10" xfId="7474"/>
    <cellStyle name="20% - Accent3 3 3 3 11" xfId="7475"/>
    <cellStyle name="20% - Accent3 3 3 3 2" xfId="7476"/>
    <cellStyle name="20% - Accent3 3 3 3 2 10" xfId="7477"/>
    <cellStyle name="20% - Accent3 3 3 3 2 2" xfId="7478"/>
    <cellStyle name="20% - Accent3 3 3 3 2 2 2" xfId="7479"/>
    <cellStyle name="20% - Accent3 3 3 3 2 2 2 2" xfId="7480"/>
    <cellStyle name="20% - Accent3 3 3 3 2 2 3" xfId="7481"/>
    <cellStyle name="20% - Accent3 3 3 3 2 2 3 2" xfId="7482"/>
    <cellStyle name="20% - Accent3 3 3 3 2 2 4" xfId="7483"/>
    <cellStyle name="20% - Accent3 3 3 3 2 2 5" xfId="7484"/>
    <cellStyle name="20% - Accent3 3 3 3 2 2 6" xfId="7485"/>
    <cellStyle name="20% - Accent3 3 3 3 2 2 7" xfId="7486"/>
    <cellStyle name="20% - Accent3 3 3 3 2 3" xfId="7487"/>
    <cellStyle name="20% - Accent3 3 3 3 2 3 2" xfId="7488"/>
    <cellStyle name="20% - Accent3 3 3 3 2 3 2 2" xfId="7489"/>
    <cellStyle name="20% - Accent3 3 3 3 2 3 3" xfId="7490"/>
    <cellStyle name="20% - Accent3 3 3 3 2 3 3 2" xfId="7491"/>
    <cellStyle name="20% - Accent3 3 3 3 2 3 4" xfId="7492"/>
    <cellStyle name="20% - Accent3 3 3 3 2 3 5" xfId="7493"/>
    <cellStyle name="20% - Accent3 3 3 3 2 3 6" xfId="7494"/>
    <cellStyle name="20% - Accent3 3 3 3 2 3 7" xfId="7495"/>
    <cellStyle name="20% - Accent3 3 3 3 2 4" xfId="7496"/>
    <cellStyle name="20% - Accent3 3 3 3 2 4 2" xfId="7497"/>
    <cellStyle name="20% - Accent3 3 3 3 2 4 2 2" xfId="7498"/>
    <cellStyle name="20% - Accent3 3 3 3 2 4 3" xfId="7499"/>
    <cellStyle name="20% - Accent3 3 3 3 2 4 3 2" xfId="7500"/>
    <cellStyle name="20% - Accent3 3 3 3 2 4 4" xfId="7501"/>
    <cellStyle name="20% - Accent3 3 3 3 2 4 5" xfId="7502"/>
    <cellStyle name="20% - Accent3 3 3 3 2 4 6" xfId="7503"/>
    <cellStyle name="20% - Accent3 3 3 3 2 4 7" xfId="7504"/>
    <cellStyle name="20% - Accent3 3 3 3 2 5" xfId="7505"/>
    <cellStyle name="20% - Accent3 3 3 3 2 5 2" xfId="7506"/>
    <cellStyle name="20% - Accent3 3 3 3 2 6" xfId="7507"/>
    <cellStyle name="20% - Accent3 3 3 3 2 6 2" xfId="7508"/>
    <cellStyle name="20% - Accent3 3 3 3 2 7" xfId="7509"/>
    <cellStyle name="20% - Accent3 3 3 3 2 8" xfId="7510"/>
    <cellStyle name="20% - Accent3 3 3 3 2 9" xfId="7511"/>
    <cellStyle name="20% - Accent3 3 3 3 3" xfId="7512"/>
    <cellStyle name="20% - Accent3 3 3 3 3 2" xfId="7513"/>
    <cellStyle name="20% - Accent3 3 3 3 3 2 2" xfId="7514"/>
    <cellStyle name="20% - Accent3 3 3 3 3 3" xfId="7515"/>
    <cellStyle name="20% - Accent3 3 3 3 3 3 2" xfId="7516"/>
    <cellStyle name="20% - Accent3 3 3 3 3 4" xfId="7517"/>
    <cellStyle name="20% - Accent3 3 3 3 3 5" xfId="7518"/>
    <cellStyle name="20% - Accent3 3 3 3 3 6" xfId="7519"/>
    <cellStyle name="20% - Accent3 3 3 3 3 7" xfId="7520"/>
    <cellStyle name="20% - Accent3 3 3 3 4" xfId="7521"/>
    <cellStyle name="20% - Accent3 3 3 3 4 2" xfId="7522"/>
    <cellStyle name="20% - Accent3 3 3 3 4 2 2" xfId="7523"/>
    <cellStyle name="20% - Accent3 3 3 3 4 3" xfId="7524"/>
    <cellStyle name="20% - Accent3 3 3 3 4 3 2" xfId="7525"/>
    <cellStyle name="20% - Accent3 3 3 3 4 4" xfId="7526"/>
    <cellStyle name="20% - Accent3 3 3 3 4 5" xfId="7527"/>
    <cellStyle name="20% - Accent3 3 3 3 4 6" xfId="7528"/>
    <cellStyle name="20% - Accent3 3 3 3 4 7" xfId="7529"/>
    <cellStyle name="20% - Accent3 3 3 3 5" xfId="7530"/>
    <cellStyle name="20% - Accent3 3 3 3 5 2" xfId="7531"/>
    <cellStyle name="20% - Accent3 3 3 3 5 2 2" xfId="7532"/>
    <cellStyle name="20% - Accent3 3 3 3 5 3" xfId="7533"/>
    <cellStyle name="20% - Accent3 3 3 3 5 3 2" xfId="7534"/>
    <cellStyle name="20% - Accent3 3 3 3 5 4" xfId="7535"/>
    <cellStyle name="20% - Accent3 3 3 3 5 5" xfId="7536"/>
    <cellStyle name="20% - Accent3 3 3 3 5 6" xfId="7537"/>
    <cellStyle name="20% - Accent3 3 3 3 5 7" xfId="7538"/>
    <cellStyle name="20% - Accent3 3 3 3 6" xfId="7539"/>
    <cellStyle name="20% - Accent3 3 3 3 6 2" xfId="7540"/>
    <cellStyle name="20% - Accent3 3 3 3 7" xfId="7541"/>
    <cellStyle name="20% - Accent3 3 3 3 7 2" xfId="7542"/>
    <cellStyle name="20% - Accent3 3 3 3 8" xfId="7543"/>
    <cellStyle name="20% - Accent3 3 3 3 9" xfId="7544"/>
    <cellStyle name="20% - Accent3 3 3 4" xfId="7545"/>
    <cellStyle name="20% - Accent3 3 3 4 10" xfId="7546"/>
    <cellStyle name="20% - Accent3 3 3 4 2" xfId="7547"/>
    <cellStyle name="20% - Accent3 3 3 4 2 2" xfId="7548"/>
    <cellStyle name="20% - Accent3 3 3 4 2 2 2" xfId="7549"/>
    <cellStyle name="20% - Accent3 3 3 4 2 3" xfId="7550"/>
    <cellStyle name="20% - Accent3 3 3 4 2 3 2" xfId="7551"/>
    <cellStyle name="20% - Accent3 3 3 4 2 4" xfId="7552"/>
    <cellStyle name="20% - Accent3 3 3 4 2 5" xfId="7553"/>
    <cellStyle name="20% - Accent3 3 3 4 2 6" xfId="7554"/>
    <cellStyle name="20% - Accent3 3 3 4 2 7" xfId="7555"/>
    <cellStyle name="20% - Accent3 3 3 4 3" xfId="7556"/>
    <cellStyle name="20% - Accent3 3 3 4 3 2" xfId="7557"/>
    <cellStyle name="20% - Accent3 3 3 4 3 2 2" xfId="7558"/>
    <cellStyle name="20% - Accent3 3 3 4 3 3" xfId="7559"/>
    <cellStyle name="20% - Accent3 3 3 4 3 3 2" xfId="7560"/>
    <cellStyle name="20% - Accent3 3 3 4 3 4" xfId="7561"/>
    <cellStyle name="20% - Accent3 3 3 4 3 5" xfId="7562"/>
    <cellStyle name="20% - Accent3 3 3 4 3 6" xfId="7563"/>
    <cellStyle name="20% - Accent3 3 3 4 3 7" xfId="7564"/>
    <cellStyle name="20% - Accent3 3 3 4 4" xfId="7565"/>
    <cellStyle name="20% - Accent3 3 3 4 4 2" xfId="7566"/>
    <cellStyle name="20% - Accent3 3 3 4 4 2 2" xfId="7567"/>
    <cellStyle name="20% - Accent3 3 3 4 4 3" xfId="7568"/>
    <cellStyle name="20% - Accent3 3 3 4 4 3 2" xfId="7569"/>
    <cellStyle name="20% - Accent3 3 3 4 4 4" xfId="7570"/>
    <cellStyle name="20% - Accent3 3 3 4 4 5" xfId="7571"/>
    <cellStyle name="20% - Accent3 3 3 4 4 6" xfId="7572"/>
    <cellStyle name="20% - Accent3 3 3 4 4 7" xfId="7573"/>
    <cellStyle name="20% - Accent3 3 3 4 5" xfId="7574"/>
    <cellStyle name="20% - Accent3 3 3 4 5 2" xfId="7575"/>
    <cellStyle name="20% - Accent3 3 3 4 6" xfId="7576"/>
    <cellStyle name="20% - Accent3 3 3 4 6 2" xfId="7577"/>
    <cellStyle name="20% - Accent3 3 3 4 7" xfId="7578"/>
    <cellStyle name="20% - Accent3 3 3 4 8" xfId="7579"/>
    <cellStyle name="20% - Accent3 3 3 4 9" xfId="7580"/>
    <cellStyle name="20% - Accent3 3 3 5" xfId="7581"/>
    <cellStyle name="20% - Accent3 3 3 5 2" xfId="7582"/>
    <cellStyle name="20% - Accent3 3 3 5 2 2" xfId="7583"/>
    <cellStyle name="20% - Accent3 3 3 5 3" xfId="7584"/>
    <cellStyle name="20% - Accent3 3 3 5 3 2" xfId="7585"/>
    <cellStyle name="20% - Accent3 3 3 5 4" xfId="7586"/>
    <cellStyle name="20% - Accent3 3 3 5 5" xfId="7587"/>
    <cellStyle name="20% - Accent3 3 3 5 6" xfId="7588"/>
    <cellStyle name="20% - Accent3 3 3 5 7" xfId="7589"/>
    <cellStyle name="20% - Accent3 3 3 6" xfId="7590"/>
    <cellStyle name="20% - Accent3 3 3 6 2" xfId="7591"/>
    <cellStyle name="20% - Accent3 3 3 6 2 2" xfId="7592"/>
    <cellStyle name="20% - Accent3 3 3 6 3" xfId="7593"/>
    <cellStyle name="20% - Accent3 3 3 6 3 2" xfId="7594"/>
    <cellStyle name="20% - Accent3 3 3 6 4" xfId="7595"/>
    <cellStyle name="20% - Accent3 3 3 6 5" xfId="7596"/>
    <cellStyle name="20% - Accent3 3 3 6 6" xfId="7597"/>
    <cellStyle name="20% - Accent3 3 3 6 7" xfId="7598"/>
    <cellStyle name="20% - Accent3 3 3 7" xfId="7599"/>
    <cellStyle name="20% - Accent3 3 3 7 2" xfId="7600"/>
    <cellStyle name="20% - Accent3 3 3 7 2 2" xfId="7601"/>
    <cellStyle name="20% - Accent3 3 3 7 3" xfId="7602"/>
    <cellStyle name="20% - Accent3 3 3 7 3 2" xfId="7603"/>
    <cellStyle name="20% - Accent3 3 3 7 4" xfId="7604"/>
    <cellStyle name="20% - Accent3 3 3 7 5" xfId="7605"/>
    <cellStyle name="20% - Accent3 3 3 7 6" xfId="7606"/>
    <cellStyle name="20% - Accent3 3 3 7 7" xfId="7607"/>
    <cellStyle name="20% - Accent3 3 3 8" xfId="7608"/>
    <cellStyle name="20% - Accent3 3 3 8 2" xfId="7609"/>
    <cellStyle name="20% - Accent3 3 3 9" xfId="7610"/>
    <cellStyle name="20% - Accent3 3 3 9 2" xfId="7611"/>
    <cellStyle name="20% - Accent3 3 4" xfId="7612"/>
    <cellStyle name="20% - Accent3 3 4 10" xfId="7613"/>
    <cellStyle name="20% - Accent3 3 4 11" xfId="7614"/>
    <cellStyle name="20% - Accent3 3 4 12" xfId="7615"/>
    <cellStyle name="20% - Accent3 3 4 13" xfId="7616"/>
    <cellStyle name="20% - Accent3 3 4 2" xfId="7617"/>
    <cellStyle name="20% - Accent3 3 4 2 10" xfId="7618"/>
    <cellStyle name="20% - Accent3 3 4 2 11" xfId="7619"/>
    <cellStyle name="20% - Accent3 3 4 2 2" xfId="7620"/>
    <cellStyle name="20% - Accent3 3 4 2 2 10" xfId="7621"/>
    <cellStyle name="20% - Accent3 3 4 2 2 2" xfId="7622"/>
    <cellStyle name="20% - Accent3 3 4 2 2 2 2" xfId="7623"/>
    <cellStyle name="20% - Accent3 3 4 2 2 2 2 2" xfId="7624"/>
    <cellStyle name="20% - Accent3 3 4 2 2 2 3" xfId="7625"/>
    <cellStyle name="20% - Accent3 3 4 2 2 2 3 2" xfId="7626"/>
    <cellStyle name="20% - Accent3 3 4 2 2 2 4" xfId="7627"/>
    <cellStyle name="20% - Accent3 3 4 2 2 2 5" xfId="7628"/>
    <cellStyle name="20% - Accent3 3 4 2 2 2 6" xfId="7629"/>
    <cellStyle name="20% - Accent3 3 4 2 2 2 7" xfId="7630"/>
    <cellStyle name="20% - Accent3 3 4 2 2 3" xfId="7631"/>
    <cellStyle name="20% - Accent3 3 4 2 2 3 2" xfId="7632"/>
    <cellStyle name="20% - Accent3 3 4 2 2 3 2 2" xfId="7633"/>
    <cellStyle name="20% - Accent3 3 4 2 2 3 3" xfId="7634"/>
    <cellStyle name="20% - Accent3 3 4 2 2 3 3 2" xfId="7635"/>
    <cellStyle name="20% - Accent3 3 4 2 2 3 4" xfId="7636"/>
    <cellStyle name="20% - Accent3 3 4 2 2 3 5" xfId="7637"/>
    <cellStyle name="20% - Accent3 3 4 2 2 3 6" xfId="7638"/>
    <cellStyle name="20% - Accent3 3 4 2 2 3 7" xfId="7639"/>
    <cellStyle name="20% - Accent3 3 4 2 2 4" xfId="7640"/>
    <cellStyle name="20% - Accent3 3 4 2 2 4 2" xfId="7641"/>
    <cellStyle name="20% - Accent3 3 4 2 2 4 2 2" xfId="7642"/>
    <cellStyle name="20% - Accent3 3 4 2 2 4 3" xfId="7643"/>
    <cellStyle name="20% - Accent3 3 4 2 2 4 3 2" xfId="7644"/>
    <cellStyle name="20% - Accent3 3 4 2 2 4 4" xfId="7645"/>
    <cellStyle name="20% - Accent3 3 4 2 2 4 5" xfId="7646"/>
    <cellStyle name="20% - Accent3 3 4 2 2 4 6" xfId="7647"/>
    <cellStyle name="20% - Accent3 3 4 2 2 4 7" xfId="7648"/>
    <cellStyle name="20% - Accent3 3 4 2 2 5" xfId="7649"/>
    <cellStyle name="20% - Accent3 3 4 2 2 5 2" xfId="7650"/>
    <cellStyle name="20% - Accent3 3 4 2 2 6" xfId="7651"/>
    <cellStyle name="20% - Accent3 3 4 2 2 6 2" xfId="7652"/>
    <cellStyle name="20% - Accent3 3 4 2 2 7" xfId="7653"/>
    <cellStyle name="20% - Accent3 3 4 2 2 8" xfId="7654"/>
    <cellStyle name="20% - Accent3 3 4 2 2 9" xfId="7655"/>
    <cellStyle name="20% - Accent3 3 4 2 3" xfId="7656"/>
    <cellStyle name="20% - Accent3 3 4 2 3 2" xfId="7657"/>
    <cellStyle name="20% - Accent3 3 4 2 3 2 2" xfId="7658"/>
    <cellStyle name="20% - Accent3 3 4 2 3 3" xfId="7659"/>
    <cellStyle name="20% - Accent3 3 4 2 3 3 2" xfId="7660"/>
    <cellStyle name="20% - Accent3 3 4 2 3 4" xfId="7661"/>
    <cellStyle name="20% - Accent3 3 4 2 3 5" xfId="7662"/>
    <cellStyle name="20% - Accent3 3 4 2 3 6" xfId="7663"/>
    <cellStyle name="20% - Accent3 3 4 2 3 7" xfId="7664"/>
    <cellStyle name="20% - Accent3 3 4 2 4" xfId="7665"/>
    <cellStyle name="20% - Accent3 3 4 2 4 2" xfId="7666"/>
    <cellStyle name="20% - Accent3 3 4 2 4 2 2" xfId="7667"/>
    <cellStyle name="20% - Accent3 3 4 2 4 3" xfId="7668"/>
    <cellStyle name="20% - Accent3 3 4 2 4 3 2" xfId="7669"/>
    <cellStyle name="20% - Accent3 3 4 2 4 4" xfId="7670"/>
    <cellStyle name="20% - Accent3 3 4 2 4 5" xfId="7671"/>
    <cellStyle name="20% - Accent3 3 4 2 4 6" xfId="7672"/>
    <cellStyle name="20% - Accent3 3 4 2 4 7" xfId="7673"/>
    <cellStyle name="20% - Accent3 3 4 2 5" xfId="7674"/>
    <cellStyle name="20% - Accent3 3 4 2 5 2" xfId="7675"/>
    <cellStyle name="20% - Accent3 3 4 2 5 2 2" xfId="7676"/>
    <cellStyle name="20% - Accent3 3 4 2 5 3" xfId="7677"/>
    <cellStyle name="20% - Accent3 3 4 2 5 3 2" xfId="7678"/>
    <cellStyle name="20% - Accent3 3 4 2 5 4" xfId="7679"/>
    <cellStyle name="20% - Accent3 3 4 2 5 5" xfId="7680"/>
    <cellStyle name="20% - Accent3 3 4 2 5 6" xfId="7681"/>
    <cellStyle name="20% - Accent3 3 4 2 5 7" xfId="7682"/>
    <cellStyle name="20% - Accent3 3 4 2 6" xfId="7683"/>
    <cellStyle name="20% - Accent3 3 4 2 6 2" xfId="7684"/>
    <cellStyle name="20% - Accent3 3 4 2 7" xfId="7685"/>
    <cellStyle name="20% - Accent3 3 4 2 7 2" xfId="7686"/>
    <cellStyle name="20% - Accent3 3 4 2 8" xfId="7687"/>
    <cellStyle name="20% - Accent3 3 4 2 9" xfId="7688"/>
    <cellStyle name="20% - Accent3 3 4 3" xfId="7689"/>
    <cellStyle name="20% - Accent3 3 4 3 10" xfId="7690"/>
    <cellStyle name="20% - Accent3 3 4 3 11" xfId="7691"/>
    <cellStyle name="20% - Accent3 3 4 3 2" xfId="7692"/>
    <cellStyle name="20% - Accent3 3 4 3 2 10" xfId="7693"/>
    <cellStyle name="20% - Accent3 3 4 3 2 2" xfId="7694"/>
    <cellStyle name="20% - Accent3 3 4 3 2 2 2" xfId="7695"/>
    <cellStyle name="20% - Accent3 3 4 3 2 2 2 2" xfId="7696"/>
    <cellStyle name="20% - Accent3 3 4 3 2 2 3" xfId="7697"/>
    <cellStyle name="20% - Accent3 3 4 3 2 2 3 2" xfId="7698"/>
    <cellStyle name="20% - Accent3 3 4 3 2 2 4" xfId="7699"/>
    <cellStyle name="20% - Accent3 3 4 3 2 2 5" xfId="7700"/>
    <cellStyle name="20% - Accent3 3 4 3 2 2 6" xfId="7701"/>
    <cellStyle name="20% - Accent3 3 4 3 2 2 7" xfId="7702"/>
    <cellStyle name="20% - Accent3 3 4 3 2 3" xfId="7703"/>
    <cellStyle name="20% - Accent3 3 4 3 2 3 2" xfId="7704"/>
    <cellStyle name="20% - Accent3 3 4 3 2 3 2 2" xfId="7705"/>
    <cellStyle name="20% - Accent3 3 4 3 2 3 3" xfId="7706"/>
    <cellStyle name="20% - Accent3 3 4 3 2 3 3 2" xfId="7707"/>
    <cellStyle name="20% - Accent3 3 4 3 2 3 4" xfId="7708"/>
    <cellStyle name="20% - Accent3 3 4 3 2 3 5" xfId="7709"/>
    <cellStyle name="20% - Accent3 3 4 3 2 3 6" xfId="7710"/>
    <cellStyle name="20% - Accent3 3 4 3 2 3 7" xfId="7711"/>
    <cellStyle name="20% - Accent3 3 4 3 2 4" xfId="7712"/>
    <cellStyle name="20% - Accent3 3 4 3 2 4 2" xfId="7713"/>
    <cellStyle name="20% - Accent3 3 4 3 2 4 2 2" xfId="7714"/>
    <cellStyle name="20% - Accent3 3 4 3 2 4 3" xfId="7715"/>
    <cellStyle name="20% - Accent3 3 4 3 2 4 3 2" xfId="7716"/>
    <cellStyle name="20% - Accent3 3 4 3 2 4 4" xfId="7717"/>
    <cellStyle name="20% - Accent3 3 4 3 2 4 5" xfId="7718"/>
    <cellStyle name="20% - Accent3 3 4 3 2 4 6" xfId="7719"/>
    <cellStyle name="20% - Accent3 3 4 3 2 4 7" xfId="7720"/>
    <cellStyle name="20% - Accent3 3 4 3 2 5" xfId="7721"/>
    <cellStyle name="20% - Accent3 3 4 3 2 5 2" xfId="7722"/>
    <cellStyle name="20% - Accent3 3 4 3 2 6" xfId="7723"/>
    <cellStyle name="20% - Accent3 3 4 3 2 6 2" xfId="7724"/>
    <cellStyle name="20% - Accent3 3 4 3 2 7" xfId="7725"/>
    <cellStyle name="20% - Accent3 3 4 3 2 8" xfId="7726"/>
    <cellStyle name="20% - Accent3 3 4 3 2 9" xfId="7727"/>
    <cellStyle name="20% - Accent3 3 4 3 3" xfId="7728"/>
    <cellStyle name="20% - Accent3 3 4 3 3 2" xfId="7729"/>
    <cellStyle name="20% - Accent3 3 4 3 3 2 2" xfId="7730"/>
    <cellStyle name="20% - Accent3 3 4 3 3 3" xfId="7731"/>
    <cellStyle name="20% - Accent3 3 4 3 3 3 2" xfId="7732"/>
    <cellStyle name="20% - Accent3 3 4 3 3 4" xfId="7733"/>
    <cellStyle name="20% - Accent3 3 4 3 3 5" xfId="7734"/>
    <cellStyle name="20% - Accent3 3 4 3 3 6" xfId="7735"/>
    <cellStyle name="20% - Accent3 3 4 3 3 7" xfId="7736"/>
    <cellStyle name="20% - Accent3 3 4 3 4" xfId="7737"/>
    <cellStyle name="20% - Accent3 3 4 3 4 2" xfId="7738"/>
    <cellStyle name="20% - Accent3 3 4 3 4 2 2" xfId="7739"/>
    <cellStyle name="20% - Accent3 3 4 3 4 3" xfId="7740"/>
    <cellStyle name="20% - Accent3 3 4 3 4 3 2" xfId="7741"/>
    <cellStyle name="20% - Accent3 3 4 3 4 4" xfId="7742"/>
    <cellStyle name="20% - Accent3 3 4 3 4 5" xfId="7743"/>
    <cellStyle name="20% - Accent3 3 4 3 4 6" xfId="7744"/>
    <cellStyle name="20% - Accent3 3 4 3 4 7" xfId="7745"/>
    <cellStyle name="20% - Accent3 3 4 3 5" xfId="7746"/>
    <cellStyle name="20% - Accent3 3 4 3 5 2" xfId="7747"/>
    <cellStyle name="20% - Accent3 3 4 3 5 2 2" xfId="7748"/>
    <cellStyle name="20% - Accent3 3 4 3 5 3" xfId="7749"/>
    <cellStyle name="20% - Accent3 3 4 3 5 3 2" xfId="7750"/>
    <cellStyle name="20% - Accent3 3 4 3 5 4" xfId="7751"/>
    <cellStyle name="20% - Accent3 3 4 3 5 5" xfId="7752"/>
    <cellStyle name="20% - Accent3 3 4 3 5 6" xfId="7753"/>
    <cellStyle name="20% - Accent3 3 4 3 5 7" xfId="7754"/>
    <cellStyle name="20% - Accent3 3 4 3 6" xfId="7755"/>
    <cellStyle name="20% - Accent3 3 4 3 6 2" xfId="7756"/>
    <cellStyle name="20% - Accent3 3 4 3 7" xfId="7757"/>
    <cellStyle name="20% - Accent3 3 4 3 7 2" xfId="7758"/>
    <cellStyle name="20% - Accent3 3 4 3 8" xfId="7759"/>
    <cellStyle name="20% - Accent3 3 4 3 9" xfId="7760"/>
    <cellStyle name="20% - Accent3 3 4 4" xfId="7761"/>
    <cellStyle name="20% - Accent3 3 4 4 10" xfId="7762"/>
    <cellStyle name="20% - Accent3 3 4 4 2" xfId="7763"/>
    <cellStyle name="20% - Accent3 3 4 4 2 2" xfId="7764"/>
    <cellStyle name="20% - Accent3 3 4 4 2 2 2" xfId="7765"/>
    <cellStyle name="20% - Accent3 3 4 4 2 3" xfId="7766"/>
    <cellStyle name="20% - Accent3 3 4 4 2 3 2" xfId="7767"/>
    <cellStyle name="20% - Accent3 3 4 4 2 4" xfId="7768"/>
    <cellStyle name="20% - Accent3 3 4 4 2 5" xfId="7769"/>
    <cellStyle name="20% - Accent3 3 4 4 2 6" xfId="7770"/>
    <cellStyle name="20% - Accent3 3 4 4 2 7" xfId="7771"/>
    <cellStyle name="20% - Accent3 3 4 4 3" xfId="7772"/>
    <cellStyle name="20% - Accent3 3 4 4 3 2" xfId="7773"/>
    <cellStyle name="20% - Accent3 3 4 4 3 2 2" xfId="7774"/>
    <cellStyle name="20% - Accent3 3 4 4 3 3" xfId="7775"/>
    <cellStyle name="20% - Accent3 3 4 4 3 3 2" xfId="7776"/>
    <cellStyle name="20% - Accent3 3 4 4 3 4" xfId="7777"/>
    <cellStyle name="20% - Accent3 3 4 4 3 5" xfId="7778"/>
    <cellStyle name="20% - Accent3 3 4 4 3 6" xfId="7779"/>
    <cellStyle name="20% - Accent3 3 4 4 3 7" xfId="7780"/>
    <cellStyle name="20% - Accent3 3 4 4 4" xfId="7781"/>
    <cellStyle name="20% - Accent3 3 4 4 4 2" xfId="7782"/>
    <cellStyle name="20% - Accent3 3 4 4 4 2 2" xfId="7783"/>
    <cellStyle name="20% - Accent3 3 4 4 4 3" xfId="7784"/>
    <cellStyle name="20% - Accent3 3 4 4 4 3 2" xfId="7785"/>
    <cellStyle name="20% - Accent3 3 4 4 4 4" xfId="7786"/>
    <cellStyle name="20% - Accent3 3 4 4 4 5" xfId="7787"/>
    <cellStyle name="20% - Accent3 3 4 4 4 6" xfId="7788"/>
    <cellStyle name="20% - Accent3 3 4 4 4 7" xfId="7789"/>
    <cellStyle name="20% - Accent3 3 4 4 5" xfId="7790"/>
    <cellStyle name="20% - Accent3 3 4 4 5 2" xfId="7791"/>
    <cellStyle name="20% - Accent3 3 4 4 6" xfId="7792"/>
    <cellStyle name="20% - Accent3 3 4 4 6 2" xfId="7793"/>
    <cellStyle name="20% - Accent3 3 4 4 7" xfId="7794"/>
    <cellStyle name="20% - Accent3 3 4 4 8" xfId="7795"/>
    <cellStyle name="20% - Accent3 3 4 4 9" xfId="7796"/>
    <cellStyle name="20% - Accent3 3 4 5" xfId="7797"/>
    <cellStyle name="20% - Accent3 3 4 5 2" xfId="7798"/>
    <cellStyle name="20% - Accent3 3 4 5 2 2" xfId="7799"/>
    <cellStyle name="20% - Accent3 3 4 5 3" xfId="7800"/>
    <cellStyle name="20% - Accent3 3 4 5 3 2" xfId="7801"/>
    <cellStyle name="20% - Accent3 3 4 5 4" xfId="7802"/>
    <cellStyle name="20% - Accent3 3 4 5 5" xfId="7803"/>
    <cellStyle name="20% - Accent3 3 4 5 6" xfId="7804"/>
    <cellStyle name="20% - Accent3 3 4 5 7" xfId="7805"/>
    <cellStyle name="20% - Accent3 3 4 6" xfId="7806"/>
    <cellStyle name="20% - Accent3 3 4 6 2" xfId="7807"/>
    <cellStyle name="20% - Accent3 3 4 6 2 2" xfId="7808"/>
    <cellStyle name="20% - Accent3 3 4 6 3" xfId="7809"/>
    <cellStyle name="20% - Accent3 3 4 6 3 2" xfId="7810"/>
    <cellStyle name="20% - Accent3 3 4 6 4" xfId="7811"/>
    <cellStyle name="20% - Accent3 3 4 6 5" xfId="7812"/>
    <cellStyle name="20% - Accent3 3 4 6 6" xfId="7813"/>
    <cellStyle name="20% - Accent3 3 4 6 7" xfId="7814"/>
    <cellStyle name="20% - Accent3 3 4 7" xfId="7815"/>
    <cellStyle name="20% - Accent3 3 4 7 2" xfId="7816"/>
    <cellStyle name="20% - Accent3 3 4 7 2 2" xfId="7817"/>
    <cellStyle name="20% - Accent3 3 4 7 3" xfId="7818"/>
    <cellStyle name="20% - Accent3 3 4 7 3 2" xfId="7819"/>
    <cellStyle name="20% - Accent3 3 4 7 4" xfId="7820"/>
    <cellStyle name="20% - Accent3 3 4 7 5" xfId="7821"/>
    <cellStyle name="20% - Accent3 3 4 7 6" xfId="7822"/>
    <cellStyle name="20% - Accent3 3 4 7 7" xfId="7823"/>
    <cellStyle name="20% - Accent3 3 4 8" xfId="7824"/>
    <cellStyle name="20% - Accent3 3 4 8 2" xfId="7825"/>
    <cellStyle name="20% - Accent3 3 4 9" xfId="7826"/>
    <cellStyle name="20% - Accent3 3 4 9 2" xfId="7827"/>
    <cellStyle name="20% - Accent3 3 5" xfId="7828"/>
    <cellStyle name="20% - Accent3 3 5 10" xfId="7829"/>
    <cellStyle name="20% - Accent3 3 5 11" xfId="7830"/>
    <cellStyle name="20% - Accent3 3 5 12" xfId="7831"/>
    <cellStyle name="20% - Accent3 3 5 13" xfId="7832"/>
    <cellStyle name="20% - Accent3 3 5 2" xfId="7833"/>
    <cellStyle name="20% - Accent3 3 5 2 10" xfId="7834"/>
    <cellStyle name="20% - Accent3 3 5 2 11" xfId="7835"/>
    <cellStyle name="20% - Accent3 3 5 2 2" xfId="7836"/>
    <cellStyle name="20% - Accent3 3 5 2 2 10" xfId="7837"/>
    <cellStyle name="20% - Accent3 3 5 2 2 2" xfId="7838"/>
    <cellStyle name="20% - Accent3 3 5 2 2 2 2" xfId="7839"/>
    <cellStyle name="20% - Accent3 3 5 2 2 2 2 2" xfId="7840"/>
    <cellStyle name="20% - Accent3 3 5 2 2 2 3" xfId="7841"/>
    <cellStyle name="20% - Accent3 3 5 2 2 2 3 2" xfId="7842"/>
    <cellStyle name="20% - Accent3 3 5 2 2 2 4" xfId="7843"/>
    <cellStyle name="20% - Accent3 3 5 2 2 2 5" xfId="7844"/>
    <cellStyle name="20% - Accent3 3 5 2 2 2 6" xfId="7845"/>
    <cellStyle name="20% - Accent3 3 5 2 2 2 7" xfId="7846"/>
    <cellStyle name="20% - Accent3 3 5 2 2 3" xfId="7847"/>
    <cellStyle name="20% - Accent3 3 5 2 2 3 2" xfId="7848"/>
    <cellStyle name="20% - Accent3 3 5 2 2 3 2 2" xfId="7849"/>
    <cellStyle name="20% - Accent3 3 5 2 2 3 3" xfId="7850"/>
    <cellStyle name="20% - Accent3 3 5 2 2 3 3 2" xfId="7851"/>
    <cellStyle name="20% - Accent3 3 5 2 2 3 4" xfId="7852"/>
    <cellStyle name="20% - Accent3 3 5 2 2 3 5" xfId="7853"/>
    <cellStyle name="20% - Accent3 3 5 2 2 3 6" xfId="7854"/>
    <cellStyle name="20% - Accent3 3 5 2 2 3 7" xfId="7855"/>
    <cellStyle name="20% - Accent3 3 5 2 2 4" xfId="7856"/>
    <cellStyle name="20% - Accent3 3 5 2 2 4 2" xfId="7857"/>
    <cellStyle name="20% - Accent3 3 5 2 2 4 2 2" xfId="7858"/>
    <cellStyle name="20% - Accent3 3 5 2 2 4 3" xfId="7859"/>
    <cellStyle name="20% - Accent3 3 5 2 2 4 3 2" xfId="7860"/>
    <cellStyle name="20% - Accent3 3 5 2 2 4 4" xfId="7861"/>
    <cellStyle name="20% - Accent3 3 5 2 2 4 5" xfId="7862"/>
    <cellStyle name="20% - Accent3 3 5 2 2 4 6" xfId="7863"/>
    <cellStyle name="20% - Accent3 3 5 2 2 4 7" xfId="7864"/>
    <cellStyle name="20% - Accent3 3 5 2 2 5" xfId="7865"/>
    <cellStyle name="20% - Accent3 3 5 2 2 5 2" xfId="7866"/>
    <cellStyle name="20% - Accent3 3 5 2 2 6" xfId="7867"/>
    <cellStyle name="20% - Accent3 3 5 2 2 6 2" xfId="7868"/>
    <cellStyle name="20% - Accent3 3 5 2 2 7" xfId="7869"/>
    <cellStyle name="20% - Accent3 3 5 2 2 8" xfId="7870"/>
    <cellStyle name="20% - Accent3 3 5 2 2 9" xfId="7871"/>
    <cellStyle name="20% - Accent3 3 5 2 3" xfId="7872"/>
    <cellStyle name="20% - Accent3 3 5 2 3 2" xfId="7873"/>
    <cellStyle name="20% - Accent3 3 5 2 3 2 2" xfId="7874"/>
    <cellStyle name="20% - Accent3 3 5 2 3 3" xfId="7875"/>
    <cellStyle name="20% - Accent3 3 5 2 3 3 2" xfId="7876"/>
    <cellStyle name="20% - Accent3 3 5 2 3 4" xfId="7877"/>
    <cellStyle name="20% - Accent3 3 5 2 3 5" xfId="7878"/>
    <cellStyle name="20% - Accent3 3 5 2 3 6" xfId="7879"/>
    <cellStyle name="20% - Accent3 3 5 2 3 7" xfId="7880"/>
    <cellStyle name="20% - Accent3 3 5 2 4" xfId="7881"/>
    <cellStyle name="20% - Accent3 3 5 2 4 2" xfId="7882"/>
    <cellStyle name="20% - Accent3 3 5 2 4 2 2" xfId="7883"/>
    <cellStyle name="20% - Accent3 3 5 2 4 3" xfId="7884"/>
    <cellStyle name="20% - Accent3 3 5 2 4 3 2" xfId="7885"/>
    <cellStyle name="20% - Accent3 3 5 2 4 4" xfId="7886"/>
    <cellStyle name="20% - Accent3 3 5 2 4 5" xfId="7887"/>
    <cellStyle name="20% - Accent3 3 5 2 4 6" xfId="7888"/>
    <cellStyle name="20% - Accent3 3 5 2 4 7" xfId="7889"/>
    <cellStyle name="20% - Accent3 3 5 2 5" xfId="7890"/>
    <cellStyle name="20% - Accent3 3 5 2 5 2" xfId="7891"/>
    <cellStyle name="20% - Accent3 3 5 2 5 2 2" xfId="7892"/>
    <cellStyle name="20% - Accent3 3 5 2 5 3" xfId="7893"/>
    <cellStyle name="20% - Accent3 3 5 2 5 3 2" xfId="7894"/>
    <cellStyle name="20% - Accent3 3 5 2 5 4" xfId="7895"/>
    <cellStyle name="20% - Accent3 3 5 2 5 5" xfId="7896"/>
    <cellStyle name="20% - Accent3 3 5 2 5 6" xfId="7897"/>
    <cellStyle name="20% - Accent3 3 5 2 5 7" xfId="7898"/>
    <cellStyle name="20% - Accent3 3 5 2 6" xfId="7899"/>
    <cellStyle name="20% - Accent3 3 5 2 6 2" xfId="7900"/>
    <cellStyle name="20% - Accent3 3 5 2 7" xfId="7901"/>
    <cellStyle name="20% - Accent3 3 5 2 7 2" xfId="7902"/>
    <cellStyle name="20% - Accent3 3 5 2 8" xfId="7903"/>
    <cellStyle name="20% - Accent3 3 5 2 9" xfId="7904"/>
    <cellStyle name="20% - Accent3 3 5 3" xfId="7905"/>
    <cellStyle name="20% - Accent3 3 5 3 10" xfId="7906"/>
    <cellStyle name="20% - Accent3 3 5 3 11" xfId="7907"/>
    <cellStyle name="20% - Accent3 3 5 3 2" xfId="7908"/>
    <cellStyle name="20% - Accent3 3 5 3 2 10" xfId="7909"/>
    <cellStyle name="20% - Accent3 3 5 3 2 2" xfId="7910"/>
    <cellStyle name="20% - Accent3 3 5 3 2 2 2" xfId="7911"/>
    <cellStyle name="20% - Accent3 3 5 3 2 2 2 2" xfId="7912"/>
    <cellStyle name="20% - Accent3 3 5 3 2 2 3" xfId="7913"/>
    <cellStyle name="20% - Accent3 3 5 3 2 2 3 2" xfId="7914"/>
    <cellStyle name="20% - Accent3 3 5 3 2 2 4" xfId="7915"/>
    <cellStyle name="20% - Accent3 3 5 3 2 2 5" xfId="7916"/>
    <cellStyle name="20% - Accent3 3 5 3 2 2 6" xfId="7917"/>
    <cellStyle name="20% - Accent3 3 5 3 2 2 7" xfId="7918"/>
    <cellStyle name="20% - Accent3 3 5 3 2 3" xfId="7919"/>
    <cellStyle name="20% - Accent3 3 5 3 2 3 2" xfId="7920"/>
    <cellStyle name="20% - Accent3 3 5 3 2 3 2 2" xfId="7921"/>
    <cellStyle name="20% - Accent3 3 5 3 2 3 3" xfId="7922"/>
    <cellStyle name="20% - Accent3 3 5 3 2 3 3 2" xfId="7923"/>
    <cellStyle name="20% - Accent3 3 5 3 2 3 4" xfId="7924"/>
    <cellStyle name="20% - Accent3 3 5 3 2 3 5" xfId="7925"/>
    <cellStyle name="20% - Accent3 3 5 3 2 3 6" xfId="7926"/>
    <cellStyle name="20% - Accent3 3 5 3 2 3 7" xfId="7927"/>
    <cellStyle name="20% - Accent3 3 5 3 2 4" xfId="7928"/>
    <cellStyle name="20% - Accent3 3 5 3 2 4 2" xfId="7929"/>
    <cellStyle name="20% - Accent3 3 5 3 2 4 2 2" xfId="7930"/>
    <cellStyle name="20% - Accent3 3 5 3 2 4 3" xfId="7931"/>
    <cellStyle name="20% - Accent3 3 5 3 2 4 3 2" xfId="7932"/>
    <cellStyle name="20% - Accent3 3 5 3 2 4 4" xfId="7933"/>
    <cellStyle name="20% - Accent3 3 5 3 2 4 5" xfId="7934"/>
    <cellStyle name="20% - Accent3 3 5 3 2 4 6" xfId="7935"/>
    <cellStyle name="20% - Accent3 3 5 3 2 4 7" xfId="7936"/>
    <cellStyle name="20% - Accent3 3 5 3 2 5" xfId="7937"/>
    <cellStyle name="20% - Accent3 3 5 3 2 5 2" xfId="7938"/>
    <cellStyle name="20% - Accent3 3 5 3 2 6" xfId="7939"/>
    <cellStyle name="20% - Accent3 3 5 3 2 6 2" xfId="7940"/>
    <cellStyle name="20% - Accent3 3 5 3 2 7" xfId="7941"/>
    <cellStyle name="20% - Accent3 3 5 3 2 8" xfId="7942"/>
    <cellStyle name="20% - Accent3 3 5 3 2 9" xfId="7943"/>
    <cellStyle name="20% - Accent3 3 5 3 3" xfId="7944"/>
    <cellStyle name="20% - Accent3 3 5 3 3 2" xfId="7945"/>
    <cellStyle name="20% - Accent3 3 5 3 3 2 2" xfId="7946"/>
    <cellStyle name="20% - Accent3 3 5 3 3 3" xfId="7947"/>
    <cellStyle name="20% - Accent3 3 5 3 3 3 2" xfId="7948"/>
    <cellStyle name="20% - Accent3 3 5 3 3 4" xfId="7949"/>
    <cellStyle name="20% - Accent3 3 5 3 3 5" xfId="7950"/>
    <cellStyle name="20% - Accent3 3 5 3 3 6" xfId="7951"/>
    <cellStyle name="20% - Accent3 3 5 3 3 7" xfId="7952"/>
    <cellStyle name="20% - Accent3 3 5 3 4" xfId="7953"/>
    <cellStyle name="20% - Accent3 3 5 3 4 2" xfId="7954"/>
    <cellStyle name="20% - Accent3 3 5 3 4 2 2" xfId="7955"/>
    <cellStyle name="20% - Accent3 3 5 3 4 3" xfId="7956"/>
    <cellStyle name="20% - Accent3 3 5 3 4 3 2" xfId="7957"/>
    <cellStyle name="20% - Accent3 3 5 3 4 4" xfId="7958"/>
    <cellStyle name="20% - Accent3 3 5 3 4 5" xfId="7959"/>
    <cellStyle name="20% - Accent3 3 5 3 4 6" xfId="7960"/>
    <cellStyle name="20% - Accent3 3 5 3 4 7" xfId="7961"/>
    <cellStyle name="20% - Accent3 3 5 3 5" xfId="7962"/>
    <cellStyle name="20% - Accent3 3 5 3 5 2" xfId="7963"/>
    <cellStyle name="20% - Accent3 3 5 3 5 2 2" xfId="7964"/>
    <cellStyle name="20% - Accent3 3 5 3 5 3" xfId="7965"/>
    <cellStyle name="20% - Accent3 3 5 3 5 3 2" xfId="7966"/>
    <cellStyle name="20% - Accent3 3 5 3 5 4" xfId="7967"/>
    <cellStyle name="20% - Accent3 3 5 3 5 5" xfId="7968"/>
    <cellStyle name="20% - Accent3 3 5 3 5 6" xfId="7969"/>
    <cellStyle name="20% - Accent3 3 5 3 5 7" xfId="7970"/>
    <cellStyle name="20% - Accent3 3 5 3 6" xfId="7971"/>
    <cellStyle name="20% - Accent3 3 5 3 6 2" xfId="7972"/>
    <cellStyle name="20% - Accent3 3 5 3 7" xfId="7973"/>
    <cellStyle name="20% - Accent3 3 5 3 7 2" xfId="7974"/>
    <cellStyle name="20% - Accent3 3 5 3 8" xfId="7975"/>
    <cellStyle name="20% - Accent3 3 5 3 9" xfId="7976"/>
    <cellStyle name="20% - Accent3 3 5 4" xfId="7977"/>
    <cellStyle name="20% - Accent3 3 5 4 10" xfId="7978"/>
    <cellStyle name="20% - Accent3 3 5 4 2" xfId="7979"/>
    <cellStyle name="20% - Accent3 3 5 4 2 2" xfId="7980"/>
    <cellStyle name="20% - Accent3 3 5 4 2 2 2" xfId="7981"/>
    <cellStyle name="20% - Accent3 3 5 4 2 3" xfId="7982"/>
    <cellStyle name="20% - Accent3 3 5 4 2 3 2" xfId="7983"/>
    <cellStyle name="20% - Accent3 3 5 4 2 4" xfId="7984"/>
    <cellStyle name="20% - Accent3 3 5 4 2 5" xfId="7985"/>
    <cellStyle name="20% - Accent3 3 5 4 2 6" xfId="7986"/>
    <cellStyle name="20% - Accent3 3 5 4 2 7" xfId="7987"/>
    <cellStyle name="20% - Accent3 3 5 4 3" xfId="7988"/>
    <cellStyle name="20% - Accent3 3 5 4 3 2" xfId="7989"/>
    <cellStyle name="20% - Accent3 3 5 4 3 2 2" xfId="7990"/>
    <cellStyle name="20% - Accent3 3 5 4 3 3" xfId="7991"/>
    <cellStyle name="20% - Accent3 3 5 4 3 3 2" xfId="7992"/>
    <cellStyle name="20% - Accent3 3 5 4 3 4" xfId="7993"/>
    <cellStyle name="20% - Accent3 3 5 4 3 5" xfId="7994"/>
    <cellStyle name="20% - Accent3 3 5 4 3 6" xfId="7995"/>
    <cellStyle name="20% - Accent3 3 5 4 3 7" xfId="7996"/>
    <cellStyle name="20% - Accent3 3 5 4 4" xfId="7997"/>
    <cellStyle name="20% - Accent3 3 5 4 4 2" xfId="7998"/>
    <cellStyle name="20% - Accent3 3 5 4 4 2 2" xfId="7999"/>
    <cellStyle name="20% - Accent3 3 5 4 4 3" xfId="8000"/>
    <cellStyle name="20% - Accent3 3 5 4 4 3 2" xfId="8001"/>
    <cellStyle name="20% - Accent3 3 5 4 4 4" xfId="8002"/>
    <cellStyle name="20% - Accent3 3 5 4 4 5" xfId="8003"/>
    <cellStyle name="20% - Accent3 3 5 4 4 6" xfId="8004"/>
    <cellStyle name="20% - Accent3 3 5 4 4 7" xfId="8005"/>
    <cellStyle name="20% - Accent3 3 5 4 5" xfId="8006"/>
    <cellStyle name="20% - Accent3 3 5 4 5 2" xfId="8007"/>
    <cellStyle name="20% - Accent3 3 5 4 6" xfId="8008"/>
    <cellStyle name="20% - Accent3 3 5 4 6 2" xfId="8009"/>
    <cellStyle name="20% - Accent3 3 5 4 7" xfId="8010"/>
    <cellStyle name="20% - Accent3 3 5 4 8" xfId="8011"/>
    <cellStyle name="20% - Accent3 3 5 4 9" xfId="8012"/>
    <cellStyle name="20% - Accent3 3 5 5" xfId="8013"/>
    <cellStyle name="20% - Accent3 3 5 5 2" xfId="8014"/>
    <cellStyle name="20% - Accent3 3 5 5 2 2" xfId="8015"/>
    <cellStyle name="20% - Accent3 3 5 5 3" xfId="8016"/>
    <cellStyle name="20% - Accent3 3 5 5 3 2" xfId="8017"/>
    <cellStyle name="20% - Accent3 3 5 5 4" xfId="8018"/>
    <cellStyle name="20% - Accent3 3 5 5 5" xfId="8019"/>
    <cellStyle name="20% - Accent3 3 5 5 6" xfId="8020"/>
    <cellStyle name="20% - Accent3 3 5 5 7" xfId="8021"/>
    <cellStyle name="20% - Accent3 3 5 6" xfId="8022"/>
    <cellStyle name="20% - Accent3 3 5 6 2" xfId="8023"/>
    <cellStyle name="20% - Accent3 3 5 6 2 2" xfId="8024"/>
    <cellStyle name="20% - Accent3 3 5 6 3" xfId="8025"/>
    <cellStyle name="20% - Accent3 3 5 6 3 2" xfId="8026"/>
    <cellStyle name="20% - Accent3 3 5 6 4" xfId="8027"/>
    <cellStyle name="20% - Accent3 3 5 6 5" xfId="8028"/>
    <cellStyle name="20% - Accent3 3 5 6 6" xfId="8029"/>
    <cellStyle name="20% - Accent3 3 5 6 7" xfId="8030"/>
    <cellStyle name="20% - Accent3 3 5 7" xfId="8031"/>
    <cellStyle name="20% - Accent3 3 5 7 2" xfId="8032"/>
    <cellStyle name="20% - Accent3 3 5 7 2 2" xfId="8033"/>
    <cellStyle name="20% - Accent3 3 5 7 3" xfId="8034"/>
    <cellStyle name="20% - Accent3 3 5 7 3 2" xfId="8035"/>
    <cellStyle name="20% - Accent3 3 5 7 4" xfId="8036"/>
    <cellStyle name="20% - Accent3 3 5 7 5" xfId="8037"/>
    <cellStyle name="20% - Accent3 3 5 7 6" xfId="8038"/>
    <cellStyle name="20% - Accent3 3 5 7 7" xfId="8039"/>
    <cellStyle name="20% - Accent3 3 5 8" xfId="8040"/>
    <cellStyle name="20% - Accent3 3 5 8 2" xfId="8041"/>
    <cellStyle name="20% - Accent3 3 5 9" xfId="8042"/>
    <cellStyle name="20% - Accent3 3 5 9 2" xfId="8043"/>
    <cellStyle name="20% - Accent3 3 6" xfId="8044"/>
    <cellStyle name="20% - Accent3 3 6 10" xfId="8045"/>
    <cellStyle name="20% - Accent3 3 6 11" xfId="8046"/>
    <cellStyle name="20% - Accent3 3 6 12" xfId="8047"/>
    <cellStyle name="20% - Accent3 3 6 13" xfId="8048"/>
    <cellStyle name="20% - Accent3 3 6 2" xfId="8049"/>
    <cellStyle name="20% - Accent3 3 6 2 10" xfId="8050"/>
    <cellStyle name="20% - Accent3 3 6 2 11" xfId="8051"/>
    <cellStyle name="20% - Accent3 3 6 2 2" xfId="8052"/>
    <cellStyle name="20% - Accent3 3 6 2 2 10" xfId="8053"/>
    <cellStyle name="20% - Accent3 3 6 2 2 2" xfId="8054"/>
    <cellStyle name="20% - Accent3 3 6 2 2 2 2" xfId="8055"/>
    <cellStyle name="20% - Accent3 3 6 2 2 2 2 2" xfId="8056"/>
    <cellStyle name="20% - Accent3 3 6 2 2 2 3" xfId="8057"/>
    <cellStyle name="20% - Accent3 3 6 2 2 2 3 2" xfId="8058"/>
    <cellStyle name="20% - Accent3 3 6 2 2 2 4" xfId="8059"/>
    <cellStyle name="20% - Accent3 3 6 2 2 2 5" xfId="8060"/>
    <cellStyle name="20% - Accent3 3 6 2 2 2 6" xfId="8061"/>
    <cellStyle name="20% - Accent3 3 6 2 2 2 7" xfId="8062"/>
    <cellStyle name="20% - Accent3 3 6 2 2 3" xfId="8063"/>
    <cellStyle name="20% - Accent3 3 6 2 2 3 2" xfId="8064"/>
    <cellStyle name="20% - Accent3 3 6 2 2 3 2 2" xfId="8065"/>
    <cellStyle name="20% - Accent3 3 6 2 2 3 3" xfId="8066"/>
    <cellStyle name="20% - Accent3 3 6 2 2 3 3 2" xfId="8067"/>
    <cellStyle name="20% - Accent3 3 6 2 2 3 4" xfId="8068"/>
    <cellStyle name="20% - Accent3 3 6 2 2 3 5" xfId="8069"/>
    <cellStyle name="20% - Accent3 3 6 2 2 3 6" xfId="8070"/>
    <cellStyle name="20% - Accent3 3 6 2 2 3 7" xfId="8071"/>
    <cellStyle name="20% - Accent3 3 6 2 2 4" xfId="8072"/>
    <cellStyle name="20% - Accent3 3 6 2 2 4 2" xfId="8073"/>
    <cellStyle name="20% - Accent3 3 6 2 2 4 2 2" xfId="8074"/>
    <cellStyle name="20% - Accent3 3 6 2 2 4 3" xfId="8075"/>
    <cellStyle name="20% - Accent3 3 6 2 2 4 3 2" xfId="8076"/>
    <cellStyle name="20% - Accent3 3 6 2 2 4 4" xfId="8077"/>
    <cellStyle name="20% - Accent3 3 6 2 2 4 5" xfId="8078"/>
    <cellStyle name="20% - Accent3 3 6 2 2 4 6" xfId="8079"/>
    <cellStyle name="20% - Accent3 3 6 2 2 4 7" xfId="8080"/>
    <cellStyle name="20% - Accent3 3 6 2 2 5" xfId="8081"/>
    <cellStyle name="20% - Accent3 3 6 2 2 5 2" xfId="8082"/>
    <cellStyle name="20% - Accent3 3 6 2 2 6" xfId="8083"/>
    <cellStyle name="20% - Accent3 3 6 2 2 6 2" xfId="8084"/>
    <cellStyle name="20% - Accent3 3 6 2 2 7" xfId="8085"/>
    <cellStyle name="20% - Accent3 3 6 2 2 8" xfId="8086"/>
    <cellStyle name="20% - Accent3 3 6 2 2 9" xfId="8087"/>
    <cellStyle name="20% - Accent3 3 6 2 3" xfId="8088"/>
    <cellStyle name="20% - Accent3 3 6 2 3 2" xfId="8089"/>
    <cellStyle name="20% - Accent3 3 6 2 3 2 2" xfId="8090"/>
    <cellStyle name="20% - Accent3 3 6 2 3 3" xfId="8091"/>
    <cellStyle name="20% - Accent3 3 6 2 3 3 2" xfId="8092"/>
    <cellStyle name="20% - Accent3 3 6 2 3 4" xfId="8093"/>
    <cellStyle name="20% - Accent3 3 6 2 3 5" xfId="8094"/>
    <cellStyle name="20% - Accent3 3 6 2 3 6" xfId="8095"/>
    <cellStyle name="20% - Accent3 3 6 2 3 7" xfId="8096"/>
    <cellStyle name="20% - Accent3 3 6 2 4" xfId="8097"/>
    <cellStyle name="20% - Accent3 3 6 2 4 2" xfId="8098"/>
    <cellStyle name="20% - Accent3 3 6 2 4 2 2" xfId="8099"/>
    <cellStyle name="20% - Accent3 3 6 2 4 3" xfId="8100"/>
    <cellStyle name="20% - Accent3 3 6 2 4 3 2" xfId="8101"/>
    <cellStyle name="20% - Accent3 3 6 2 4 4" xfId="8102"/>
    <cellStyle name="20% - Accent3 3 6 2 4 5" xfId="8103"/>
    <cellStyle name="20% - Accent3 3 6 2 4 6" xfId="8104"/>
    <cellStyle name="20% - Accent3 3 6 2 4 7" xfId="8105"/>
    <cellStyle name="20% - Accent3 3 6 2 5" xfId="8106"/>
    <cellStyle name="20% - Accent3 3 6 2 5 2" xfId="8107"/>
    <cellStyle name="20% - Accent3 3 6 2 5 2 2" xfId="8108"/>
    <cellStyle name="20% - Accent3 3 6 2 5 3" xfId="8109"/>
    <cellStyle name="20% - Accent3 3 6 2 5 3 2" xfId="8110"/>
    <cellStyle name="20% - Accent3 3 6 2 5 4" xfId="8111"/>
    <cellStyle name="20% - Accent3 3 6 2 5 5" xfId="8112"/>
    <cellStyle name="20% - Accent3 3 6 2 5 6" xfId="8113"/>
    <cellStyle name="20% - Accent3 3 6 2 5 7" xfId="8114"/>
    <cellStyle name="20% - Accent3 3 6 2 6" xfId="8115"/>
    <cellStyle name="20% - Accent3 3 6 2 6 2" xfId="8116"/>
    <cellStyle name="20% - Accent3 3 6 2 7" xfId="8117"/>
    <cellStyle name="20% - Accent3 3 6 2 7 2" xfId="8118"/>
    <cellStyle name="20% - Accent3 3 6 2 8" xfId="8119"/>
    <cellStyle name="20% - Accent3 3 6 2 9" xfId="8120"/>
    <cellStyle name="20% - Accent3 3 6 3" xfId="8121"/>
    <cellStyle name="20% - Accent3 3 6 3 10" xfId="8122"/>
    <cellStyle name="20% - Accent3 3 6 3 11" xfId="8123"/>
    <cellStyle name="20% - Accent3 3 6 3 2" xfId="8124"/>
    <cellStyle name="20% - Accent3 3 6 3 2 10" xfId="8125"/>
    <cellStyle name="20% - Accent3 3 6 3 2 2" xfId="8126"/>
    <cellStyle name="20% - Accent3 3 6 3 2 2 2" xfId="8127"/>
    <cellStyle name="20% - Accent3 3 6 3 2 2 2 2" xfId="8128"/>
    <cellStyle name="20% - Accent3 3 6 3 2 2 3" xfId="8129"/>
    <cellStyle name="20% - Accent3 3 6 3 2 2 3 2" xfId="8130"/>
    <cellStyle name="20% - Accent3 3 6 3 2 2 4" xfId="8131"/>
    <cellStyle name="20% - Accent3 3 6 3 2 2 5" xfId="8132"/>
    <cellStyle name="20% - Accent3 3 6 3 2 2 6" xfId="8133"/>
    <cellStyle name="20% - Accent3 3 6 3 2 2 7" xfId="8134"/>
    <cellStyle name="20% - Accent3 3 6 3 2 3" xfId="8135"/>
    <cellStyle name="20% - Accent3 3 6 3 2 3 2" xfId="8136"/>
    <cellStyle name="20% - Accent3 3 6 3 2 3 2 2" xfId="8137"/>
    <cellStyle name="20% - Accent3 3 6 3 2 3 3" xfId="8138"/>
    <cellStyle name="20% - Accent3 3 6 3 2 3 3 2" xfId="8139"/>
    <cellStyle name="20% - Accent3 3 6 3 2 3 4" xfId="8140"/>
    <cellStyle name="20% - Accent3 3 6 3 2 3 5" xfId="8141"/>
    <cellStyle name="20% - Accent3 3 6 3 2 3 6" xfId="8142"/>
    <cellStyle name="20% - Accent3 3 6 3 2 3 7" xfId="8143"/>
    <cellStyle name="20% - Accent3 3 6 3 2 4" xfId="8144"/>
    <cellStyle name="20% - Accent3 3 6 3 2 4 2" xfId="8145"/>
    <cellStyle name="20% - Accent3 3 6 3 2 4 2 2" xfId="8146"/>
    <cellStyle name="20% - Accent3 3 6 3 2 4 3" xfId="8147"/>
    <cellStyle name="20% - Accent3 3 6 3 2 4 3 2" xfId="8148"/>
    <cellStyle name="20% - Accent3 3 6 3 2 4 4" xfId="8149"/>
    <cellStyle name="20% - Accent3 3 6 3 2 4 5" xfId="8150"/>
    <cellStyle name="20% - Accent3 3 6 3 2 4 6" xfId="8151"/>
    <cellStyle name="20% - Accent3 3 6 3 2 4 7" xfId="8152"/>
    <cellStyle name="20% - Accent3 3 6 3 2 5" xfId="8153"/>
    <cellStyle name="20% - Accent3 3 6 3 2 5 2" xfId="8154"/>
    <cellStyle name="20% - Accent3 3 6 3 2 6" xfId="8155"/>
    <cellStyle name="20% - Accent3 3 6 3 2 6 2" xfId="8156"/>
    <cellStyle name="20% - Accent3 3 6 3 2 7" xfId="8157"/>
    <cellStyle name="20% - Accent3 3 6 3 2 8" xfId="8158"/>
    <cellStyle name="20% - Accent3 3 6 3 2 9" xfId="8159"/>
    <cellStyle name="20% - Accent3 3 6 3 3" xfId="8160"/>
    <cellStyle name="20% - Accent3 3 6 3 3 2" xfId="8161"/>
    <cellStyle name="20% - Accent3 3 6 3 3 2 2" xfId="8162"/>
    <cellStyle name="20% - Accent3 3 6 3 3 3" xfId="8163"/>
    <cellStyle name="20% - Accent3 3 6 3 3 3 2" xfId="8164"/>
    <cellStyle name="20% - Accent3 3 6 3 3 4" xfId="8165"/>
    <cellStyle name="20% - Accent3 3 6 3 3 5" xfId="8166"/>
    <cellStyle name="20% - Accent3 3 6 3 3 6" xfId="8167"/>
    <cellStyle name="20% - Accent3 3 6 3 3 7" xfId="8168"/>
    <cellStyle name="20% - Accent3 3 6 3 4" xfId="8169"/>
    <cellStyle name="20% - Accent3 3 6 3 4 2" xfId="8170"/>
    <cellStyle name="20% - Accent3 3 6 3 4 2 2" xfId="8171"/>
    <cellStyle name="20% - Accent3 3 6 3 4 3" xfId="8172"/>
    <cellStyle name="20% - Accent3 3 6 3 4 3 2" xfId="8173"/>
    <cellStyle name="20% - Accent3 3 6 3 4 4" xfId="8174"/>
    <cellStyle name="20% - Accent3 3 6 3 4 5" xfId="8175"/>
    <cellStyle name="20% - Accent3 3 6 3 4 6" xfId="8176"/>
    <cellStyle name="20% - Accent3 3 6 3 4 7" xfId="8177"/>
    <cellStyle name="20% - Accent3 3 6 3 5" xfId="8178"/>
    <cellStyle name="20% - Accent3 3 6 3 5 2" xfId="8179"/>
    <cellStyle name="20% - Accent3 3 6 3 5 2 2" xfId="8180"/>
    <cellStyle name="20% - Accent3 3 6 3 5 3" xfId="8181"/>
    <cellStyle name="20% - Accent3 3 6 3 5 3 2" xfId="8182"/>
    <cellStyle name="20% - Accent3 3 6 3 5 4" xfId="8183"/>
    <cellStyle name="20% - Accent3 3 6 3 5 5" xfId="8184"/>
    <cellStyle name="20% - Accent3 3 6 3 5 6" xfId="8185"/>
    <cellStyle name="20% - Accent3 3 6 3 5 7" xfId="8186"/>
    <cellStyle name="20% - Accent3 3 6 3 6" xfId="8187"/>
    <cellStyle name="20% - Accent3 3 6 3 6 2" xfId="8188"/>
    <cellStyle name="20% - Accent3 3 6 3 7" xfId="8189"/>
    <cellStyle name="20% - Accent3 3 6 3 7 2" xfId="8190"/>
    <cellStyle name="20% - Accent3 3 6 3 8" xfId="8191"/>
    <cellStyle name="20% - Accent3 3 6 3 9" xfId="8192"/>
    <cellStyle name="20% - Accent3 3 6 4" xfId="8193"/>
    <cellStyle name="20% - Accent3 3 6 4 10" xfId="8194"/>
    <cellStyle name="20% - Accent3 3 6 4 2" xfId="8195"/>
    <cellStyle name="20% - Accent3 3 6 4 2 2" xfId="8196"/>
    <cellStyle name="20% - Accent3 3 6 4 2 2 2" xfId="8197"/>
    <cellStyle name="20% - Accent3 3 6 4 2 3" xfId="8198"/>
    <cellStyle name="20% - Accent3 3 6 4 2 3 2" xfId="8199"/>
    <cellStyle name="20% - Accent3 3 6 4 2 4" xfId="8200"/>
    <cellStyle name="20% - Accent3 3 6 4 2 5" xfId="8201"/>
    <cellStyle name="20% - Accent3 3 6 4 2 6" xfId="8202"/>
    <cellStyle name="20% - Accent3 3 6 4 2 7" xfId="8203"/>
    <cellStyle name="20% - Accent3 3 6 4 3" xfId="8204"/>
    <cellStyle name="20% - Accent3 3 6 4 3 2" xfId="8205"/>
    <cellStyle name="20% - Accent3 3 6 4 3 2 2" xfId="8206"/>
    <cellStyle name="20% - Accent3 3 6 4 3 3" xfId="8207"/>
    <cellStyle name="20% - Accent3 3 6 4 3 3 2" xfId="8208"/>
    <cellStyle name="20% - Accent3 3 6 4 3 4" xfId="8209"/>
    <cellStyle name="20% - Accent3 3 6 4 3 5" xfId="8210"/>
    <cellStyle name="20% - Accent3 3 6 4 3 6" xfId="8211"/>
    <cellStyle name="20% - Accent3 3 6 4 3 7" xfId="8212"/>
    <cellStyle name="20% - Accent3 3 6 4 4" xfId="8213"/>
    <cellStyle name="20% - Accent3 3 6 4 4 2" xfId="8214"/>
    <cellStyle name="20% - Accent3 3 6 4 4 2 2" xfId="8215"/>
    <cellStyle name="20% - Accent3 3 6 4 4 3" xfId="8216"/>
    <cellStyle name="20% - Accent3 3 6 4 4 3 2" xfId="8217"/>
    <cellStyle name="20% - Accent3 3 6 4 4 4" xfId="8218"/>
    <cellStyle name="20% - Accent3 3 6 4 4 5" xfId="8219"/>
    <cellStyle name="20% - Accent3 3 6 4 4 6" xfId="8220"/>
    <cellStyle name="20% - Accent3 3 6 4 4 7" xfId="8221"/>
    <cellStyle name="20% - Accent3 3 6 4 5" xfId="8222"/>
    <cellStyle name="20% - Accent3 3 6 4 5 2" xfId="8223"/>
    <cellStyle name="20% - Accent3 3 6 4 6" xfId="8224"/>
    <cellStyle name="20% - Accent3 3 6 4 6 2" xfId="8225"/>
    <cellStyle name="20% - Accent3 3 6 4 7" xfId="8226"/>
    <cellStyle name="20% - Accent3 3 6 4 8" xfId="8227"/>
    <cellStyle name="20% - Accent3 3 6 4 9" xfId="8228"/>
    <cellStyle name="20% - Accent3 3 6 5" xfId="8229"/>
    <cellStyle name="20% - Accent3 3 6 5 2" xfId="8230"/>
    <cellStyle name="20% - Accent3 3 6 5 2 2" xfId="8231"/>
    <cellStyle name="20% - Accent3 3 6 5 3" xfId="8232"/>
    <cellStyle name="20% - Accent3 3 6 5 3 2" xfId="8233"/>
    <cellStyle name="20% - Accent3 3 6 5 4" xfId="8234"/>
    <cellStyle name="20% - Accent3 3 6 5 5" xfId="8235"/>
    <cellStyle name="20% - Accent3 3 6 5 6" xfId="8236"/>
    <cellStyle name="20% - Accent3 3 6 5 7" xfId="8237"/>
    <cellStyle name="20% - Accent3 3 6 6" xfId="8238"/>
    <cellStyle name="20% - Accent3 3 6 6 2" xfId="8239"/>
    <cellStyle name="20% - Accent3 3 6 6 2 2" xfId="8240"/>
    <cellStyle name="20% - Accent3 3 6 6 3" xfId="8241"/>
    <cellStyle name="20% - Accent3 3 6 6 3 2" xfId="8242"/>
    <cellStyle name="20% - Accent3 3 6 6 4" xfId="8243"/>
    <cellStyle name="20% - Accent3 3 6 6 5" xfId="8244"/>
    <cellStyle name="20% - Accent3 3 6 6 6" xfId="8245"/>
    <cellStyle name="20% - Accent3 3 6 6 7" xfId="8246"/>
    <cellStyle name="20% - Accent3 3 6 7" xfId="8247"/>
    <cellStyle name="20% - Accent3 3 6 7 2" xfId="8248"/>
    <cellStyle name="20% - Accent3 3 6 7 2 2" xfId="8249"/>
    <cellStyle name="20% - Accent3 3 6 7 3" xfId="8250"/>
    <cellStyle name="20% - Accent3 3 6 7 3 2" xfId="8251"/>
    <cellStyle name="20% - Accent3 3 6 7 4" xfId="8252"/>
    <cellStyle name="20% - Accent3 3 6 7 5" xfId="8253"/>
    <cellStyle name="20% - Accent3 3 6 7 6" xfId="8254"/>
    <cellStyle name="20% - Accent3 3 6 7 7" xfId="8255"/>
    <cellStyle name="20% - Accent3 3 6 8" xfId="8256"/>
    <cellStyle name="20% - Accent3 3 6 8 2" xfId="8257"/>
    <cellStyle name="20% - Accent3 3 6 9" xfId="8258"/>
    <cellStyle name="20% - Accent3 3 6 9 2" xfId="8259"/>
    <cellStyle name="20% - Accent3 3 7" xfId="8260"/>
    <cellStyle name="20% - Accent3 3 7 10" xfId="8261"/>
    <cellStyle name="20% - Accent3 3 7 11" xfId="8262"/>
    <cellStyle name="20% - Accent3 3 7 2" xfId="8263"/>
    <cellStyle name="20% - Accent3 3 7 2 10" xfId="8264"/>
    <cellStyle name="20% - Accent3 3 7 2 2" xfId="8265"/>
    <cellStyle name="20% - Accent3 3 7 2 2 2" xfId="8266"/>
    <cellStyle name="20% - Accent3 3 7 2 2 2 2" xfId="8267"/>
    <cellStyle name="20% - Accent3 3 7 2 2 3" xfId="8268"/>
    <cellStyle name="20% - Accent3 3 7 2 2 3 2" xfId="8269"/>
    <cellStyle name="20% - Accent3 3 7 2 2 4" xfId="8270"/>
    <cellStyle name="20% - Accent3 3 7 2 2 5" xfId="8271"/>
    <cellStyle name="20% - Accent3 3 7 2 2 6" xfId="8272"/>
    <cellStyle name="20% - Accent3 3 7 2 2 7" xfId="8273"/>
    <cellStyle name="20% - Accent3 3 7 2 3" xfId="8274"/>
    <cellStyle name="20% - Accent3 3 7 2 3 2" xfId="8275"/>
    <cellStyle name="20% - Accent3 3 7 2 3 2 2" xfId="8276"/>
    <cellStyle name="20% - Accent3 3 7 2 3 3" xfId="8277"/>
    <cellStyle name="20% - Accent3 3 7 2 3 3 2" xfId="8278"/>
    <cellStyle name="20% - Accent3 3 7 2 3 4" xfId="8279"/>
    <cellStyle name="20% - Accent3 3 7 2 3 5" xfId="8280"/>
    <cellStyle name="20% - Accent3 3 7 2 3 6" xfId="8281"/>
    <cellStyle name="20% - Accent3 3 7 2 3 7" xfId="8282"/>
    <cellStyle name="20% - Accent3 3 7 2 4" xfId="8283"/>
    <cellStyle name="20% - Accent3 3 7 2 4 2" xfId="8284"/>
    <cellStyle name="20% - Accent3 3 7 2 4 2 2" xfId="8285"/>
    <cellStyle name="20% - Accent3 3 7 2 4 3" xfId="8286"/>
    <cellStyle name="20% - Accent3 3 7 2 4 3 2" xfId="8287"/>
    <cellStyle name="20% - Accent3 3 7 2 4 4" xfId="8288"/>
    <cellStyle name="20% - Accent3 3 7 2 4 5" xfId="8289"/>
    <cellStyle name="20% - Accent3 3 7 2 4 6" xfId="8290"/>
    <cellStyle name="20% - Accent3 3 7 2 4 7" xfId="8291"/>
    <cellStyle name="20% - Accent3 3 7 2 5" xfId="8292"/>
    <cellStyle name="20% - Accent3 3 7 2 5 2" xfId="8293"/>
    <cellStyle name="20% - Accent3 3 7 2 6" xfId="8294"/>
    <cellStyle name="20% - Accent3 3 7 2 6 2" xfId="8295"/>
    <cellStyle name="20% - Accent3 3 7 2 7" xfId="8296"/>
    <cellStyle name="20% - Accent3 3 7 2 8" xfId="8297"/>
    <cellStyle name="20% - Accent3 3 7 2 9" xfId="8298"/>
    <cellStyle name="20% - Accent3 3 7 3" xfId="8299"/>
    <cellStyle name="20% - Accent3 3 7 3 2" xfId="8300"/>
    <cellStyle name="20% - Accent3 3 7 3 2 2" xfId="8301"/>
    <cellStyle name="20% - Accent3 3 7 3 3" xfId="8302"/>
    <cellStyle name="20% - Accent3 3 7 3 3 2" xfId="8303"/>
    <cellStyle name="20% - Accent3 3 7 3 4" xfId="8304"/>
    <cellStyle name="20% - Accent3 3 7 3 5" xfId="8305"/>
    <cellStyle name="20% - Accent3 3 7 3 6" xfId="8306"/>
    <cellStyle name="20% - Accent3 3 7 3 7" xfId="8307"/>
    <cellStyle name="20% - Accent3 3 7 4" xfId="8308"/>
    <cellStyle name="20% - Accent3 3 7 4 2" xfId="8309"/>
    <cellStyle name="20% - Accent3 3 7 4 2 2" xfId="8310"/>
    <cellStyle name="20% - Accent3 3 7 4 3" xfId="8311"/>
    <cellStyle name="20% - Accent3 3 7 4 3 2" xfId="8312"/>
    <cellStyle name="20% - Accent3 3 7 4 4" xfId="8313"/>
    <cellStyle name="20% - Accent3 3 7 4 5" xfId="8314"/>
    <cellStyle name="20% - Accent3 3 7 4 6" xfId="8315"/>
    <cellStyle name="20% - Accent3 3 7 4 7" xfId="8316"/>
    <cellStyle name="20% - Accent3 3 7 5" xfId="8317"/>
    <cellStyle name="20% - Accent3 3 7 5 2" xfId="8318"/>
    <cellStyle name="20% - Accent3 3 7 5 2 2" xfId="8319"/>
    <cellStyle name="20% - Accent3 3 7 5 3" xfId="8320"/>
    <cellStyle name="20% - Accent3 3 7 5 3 2" xfId="8321"/>
    <cellStyle name="20% - Accent3 3 7 5 4" xfId="8322"/>
    <cellStyle name="20% - Accent3 3 7 5 5" xfId="8323"/>
    <cellStyle name="20% - Accent3 3 7 5 6" xfId="8324"/>
    <cellStyle name="20% - Accent3 3 7 5 7" xfId="8325"/>
    <cellStyle name="20% - Accent3 3 7 6" xfId="8326"/>
    <cellStyle name="20% - Accent3 3 7 6 2" xfId="8327"/>
    <cellStyle name="20% - Accent3 3 7 7" xfId="8328"/>
    <cellStyle name="20% - Accent3 3 7 7 2" xfId="8329"/>
    <cellStyle name="20% - Accent3 3 7 8" xfId="8330"/>
    <cellStyle name="20% - Accent3 3 7 9" xfId="8331"/>
    <cellStyle name="20% - Accent3 3 8" xfId="8332"/>
    <cellStyle name="20% - Accent3 3 8 10" xfId="8333"/>
    <cellStyle name="20% - Accent3 3 8 11" xfId="8334"/>
    <cellStyle name="20% - Accent3 3 8 2" xfId="8335"/>
    <cellStyle name="20% - Accent3 3 8 2 10" xfId="8336"/>
    <cellStyle name="20% - Accent3 3 8 2 2" xfId="8337"/>
    <cellStyle name="20% - Accent3 3 8 2 2 2" xfId="8338"/>
    <cellStyle name="20% - Accent3 3 8 2 2 2 2" xfId="8339"/>
    <cellStyle name="20% - Accent3 3 8 2 2 3" xfId="8340"/>
    <cellStyle name="20% - Accent3 3 8 2 2 3 2" xfId="8341"/>
    <cellStyle name="20% - Accent3 3 8 2 2 4" xfId="8342"/>
    <cellStyle name="20% - Accent3 3 8 2 2 5" xfId="8343"/>
    <cellStyle name="20% - Accent3 3 8 2 2 6" xfId="8344"/>
    <cellStyle name="20% - Accent3 3 8 2 2 7" xfId="8345"/>
    <cellStyle name="20% - Accent3 3 8 2 3" xfId="8346"/>
    <cellStyle name="20% - Accent3 3 8 2 3 2" xfId="8347"/>
    <cellStyle name="20% - Accent3 3 8 2 3 2 2" xfId="8348"/>
    <cellStyle name="20% - Accent3 3 8 2 3 3" xfId="8349"/>
    <cellStyle name="20% - Accent3 3 8 2 3 3 2" xfId="8350"/>
    <cellStyle name="20% - Accent3 3 8 2 3 4" xfId="8351"/>
    <cellStyle name="20% - Accent3 3 8 2 3 5" xfId="8352"/>
    <cellStyle name="20% - Accent3 3 8 2 3 6" xfId="8353"/>
    <cellStyle name="20% - Accent3 3 8 2 3 7" xfId="8354"/>
    <cellStyle name="20% - Accent3 3 8 2 4" xfId="8355"/>
    <cellStyle name="20% - Accent3 3 8 2 4 2" xfId="8356"/>
    <cellStyle name="20% - Accent3 3 8 2 4 2 2" xfId="8357"/>
    <cellStyle name="20% - Accent3 3 8 2 4 3" xfId="8358"/>
    <cellStyle name="20% - Accent3 3 8 2 4 3 2" xfId="8359"/>
    <cellStyle name="20% - Accent3 3 8 2 4 4" xfId="8360"/>
    <cellStyle name="20% - Accent3 3 8 2 4 5" xfId="8361"/>
    <cellStyle name="20% - Accent3 3 8 2 4 6" xfId="8362"/>
    <cellStyle name="20% - Accent3 3 8 2 4 7" xfId="8363"/>
    <cellStyle name="20% - Accent3 3 8 2 5" xfId="8364"/>
    <cellStyle name="20% - Accent3 3 8 2 5 2" xfId="8365"/>
    <cellStyle name="20% - Accent3 3 8 2 6" xfId="8366"/>
    <cellStyle name="20% - Accent3 3 8 2 6 2" xfId="8367"/>
    <cellStyle name="20% - Accent3 3 8 2 7" xfId="8368"/>
    <cellStyle name="20% - Accent3 3 8 2 8" xfId="8369"/>
    <cellStyle name="20% - Accent3 3 8 2 9" xfId="8370"/>
    <cellStyle name="20% - Accent3 3 8 3" xfId="8371"/>
    <cellStyle name="20% - Accent3 3 8 3 2" xfId="8372"/>
    <cellStyle name="20% - Accent3 3 8 3 2 2" xfId="8373"/>
    <cellStyle name="20% - Accent3 3 8 3 3" xfId="8374"/>
    <cellStyle name="20% - Accent3 3 8 3 3 2" xfId="8375"/>
    <cellStyle name="20% - Accent3 3 8 3 4" xfId="8376"/>
    <cellStyle name="20% - Accent3 3 8 3 5" xfId="8377"/>
    <cellStyle name="20% - Accent3 3 8 3 6" xfId="8378"/>
    <cellStyle name="20% - Accent3 3 8 3 7" xfId="8379"/>
    <cellStyle name="20% - Accent3 3 8 4" xfId="8380"/>
    <cellStyle name="20% - Accent3 3 8 4 2" xfId="8381"/>
    <cellStyle name="20% - Accent3 3 8 4 2 2" xfId="8382"/>
    <cellStyle name="20% - Accent3 3 8 4 3" xfId="8383"/>
    <cellStyle name="20% - Accent3 3 8 4 3 2" xfId="8384"/>
    <cellStyle name="20% - Accent3 3 8 4 4" xfId="8385"/>
    <cellStyle name="20% - Accent3 3 8 4 5" xfId="8386"/>
    <cellStyle name="20% - Accent3 3 8 4 6" xfId="8387"/>
    <cellStyle name="20% - Accent3 3 8 4 7" xfId="8388"/>
    <cellStyle name="20% - Accent3 3 8 5" xfId="8389"/>
    <cellStyle name="20% - Accent3 3 8 5 2" xfId="8390"/>
    <cellStyle name="20% - Accent3 3 8 5 2 2" xfId="8391"/>
    <cellStyle name="20% - Accent3 3 8 5 3" xfId="8392"/>
    <cellStyle name="20% - Accent3 3 8 5 3 2" xfId="8393"/>
    <cellStyle name="20% - Accent3 3 8 5 4" xfId="8394"/>
    <cellStyle name="20% - Accent3 3 8 5 5" xfId="8395"/>
    <cellStyle name="20% - Accent3 3 8 5 6" xfId="8396"/>
    <cellStyle name="20% - Accent3 3 8 5 7" xfId="8397"/>
    <cellStyle name="20% - Accent3 3 8 6" xfId="8398"/>
    <cellStyle name="20% - Accent3 3 8 6 2" xfId="8399"/>
    <cellStyle name="20% - Accent3 3 8 7" xfId="8400"/>
    <cellStyle name="20% - Accent3 3 8 7 2" xfId="8401"/>
    <cellStyle name="20% - Accent3 3 8 8" xfId="8402"/>
    <cellStyle name="20% - Accent3 3 8 9" xfId="8403"/>
    <cellStyle name="20% - Accent3 3 9" xfId="8404"/>
    <cellStyle name="20% - Accent3 3 9 10" xfId="8405"/>
    <cellStyle name="20% - Accent3 3 9 2" xfId="8406"/>
    <cellStyle name="20% - Accent3 3 9 2 2" xfId="8407"/>
    <cellStyle name="20% - Accent3 3 9 2 2 2" xfId="8408"/>
    <cellStyle name="20% - Accent3 3 9 2 3" xfId="8409"/>
    <cellStyle name="20% - Accent3 3 9 2 3 2" xfId="8410"/>
    <cellStyle name="20% - Accent3 3 9 2 4" xfId="8411"/>
    <cellStyle name="20% - Accent3 3 9 2 5" xfId="8412"/>
    <cellStyle name="20% - Accent3 3 9 2 6" xfId="8413"/>
    <cellStyle name="20% - Accent3 3 9 2 7" xfId="8414"/>
    <cellStyle name="20% - Accent3 3 9 3" xfId="8415"/>
    <cellStyle name="20% - Accent3 3 9 3 2" xfId="8416"/>
    <cellStyle name="20% - Accent3 3 9 3 2 2" xfId="8417"/>
    <cellStyle name="20% - Accent3 3 9 3 3" xfId="8418"/>
    <cellStyle name="20% - Accent3 3 9 3 3 2" xfId="8419"/>
    <cellStyle name="20% - Accent3 3 9 3 4" xfId="8420"/>
    <cellStyle name="20% - Accent3 3 9 3 5" xfId="8421"/>
    <cellStyle name="20% - Accent3 3 9 3 6" xfId="8422"/>
    <cellStyle name="20% - Accent3 3 9 3 7" xfId="8423"/>
    <cellStyle name="20% - Accent3 3 9 4" xfId="8424"/>
    <cellStyle name="20% - Accent3 3 9 4 2" xfId="8425"/>
    <cellStyle name="20% - Accent3 3 9 4 2 2" xfId="8426"/>
    <cellStyle name="20% - Accent3 3 9 4 3" xfId="8427"/>
    <cellStyle name="20% - Accent3 3 9 4 3 2" xfId="8428"/>
    <cellStyle name="20% - Accent3 3 9 4 4" xfId="8429"/>
    <cellStyle name="20% - Accent3 3 9 4 5" xfId="8430"/>
    <cellStyle name="20% - Accent3 3 9 4 6" xfId="8431"/>
    <cellStyle name="20% - Accent3 3 9 4 7" xfId="8432"/>
    <cellStyle name="20% - Accent3 3 9 5" xfId="8433"/>
    <cellStyle name="20% - Accent3 3 9 5 2" xfId="8434"/>
    <cellStyle name="20% - Accent3 3 9 6" xfId="8435"/>
    <cellStyle name="20% - Accent3 3 9 6 2" xfId="8436"/>
    <cellStyle name="20% - Accent3 3 9 7" xfId="8437"/>
    <cellStyle name="20% - Accent3 3 9 8" xfId="8438"/>
    <cellStyle name="20% - Accent3 3 9 9" xfId="8439"/>
    <cellStyle name="20% - Accent3 4" xfId="8440"/>
    <cellStyle name="20% - Accent3 4 2" xfId="8441"/>
    <cellStyle name="20% - Accent3 4 3" xfId="37914"/>
    <cellStyle name="20% - Accent3 5" xfId="8442"/>
    <cellStyle name="20% - Accent3 5 2" xfId="8443"/>
    <cellStyle name="20% - Accent3 5 3" xfId="8444"/>
    <cellStyle name="20% - Accent3 6" xfId="8445"/>
    <cellStyle name="20% - Accent3 6 2" xfId="37915"/>
    <cellStyle name="20% - Accent3 7" xfId="8446"/>
    <cellStyle name="20% - Accent3 8" xfId="37916"/>
    <cellStyle name="20% - Accent4" xfId="635" builtinId="42" customBuiltin="1"/>
    <cellStyle name="20% - Accent4 2" xfId="67"/>
    <cellStyle name="20% - Accent4 2 10" xfId="8447"/>
    <cellStyle name="20% - Accent4 2 10 2" xfId="8448"/>
    <cellStyle name="20% - Accent4 2 10 2 2" xfId="8449"/>
    <cellStyle name="20% - Accent4 2 10 3" xfId="8450"/>
    <cellStyle name="20% - Accent4 2 10 3 2" xfId="8451"/>
    <cellStyle name="20% - Accent4 2 10 4" xfId="8452"/>
    <cellStyle name="20% - Accent4 2 10 5" xfId="8453"/>
    <cellStyle name="20% - Accent4 2 10 6" xfId="8454"/>
    <cellStyle name="20% - Accent4 2 10 7" xfId="8455"/>
    <cellStyle name="20% - Accent4 2 11" xfId="8456"/>
    <cellStyle name="20% - Accent4 2 11 2" xfId="8457"/>
    <cellStyle name="20% - Accent4 2 11 2 2" xfId="8458"/>
    <cellStyle name="20% - Accent4 2 11 3" xfId="8459"/>
    <cellStyle name="20% - Accent4 2 11 3 2" xfId="8460"/>
    <cellStyle name="20% - Accent4 2 11 4" xfId="8461"/>
    <cellStyle name="20% - Accent4 2 11 5" xfId="8462"/>
    <cellStyle name="20% - Accent4 2 11 6" xfId="8463"/>
    <cellStyle name="20% - Accent4 2 11 7" xfId="8464"/>
    <cellStyle name="20% - Accent4 2 12" xfId="8465"/>
    <cellStyle name="20% - Accent4 2 12 2" xfId="8466"/>
    <cellStyle name="20% - Accent4 2 12 2 2" xfId="8467"/>
    <cellStyle name="20% - Accent4 2 12 3" xfId="8468"/>
    <cellStyle name="20% - Accent4 2 12 3 2" xfId="8469"/>
    <cellStyle name="20% - Accent4 2 12 4" xfId="8470"/>
    <cellStyle name="20% - Accent4 2 12 5" xfId="8471"/>
    <cellStyle name="20% - Accent4 2 12 6" xfId="8472"/>
    <cellStyle name="20% - Accent4 2 12 7" xfId="8473"/>
    <cellStyle name="20% - Accent4 2 13" xfId="8474"/>
    <cellStyle name="20% - Accent4 2 13 2" xfId="8475"/>
    <cellStyle name="20% - Accent4 2 14" xfId="8476"/>
    <cellStyle name="20% - Accent4 2 15" xfId="8477"/>
    <cellStyle name="20% - Accent4 2 16" xfId="8478"/>
    <cellStyle name="20% - Accent4 2 17" xfId="8479"/>
    <cellStyle name="20% - Accent4 2 18" xfId="8480"/>
    <cellStyle name="20% - Accent4 2 19" xfId="8481"/>
    <cellStyle name="20% - Accent4 2 2" xfId="8482"/>
    <cellStyle name="20% - Accent4 2 2 10" xfId="8483"/>
    <cellStyle name="20% - Accent4 2 2 11" xfId="8484"/>
    <cellStyle name="20% - Accent4 2 2 12" xfId="8485"/>
    <cellStyle name="20% - Accent4 2 2 13" xfId="8486"/>
    <cellStyle name="20% - Accent4 2 2 14" xfId="8487"/>
    <cellStyle name="20% - Accent4 2 2 2" xfId="8488"/>
    <cellStyle name="20% - Accent4 2 2 2 10" xfId="8489"/>
    <cellStyle name="20% - Accent4 2 2 2 11" xfId="8490"/>
    <cellStyle name="20% - Accent4 2 2 2 2" xfId="8491"/>
    <cellStyle name="20% - Accent4 2 2 2 2 10" xfId="8492"/>
    <cellStyle name="20% - Accent4 2 2 2 2 2" xfId="8493"/>
    <cellStyle name="20% - Accent4 2 2 2 2 2 2" xfId="8494"/>
    <cellStyle name="20% - Accent4 2 2 2 2 2 2 2" xfId="8495"/>
    <cellStyle name="20% - Accent4 2 2 2 2 2 3" xfId="8496"/>
    <cellStyle name="20% - Accent4 2 2 2 2 2 3 2" xfId="8497"/>
    <cellStyle name="20% - Accent4 2 2 2 2 2 4" xfId="8498"/>
    <cellStyle name="20% - Accent4 2 2 2 2 2 5" xfId="8499"/>
    <cellStyle name="20% - Accent4 2 2 2 2 2 6" xfId="8500"/>
    <cellStyle name="20% - Accent4 2 2 2 2 2 7" xfId="8501"/>
    <cellStyle name="20% - Accent4 2 2 2 2 3" xfId="8502"/>
    <cellStyle name="20% - Accent4 2 2 2 2 3 2" xfId="8503"/>
    <cellStyle name="20% - Accent4 2 2 2 2 3 2 2" xfId="8504"/>
    <cellStyle name="20% - Accent4 2 2 2 2 3 3" xfId="8505"/>
    <cellStyle name="20% - Accent4 2 2 2 2 3 3 2" xfId="8506"/>
    <cellStyle name="20% - Accent4 2 2 2 2 3 4" xfId="8507"/>
    <cellStyle name="20% - Accent4 2 2 2 2 3 5" xfId="8508"/>
    <cellStyle name="20% - Accent4 2 2 2 2 3 6" xfId="8509"/>
    <cellStyle name="20% - Accent4 2 2 2 2 3 7" xfId="8510"/>
    <cellStyle name="20% - Accent4 2 2 2 2 4" xfId="8511"/>
    <cellStyle name="20% - Accent4 2 2 2 2 4 2" xfId="8512"/>
    <cellStyle name="20% - Accent4 2 2 2 2 4 2 2" xfId="8513"/>
    <cellStyle name="20% - Accent4 2 2 2 2 4 3" xfId="8514"/>
    <cellStyle name="20% - Accent4 2 2 2 2 4 3 2" xfId="8515"/>
    <cellStyle name="20% - Accent4 2 2 2 2 4 4" xfId="8516"/>
    <cellStyle name="20% - Accent4 2 2 2 2 4 5" xfId="8517"/>
    <cellStyle name="20% - Accent4 2 2 2 2 4 6" xfId="8518"/>
    <cellStyle name="20% - Accent4 2 2 2 2 4 7" xfId="8519"/>
    <cellStyle name="20% - Accent4 2 2 2 2 5" xfId="8520"/>
    <cellStyle name="20% - Accent4 2 2 2 2 5 2" xfId="8521"/>
    <cellStyle name="20% - Accent4 2 2 2 2 6" xfId="8522"/>
    <cellStyle name="20% - Accent4 2 2 2 2 6 2" xfId="8523"/>
    <cellStyle name="20% - Accent4 2 2 2 2 7" xfId="8524"/>
    <cellStyle name="20% - Accent4 2 2 2 2 8" xfId="8525"/>
    <cellStyle name="20% - Accent4 2 2 2 2 9" xfId="8526"/>
    <cellStyle name="20% - Accent4 2 2 2 3" xfId="8527"/>
    <cellStyle name="20% - Accent4 2 2 2 3 2" xfId="8528"/>
    <cellStyle name="20% - Accent4 2 2 2 3 2 2" xfId="8529"/>
    <cellStyle name="20% - Accent4 2 2 2 3 3" xfId="8530"/>
    <cellStyle name="20% - Accent4 2 2 2 3 3 2" xfId="8531"/>
    <cellStyle name="20% - Accent4 2 2 2 3 4" xfId="8532"/>
    <cellStyle name="20% - Accent4 2 2 2 3 5" xfId="8533"/>
    <cellStyle name="20% - Accent4 2 2 2 3 6" xfId="8534"/>
    <cellStyle name="20% - Accent4 2 2 2 3 7" xfId="8535"/>
    <cellStyle name="20% - Accent4 2 2 2 4" xfId="8536"/>
    <cellStyle name="20% - Accent4 2 2 2 4 2" xfId="8537"/>
    <cellStyle name="20% - Accent4 2 2 2 4 2 2" xfId="8538"/>
    <cellStyle name="20% - Accent4 2 2 2 4 3" xfId="8539"/>
    <cellStyle name="20% - Accent4 2 2 2 4 3 2" xfId="8540"/>
    <cellStyle name="20% - Accent4 2 2 2 4 4" xfId="8541"/>
    <cellStyle name="20% - Accent4 2 2 2 4 5" xfId="8542"/>
    <cellStyle name="20% - Accent4 2 2 2 4 6" xfId="8543"/>
    <cellStyle name="20% - Accent4 2 2 2 4 7" xfId="8544"/>
    <cellStyle name="20% - Accent4 2 2 2 5" xfId="8545"/>
    <cellStyle name="20% - Accent4 2 2 2 5 2" xfId="8546"/>
    <cellStyle name="20% - Accent4 2 2 2 5 2 2" xfId="8547"/>
    <cellStyle name="20% - Accent4 2 2 2 5 3" xfId="8548"/>
    <cellStyle name="20% - Accent4 2 2 2 5 3 2" xfId="8549"/>
    <cellStyle name="20% - Accent4 2 2 2 5 4" xfId="8550"/>
    <cellStyle name="20% - Accent4 2 2 2 5 5" xfId="8551"/>
    <cellStyle name="20% - Accent4 2 2 2 5 6" xfId="8552"/>
    <cellStyle name="20% - Accent4 2 2 2 5 7" xfId="8553"/>
    <cellStyle name="20% - Accent4 2 2 2 6" xfId="8554"/>
    <cellStyle name="20% - Accent4 2 2 2 6 2" xfId="8555"/>
    <cellStyle name="20% - Accent4 2 2 2 7" xfId="8556"/>
    <cellStyle name="20% - Accent4 2 2 2 7 2" xfId="8557"/>
    <cellStyle name="20% - Accent4 2 2 2 8" xfId="8558"/>
    <cellStyle name="20% - Accent4 2 2 2 9" xfId="8559"/>
    <cellStyle name="20% - Accent4 2 2 3" xfId="8560"/>
    <cellStyle name="20% - Accent4 2 2 3 10" xfId="8561"/>
    <cellStyle name="20% - Accent4 2 2 3 11" xfId="8562"/>
    <cellStyle name="20% - Accent4 2 2 3 2" xfId="8563"/>
    <cellStyle name="20% - Accent4 2 2 3 2 10" xfId="8564"/>
    <cellStyle name="20% - Accent4 2 2 3 2 2" xfId="8565"/>
    <cellStyle name="20% - Accent4 2 2 3 2 2 2" xfId="8566"/>
    <cellStyle name="20% - Accent4 2 2 3 2 2 2 2" xfId="8567"/>
    <cellStyle name="20% - Accent4 2 2 3 2 2 3" xfId="8568"/>
    <cellStyle name="20% - Accent4 2 2 3 2 2 3 2" xfId="8569"/>
    <cellStyle name="20% - Accent4 2 2 3 2 2 4" xfId="8570"/>
    <cellStyle name="20% - Accent4 2 2 3 2 2 5" xfId="8571"/>
    <cellStyle name="20% - Accent4 2 2 3 2 2 6" xfId="8572"/>
    <cellStyle name="20% - Accent4 2 2 3 2 2 7" xfId="8573"/>
    <cellStyle name="20% - Accent4 2 2 3 2 3" xfId="8574"/>
    <cellStyle name="20% - Accent4 2 2 3 2 3 2" xfId="8575"/>
    <cellStyle name="20% - Accent4 2 2 3 2 3 2 2" xfId="8576"/>
    <cellStyle name="20% - Accent4 2 2 3 2 3 3" xfId="8577"/>
    <cellStyle name="20% - Accent4 2 2 3 2 3 3 2" xfId="8578"/>
    <cellStyle name="20% - Accent4 2 2 3 2 3 4" xfId="8579"/>
    <cellStyle name="20% - Accent4 2 2 3 2 3 5" xfId="8580"/>
    <cellStyle name="20% - Accent4 2 2 3 2 3 6" xfId="8581"/>
    <cellStyle name="20% - Accent4 2 2 3 2 3 7" xfId="8582"/>
    <cellStyle name="20% - Accent4 2 2 3 2 4" xfId="8583"/>
    <cellStyle name="20% - Accent4 2 2 3 2 4 2" xfId="8584"/>
    <cellStyle name="20% - Accent4 2 2 3 2 4 2 2" xfId="8585"/>
    <cellStyle name="20% - Accent4 2 2 3 2 4 3" xfId="8586"/>
    <cellStyle name="20% - Accent4 2 2 3 2 4 3 2" xfId="8587"/>
    <cellStyle name="20% - Accent4 2 2 3 2 4 4" xfId="8588"/>
    <cellStyle name="20% - Accent4 2 2 3 2 4 5" xfId="8589"/>
    <cellStyle name="20% - Accent4 2 2 3 2 4 6" xfId="8590"/>
    <cellStyle name="20% - Accent4 2 2 3 2 4 7" xfId="8591"/>
    <cellStyle name="20% - Accent4 2 2 3 2 5" xfId="8592"/>
    <cellStyle name="20% - Accent4 2 2 3 2 5 2" xfId="8593"/>
    <cellStyle name="20% - Accent4 2 2 3 2 6" xfId="8594"/>
    <cellStyle name="20% - Accent4 2 2 3 2 6 2" xfId="8595"/>
    <cellStyle name="20% - Accent4 2 2 3 2 7" xfId="8596"/>
    <cellStyle name="20% - Accent4 2 2 3 2 8" xfId="8597"/>
    <cellStyle name="20% - Accent4 2 2 3 2 9" xfId="8598"/>
    <cellStyle name="20% - Accent4 2 2 3 3" xfId="8599"/>
    <cellStyle name="20% - Accent4 2 2 3 3 2" xfId="8600"/>
    <cellStyle name="20% - Accent4 2 2 3 3 2 2" xfId="8601"/>
    <cellStyle name="20% - Accent4 2 2 3 3 3" xfId="8602"/>
    <cellStyle name="20% - Accent4 2 2 3 3 3 2" xfId="8603"/>
    <cellStyle name="20% - Accent4 2 2 3 3 4" xfId="8604"/>
    <cellStyle name="20% - Accent4 2 2 3 3 5" xfId="8605"/>
    <cellStyle name="20% - Accent4 2 2 3 3 6" xfId="8606"/>
    <cellStyle name="20% - Accent4 2 2 3 3 7" xfId="8607"/>
    <cellStyle name="20% - Accent4 2 2 3 4" xfId="8608"/>
    <cellStyle name="20% - Accent4 2 2 3 4 2" xfId="8609"/>
    <cellStyle name="20% - Accent4 2 2 3 4 2 2" xfId="8610"/>
    <cellStyle name="20% - Accent4 2 2 3 4 3" xfId="8611"/>
    <cellStyle name="20% - Accent4 2 2 3 4 3 2" xfId="8612"/>
    <cellStyle name="20% - Accent4 2 2 3 4 4" xfId="8613"/>
    <cellStyle name="20% - Accent4 2 2 3 4 5" xfId="8614"/>
    <cellStyle name="20% - Accent4 2 2 3 4 6" xfId="8615"/>
    <cellStyle name="20% - Accent4 2 2 3 4 7" xfId="8616"/>
    <cellStyle name="20% - Accent4 2 2 3 5" xfId="8617"/>
    <cellStyle name="20% - Accent4 2 2 3 5 2" xfId="8618"/>
    <cellStyle name="20% - Accent4 2 2 3 5 2 2" xfId="8619"/>
    <cellStyle name="20% - Accent4 2 2 3 5 3" xfId="8620"/>
    <cellStyle name="20% - Accent4 2 2 3 5 3 2" xfId="8621"/>
    <cellStyle name="20% - Accent4 2 2 3 5 4" xfId="8622"/>
    <cellStyle name="20% - Accent4 2 2 3 5 5" xfId="8623"/>
    <cellStyle name="20% - Accent4 2 2 3 5 6" xfId="8624"/>
    <cellStyle name="20% - Accent4 2 2 3 5 7" xfId="8625"/>
    <cellStyle name="20% - Accent4 2 2 3 6" xfId="8626"/>
    <cellStyle name="20% - Accent4 2 2 3 6 2" xfId="8627"/>
    <cellStyle name="20% - Accent4 2 2 3 7" xfId="8628"/>
    <cellStyle name="20% - Accent4 2 2 3 7 2" xfId="8629"/>
    <cellStyle name="20% - Accent4 2 2 3 8" xfId="8630"/>
    <cellStyle name="20% - Accent4 2 2 3 9" xfId="8631"/>
    <cellStyle name="20% - Accent4 2 2 4" xfId="8632"/>
    <cellStyle name="20% - Accent4 2 2 4 10" xfId="8633"/>
    <cellStyle name="20% - Accent4 2 2 4 2" xfId="8634"/>
    <cellStyle name="20% - Accent4 2 2 4 2 2" xfId="8635"/>
    <cellStyle name="20% - Accent4 2 2 4 2 2 2" xfId="8636"/>
    <cellStyle name="20% - Accent4 2 2 4 2 3" xfId="8637"/>
    <cellStyle name="20% - Accent4 2 2 4 2 3 2" xfId="8638"/>
    <cellStyle name="20% - Accent4 2 2 4 2 4" xfId="8639"/>
    <cellStyle name="20% - Accent4 2 2 4 2 5" xfId="8640"/>
    <cellStyle name="20% - Accent4 2 2 4 2 6" xfId="8641"/>
    <cellStyle name="20% - Accent4 2 2 4 2 7" xfId="8642"/>
    <cellStyle name="20% - Accent4 2 2 4 3" xfId="8643"/>
    <cellStyle name="20% - Accent4 2 2 4 3 2" xfId="8644"/>
    <cellStyle name="20% - Accent4 2 2 4 3 2 2" xfId="8645"/>
    <cellStyle name="20% - Accent4 2 2 4 3 3" xfId="8646"/>
    <cellStyle name="20% - Accent4 2 2 4 3 3 2" xfId="8647"/>
    <cellStyle name="20% - Accent4 2 2 4 3 4" xfId="8648"/>
    <cellStyle name="20% - Accent4 2 2 4 3 5" xfId="8649"/>
    <cellStyle name="20% - Accent4 2 2 4 3 6" xfId="8650"/>
    <cellStyle name="20% - Accent4 2 2 4 3 7" xfId="8651"/>
    <cellStyle name="20% - Accent4 2 2 4 4" xfId="8652"/>
    <cellStyle name="20% - Accent4 2 2 4 4 2" xfId="8653"/>
    <cellStyle name="20% - Accent4 2 2 4 4 2 2" xfId="8654"/>
    <cellStyle name="20% - Accent4 2 2 4 4 3" xfId="8655"/>
    <cellStyle name="20% - Accent4 2 2 4 4 3 2" xfId="8656"/>
    <cellStyle name="20% - Accent4 2 2 4 4 4" xfId="8657"/>
    <cellStyle name="20% - Accent4 2 2 4 4 5" xfId="8658"/>
    <cellStyle name="20% - Accent4 2 2 4 4 6" xfId="8659"/>
    <cellStyle name="20% - Accent4 2 2 4 4 7" xfId="8660"/>
    <cellStyle name="20% - Accent4 2 2 4 5" xfId="8661"/>
    <cellStyle name="20% - Accent4 2 2 4 5 2" xfId="8662"/>
    <cellStyle name="20% - Accent4 2 2 4 6" xfId="8663"/>
    <cellStyle name="20% - Accent4 2 2 4 6 2" xfId="8664"/>
    <cellStyle name="20% - Accent4 2 2 4 7" xfId="8665"/>
    <cellStyle name="20% - Accent4 2 2 4 8" xfId="8666"/>
    <cellStyle name="20% - Accent4 2 2 4 9" xfId="8667"/>
    <cellStyle name="20% - Accent4 2 2 5" xfId="8668"/>
    <cellStyle name="20% - Accent4 2 2 5 2" xfId="8669"/>
    <cellStyle name="20% - Accent4 2 2 5 2 2" xfId="8670"/>
    <cellStyle name="20% - Accent4 2 2 5 3" xfId="8671"/>
    <cellStyle name="20% - Accent4 2 2 5 3 2" xfId="8672"/>
    <cellStyle name="20% - Accent4 2 2 5 4" xfId="8673"/>
    <cellStyle name="20% - Accent4 2 2 5 5" xfId="8674"/>
    <cellStyle name="20% - Accent4 2 2 5 6" xfId="8675"/>
    <cellStyle name="20% - Accent4 2 2 5 7" xfId="8676"/>
    <cellStyle name="20% - Accent4 2 2 6" xfId="8677"/>
    <cellStyle name="20% - Accent4 2 2 6 2" xfId="8678"/>
    <cellStyle name="20% - Accent4 2 2 6 2 2" xfId="8679"/>
    <cellStyle name="20% - Accent4 2 2 6 3" xfId="8680"/>
    <cellStyle name="20% - Accent4 2 2 6 3 2" xfId="8681"/>
    <cellStyle name="20% - Accent4 2 2 6 4" xfId="8682"/>
    <cellStyle name="20% - Accent4 2 2 6 5" xfId="8683"/>
    <cellStyle name="20% - Accent4 2 2 6 6" xfId="8684"/>
    <cellStyle name="20% - Accent4 2 2 6 7" xfId="8685"/>
    <cellStyle name="20% - Accent4 2 2 7" xfId="8686"/>
    <cellStyle name="20% - Accent4 2 2 7 2" xfId="8687"/>
    <cellStyle name="20% - Accent4 2 2 7 2 2" xfId="8688"/>
    <cellStyle name="20% - Accent4 2 2 7 3" xfId="8689"/>
    <cellStyle name="20% - Accent4 2 2 7 3 2" xfId="8690"/>
    <cellStyle name="20% - Accent4 2 2 7 4" xfId="8691"/>
    <cellStyle name="20% - Accent4 2 2 7 5" xfId="8692"/>
    <cellStyle name="20% - Accent4 2 2 7 6" xfId="8693"/>
    <cellStyle name="20% - Accent4 2 2 7 7" xfId="8694"/>
    <cellStyle name="20% - Accent4 2 2 8" xfId="8695"/>
    <cellStyle name="20% - Accent4 2 2 8 2" xfId="8696"/>
    <cellStyle name="20% - Accent4 2 2 9" xfId="8697"/>
    <cellStyle name="20% - Accent4 2 2 9 2" xfId="8698"/>
    <cellStyle name="20% - Accent4 2 3" xfId="8699"/>
    <cellStyle name="20% - Accent4 2 3 10" xfId="8700"/>
    <cellStyle name="20% - Accent4 2 3 11" xfId="8701"/>
    <cellStyle name="20% - Accent4 2 3 12" xfId="8702"/>
    <cellStyle name="20% - Accent4 2 3 13" xfId="8703"/>
    <cellStyle name="20% - Accent4 2 3 2" xfId="8704"/>
    <cellStyle name="20% - Accent4 2 3 2 10" xfId="8705"/>
    <cellStyle name="20% - Accent4 2 3 2 11" xfId="8706"/>
    <cellStyle name="20% - Accent4 2 3 2 2" xfId="8707"/>
    <cellStyle name="20% - Accent4 2 3 2 2 10" xfId="8708"/>
    <cellStyle name="20% - Accent4 2 3 2 2 2" xfId="8709"/>
    <cellStyle name="20% - Accent4 2 3 2 2 2 2" xfId="8710"/>
    <cellStyle name="20% - Accent4 2 3 2 2 2 2 2" xfId="8711"/>
    <cellStyle name="20% - Accent4 2 3 2 2 2 3" xfId="8712"/>
    <cellStyle name="20% - Accent4 2 3 2 2 2 3 2" xfId="8713"/>
    <cellStyle name="20% - Accent4 2 3 2 2 2 4" xfId="8714"/>
    <cellStyle name="20% - Accent4 2 3 2 2 2 5" xfId="8715"/>
    <cellStyle name="20% - Accent4 2 3 2 2 2 6" xfId="8716"/>
    <cellStyle name="20% - Accent4 2 3 2 2 2 7" xfId="8717"/>
    <cellStyle name="20% - Accent4 2 3 2 2 3" xfId="8718"/>
    <cellStyle name="20% - Accent4 2 3 2 2 3 2" xfId="8719"/>
    <cellStyle name="20% - Accent4 2 3 2 2 3 2 2" xfId="8720"/>
    <cellStyle name="20% - Accent4 2 3 2 2 3 3" xfId="8721"/>
    <cellStyle name="20% - Accent4 2 3 2 2 3 3 2" xfId="8722"/>
    <cellStyle name="20% - Accent4 2 3 2 2 3 4" xfId="8723"/>
    <cellStyle name="20% - Accent4 2 3 2 2 3 5" xfId="8724"/>
    <cellStyle name="20% - Accent4 2 3 2 2 3 6" xfId="8725"/>
    <cellStyle name="20% - Accent4 2 3 2 2 3 7" xfId="8726"/>
    <cellStyle name="20% - Accent4 2 3 2 2 4" xfId="8727"/>
    <cellStyle name="20% - Accent4 2 3 2 2 4 2" xfId="8728"/>
    <cellStyle name="20% - Accent4 2 3 2 2 4 2 2" xfId="8729"/>
    <cellStyle name="20% - Accent4 2 3 2 2 4 3" xfId="8730"/>
    <cellStyle name="20% - Accent4 2 3 2 2 4 3 2" xfId="8731"/>
    <cellStyle name="20% - Accent4 2 3 2 2 4 4" xfId="8732"/>
    <cellStyle name="20% - Accent4 2 3 2 2 4 5" xfId="8733"/>
    <cellStyle name="20% - Accent4 2 3 2 2 4 6" xfId="8734"/>
    <cellStyle name="20% - Accent4 2 3 2 2 4 7" xfId="8735"/>
    <cellStyle name="20% - Accent4 2 3 2 2 5" xfId="8736"/>
    <cellStyle name="20% - Accent4 2 3 2 2 5 2" xfId="8737"/>
    <cellStyle name="20% - Accent4 2 3 2 2 6" xfId="8738"/>
    <cellStyle name="20% - Accent4 2 3 2 2 6 2" xfId="8739"/>
    <cellStyle name="20% - Accent4 2 3 2 2 7" xfId="8740"/>
    <cellStyle name="20% - Accent4 2 3 2 2 8" xfId="8741"/>
    <cellStyle name="20% - Accent4 2 3 2 2 9" xfId="8742"/>
    <cellStyle name="20% - Accent4 2 3 2 3" xfId="8743"/>
    <cellStyle name="20% - Accent4 2 3 2 3 2" xfId="8744"/>
    <cellStyle name="20% - Accent4 2 3 2 3 2 2" xfId="8745"/>
    <cellStyle name="20% - Accent4 2 3 2 3 3" xfId="8746"/>
    <cellStyle name="20% - Accent4 2 3 2 3 3 2" xfId="8747"/>
    <cellStyle name="20% - Accent4 2 3 2 3 4" xfId="8748"/>
    <cellStyle name="20% - Accent4 2 3 2 3 5" xfId="8749"/>
    <cellStyle name="20% - Accent4 2 3 2 3 6" xfId="8750"/>
    <cellStyle name="20% - Accent4 2 3 2 3 7" xfId="8751"/>
    <cellStyle name="20% - Accent4 2 3 2 4" xfId="8752"/>
    <cellStyle name="20% - Accent4 2 3 2 4 2" xfId="8753"/>
    <cellStyle name="20% - Accent4 2 3 2 4 2 2" xfId="8754"/>
    <cellStyle name="20% - Accent4 2 3 2 4 3" xfId="8755"/>
    <cellStyle name="20% - Accent4 2 3 2 4 3 2" xfId="8756"/>
    <cellStyle name="20% - Accent4 2 3 2 4 4" xfId="8757"/>
    <cellStyle name="20% - Accent4 2 3 2 4 5" xfId="8758"/>
    <cellStyle name="20% - Accent4 2 3 2 4 6" xfId="8759"/>
    <cellStyle name="20% - Accent4 2 3 2 4 7" xfId="8760"/>
    <cellStyle name="20% - Accent4 2 3 2 5" xfId="8761"/>
    <cellStyle name="20% - Accent4 2 3 2 5 2" xfId="8762"/>
    <cellStyle name="20% - Accent4 2 3 2 5 2 2" xfId="8763"/>
    <cellStyle name="20% - Accent4 2 3 2 5 3" xfId="8764"/>
    <cellStyle name="20% - Accent4 2 3 2 5 3 2" xfId="8765"/>
    <cellStyle name="20% - Accent4 2 3 2 5 4" xfId="8766"/>
    <cellStyle name="20% - Accent4 2 3 2 5 5" xfId="8767"/>
    <cellStyle name="20% - Accent4 2 3 2 5 6" xfId="8768"/>
    <cellStyle name="20% - Accent4 2 3 2 5 7" xfId="8769"/>
    <cellStyle name="20% - Accent4 2 3 2 6" xfId="8770"/>
    <cellStyle name="20% - Accent4 2 3 2 6 2" xfId="8771"/>
    <cellStyle name="20% - Accent4 2 3 2 7" xfId="8772"/>
    <cellStyle name="20% - Accent4 2 3 2 7 2" xfId="8773"/>
    <cellStyle name="20% - Accent4 2 3 2 8" xfId="8774"/>
    <cellStyle name="20% - Accent4 2 3 2 9" xfId="8775"/>
    <cellStyle name="20% - Accent4 2 3 3" xfId="8776"/>
    <cellStyle name="20% - Accent4 2 3 3 10" xfId="8777"/>
    <cellStyle name="20% - Accent4 2 3 3 11" xfId="8778"/>
    <cellStyle name="20% - Accent4 2 3 3 2" xfId="8779"/>
    <cellStyle name="20% - Accent4 2 3 3 2 10" xfId="8780"/>
    <cellStyle name="20% - Accent4 2 3 3 2 2" xfId="8781"/>
    <cellStyle name="20% - Accent4 2 3 3 2 2 2" xfId="8782"/>
    <cellStyle name="20% - Accent4 2 3 3 2 2 2 2" xfId="8783"/>
    <cellStyle name="20% - Accent4 2 3 3 2 2 3" xfId="8784"/>
    <cellStyle name="20% - Accent4 2 3 3 2 2 3 2" xfId="8785"/>
    <cellStyle name="20% - Accent4 2 3 3 2 2 4" xfId="8786"/>
    <cellStyle name="20% - Accent4 2 3 3 2 2 5" xfId="8787"/>
    <cellStyle name="20% - Accent4 2 3 3 2 2 6" xfId="8788"/>
    <cellStyle name="20% - Accent4 2 3 3 2 2 7" xfId="8789"/>
    <cellStyle name="20% - Accent4 2 3 3 2 3" xfId="8790"/>
    <cellStyle name="20% - Accent4 2 3 3 2 3 2" xfId="8791"/>
    <cellStyle name="20% - Accent4 2 3 3 2 3 2 2" xfId="8792"/>
    <cellStyle name="20% - Accent4 2 3 3 2 3 3" xfId="8793"/>
    <cellStyle name="20% - Accent4 2 3 3 2 3 3 2" xfId="8794"/>
    <cellStyle name="20% - Accent4 2 3 3 2 3 4" xfId="8795"/>
    <cellStyle name="20% - Accent4 2 3 3 2 3 5" xfId="8796"/>
    <cellStyle name="20% - Accent4 2 3 3 2 3 6" xfId="8797"/>
    <cellStyle name="20% - Accent4 2 3 3 2 3 7" xfId="8798"/>
    <cellStyle name="20% - Accent4 2 3 3 2 4" xfId="8799"/>
    <cellStyle name="20% - Accent4 2 3 3 2 4 2" xfId="8800"/>
    <cellStyle name="20% - Accent4 2 3 3 2 4 2 2" xfId="8801"/>
    <cellStyle name="20% - Accent4 2 3 3 2 4 3" xfId="8802"/>
    <cellStyle name="20% - Accent4 2 3 3 2 4 3 2" xfId="8803"/>
    <cellStyle name="20% - Accent4 2 3 3 2 4 4" xfId="8804"/>
    <cellStyle name="20% - Accent4 2 3 3 2 4 5" xfId="8805"/>
    <cellStyle name="20% - Accent4 2 3 3 2 4 6" xfId="8806"/>
    <cellStyle name="20% - Accent4 2 3 3 2 4 7" xfId="8807"/>
    <cellStyle name="20% - Accent4 2 3 3 2 5" xfId="8808"/>
    <cellStyle name="20% - Accent4 2 3 3 2 5 2" xfId="8809"/>
    <cellStyle name="20% - Accent4 2 3 3 2 6" xfId="8810"/>
    <cellStyle name="20% - Accent4 2 3 3 2 6 2" xfId="8811"/>
    <cellStyle name="20% - Accent4 2 3 3 2 7" xfId="8812"/>
    <cellStyle name="20% - Accent4 2 3 3 2 8" xfId="8813"/>
    <cellStyle name="20% - Accent4 2 3 3 2 9" xfId="8814"/>
    <cellStyle name="20% - Accent4 2 3 3 3" xfId="8815"/>
    <cellStyle name="20% - Accent4 2 3 3 3 2" xfId="8816"/>
    <cellStyle name="20% - Accent4 2 3 3 3 2 2" xfId="8817"/>
    <cellStyle name="20% - Accent4 2 3 3 3 3" xfId="8818"/>
    <cellStyle name="20% - Accent4 2 3 3 3 3 2" xfId="8819"/>
    <cellStyle name="20% - Accent4 2 3 3 3 4" xfId="8820"/>
    <cellStyle name="20% - Accent4 2 3 3 3 5" xfId="8821"/>
    <cellStyle name="20% - Accent4 2 3 3 3 6" xfId="8822"/>
    <cellStyle name="20% - Accent4 2 3 3 3 7" xfId="8823"/>
    <cellStyle name="20% - Accent4 2 3 3 4" xfId="8824"/>
    <cellStyle name="20% - Accent4 2 3 3 4 2" xfId="8825"/>
    <cellStyle name="20% - Accent4 2 3 3 4 2 2" xfId="8826"/>
    <cellStyle name="20% - Accent4 2 3 3 4 3" xfId="8827"/>
    <cellStyle name="20% - Accent4 2 3 3 4 3 2" xfId="8828"/>
    <cellStyle name="20% - Accent4 2 3 3 4 4" xfId="8829"/>
    <cellStyle name="20% - Accent4 2 3 3 4 5" xfId="8830"/>
    <cellStyle name="20% - Accent4 2 3 3 4 6" xfId="8831"/>
    <cellStyle name="20% - Accent4 2 3 3 4 7" xfId="8832"/>
    <cellStyle name="20% - Accent4 2 3 3 5" xfId="8833"/>
    <cellStyle name="20% - Accent4 2 3 3 5 2" xfId="8834"/>
    <cellStyle name="20% - Accent4 2 3 3 5 2 2" xfId="8835"/>
    <cellStyle name="20% - Accent4 2 3 3 5 3" xfId="8836"/>
    <cellStyle name="20% - Accent4 2 3 3 5 3 2" xfId="8837"/>
    <cellStyle name="20% - Accent4 2 3 3 5 4" xfId="8838"/>
    <cellStyle name="20% - Accent4 2 3 3 5 5" xfId="8839"/>
    <cellStyle name="20% - Accent4 2 3 3 5 6" xfId="8840"/>
    <cellStyle name="20% - Accent4 2 3 3 5 7" xfId="8841"/>
    <cellStyle name="20% - Accent4 2 3 3 6" xfId="8842"/>
    <cellStyle name="20% - Accent4 2 3 3 6 2" xfId="8843"/>
    <cellStyle name="20% - Accent4 2 3 3 7" xfId="8844"/>
    <cellStyle name="20% - Accent4 2 3 3 7 2" xfId="8845"/>
    <cellStyle name="20% - Accent4 2 3 3 8" xfId="8846"/>
    <cellStyle name="20% - Accent4 2 3 3 9" xfId="8847"/>
    <cellStyle name="20% - Accent4 2 3 4" xfId="8848"/>
    <cellStyle name="20% - Accent4 2 3 4 10" xfId="8849"/>
    <cellStyle name="20% - Accent4 2 3 4 2" xfId="8850"/>
    <cellStyle name="20% - Accent4 2 3 4 2 2" xfId="8851"/>
    <cellStyle name="20% - Accent4 2 3 4 2 2 2" xfId="8852"/>
    <cellStyle name="20% - Accent4 2 3 4 2 3" xfId="8853"/>
    <cellStyle name="20% - Accent4 2 3 4 2 3 2" xfId="8854"/>
    <cellStyle name="20% - Accent4 2 3 4 2 4" xfId="8855"/>
    <cellStyle name="20% - Accent4 2 3 4 2 5" xfId="8856"/>
    <cellStyle name="20% - Accent4 2 3 4 2 6" xfId="8857"/>
    <cellStyle name="20% - Accent4 2 3 4 2 7" xfId="8858"/>
    <cellStyle name="20% - Accent4 2 3 4 3" xfId="8859"/>
    <cellStyle name="20% - Accent4 2 3 4 3 2" xfId="8860"/>
    <cellStyle name="20% - Accent4 2 3 4 3 2 2" xfId="8861"/>
    <cellStyle name="20% - Accent4 2 3 4 3 3" xfId="8862"/>
    <cellStyle name="20% - Accent4 2 3 4 3 3 2" xfId="8863"/>
    <cellStyle name="20% - Accent4 2 3 4 3 4" xfId="8864"/>
    <cellStyle name="20% - Accent4 2 3 4 3 5" xfId="8865"/>
    <cellStyle name="20% - Accent4 2 3 4 3 6" xfId="8866"/>
    <cellStyle name="20% - Accent4 2 3 4 3 7" xfId="8867"/>
    <cellStyle name="20% - Accent4 2 3 4 4" xfId="8868"/>
    <cellStyle name="20% - Accent4 2 3 4 4 2" xfId="8869"/>
    <cellStyle name="20% - Accent4 2 3 4 4 2 2" xfId="8870"/>
    <cellStyle name="20% - Accent4 2 3 4 4 3" xfId="8871"/>
    <cellStyle name="20% - Accent4 2 3 4 4 3 2" xfId="8872"/>
    <cellStyle name="20% - Accent4 2 3 4 4 4" xfId="8873"/>
    <cellStyle name="20% - Accent4 2 3 4 4 5" xfId="8874"/>
    <cellStyle name="20% - Accent4 2 3 4 4 6" xfId="8875"/>
    <cellStyle name="20% - Accent4 2 3 4 4 7" xfId="8876"/>
    <cellStyle name="20% - Accent4 2 3 4 5" xfId="8877"/>
    <cellStyle name="20% - Accent4 2 3 4 5 2" xfId="8878"/>
    <cellStyle name="20% - Accent4 2 3 4 6" xfId="8879"/>
    <cellStyle name="20% - Accent4 2 3 4 6 2" xfId="8880"/>
    <cellStyle name="20% - Accent4 2 3 4 7" xfId="8881"/>
    <cellStyle name="20% - Accent4 2 3 4 8" xfId="8882"/>
    <cellStyle name="20% - Accent4 2 3 4 9" xfId="8883"/>
    <cellStyle name="20% - Accent4 2 3 5" xfId="8884"/>
    <cellStyle name="20% - Accent4 2 3 5 2" xfId="8885"/>
    <cellStyle name="20% - Accent4 2 3 5 2 2" xfId="8886"/>
    <cellStyle name="20% - Accent4 2 3 5 3" xfId="8887"/>
    <cellStyle name="20% - Accent4 2 3 5 3 2" xfId="8888"/>
    <cellStyle name="20% - Accent4 2 3 5 4" xfId="8889"/>
    <cellStyle name="20% - Accent4 2 3 5 5" xfId="8890"/>
    <cellStyle name="20% - Accent4 2 3 5 6" xfId="8891"/>
    <cellStyle name="20% - Accent4 2 3 5 7" xfId="8892"/>
    <cellStyle name="20% - Accent4 2 3 6" xfId="8893"/>
    <cellStyle name="20% - Accent4 2 3 6 2" xfId="8894"/>
    <cellStyle name="20% - Accent4 2 3 6 2 2" xfId="8895"/>
    <cellStyle name="20% - Accent4 2 3 6 3" xfId="8896"/>
    <cellStyle name="20% - Accent4 2 3 6 3 2" xfId="8897"/>
    <cellStyle name="20% - Accent4 2 3 6 4" xfId="8898"/>
    <cellStyle name="20% - Accent4 2 3 6 5" xfId="8899"/>
    <cellStyle name="20% - Accent4 2 3 6 6" xfId="8900"/>
    <cellStyle name="20% - Accent4 2 3 6 7" xfId="8901"/>
    <cellStyle name="20% - Accent4 2 3 7" xfId="8902"/>
    <cellStyle name="20% - Accent4 2 3 7 2" xfId="8903"/>
    <cellStyle name="20% - Accent4 2 3 7 2 2" xfId="8904"/>
    <cellStyle name="20% - Accent4 2 3 7 3" xfId="8905"/>
    <cellStyle name="20% - Accent4 2 3 7 3 2" xfId="8906"/>
    <cellStyle name="20% - Accent4 2 3 7 4" xfId="8907"/>
    <cellStyle name="20% - Accent4 2 3 7 5" xfId="8908"/>
    <cellStyle name="20% - Accent4 2 3 7 6" xfId="8909"/>
    <cellStyle name="20% - Accent4 2 3 7 7" xfId="8910"/>
    <cellStyle name="20% - Accent4 2 3 8" xfId="8911"/>
    <cellStyle name="20% - Accent4 2 3 8 2" xfId="8912"/>
    <cellStyle name="20% - Accent4 2 3 9" xfId="8913"/>
    <cellStyle name="20% - Accent4 2 3 9 2" xfId="8914"/>
    <cellStyle name="20% - Accent4 2 4" xfId="8915"/>
    <cellStyle name="20% - Accent4 2 4 10" xfId="8916"/>
    <cellStyle name="20% - Accent4 2 4 11" xfId="8917"/>
    <cellStyle name="20% - Accent4 2 4 12" xfId="8918"/>
    <cellStyle name="20% - Accent4 2 4 13" xfId="8919"/>
    <cellStyle name="20% - Accent4 2 4 2" xfId="8920"/>
    <cellStyle name="20% - Accent4 2 4 2 10" xfId="8921"/>
    <cellStyle name="20% - Accent4 2 4 2 11" xfId="8922"/>
    <cellStyle name="20% - Accent4 2 4 2 2" xfId="8923"/>
    <cellStyle name="20% - Accent4 2 4 2 2 10" xfId="8924"/>
    <cellStyle name="20% - Accent4 2 4 2 2 2" xfId="8925"/>
    <cellStyle name="20% - Accent4 2 4 2 2 2 2" xfId="8926"/>
    <cellStyle name="20% - Accent4 2 4 2 2 2 2 2" xfId="8927"/>
    <cellStyle name="20% - Accent4 2 4 2 2 2 3" xfId="8928"/>
    <cellStyle name="20% - Accent4 2 4 2 2 2 3 2" xfId="8929"/>
    <cellStyle name="20% - Accent4 2 4 2 2 2 4" xfId="8930"/>
    <cellStyle name="20% - Accent4 2 4 2 2 2 5" xfId="8931"/>
    <cellStyle name="20% - Accent4 2 4 2 2 2 6" xfId="8932"/>
    <cellStyle name="20% - Accent4 2 4 2 2 2 7" xfId="8933"/>
    <cellStyle name="20% - Accent4 2 4 2 2 3" xfId="8934"/>
    <cellStyle name="20% - Accent4 2 4 2 2 3 2" xfId="8935"/>
    <cellStyle name="20% - Accent4 2 4 2 2 3 2 2" xfId="8936"/>
    <cellStyle name="20% - Accent4 2 4 2 2 3 3" xfId="8937"/>
    <cellStyle name="20% - Accent4 2 4 2 2 3 3 2" xfId="8938"/>
    <cellStyle name="20% - Accent4 2 4 2 2 3 4" xfId="8939"/>
    <cellStyle name="20% - Accent4 2 4 2 2 3 5" xfId="8940"/>
    <cellStyle name="20% - Accent4 2 4 2 2 3 6" xfId="8941"/>
    <cellStyle name="20% - Accent4 2 4 2 2 3 7" xfId="8942"/>
    <cellStyle name="20% - Accent4 2 4 2 2 4" xfId="8943"/>
    <cellStyle name="20% - Accent4 2 4 2 2 4 2" xfId="8944"/>
    <cellStyle name="20% - Accent4 2 4 2 2 4 2 2" xfId="8945"/>
    <cellStyle name="20% - Accent4 2 4 2 2 4 3" xfId="8946"/>
    <cellStyle name="20% - Accent4 2 4 2 2 4 3 2" xfId="8947"/>
    <cellStyle name="20% - Accent4 2 4 2 2 4 4" xfId="8948"/>
    <cellStyle name="20% - Accent4 2 4 2 2 4 5" xfId="8949"/>
    <cellStyle name="20% - Accent4 2 4 2 2 4 6" xfId="8950"/>
    <cellStyle name="20% - Accent4 2 4 2 2 4 7" xfId="8951"/>
    <cellStyle name="20% - Accent4 2 4 2 2 5" xfId="8952"/>
    <cellStyle name="20% - Accent4 2 4 2 2 5 2" xfId="8953"/>
    <cellStyle name="20% - Accent4 2 4 2 2 6" xfId="8954"/>
    <cellStyle name="20% - Accent4 2 4 2 2 6 2" xfId="8955"/>
    <cellStyle name="20% - Accent4 2 4 2 2 7" xfId="8956"/>
    <cellStyle name="20% - Accent4 2 4 2 2 8" xfId="8957"/>
    <cellStyle name="20% - Accent4 2 4 2 2 9" xfId="8958"/>
    <cellStyle name="20% - Accent4 2 4 2 3" xfId="8959"/>
    <cellStyle name="20% - Accent4 2 4 2 3 2" xfId="8960"/>
    <cellStyle name="20% - Accent4 2 4 2 3 2 2" xfId="8961"/>
    <cellStyle name="20% - Accent4 2 4 2 3 3" xfId="8962"/>
    <cellStyle name="20% - Accent4 2 4 2 3 3 2" xfId="8963"/>
    <cellStyle name="20% - Accent4 2 4 2 3 4" xfId="8964"/>
    <cellStyle name="20% - Accent4 2 4 2 3 5" xfId="8965"/>
    <cellStyle name="20% - Accent4 2 4 2 3 6" xfId="8966"/>
    <cellStyle name="20% - Accent4 2 4 2 3 7" xfId="8967"/>
    <cellStyle name="20% - Accent4 2 4 2 4" xfId="8968"/>
    <cellStyle name="20% - Accent4 2 4 2 4 2" xfId="8969"/>
    <cellStyle name="20% - Accent4 2 4 2 4 2 2" xfId="8970"/>
    <cellStyle name="20% - Accent4 2 4 2 4 3" xfId="8971"/>
    <cellStyle name="20% - Accent4 2 4 2 4 3 2" xfId="8972"/>
    <cellStyle name="20% - Accent4 2 4 2 4 4" xfId="8973"/>
    <cellStyle name="20% - Accent4 2 4 2 4 5" xfId="8974"/>
    <cellStyle name="20% - Accent4 2 4 2 4 6" xfId="8975"/>
    <cellStyle name="20% - Accent4 2 4 2 4 7" xfId="8976"/>
    <cellStyle name="20% - Accent4 2 4 2 5" xfId="8977"/>
    <cellStyle name="20% - Accent4 2 4 2 5 2" xfId="8978"/>
    <cellStyle name="20% - Accent4 2 4 2 5 2 2" xfId="8979"/>
    <cellStyle name="20% - Accent4 2 4 2 5 3" xfId="8980"/>
    <cellStyle name="20% - Accent4 2 4 2 5 3 2" xfId="8981"/>
    <cellStyle name="20% - Accent4 2 4 2 5 4" xfId="8982"/>
    <cellStyle name="20% - Accent4 2 4 2 5 5" xfId="8983"/>
    <cellStyle name="20% - Accent4 2 4 2 5 6" xfId="8984"/>
    <cellStyle name="20% - Accent4 2 4 2 5 7" xfId="8985"/>
    <cellStyle name="20% - Accent4 2 4 2 6" xfId="8986"/>
    <cellStyle name="20% - Accent4 2 4 2 6 2" xfId="8987"/>
    <cellStyle name="20% - Accent4 2 4 2 7" xfId="8988"/>
    <cellStyle name="20% - Accent4 2 4 2 7 2" xfId="8989"/>
    <cellStyle name="20% - Accent4 2 4 2 8" xfId="8990"/>
    <cellStyle name="20% - Accent4 2 4 2 9" xfId="8991"/>
    <cellStyle name="20% - Accent4 2 4 3" xfId="8992"/>
    <cellStyle name="20% - Accent4 2 4 3 10" xfId="8993"/>
    <cellStyle name="20% - Accent4 2 4 3 11" xfId="8994"/>
    <cellStyle name="20% - Accent4 2 4 3 2" xfId="8995"/>
    <cellStyle name="20% - Accent4 2 4 3 2 10" xfId="8996"/>
    <cellStyle name="20% - Accent4 2 4 3 2 2" xfId="8997"/>
    <cellStyle name="20% - Accent4 2 4 3 2 2 2" xfId="8998"/>
    <cellStyle name="20% - Accent4 2 4 3 2 2 2 2" xfId="8999"/>
    <cellStyle name="20% - Accent4 2 4 3 2 2 3" xfId="9000"/>
    <cellStyle name="20% - Accent4 2 4 3 2 2 3 2" xfId="9001"/>
    <cellStyle name="20% - Accent4 2 4 3 2 2 4" xfId="9002"/>
    <cellStyle name="20% - Accent4 2 4 3 2 2 5" xfId="9003"/>
    <cellStyle name="20% - Accent4 2 4 3 2 2 6" xfId="9004"/>
    <cellStyle name="20% - Accent4 2 4 3 2 2 7" xfId="9005"/>
    <cellStyle name="20% - Accent4 2 4 3 2 3" xfId="9006"/>
    <cellStyle name="20% - Accent4 2 4 3 2 3 2" xfId="9007"/>
    <cellStyle name="20% - Accent4 2 4 3 2 3 2 2" xfId="9008"/>
    <cellStyle name="20% - Accent4 2 4 3 2 3 3" xfId="9009"/>
    <cellStyle name="20% - Accent4 2 4 3 2 3 3 2" xfId="9010"/>
    <cellStyle name="20% - Accent4 2 4 3 2 3 4" xfId="9011"/>
    <cellStyle name="20% - Accent4 2 4 3 2 3 5" xfId="9012"/>
    <cellStyle name="20% - Accent4 2 4 3 2 3 6" xfId="9013"/>
    <cellStyle name="20% - Accent4 2 4 3 2 3 7" xfId="9014"/>
    <cellStyle name="20% - Accent4 2 4 3 2 4" xfId="9015"/>
    <cellStyle name="20% - Accent4 2 4 3 2 4 2" xfId="9016"/>
    <cellStyle name="20% - Accent4 2 4 3 2 4 2 2" xfId="9017"/>
    <cellStyle name="20% - Accent4 2 4 3 2 4 3" xfId="9018"/>
    <cellStyle name="20% - Accent4 2 4 3 2 4 3 2" xfId="9019"/>
    <cellStyle name="20% - Accent4 2 4 3 2 4 4" xfId="9020"/>
    <cellStyle name="20% - Accent4 2 4 3 2 4 5" xfId="9021"/>
    <cellStyle name="20% - Accent4 2 4 3 2 4 6" xfId="9022"/>
    <cellStyle name="20% - Accent4 2 4 3 2 4 7" xfId="9023"/>
    <cellStyle name="20% - Accent4 2 4 3 2 5" xfId="9024"/>
    <cellStyle name="20% - Accent4 2 4 3 2 5 2" xfId="9025"/>
    <cellStyle name="20% - Accent4 2 4 3 2 6" xfId="9026"/>
    <cellStyle name="20% - Accent4 2 4 3 2 6 2" xfId="9027"/>
    <cellStyle name="20% - Accent4 2 4 3 2 7" xfId="9028"/>
    <cellStyle name="20% - Accent4 2 4 3 2 8" xfId="9029"/>
    <cellStyle name="20% - Accent4 2 4 3 2 9" xfId="9030"/>
    <cellStyle name="20% - Accent4 2 4 3 3" xfId="9031"/>
    <cellStyle name="20% - Accent4 2 4 3 3 2" xfId="9032"/>
    <cellStyle name="20% - Accent4 2 4 3 3 2 2" xfId="9033"/>
    <cellStyle name="20% - Accent4 2 4 3 3 3" xfId="9034"/>
    <cellStyle name="20% - Accent4 2 4 3 3 3 2" xfId="9035"/>
    <cellStyle name="20% - Accent4 2 4 3 3 4" xfId="9036"/>
    <cellStyle name="20% - Accent4 2 4 3 3 5" xfId="9037"/>
    <cellStyle name="20% - Accent4 2 4 3 3 6" xfId="9038"/>
    <cellStyle name="20% - Accent4 2 4 3 3 7" xfId="9039"/>
    <cellStyle name="20% - Accent4 2 4 3 4" xfId="9040"/>
    <cellStyle name="20% - Accent4 2 4 3 4 2" xfId="9041"/>
    <cellStyle name="20% - Accent4 2 4 3 4 2 2" xfId="9042"/>
    <cellStyle name="20% - Accent4 2 4 3 4 3" xfId="9043"/>
    <cellStyle name="20% - Accent4 2 4 3 4 3 2" xfId="9044"/>
    <cellStyle name="20% - Accent4 2 4 3 4 4" xfId="9045"/>
    <cellStyle name="20% - Accent4 2 4 3 4 5" xfId="9046"/>
    <cellStyle name="20% - Accent4 2 4 3 4 6" xfId="9047"/>
    <cellStyle name="20% - Accent4 2 4 3 4 7" xfId="9048"/>
    <cellStyle name="20% - Accent4 2 4 3 5" xfId="9049"/>
    <cellStyle name="20% - Accent4 2 4 3 5 2" xfId="9050"/>
    <cellStyle name="20% - Accent4 2 4 3 5 2 2" xfId="9051"/>
    <cellStyle name="20% - Accent4 2 4 3 5 3" xfId="9052"/>
    <cellStyle name="20% - Accent4 2 4 3 5 3 2" xfId="9053"/>
    <cellStyle name="20% - Accent4 2 4 3 5 4" xfId="9054"/>
    <cellStyle name="20% - Accent4 2 4 3 5 5" xfId="9055"/>
    <cellStyle name="20% - Accent4 2 4 3 5 6" xfId="9056"/>
    <cellStyle name="20% - Accent4 2 4 3 5 7" xfId="9057"/>
    <cellStyle name="20% - Accent4 2 4 3 6" xfId="9058"/>
    <cellStyle name="20% - Accent4 2 4 3 6 2" xfId="9059"/>
    <cellStyle name="20% - Accent4 2 4 3 7" xfId="9060"/>
    <cellStyle name="20% - Accent4 2 4 3 7 2" xfId="9061"/>
    <cellStyle name="20% - Accent4 2 4 3 8" xfId="9062"/>
    <cellStyle name="20% - Accent4 2 4 3 9" xfId="9063"/>
    <cellStyle name="20% - Accent4 2 4 4" xfId="9064"/>
    <cellStyle name="20% - Accent4 2 4 4 10" xfId="9065"/>
    <cellStyle name="20% - Accent4 2 4 4 2" xfId="9066"/>
    <cellStyle name="20% - Accent4 2 4 4 2 2" xfId="9067"/>
    <cellStyle name="20% - Accent4 2 4 4 2 2 2" xfId="9068"/>
    <cellStyle name="20% - Accent4 2 4 4 2 3" xfId="9069"/>
    <cellStyle name="20% - Accent4 2 4 4 2 3 2" xfId="9070"/>
    <cellStyle name="20% - Accent4 2 4 4 2 4" xfId="9071"/>
    <cellStyle name="20% - Accent4 2 4 4 2 5" xfId="9072"/>
    <cellStyle name="20% - Accent4 2 4 4 2 6" xfId="9073"/>
    <cellStyle name="20% - Accent4 2 4 4 2 7" xfId="9074"/>
    <cellStyle name="20% - Accent4 2 4 4 3" xfId="9075"/>
    <cellStyle name="20% - Accent4 2 4 4 3 2" xfId="9076"/>
    <cellStyle name="20% - Accent4 2 4 4 3 2 2" xfId="9077"/>
    <cellStyle name="20% - Accent4 2 4 4 3 3" xfId="9078"/>
    <cellStyle name="20% - Accent4 2 4 4 3 3 2" xfId="9079"/>
    <cellStyle name="20% - Accent4 2 4 4 3 4" xfId="9080"/>
    <cellStyle name="20% - Accent4 2 4 4 3 5" xfId="9081"/>
    <cellStyle name="20% - Accent4 2 4 4 3 6" xfId="9082"/>
    <cellStyle name="20% - Accent4 2 4 4 3 7" xfId="9083"/>
    <cellStyle name="20% - Accent4 2 4 4 4" xfId="9084"/>
    <cellStyle name="20% - Accent4 2 4 4 4 2" xfId="9085"/>
    <cellStyle name="20% - Accent4 2 4 4 4 2 2" xfId="9086"/>
    <cellStyle name="20% - Accent4 2 4 4 4 3" xfId="9087"/>
    <cellStyle name="20% - Accent4 2 4 4 4 3 2" xfId="9088"/>
    <cellStyle name="20% - Accent4 2 4 4 4 4" xfId="9089"/>
    <cellStyle name="20% - Accent4 2 4 4 4 5" xfId="9090"/>
    <cellStyle name="20% - Accent4 2 4 4 4 6" xfId="9091"/>
    <cellStyle name="20% - Accent4 2 4 4 4 7" xfId="9092"/>
    <cellStyle name="20% - Accent4 2 4 4 5" xfId="9093"/>
    <cellStyle name="20% - Accent4 2 4 4 5 2" xfId="9094"/>
    <cellStyle name="20% - Accent4 2 4 4 6" xfId="9095"/>
    <cellStyle name="20% - Accent4 2 4 4 6 2" xfId="9096"/>
    <cellStyle name="20% - Accent4 2 4 4 7" xfId="9097"/>
    <cellStyle name="20% - Accent4 2 4 4 8" xfId="9098"/>
    <cellStyle name="20% - Accent4 2 4 4 9" xfId="9099"/>
    <cellStyle name="20% - Accent4 2 4 5" xfId="9100"/>
    <cellStyle name="20% - Accent4 2 4 5 2" xfId="9101"/>
    <cellStyle name="20% - Accent4 2 4 5 2 2" xfId="9102"/>
    <cellStyle name="20% - Accent4 2 4 5 3" xfId="9103"/>
    <cellStyle name="20% - Accent4 2 4 5 3 2" xfId="9104"/>
    <cellStyle name="20% - Accent4 2 4 5 4" xfId="9105"/>
    <cellStyle name="20% - Accent4 2 4 5 5" xfId="9106"/>
    <cellStyle name="20% - Accent4 2 4 5 6" xfId="9107"/>
    <cellStyle name="20% - Accent4 2 4 5 7" xfId="9108"/>
    <cellStyle name="20% - Accent4 2 4 6" xfId="9109"/>
    <cellStyle name="20% - Accent4 2 4 6 2" xfId="9110"/>
    <cellStyle name="20% - Accent4 2 4 6 2 2" xfId="9111"/>
    <cellStyle name="20% - Accent4 2 4 6 3" xfId="9112"/>
    <cellStyle name="20% - Accent4 2 4 6 3 2" xfId="9113"/>
    <cellStyle name="20% - Accent4 2 4 6 4" xfId="9114"/>
    <cellStyle name="20% - Accent4 2 4 6 5" xfId="9115"/>
    <cellStyle name="20% - Accent4 2 4 6 6" xfId="9116"/>
    <cellStyle name="20% - Accent4 2 4 6 7" xfId="9117"/>
    <cellStyle name="20% - Accent4 2 4 7" xfId="9118"/>
    <cellStyle name="20% - Accent4 2 4 7 2" xfId="9119"/>
    <cellStyle name="20% - Accent4 2 4 7 2 2" xfId="9120"/>
    <cellStyle name="20% - Accent4 2 4 7 3" xfId="9121"/>
    <cellStyle name="20% - Accent4 2 4 7 3 2" xfId="9122"/>
    <cellStyle name="20% - Accent4 2 4 7 4" xfId="9123"/>
    <cellStyle name="20% - Accent4 2 4 7 5" xfId="9124"/>
    <cellStyle name="20% - Accent4 2 4 7 6" xfId="9125"/>
    <cellStyle name="20% - Accent4 2 4 7 7" xfId="9126"/>
    <cellStyle name="20% - Accent4 2 4 8" xfId="9127"/>
    <cellStyle name="20% - Accent4 2 4 8 2" xfId="9128"/>
    <cellStyle name="20% - Accent4 2 4 9" xfId="9129"/>
    <cellStyle name="20% - Accent4 2 4 9 2" xfId="9130"/>
    <cellStyle name="20% - Accent4 2 5" xfId="9131"/>
    <cellStyle name="20% - Accent4 2 5 10" xfId="9132"/>
    <cellStyle name="20% - Accent4 2 5 11" xfId="9133"/>
    <cellStyle name="20% - Accent4 2 5 12" xfId="9134"/>
    <cellStyle name="20% - Accent4 2 5 13" xfId="9135"/>
    <cellStyle name="20% - Accent4 2 5 2" xfId="9136"/>
    <cellStyle name="20% - Accent4 2 5 2 10" xfId="9137"/>
    <cellStyle name="20% - Accent4 2 5 2 11" xfId="9138"/>
    <cellStyle name="20% - Accent4 2 5 2 2" xfId="9139"/>
    <cellStyle name="20% - Accent4 2 5 2 2 10" xfId="9140"/>
    <cellStyle name="20% - Accent4 2 5 2 2 2" xfId="9141"/>
    <cellStyle name="20% - Accent4 2 5 2 2 2 2" xfId="9142"/>
    <cellStyle name="20% - Accent4 2 5 2 2 2 2 2" xfId="9143"/>
    <cellStyle name="20% - Accent4 2 5 2 2 2 3" xfId="9144"/>
    <cellStyle name="20% - Accent4 2 5 2 2 2 3 2" xfId="9145"/>
    <cellStyle name="20% - Accent4 2 5 2 2 2 4" xfId="9146"/>
    <cellStyle name="20% - Accent4 2 5 2 2 2 5" xfId="9147"/>
    <cellStyle name="20% - Accent4 2 5 2 2 2 6" xfId="9148"/>
    <cellStyle name="20% - Accent4 2 5 2 2 2 7" xfId="9149"/>
    <cellStyle name="20% - Accent4 2 5 2 2 3" xfId="9150"/>
    <cellStyle name="20% - Accent4 2 5 2 2 3 2" xfId="9151"/>
    <cellStyle name="20% - Accent4 2 5 2 2 3 2 2" xfId="9152"/>
    <cellStyle name="20% - Accent4 2 5 2 2 3 3" xfId="9153"/>
    <cellStyle name="20% - Accent4 2 5 2 2 3 3 2" xfId="9154"/>
    <cellStyle name="20% - Accent4 2 5 2 2 3 4" xfId="9155"/>
    <cellStyle name="20% - Accent4 2 5 2 2 3 5" xfId="9156"/>
    <cellStyle name="20% - Accent4 2 5 2 2 3 6" xfId="9157"/>
    <cellStyle name="20% - Accent4 2 5 2 2 3 7" xfId="9158"/>
    <cellStyle name="20% - Accent4 2 5 2 2 4" xfId="9159"/>
    <cellStyle name="20% - Accent4 2 5 2 2 4 2" xfId="9160"/>
    <cellStyle name="20% - Accent4 2 5 2 2 4 2 2" xfId="9161"/>
    <cellStyle name="20% - Accent4 2 5 2 2 4 3" xfId="9162"/>
    <cellStyle name="20% - Accent4 2 5 2 2 4 3 2" xfId="9163"/>
    <cellStyle name="20% - Accent4 2 5 2 2 4 4" xfId="9164"/>
    <cellStyle name="20% - Accent4 2 5 2 2 4 5" xfId="9165"/>
    <cellStyle name="20% - Accent4 2 5 2 2 4 6" xfId="9166"/>
    <cellStyle name="20% - Accent4 2 5 2 2 4 7" xfId="9167"/>
    <cellStyle name="20% - Accent4 2 5 2 2 5" xfId="9168"/>
    <cellStyle name="20% - Accent4 2 5 2 2 5 2" xfId="9169"/>
    <cellStyle name="20% - Accent4 2 5 2 2 6" xfId="9170"/>
    <cellStyle name="20% - Accent4 2 5 2 2 6 2" xfId="9171"/>
    <cellStyle name="20% - Accent4 2 5 2 2 7" xfId="9172"/>
    <cellStyle name="20% - Accent4 2 5 2 2 8" xfId="9173"/>
    <cellStyle name="20% - Accent4 2 5 2 2 9" xfId="9174"/>
    <cellStyle name="20% - Accent4 2 5 2 3" xfId="9175"/>
    <cellStyle name="20% - Accent4 2 5 2 3 2" xfId="9176"/>
    <cellStyle name="20% - Accent4 2 5 2 3 2 2" xfId="9177"/>
    <cellStyle name="20% - Accent4 2 5 2 3 3" xfId="9178"/>
    <cellStyle name="20% - Accent4 2 5 2 3 3 2" xfId="9179"/>
    <cellStyle name="20% - Accent4 2 5 2 3 4" xfId="9180"/>
    <cellStyle name="20% - Accent4 2 5 2 3 5" xfId="9181"/>
    <cellStyle name="20% - Accent4 2 5 2 3 6" xfId="9182"/>
    <cellStyle name="20% - Accent4 2 5 2 3 7" xfId="9183"/>
    <cellStyle name="20% - Accent4 2 5 2 4" xfId="9184"/>
    <cellStyle name="20% - Accent4 2 5 2 4 2" xfId="9185"/>
    <cellStyle name="20% - Accent4 2 5 2 4 2 2" xfId="9186"/>
    <cellStyle name="20% - Accent4 2 5 2 4 3" xfId="9187"/>
    <cellStyle name="20% - Accent4 2 5 2 4 3 2" xfId="9188"/>
    <cellStyle name="20% - Accent4 2 5 2 4 4" xfId="9189"/>
    <cellStyle name="20% - Accent4 2 5 2 4 5" xfId="9190"/>
    <cellStyle name="20% - Accent4 2 5 2 4 6" xfId="9191"/>
    <cellStyle name="20% - Accent4 2 5 2 4 7" xfId="9192"/>
    <cellStyle name="20% - Accent4 2 5 2 5" xfId="9193"/>
    <cellStyle name="20% - Accent4 2 5 2 5 2" xfId="9194"/>
    <cellStyle name="20% - Accent4 2 5 2 5 2 2" xfId="9195"/>
    <cellStyle name="20% - Accent4 2 5 2 5 3" xfId="9196"/>
    <cellStyle name="20% - Accent4 2 5 2 5 3 2" xfId="9197"/>
    <cellStyle name="20% - Accent4 2 5 2 5 4" xfId="9198"/>
    <cellStyle name="20% - Accent4 2 5 2 5 5" xfId="9199"/>
    <cellStyle name="20% - Accent4 2 5 2 5 6" xfId="9200"/>
    <cellStyle name="20% - Accent4 2 5 2 5 7" xfId="9201"/>
    <cellStyle name="20% - Accent4 2 5 2 6" xfId="9202"/>
    <cellStyle name="20% - Accent4 2 5 2 6 2" xfId="9203"/>
    <cellStyle name="20% - Accent4 2 5 2 7" xfId="9204"/>
    <cellStyle name="20% - Accent4 2 5 2 7 2" xfId="9205"/>
    <cellStyle name="20% - Accent4 2 5 2 8" xfId="9206"/>
    <cellStyle name="20% - Accent4 2 5 2 9" xfId="9207"/>
    <cellStyle name="20% - Accent4 2 5 3" xfId="9208"/>
    <cellStyle name="20% - Accent4 2 5 3 10" xfId="9209"/>
    <cellStyle name="20% - Accent4 2 5 3 11" xfId="9210"/>
    <cellStyle name="20% - Accent4 2 5 3 2" xfId="9211"/>
    <cellStyle name="20% - Accent4 2 5 3 2 10" xfId="9212"/>
    <cellStyle name="20% - Accent4 2 5 3 2 2" xfId="9213"/>
    <cellStyle name="20% - Accent4 2 5 3 2 2 2" xfId="9214"/>
    <cellStyle name="20% - Accent4 2 5 3 2 2 2 2" xfId="9215"/>
    <cellStyle name="20% - Accent4 2 5 3 2 2 3" xfId="9216"/>
    <cellStyle name="20% - Accent4 2 5 3 2 2 3 2" xfId="9217"/>
    <cellStyle name="20% - Accent4 2 5 3 2 2 4" xfId="9218"/>
    <cellStyle name="20% - Accent4 2 5 3 2 2 5" xfId="9219"/>
    <cellStyle name="20% - Accent4 2 5 3 2 2 6" xfId="9220"/>
    <cellStyle name="20% - Accent4 2 5 3 2 2 7" xfId="9221"/>
    <cellStyle name="20% - Accent4 2 5 3 2 3" xfId="9222"/>
    <cellStyle name="20% - Accent4 2 5 3 2 3 2" xfId="9223"/>
    <cellStyle name="20% - Accent4 2 5 3 2 3 2 2" xfId="9224"/>
    <cellStyle name="20% - Accent4 2 5 3 2 3 3" xfId="9225"/>
    <cellStyle name="20% - Accent4 2 5 3 2 3 3 2" xfId="9226"/>
    <cellStyle name="20% - Accent4 2 5 3 2 3 4" xfId="9227"/>
    <cellStyle name="20% - Accent4 2 5 3 2 3 5" xfId="9228"/>
    <cellStyle name="20% - Accent4 2 5 3 2 3 6" xfId="9229"/>
    <cellStyle name="20% - Accent4 2 5 3 2 3 7" xfId="9230"/>
    <cellStyle name="20% - Accent4 2 5 3 2 4" xfId="9231"/>
    <cellStyle name="20% - Accent4 2 5 3 2 4 2" xfId="9232"/>
    <cellStyle name="20% - Accent4 2 5 3 2 4 2 2" xfId="9233"/>
    <cellStyle name="20% - Accent4 2 5 3 2 4 3" xfId="9234"/>
    <cellStyle name="20% - Accent4 2 5 3 2 4 3 2" xfId="9235"/>
    <cellStyle name="20% - Accent4 2 5 3 2 4 4" xfId="9236"/>
    <cellStyle name="20% - Accent4 2 5 3 2 4 5" xfId="9237"/>
    <cellStyle name="20% - Accent4 2 5 3 2 4 6" xfId="9238"/>
    <cellStyle name="20% - Accent4 2 5 3 2 4 7" xfId="9239"/>
    <cellStyle name="20% - Accent4 2 5 3 2 5" xfId="9240"/>
    <cellStyle name="20% - Accent4 2 5 3 2 5 2" xfId="9241"/>
    <cellStyle name="20% - Accent4 2 5 3 2 6" xfId="9242"/>
    <cellStyle name="20% - Accent4 2 5 3 2 6 2" xfId="9243"/>
    <cellStyle name="20% - Accent4 2 5 3 2 7" xfId="9244"/>
    <cellStyle name="20% - Accent4 2 5 3 2 8" xfId="9245"/>
    <cellStyle name="20% - Accent4 2 5 3 2 9" xfId="9246"/>
    <cellStyle name="20% - Accent4 2 5 3 3" xfId="9247"/>
    <cellStyle name="20% - Accent4 2 5 3 3 2" xfId="9248"/>
    <cellStyle name="20% - Accent4 2 5 3 3 2 2" xfId="9249"/>
    <cellStyle name="20% - Accent4 2 5 3 3 3" xfId="9250"/>
    <cellStyle name="20% - Accent4 2 5 3 3 3 2" xfId="9251"/>
    <cellStyle name="20% - Accent4 2 5 3 3 4" xfId="9252"/>
    <cellStyle name="20% - Accent4 2 5 3 3 5" xfId="9253"/>
    <cellStyle name="20% - Accent4 2 5 3 3 6" xfId="9254"/>
    <cellStyle name="20% - Accent4 2 5 3 3 7" xfId="9255"/>
    <cellStyle name="20% - Accent4 2 5 3 4" xfId="9256"/>
    <cellStyle name="20% - Accent4 2 5 3 4 2" xfId="9257"/>
    <cellStyle name="20% - Accent4 2 5 3 4 2 2" xfId="9258"/>
    <cellStyle name="20% - Accent4 2 5 3 4 3" xfId="9259"/>
    <cellStyle name="20% - Accent4 2 5 3 4 3 2" xfId="9260"/>
    <cellStyle name="20% - Accent4 2 5 3 4 4" xfId="9261"/>
    <cellStyle name="20% - Accent4 2 5 3 4 5" xfId="9262"/>
    <cellStyle name="20% - Accent4 2 5 3 4 6" xfId="9263"/>
    <cellStyle name="20% - Accent4 2 5 3 4 7" xfId="9264"/>
    <cellStyle name="20% - Accent4 2 5 3 5" xfId="9265"/>
    <cellStyle name="20% - Accent4 2 5 3 5 2" xfId="9266"/>
    <cellStyle name="20% - Accent4 2 5 3 5 2 2" xfId="9267"/>
    <cellStyle name="20% - Accent4 2 5 3 5 3" xfId="9268"/>
    <cellStyle name="20% - Accent4 2 5 3 5 3 2" xfId="9269"/>
    <cellStyle name="20% - Accent4 2 5 3 5 4" xfId="9270"/>
    <cellStyle name="20% - Accent4 2 5 3 5 5" xfId="9271"/>
    <cellStyle name="20% - Accent4 2 5 3 5 6" xfId="9272"/>
    <cellStyle name="20% - Accent4 2 5 3 5 7" xfId="9273"/>
    <cellStyle name="20% - Accent4 2 5 3 6" xfId="9274"/>
    <cellStyle name="20% - Accent4 2 5 3 6 2" xfId="9275"/>
    <cellStyle name="20% - Accent4 2 5 3 7" xfId="9276"/>
    <cellStyle name="20% - Accent4 2 5 3 7 2" xfId="9277"/>
    <cellStyle name="20% - Accent4 2 5 3 8" xfId="9278"/>
    <cellStyle name="20% - Accent4 2 5 3 9" xfId="9279"/>
    <cellStyle name="20% - Accent4 2 5 4" xfId="9280"/>
    <cellStyle name="20% - Accent4 2 5 4 10" xfId="9281"/>
    <cellStyle name="20% - Accent4 2 5 4 2" xfId="9282"/>
    <cellStyle name="20% - Accent4 2 5 4 2 2" xfId="9283"/>
    <cellStyle name="20% - Accent4 2 5 4 2 2 2" xfId="9284"/>
    <cellStyle name="20% - Accent4 2 5 4 2 3" xfId="9285"/>
    <cellStyle name="20% - Accent4 2 5 4 2 3 2" xfId="9286"/>
    <cellStyle name="20% - Accent4 2 5 4 2 4" xfId="9287"/>
    <cellStyle name="20% - Accent4 2 5 4 2 5" xfId="9288"/>
    <cellStyle name="20% - Accent4 2 5 4 2 6" xfId="9289"/>
    <cellStyle name="20% - Accent4 2 5 4 2 7" xfId="9290"/>
    <cellStyle name="20% - Accent4 2 5 4 3" xfId="9291"/>
    <cellStyle name="20% - Accent4 2 5 4 3 2" xfId="9292"/>
    <cellStyle name="20% - Accent4 2 5 4 3 2 2" xfId="9293"/>
    <cellStyle name="20% - Accent4 2 5 4 3 3" xfId="9294"/>
    <cellStyle name="20% - Accent4 2 5 4 3 3 2" xfId="9295"/>
    <cellStyle name="20% - Accent4 2 5 4 3 4" xfId="9296"/>
    <cellStyle name="20% - Accent4 2 5 4 3 5" xfId="9297"/>
    <cellStyle name="20% - Accent4 2 5 4 3 6" xfId="9298"/>
    <cellStyle name="20% - Accent4 2 5 4 3 7" xfId="9299"/>
    <cellStyle name="20% - Accent4 2 5 4 4" xfId="9300"/>
    <cellStyle name="20% - Accent4 2 5 4 4 2" xfId="9301"/>
    <cellStyle name="20% - Accent4 2 5 4 4 2 2" xfId="9302"/>
    <cellStyle name="20% - Accent4 2 5 4 4 3" xfId="9303"/>
    <cellStyle name="20% - Accent4 2 5 4 4 3 2" xfId="9304"/>
    <cellStyle name="20% - Accent4 2 5 4 4 4" xfId="9305"/>
    <cellStyle name="20% - Accent4 2 5 4 4 5" xfId="9306"/>
    <cellStyle name="20% - Accent4 2 5 4 4 6" xfId="9307"/>
    <cellStyle name="20% - Accent4 2 5 4 4 7" xfId="9308"/>
    <cellStyle name="20% - Accent4 2 5 4 5" xfId="9309"/>
    <cellStyle name="20% - Accent4 2 5 4 5 2" xfId="9310"/>
    <cellStyle name="20% - Accent4 2 5 4 6" xfId="9311"/>
    <cellStyle name="20% - Accent4 2 5 4 6 2" xfId="9312"/>
    <cellStyle name="20% - Accent4 2 5 4 7" xfId="9313"/>
    <cellStyle name="20% - Accent4 2 5 4 8" xfId="9314"/>
    <cellStyle name="20% - Accent4 2 5 4 9" xfId="9315"/>
    <cellStyle name="20% - Accent4 2 5 5" xfId="9316"/>
    <cellStyle name="20% - Accent4 2 5 5 2" xfId="9317"/>
    <cellStyle name="20% - Accent4 2 5 5 2 2" xfId="9318"/>
    <cellStyle name="20% - Accent4 2 5 5 3" xfId="9319"/>
    <cellStyle name="20% - Accent4 2 5 5 3 2" xfId="9320"/>
    <cellStyle name="20% - Accent4 2 5 5 4" xfId="9321"/>
    <cellStyle name="20% - Accent4 2 5 5 5" xfId="9322"/>
    <cellStyle name="20% - Accent4 2 5 5 6" xfId="9323"/>
    <cellStyle name="20% - Accent4 2 5 5 7" xfId="9324"/>
    <cellStyle name="20% - Accent4 2 5 6" xfId="9325"/>
    <cellStyle name="20% - Accent4 2 5 6 2" xfId="9326"/>
    <cellStyle name="20% - Accent4 2 5 6 2 2" xfId="9327"/>
    <cellStyle name="20% - Accent4 2 5 6 3" xfId="9328"/>
    <cellStyle name="20% - Accent4 2 5 6 3 2" xfId="9329"/>
    <cellStyle name="20% - Accent4 2 5 6 4" xfId="9330"/>
    <cellStyle name="20% - Accent4 2 5 6 5" xfId="9331"/>
    <cellStyle name="20% - Accent4 2 5 6 6" xfId="9332"/>
    <cellStyle name="20% - Accent4 2 5 6 7" xfId="9333"/>
    <cellStyle name="20% - Accent4 2 5 7" xfId="9334"/>
    <cellStyle name="20% - Accent4 2 5 7 2" xfId="9335"/>
    <cellStyle name="20% - Accent4 2 5 7 2 2" xfId="9336"/>
    <cellStyle name="20% - Accent4 2 5 7 3" xfId="9337"/>
    <cellStyle name="20% - Accent4 2 5 7 3 2" xfId="9338"/>
    <cellStyle name="20% - Accent4 2 5 7 4" xfId="9339"/>
    <cellStyle name="20% - Accent4 2 5 7 5" xfId="9340"/>
    <cellStyle name="20% - Accent4 2 5 7 6" xfId="9341"/>
    <cellStyle name="20% - Accent4 2 5 7 7" xfId="9342"/>
    <cellStyle name="20% - Accent4 2 5 8" xfId="9343"/>
    <cellStyle name="20% - Accent4 2 5 8 2" xfId="9344"/>
    <cellStyle name="20% - Accent4 2 5 9" xfId="9345"/>
    <cellStyle name="20% - Accent4 2 5 9 2" xfId="9346"/>
    <cellStyle name="20% - Accent4 2 6" xfId="9347"/>
    <cellStyle name="20% - Accent4 2 6 10" xfId="9348"/>
    <cellStyle name="20% - Accent4 2 6 11" xfId="9349"/>
    <cellStyle name="20% - Accent4 2 6 12" xfId="9350"/>
    <cellStyle name="20% - Accent4 2 6 13" xfId="9351"/>
    <cellStyle name="20% - Accent4 2 6 2" xfId="9352"/>
    <cellStyle name="20% - Accent4 2 6 2 10" xfId="9353"/>
    <cellStyle name="20% - Accent4 2 6 2 11" xfId="9354"/>
    <cellStyle name="20% - Accent4 2 6 2 2" xfId="9355"/>
    <cellStyle name="20% - Accent4 2 6 2 2 10" xfId="9356"/>
    <cellStyle name="20% - Accent4 2 6 2 2 2" xfId="9357"/>
    <cellStyle name="20% - Accent4 2 6 2 2 2 2" xfId="9358"/>
    <cellStyle name="20% - Accent4 2 6 2 2 2 2 2" xfId="9359"/>
    <cellStyle name="20% - Accent4 2 6 2 2 2 3" xfId="9360"/>
    <cellStyle name="20% - Accent4 2 6 2 2 2 3 2" xfId="9361"/>
    <cellStyle name="20% - Accent4 2 6 2 2 2 4" xfId="9362"/>
    <cellStyle name="20% - Accent4 2 6 2 2 2 5" xfId="9363"/>
    <cellStyle name="20% - Accent4 2 6 2 2 2 6" xfId="9364"/>
    <cellStyle name="20% - Accent4 2 6 2 2 2 7" xfId="9365"/>
    <cellStyle name="20% - Accent4 2 6 2 2 3" xfId="9366"/>
    <cellStyle name="20% - Accent4 2 6 2 2 3 2" xfId="9367"/>
    <cellStyle name="20% - Accent4 2 6 2 2 3 2 2" xfId="9368"/>
    <cellStyle name="20% - Accent4 2 6 2 2 3 3" xfId="9369"/>
    <cellStyle name="20% - Accent4 2 6 2 2 3 3 2" xfId="9370"/>
    <cellStyle name="20% - Accent4 2 6 2 2 3 4" xfId="9371"/>
    <cellStyle name="20% - Accent4 2 6 2 2 3 5" xfId="9372"/>
    <cellStyle name="20% - Accent4 2 6 2 2 3 6" xfId="9373"/>
    <cellStyle name="20% - Accent4 2 6 2 2 3 7" xfId="9374"/>
    <cellStyle name="20% - Accent4 2 6 2 2 4" xfId="9375"/>
    <cellStyle name="20% - Accent4 2 6 2 2 4 2" xfId="9376"/>
    <cellStyle name="20% - Accent4 2 6 2 2 4 2 2" xfId="9377"/>
    <cellStyle name="20% - Accent4 2 6 2 2 4 3" xfId="9378"/>
    <cellStyle name="20% - Accent4 2 6 2 2 4 3 2" xfId="9379"/>
    <cellStyle name="20% - Accent4 2 6 2 2 4 4" xfId="9380"/>
    <cellStyle name="20% - Accent4 2 6 2 2 4 5" xfId="9381"/>
    <cellStyle name="20% - Accent4 2 6 2 2 4 6" xfId="9382"/>
    <cellStyle name="20% - Accent4 2 6 2 2 4 7" xfId="9383"/>
    <cellStyle name="20% - Accent4 2 6 2 2 5" xfId="9384"/>
    <cellStyle name="20% - Accent4 2 6 2 2 5 2" xfId="9385"/>
    <cellStyle name="20% - Accent4 2 6 2 2 6" xfId="9386"/>
    <cellStyle name="20% - Accent4 2 6 2 2 6 2" xfId="9387"/>
    <cellStyle name="20% - Accent4 2 6 2 2 7" xfId="9388"/>
    <cellStyle name="20% - Accent4 2 6 2 2 8" xfId="9389"/>
    <cellStyle name="20% - Accent4 2 6 2 2 9" xfId="9390"/>
    <cellStyle name="20% - Accent4 2 6 2 3" xfId="9391"/>
    <cellStyle name="20% - Accent4 2 6 2 3 2" xfId="9392"/>
    <cellStyle name="20% - Accent4 2 6 2 3 2 2" xfId="9393"/>
    <cellStyle name="20% - Accent4 2 6 2 3 3" xfId="9394"/>
    <cellStyle name="20% - Accent4 2 6 2 3 3 2" xfId="9395"/>
    <cellStyle name="20% - Accent4 2 6 2 3 4" xfId="9396"/>
    <cellStyle name="20% - Accent4 2 6 2 3 5" xfId="9397"/>
    <cellStyle name="20% - Accent4 2 6 2 3 6" xfId="9398"/>
    <cellStyle name="20% - Accent4 2 6 2 3 7" xfId="9399"/>
    <cellStyle name="20% - Accent4 2 6 2 4" xfId="9400"/>
    <cellStyle name="20% - Accent4 2 6 2 4 2" xfId="9401"/>
    <cellStyle name="20% - Accent4 2 6 2 4 2 2" xfId="9402"/>
    <cellStyle name="20% - Accent4 2 6 2 4 3" xfId="9403"/>
    <cellStyle name="20% - Accent4 2 6 2 4 3 2" xfId="9404"/>
    <cellStyle name="20% - Accent4 2 6 2 4 4" xfId="9405"/>
    <cellStyle name="20% - Accent4 2 6 2 4 5" xfId="9406"/>
    <cellStyle name="20% - Accent4 2 6 2 4 6" xfId="9407"/>
    <cellStyle name="20% - Accent4 2 6 2 4 7" xfId="9408"/>
    <cellStyle name="20% - Accent4 2 6 2 5" xfId="9409"/>
    <cellStyle name="20% - Accent4 2 6 2 5 2" xfId="9410"/>
    <cellStyle name="20% - Accent4 2 6 2 5 2 2" xfId="9411"/>
    <cellStyle name="20% - Accent4 2 6 2 5 3" xfId="9412"/>
    <cellStyle name="20% - Accent4 2 6 2 5 3 2" xfId="9413"/>
    <cellStyle name="20% - Accent4 2 6 2 5 4" xfId="9414"/>
    <cellStyle name="20% - Accent4 2 6 2 5 5" xfId="9415"/>
    <cellStyle name="20% - Accent4 2 6 2 5 6" xfId="9416"/>
    <cellStyle name="20% - Accent4 2 6 2 5 7" xfId="9417"/>
    <cellStyle name="20% - Accent4 2 6 2 6" xfId="9418"/>
    <cellStyle name="20% - Accent4 2 6 2 6 2" xfId="9419"/>
    <cellStyle name="20% - Accent4 2 6 2 7" xfId="9420"/>
    <cellStyle name="20% - Accent4 2 6 2 7 2" xfId="9421"/>
    <cellStyle name="20% - Accent4 2 6 2 8" xfId="9422"/>
    <cellStyle name="20% - Accent4 2 6 2 9" xfId="9423"/>
    <cellStyle name="20% - Accent4 2 6 3" xfId="9424"/>
    <cellStyle name="20% - Accent4 2 6 3 10" xfId="9425"/>
    <cellStyle name="20% - Accent4 2 6 3 11" xfId="9426"/>
    <cellStyle name="20% - Accent4 2 6 3 2" xfId="9427"/>
    <cellStyle name="20% - Accent4 2 6 3 2 10" xfId="9428"/>
    <cellStyle name="20% - Accent4 2 6 3 2 2" xfId="9429"/>
    <cellStyle name="20% - Accent4 2 6 3 2 2 2" xfId="9430"/>
    <cellStyle name="20% - Accent4 2 6 3 2 2 2 2" xfId="9431"/>
    <cellStyle name="20% - Accent4 2 6 3 2 2 3" xfId="9432"/>
    <cellStyle name="20% - Accent4 2 6 3 2 2 3 2" xfId="9433"/>
    <cellStyle name="20% - Accent4 2 6 3 2 2 4" xfId="9434"/>
    <cellStyle name="20% - Accent4 2 6 3 2 2 5" xfId="9435"/>
    <cellStyle name="20% - Accent4 2 6 3 2 2 6" xfId="9436"/>
    <cellStyle name="20% - Accent4 2 6 3 2 2 7" xfId="9437"/>
    <cellStyle name="20% - Accent4 2 6 3 2 3" xfId="9438"/>
    <cellStyle name="20% - Accent4 2 6 3 2 3 2" xfId="9439"/>
    <cellStyle name="20% - Accent4 2 6 3 2 3 2 2" xfId="9440"/>
    <cellStyle name="20% - Accent4 2 6 3 2 3 3" xfId="9441"/>
    <cellStyle name="20% - Accent4 2 6 3 2 3 3 2" xfId="9442"/>
    <cellStyle name="20% - Accent4 2 6 3 2 3 4" xfId="9443"/>
    <cellStyle name="20% - Accent4 2 6 3 2 3 5" xfId="9444"/>
    <cellStyle name="20% - Accent4 2 6 3 2 3 6" xfId="9445"/>
    <cellStyle name="20% - Accent4 2 6 3 2 3 7" xfId="9446"/>
    <cellStyle name="20% - Accent4 2 6 3 2 4" xfId="9447"/>
    <cellStyle name="20% - Accent4 2 6 3 2 4 2" xfId="9448"/>
    <cellStyle name="20% - Accent4 2 6 3 2 4 2 2" xfId="9449"/>
    <cellStyle name="20% - Accent4 2 6 3 2 4 3" xfId="9450"/>
    <cellStyle name="20% - Accent4 2 6 3 2 4 3 2" xfId="9451"/>
    <cellStyle name="20% - Accent4 2 6 3 2 4 4" xfId="9452"/>
    <cellStyle name="20% - Accent4 2 6 3 2 4 5" xfId="9453"/>
    <cellStyle name="20% - Accent4 2 6 3 2 4 6" xfId="9454"/>
    <cellStyle name="20% - Accent4 2 6 3 2 4 7" xfId="9455"/>
    <cellStyle name="20% - Accent4 2 6 3 2 5" xfId="9456"/>
    <cellStyle name="20% - Accent4 2 6 3 2 5 2" xfId="9457"/>
    <cellStyle name="20% - Accent4 2 6 3 2 6" xfId="9458"/>
    <cellStyle name="20% - Accent4 2 6 3 2 6 2" xfId="9459"/>
    <cellStyle name="20% - Accent4 2 6 3 2 7" xfId="9460"/>
    <cellStyle name="20% - Accent4 2 6 3 2 8" xfId="9461"/>
    <cellStyle name="20% - Accent4 2 6 3 2 9" xfId="9462"/>
    <cellStyle name="20% - Accent4 2 6 3 3" xfId="9463"/>
    <cellStyle name="20% - Accent4 2 6 3 3 2" xfId="9464"/>
    <cellStyle name="20% - Accent4 2 6 3 3 2 2" xfId="9465"/>
    <cellStyle name="20% - Accent4 2 6 3 3 3" xfId="9466"/>
    <cellStyle name="20% - Accent4 2 6 3 3 3 2" xfId="9467"/>
    <cellStyle name="20% - Accent4 2 6 3 3 4" xfId="9468"/>
    <cellStyle name="20% - Accent4 2 6 3 3 5" xfId="9469"/>
    <cellStyle name="20% - Accent4 2 6 3 3 6" xfId="9470"/>
    <cellStyle name="20% - Accent4 2 6 3 3 7" xfId="9471"/>
    <cellStyle name="20% - Accent4 2 6 3 4" xfId="9472"/>
    <cellStyle name="20% - Accent4 2 6 3 4 2" xfId="9473"/>
    <cellStyle name="20% - Accent4 2 6 3 4 2 2" xfId="9474"/>
    <cellStyle name="20% - Accent4 2 6 3 4 3" xfId="9475"/>
    <cellStyle name="20% - Accent4 2 6 3 4 3 2" xfId="9476"/>
    <cellStyle name="20% - Accent4 2 6 3 4 4" xfId="9477"/>
    <cellStyle name="20% - Accent4 2 6 3 4 5" xfId="9478"/>
    <cellStyle name="20% - Accent4 2 6 3 4 6" xfId="9479"/>
    <cellStyle name="20% - Accent4 2 6 3 4 7" xfId="9480"/>
    <cellStyle name="20% - Accent4 2 6 3 5" xfId="9481"/>
    <cellStyle name="20% - Accent4 2 6 3 5 2" xfId="9482"/>
    <cellStyle name="20% - Accent4 2 6 3 5 2 2" xfId="9483"/>
    <cellStyle name="20% - Accent4 2 6 3 5 3" xfId="9484"/>
    <cellStyle name="20% - Accent4 2 6 3 5 3 2" xfId="9485"/>
    <cellStyle name="20% - Accent4 2 6 3 5 4" xfId="9486"/>
    <cellStyle name="20% - Accent4 2 6 3 5 5" xfId="9487"/>
    <cellStyle name="20% - Accent4 2 6 3 5 6" xfId="9488"/>
    <cellStyle name="20% - Accent4 2 6 3 5 7" xfId="9489"/>
    <cellStyle name="20% - Accent4 2 6 3 6" xfId="9490"/>
    <cellStyle name="20% - Accent4 2 6 3 6 2" xfId="9491"/>
    <cellStyle name="20% - Accent4 2 6 3 7" xfId="9492"/>
    <cellStyle name="20% - Accent4 2 6 3 7 2" xfId="9493"/>
    <cellStyle name="20% - Accent4 2 6 3 8" xfId="9494"/>
    <cellStyle name="20% - Accent4 2 6 3 9" xfId="9495"/>
    <cellStyle name="20% - Accent4 2 6 4" xfId="9496"/>
    <cellStyle name="20% - Accent4 2 6 4 10" xfId="9497"/>
    <cellStyle name="20% - Accent4 2 6 4 2" xfId="9498"/>
    <cellStyle name="20% - Accent4 2 6 4 2 2" xfId="9499"/>
    <cellStyle name="20% - Accent4 2 6 4 2 2 2" xfId="9500"/>
    <cellStyle name="20% - Accent4 2 6 4 2 3" xfId="9501"/>
    <cellStyle name="20% - Accent4 2 6 4 2 3 2" xfId="9502"/>
    <cellStyle name="20% - Accent4 2 6 4 2 4" xfId="9503"/>
    <cellStyle name="20% - Accent4 2 6 4 2 5" xfId="9504"/>
    <cellStyle name="20% - Accent4 2 6 4 2 6" xfId="9505"/>
    <cellStyle name="20% - Accent4 2 6 4 2 7" xfId="9506"/>
    <cellStyle name="20% - Accent4 2 6 4 3" xfId="9507"/>
    <cellStyle name="20% - Accent4 2 6 4 3 2" xfId="9508"/>
    <cellStyle name="20% - Accent4 2 6 4 3 2 2" xfId="9509"/>
    <cellStyle name="20% - Accent4 2 6 4 3 3" xfId="9510"/>
    <cellStyle name="20% - Accent4 2 6 4 3 3 2" xfId="9511"/>
    <cellStyle name="20% - Accent4 2 6 4 3 4" xfId="9512"/>
    <cellStyle name="20% - Accent4 2 6 4 3 5" xfId="9513"/>
    <cellStyle name="20% - Accent4 2 6 4 3 6" xfId="9514"/>
    <cellStyle name="20% - Accent4 2 6 4 3 7" xfId="9515"/>
    <cellStyle name="20% - Accent4 2 6 4 4" xfId="9516"/>
    <cellStyle name="20% - Accent4 2 6 4 4 2" xfId="9517"/>
    <cellStyle name="20% - Accent4 2 6 4 4 2 2" xfId="9518"/>
    <cellStyle name="20% - Accent4 2 6 4 4 3" xfId="9519"/>
    <cellStyle name="20% - Accent4 2 6 4 4 3 2" xfId="9520"/>
    <cellStyle name="20% - Accent4 2 6 4 4 4" xfId="9521"/>
    <cellStyle name="20% - Accent4 2 6 4 4 5" xfId="9522"/>
    <cellStyle name="20% - Accent4 2 6 4 4 6" xfId="9523"/>
    <cellStyle name="20% - Accent4 2 6 4 4 7" xfId="9524"/>
    <cellStyle name="20% - Accent4 2 6 4 5" xfId="9525"/>
    <cellStyle name="20% - Accent4 2 6 4 5 2" xfId="9526"/>
    <cellStyle name="20% - Accent4 2 6 4 6" xfId="9527"/>
    <cellStyle name="20% - Accent4 2 6 4 6 2" xfId="9528"/>
    <cellStyle name="20% - Accent4 2 6 4 7" xfId="9529"/>
    <cellStyle name="20% - Accent4 2 6 4 8" xfId="9530"/>
    <cellStyle name="20% - Accent4 2 6 4 9" xfId="9531"/>
    <cellStyle name="20% - Accent4 2 6 5" xfId="9532"/>
    <cellStyle name="20% - Accent4 2 6 5 2" xfId="9533"/>
    <cellStyle name="20% - Accent4 2 6 5 2 2" xfId="9534"/>
    <cellStyle name="20% - Accent4 2 6 5 3" xfId="9535"/>
    <cellStyle name="20% - Accent4 2 6 5 3 2" xfId="9536"/>
    <cellStyle name="20% - Accent4 2 6 5 4" xfId="9537"/>
    <cellStyle name="20% - Accent4 2 6 5 5" xfId="9538"/>
    <cellStyle name="20% - Accent4 2 6 5 6" xfId="9539"/>
    <cellStyle name="20% - Accent4 2 6 5 7" xfId="9540"/>
    <cellStyle name="20% - Accent4 2 6 6" xfId="9541"/>
    <cellStyle name="20% - Accent4 2 6 6 2" xfId="9542"/>
    <cellStyle name="20% - Accent4 2 6 6 2 2" xfId="9543"/>
    <cellStyle name="20% - Accent4 2 6 6 3" xfId="9544"/>
    <cellStyle name="20% - Accent4 2 6 6 3 2" xfId="9545"/>
    <cellStyle name="20% - Accent4 2 6 6 4" xfId="9546"/>
    <cellStyle name="20% - Accent4 2 6 6 5" xfId="9547"/>
    <cellStyle name="20% - Accent4 2 6 6 6" xfId="9548"/>
    <cellStyle name="20% - Accent4 2 6 6 7" xfId="9549"/>
    <cellStyle name="20% - Accent4 2 6 7" xfId="9550"/>
    <cellStyle name="20% - Accent4 2 6 7 2" xfId="9551"/>
    <cellStyle name="20% - Accent4 2 6 7 2 2" xfId="9552"/>
    <cellStyle name="20% - Accent4 2 6 7 3" xfId="9553"/>
    <cellStyle name="20% - Accent4 2 6 7 3 2" xfId="9554"/>
    <cellStyle name="20% - Accent4 2 6 7 4" xfId="9555"/>
    <cellStyle name="20% - Accent4 2 6 7 5" xfId="9556"/>
    <cellStyle name="20% - Accent4 2 6 7 6" xfId="9557"/>
    <cellStyle name="20% - Accent4 2 6 7 7" xfId="9558"/>
    <cellStyle name="20% - Accent4 2 6 8" xfId="9559"/>
    <cellStyle name="20% - Accent4 2 6 8 2" xfId="9560"/>
    <cellStyle name="20% - Accent4 2 6 9" xfId="9561"/>
    <cellStyle name="20% - Accent4 2 6 9 2" xfId="9562"/>
    <cellStyle name="20% - Accent4 2 7" xfId="9563"/>
    <cellStyle name="20% - Accent4 2 7 10" xfId="9564"/>
    <cellStyle name="20% - Accent4 2 7 11" xfId="9565"/>
    <cellStyle name="20% - Accent4 2 7 2" xfId="9566"/>
    <cellStyle name="20% - Accent4 2 7 2 10" xfId="9567"/>
    <cellStyle name="20% - Accent4 2 7 2 2" xfId="9568"/>
    <cellStyle name="20% - Accent4 2 7 2 2 2" xfId="9569"/>
    <cellStyle name="20% - Accent4 2 7 2 2 2 2" xfId="9570"/>
    <cellStyle name="20% - Accent4 2 7 2 2 3" xfId="9571"/>
    <cellStyle name="20% - Accent4 2 7 2 2 3 2" xfId="9572"/>
    <cellStyle name="20% - Accent4 2 7 2 2 4" xfId="9573"/>
    <cellStyle name="20% - Accent4 2 7 2 2 5" xfId="9574"/>
    <cellStyle name="20% - Accent4 2 7 2 2 6" xfId="9575"/>
    <cellStyle name="20% - Accent4 2 7 2 2 7" xfId="9576"/>
    <cellStyle name="20% - Accent4 2 7 2 3" xfId="9577"/>
    <cellStyle name="20% - Accent4 2 7 2 3 2" xfId="9578"/>
    <cellStyle name="20% - Accent4 2 7 2 3 2 2" xfId="9579"/>
    <cellStyle name="20% - Accent4 2 7 2 3 3" xfId="9580"/>
    <cellStyle name="20% - Accent4 2 7 2 3 3 2" xfId="9581"/>
    <cellStyle name="20% - Accent4 2 7 2 3 4" xfId="9582"/>
    <cellStyle name="20% - Accent4 2 7 2 3 5" xfId="9583"/>
    <cellStyle name="20% - Accent4 2 7 2 3 6" xfId="9584"/>
    <cellStyle name="20% - Accent4 2 7 2 3 7" xfId="9585"/>
    <cellStyle name="20% - Accent4 2 7 2 4" xfId="9586"/>
    <cellStyle name="20% - Accent4 2 7 2 4 2" xfId="9587"/>
    <cellStyle name="20% - Accent4 2 7 2 4 2 2" xfId="9588"/>
    <cellStyle name="20% - Accent4 2 7 2 4 3" xfId="9589"/>
    <cellStyle name="20% - Accent4 2 7 2 4 3 2" xfId="9590"/>
    <cellStyle name="20% - Accent4 2 7 2 4 4" xfId="9591"/>
    <cellStyle name="20% - Accent4 2 7 2 4 5" xfId="9592"/>
    <cellStyle name="20% - Accent4 2 7 2 4 6" xfId="9593"/>
    <cellStyle name="20% - Accent4 2 7 2 4 7" xfId="9594"/>
    <cellStyle name="20% - Accent4 2 7 2 5" xfId="9595"/>
    <cellStyle name="20% - Accent4 2 7 2 5 2" xfId="9596"/>
    <cellStyle name="20% - Accent4 2 7 2 6" xfId="9597"/>
    <cellStyle name="20% - Accent4 2 7 2 6 2" xfId="9598"/>
    <cellStyle name="20% - Accent4 2 7 2 7" xfId="9599"/>
    <cellStyle name="20% - Accent4 2 7 2 8" xfId="9600"/>
    <cellStyle name="20% - Accent4 2 7 2 9" xfId="9601"/>
    <cellStyle name="20% - Accent4 2 7 3" xfId="9602"/>
    <cellStyle name="20% - Accent4 2 7 3 2" xfId="9603"/>
    <cellStyle name="20% - Accent4 2 7 3 2 2" xfId="9604"/>
    <cellStyle name="20% - Accent4 2 7 3 3" xfId="9605"/>
    <cellStyle name="20% - Accent4 2 7 3 3 2" xfId="9606"/>
    <cellStyle name="20% - Accent4 2 7 3 4" xfId="9607"/>
    <cellStyle name="20% - Accent4 2 7 3 5" xfId="9608"/>
    <cellStyle name="20% - Accent4 2 7 3 6" xfId="9609"/>
    <cellStyle name="20% - Accent4 2 7 3 7" xfId="9610"/>
    <cellStyle name="20% - Accent4 2 7 4" xfId="9611"/>
    <cellStyle name="20% - Accent4 2 7 4 2" xfId="9612"/>
    <cellStyle name="20% - Accent4 2 7 4 2 2" xfId="9613"/>
    <cellStyle name="20% - Accent4 2 7 4 3" xfId="9614"/>
    <cellStyle name="20% - Accent4 2 7 4 3 2" xfId="9615"/>
    <cellStyle name="20% - Accent4 2 7 4 4" xfId="9616"/>
    <cellStyle name="20% - Accent4 2 7 4 5" xfId="9617"/>
    <cellStyle name="20% - Accent4 2 7 4 6" xfId="9618"/>
    <cellStyle name="20% - Accent4 2 7 4 7" xfId="9619"/>
    <cellStyle name="20% - Accent4 2 7 5" xfId="9620"/>
    <cellStyle name="20% - Accent4 2 7 5 2" xfId="9621"/>
    <cellStyle name="20% - Accent4 2 7 5 2 2" xfId="9622"/>
    <cellStyle name="20% - Accent4 2 7 5 3" xfId="9623"/>
    <cellStyle name="20% - Accent4 2 7 5 3 2" xfId="9624"/>
    <cellStyle name="20% - Accent4 2 7 5 4" xfId="9625"/>
    <cellStyle name="20% - Accent4 2 7 5 5" xfId="9626"/>
    <cellStyle name="20% - Accent4 2 7 5 6" xfId="9627"/>
    <cellStyle name="20% - Accent4 2 7 5 7" xfId="9628"/>
    <cellStyle name="20% - Accent4 2 7 6" xfId="9629"/>
    <cellStyle name="20% - Accent4 2 7 6 2" xfId="9630"/>
    <cellStyle name="20% - Accent4 2 7 7" xfId="9631"/>
    <cellStyle name="20% - Accent4 2 7 7 2" xfId="9632"/>
    <cellStyle name="20% - Accent4 2 7 8" xfId="9633"/>
    <cellStyle name="20% - Accent4 2 7 9" xfId="9634"/>
    <cellStyle name="20% - Accent4 2 8" xfId="9635"/>
    <cellStyle name="20% - Accent4 2 8 10" xfId="9636"/>
    <cellStyle name="20% - Accent4 2 8 11" xfId="9637"/>
    <cellStyle name="20% - Accent4 2 8 2" xfId="9638"/>
    <cellStyle name="20% - Accent4 2 8 2 10" xfId="9639"/>
    <cellStyle name="20% - Accent4 2 8 2 2" xfId="9640"/>
    <cellStyle name="20% - Accent4 2 8 2 2 2" xfId="9641"/>
    <cellStyle name="20% - Accent4 2 8 2 2 2 2" xfId="9642"/>
    <cellStyle name="20% - Accent4 2 8 2 2 3" xfId="9643"/>
    <cellStyle name="20% - Accent4 2 8 2 2 3 2" xfId="9644"/>
    <cellStyle name="20% - Accent4 2 8 2 2 4" xfId="9645"/>
    <cellStyle name="20% - Accent4 2 8 2 2 5" xfId="9646"/>
    <cellStyle name="20% - Accent4 2 8 2 2 6" xfId="9647"/>
    <cellStyle name="20% - Accent4 2 8 2 2 7" xfId="9648"/>
    <cellStyle name="20% - Accent4 2 8 2 3" xfId="9649"/>
    <cellStyle name="20% - Accent4 2 8 2 3 2" xfId="9650"/>
    <cellStyle name="20% - Accent4 2 8 2 3 2 2" xfId="9651"/>
    <cellStyle name="20% - Accent4 2 8 2 3 3" xfId="9652"/>
    <cellStyle name="20% - Accent4 2 8 2 3 3 2" xfId="9653"/>
    <cellStyle name="20% - Accent4 2 8 2 3 4" xfId="9654"/>
    <cellStyle name="20% - Accent4 2 8 2 3 5" xfId="9655"/>
    <cellStyle name="20% - Accent4 2 8 2 3 6" xfId="9656"/>
    <cellStyle name="20% - Accent4 2 8 2 3 7" xfId="9657"/>
    <cellStyle name="20% - Accent4 2 8 2 4" xfId="9658"/>
    <cellStyle name="20% - Accent4 2 8 2 4 2" xfId="9659"/>
    <cellStyle name="20% - Accent4 2 8 2 4 2 2" xfId="9660"/>
    <cellStyle name="20% - Accent4 2 8 2 4 3" xfId="9661"/>
    <cellStyle name="20% - Accent4 2 8 2 4 3 2" xfId="9662"/>
    <cellStyle name="20% - Accent4 2 8 2 4 4" xfId="9663"/>
    <cellStyle name="20% - Accent4 2 8 2 4 5" xfId="9664"/>
    <cellStyle name="20% - Accent4 2 8 2 4 6" xfId="9665"/>
    <cellStyle name="20% - Accent4 2 8 2 4 7" xfId="9666"/>
    <cellStyle name="20% - Accent4 2 8 2 5" xfId="9667"/>
    <cellStyle name="20% - Accent4 2 8 2 5 2" xfId="9668"/>
    <cellStyle name="20% - Accent4 2 8 2 6" xfId="9669"/>
    <cellStyle name="20% - Accent4 2 8 2 6 2" xfId="9670"/>
    <cellStyle name="20% - Accent4 2 8 2 7" xfId="9671"/>
    <cellStyle name="20% - Accent4 2 8 2 8" xfId="9672"/>
    <cellStyle name="20% - Accent4 2 8 2 9" xfId="9673"/>
    <cellStyle name="20% - Accent4 2 8 3" xfId="9674"/>
    <cellStyle name="20% - Accent4 2 8 3 2" xfId="9675"/>
    <cellStyle name="20% - Accent4 2 8 3 2 2" xfId="9676"/>
    <cellStyle name="20% - Accent4 2 8 3 3" xfId="9677"/>
    <cellStyle name="20% - Accent4 2 8 3 3 2" xfId="9678"/>
    <cellStyle name="20% - Accent4 2 8 3 4" xfId="9679"/>
    <cellStyle name="20% - Accent4 2 8 3 5" xfId="9680"/>
    <cellStyle name="20% - Accent4 2 8 3 6" xfId="9681"/>
    <cellStyle name="20% - Accent4 2 8 3 7" xfId="9682"/>
    <cellStyle name="20% - Accent4 2 8 4" xfId="9683"/>
    <cellStyle name="20% - Accent4 2 8 4 2" xfId="9684"/>
    <cellStyle name="20% - Accent4 2 8 4 2 2" xfId="9685"/>
    <cellStyle name="20% - Accent4 2 8 4 3" xfId="9686"/>
    <cellStyle name="20% - Accent4 2 8 4 3 2" xfId="9687"/>
    <cellStyle name="20% - Accent4 2 8 4 4" xfId="9688"/>
    <cellStyle name="20% - Accent4 2 8 4 5" xfId="9689"/>
    <cellStyle name="20% - Accent4 2 8 4 6" xfId="9690"/>
    <cellStyle name="20% - Accent4 2 8 4 7" xfId="9691"/>
    <cellStyle name="20% - Accent4 2 8 5" xfId="9692"/>
    <cellStyle name="20% - Accent4 2 8 5 2" xfId="9693"/>
    <cellStyle name="20% - Accent4 2 8 5 2 2" xfId="9694"/>
    <cellStyle name="20% - Accent4 2 8 5 3" xfId="9695"/>
    <cellStyle name="20% - Accent4 2 8 5 3 2" xfId="9696"/>
    <cellStyle name="20% - Accent4 2 8 5 4" xfId="9697"/>
    <cellStyle name="20% - Accent4 2 8 5 5" xfId="9698"/>
    <cellStyle name="20% - Accent4 2 8 5 6" xfId="9699"/>
    <cellStyle name="20% - Accent4 2 8 5 7" xfId="9700"/>
    <cellStyle name="20% - Accent4 2 8 6" xfId="9701"/>
    <cellStyle name="20% - Accent4 2 8 6 2" xfId="9702"/>
    <cellStyle name="20% - Accent4 2 8 7" xfId="9703"/>
    <cellStyle name="20% - Accent4 2 8 7 2" xfId="9704"/>
    <cellStyle name="20% - Accent4 2 8 8" xfId="9705"/>
    <cellStyle name="20% - Accent4 2 8 9" xfId="9706"/>
    <cellStyle name="20% - Accent4 2 9" xfId="9707"/>
    <cellStyle name="20% - Accent4 2 9 10" xfId="9708"/>
    <cellStyle name="20% - Accent4 2 9 2" xfId="9709"/>
    <cellStyle name="20% - Accent4 2 9 2 2" xfId="9710"/>
    <cellStyle name="20% - Accent4 2 9 2 2 2" xfId="9711"/>
    <cellStyle name="20% - Accent4 2 9 2 3" xfId="9712"/>
    <cellStyle name="20% - Accent4 2 9 2 3 2" xfId="9713"/>
    <cellStyle name="20% - Accent4 2 9 2 4" xfId="9714"/>
    <cellStyle name="20% - Accent4 2 9 2 5" xfId="9715"/>
    <cellStyle name="20% - Accent4 2 9 2 6" xfId="9716"/>
    <cellStyle name="20% - Accent4 2 9 2 7" xfId="9717"/>
    <cellStyle name="20% - Accent4 2 9 3" xfId="9718"/>
    <cellStyle name="20% - Accent4 2 9 3 2" xfId="9719"/>
    <cellStyle name="20% - Accent4 2 9 3 2 2" xfId="9720"/>
    <cellStyle name="20% - Accent4 2 9 3 3" xfId="9721"/>
    <cellStyle name="20% - Accent4 2 9 3 3 2" xfId="9722"/>
    <cellStyle name="20% - Accent4 2 9 3 4" xfId="9723"/>
    <cellStyle name="20% - Accent4 2 9 3 5" xfId="9724"/>
    <cellStyle name="20% - Accent4 2 9 3 6" xfId="9725"/>
    <cellStyle name="20% - Accent4 2 9 3 7" xfId="9726"/>
    <cellStyle name="20% - Accent4 2 9 4" xfId="9727"/>
    <cellStyle name="20% - Accent4 2 9 4 2" xfId="9728"/>
    <cellStyle name="20% - Accent4 2 9 4 2 2" xfId="9729"/>
    <cellStyle name="20% - Accent4 2 9 4 3" xfId="9730"/>
    <cellStyle name="20% - Accent4 2 9 4 3 2" xfId="9731"/>
    <cellStyle name="20% - Accent4 2 9 4 4" xfId="9732"/>
    <cellStyle name="20% - Accent4 2 9 4 5" xfId="9733"/>
    <cellStyle name="20% - Accent4 2 9 4 6" xfId="9734"/>
    <cellStyle name="20% - Accent4 2 9 4 7" xfId="9735"/>
    <cellStyle name="20% - Accent4 2 9 5" xfId="9736"/>
    <cellStyle name="20% - Accent4 2 9 5 2" xfId="9737"/>
    <cellStyle name="20% - Accent4 2 9 6" xfId="9738"/>
    <cellStyle name="20% - Accent4 2 9 6 2" xfId="9739"/>
    <cellStyle name="20% - Accent4 2 9 7" xfId="9740"/>
    <cellStyle name="20% - Accent4 2 9 8" xfId="9741"/>
    <cellStyle name="20% - Accent4 2 9 9" xfId="9742"/>
    <cellStyle name="20% - Accent4 3" xfId="494"/>
    <cellStyle name="20% - Accent4 3 10" xfId="9743"/>
    <cellStyle name="20% - Accent4 3 10 2" xfId="9744"/>
    <cellStyle name="20% - Accent4 3 10 2 2" xfId="9745"/>
    <cellStyle name="20% - Accent4 3 10 3" xfId="9746"/>
    <cellStyle name="20% - Accent4 3 10 3 2" xfId="9747"/>
    <cellStyle name="20% - Accent4 3 10 4" xfId="9748"/>
    <cellStyle name="20% - Accent4 3 10 5" xfId="9749"/>
    <cellStyle name="20% - Accent4 3 10 6" xfId="9750"/>
    <cellStyle name="20% - Accent4 3 10 7" xfId="9751"/>
    <cellStyle name="20% - Accent4 3 11" xfId="9752"/>
    <cellStyle name="20% - Accent4 3 11 2" xfId="9753"/>
    <cellStyle name="20% - Accent4 3 11 2 2" xfId="9754"/>
    <cellStyle name="20% - Accent4 3 11 3" xfId="9755"/>
    <cellStyle name="20% - Accent4 3 11 3 2" xfId="9756"/>
    <cellStyle name="20% - Accent4 3 11 4" xfId="9757"/>
    <cellStyle name="20% - Accent4 3 11 5" xfId="9758"/>
    <cellStyle name="20% - Accent4 3 11 6" xfId="9759"/>
    <cellStyle name="20% - Accent4 3 11 7" xfId="9760"/>
    <cellStyle name="20% - Accent4 3 12" xfId="9761"/>
    <cellStyle name="20% - Accent4 3 12 2" xfId="9762"/>
    <cellStyle name="20% - Accent4 3 12 2 2" xfId="9763"/>
    <cellStyle name="20% - Accent4 3 12 3" xfId="9764"/>
    <cellStyle name="20% - Accent4 3 12 3 2" xfId="9765"/>
    <cellStyle name="20% - Accent4 3 12 4" xfId="9766"/>
    <cellStyle name="20% - Accent4 3 12 5" xfId="9767"/>
    <cellStyle name="20% - Accent4 3 12 6" xfId="9768"/>
    <cellStyle name="20% - Accent4 3 12 7" xfId="9769"/>
    <cellStyle name="20% - Accent4 3 13" xfId="9770"/>
    <cellStyle name="20% - Accent4 3 13 2" xfId="9771"/>
    <cellStyle name="20% - Accent4 3 14" xfId="9772"/>
    <cellStyle name="20% - Accent4 3 14 2" xfId="9773"/>
    <cellStyle name="20% - Accent4 3 15" xfId="9774"/>
    <cellStyle name="20% - Accent4 3 16" xfId="9775"/>
    <cellStyle name="20% - Accent4 3 17" xfId="9776"/>
    <cellStyle name="20% - Accent4 3 18" xfId="9777"/>
    <cellStyle name="20% - Accent4 3 2" xfId="9778"/>
    <cellStyle name="20% - Accent4 3 2 10" xfId="9779"/>
    <cellStyle name="20% - Accent4 3 2 11" xfId="9780"/>
    <cellStyle name="20% - Accent4 3 2 12" xfId="9781"/>
    <cellStyle name="20% - Accent4 3 2 13" xfId="9782"/>
    <cellStyle name="20% - Accent4 3 2 2" xfId="9783"/>
    <cellStyle name="20% - Accent4 3 2 2 10" xfId="9784"/>
    <cellStyle name="20% - Accent4 3 2 2 11" xfId="9785"/>
    <cellStyle name="20% - Accent4 3 2 2 2" xfId="9786"/>
    <cellStyle name="20% - Accent4 3 2 2 2 10" xfId="9787"/>
    <cellStyle name="20% - Accent4 3 2 2 2 2" xfId="9788"/>
    <cellStyle name="20% - Accent4 3 2 2 2 2 2" xfId="9789"/>
    <cellStyle name="20% - Accent4 3 2 2 2 2 2 2" xfId="9790"/>
    <cellStyle name="20% - Accent4 3 2 2 2 2 3" xfId="9791"/>
    <cellStyle name="20% - Accent4 3 2 2 2 2 3 2" xfId="9792"/>
    <cellStyle name="20% - Accent4 3 2 2 2 2 4" xfId="9793"/>
    <cellStyle name="20% - Accent4 3 2 2 2 2 5" xfId="9794"/>
    <cellStyle name="20% - Accent4 3 2 2 2 2 6" xfId="9795"/>
    <cellStyle name="20% - Accent4 3 2 2 2 2 7" xfId="9796"/>
    <cellStyle name="20% - Accent4 3 2 2 2 3" xfId="9797"/>
    <cellStyle name="20% - Accent4 3 2 2 2 3 2" xfId="9798"/>
    <cellStyle name="20% - Accent4 3 2 2 2 3 2 2" xfId="9799"/>
    <cellStyle name="20% - Accent4 3 2 2 2 3 3" xfId="9800"/>
    <cellStyle name="20% - Accent4 3 2 2 2 3 3 2" xfId="9801"/>
    <cellStyle name="20% - Accent4 3 2 2 2 3 4" xfId="9802"/>
    <cellStyle name="20% - Accent4 3 2 2 2 3 5" xfId="9803"/>
    <cellStyle name="20% - Accent4 3 2 2 2 3 6" xfId="9804"/>
    <cellStyle name="20% - Accent4 3 2 2 2 3 7" xfId="9805"/>
    <cellStyle name="20% - Accent4 3 2 2 2 4" xfId="9806"/>
    <cellStyle name="20% - Accent4 3 2 2 2 4 2" xfId="9807"/>
    <cellStyle name="20% - Accent4 3 2 2 2 4 2 2" xfId="9808"/>
    <cellStyle name="20% - Accent4 3 2 2 2 4 3" xfId="9809"/>
    <cellStyle name="20% - Accent4 3 2 2 2 4 3 2" xfId="9810"/>
    <cellStyle name="20% - Accent4 3 2 2 2 4 4" xfId="9811"/>
    <cellStyle name="20% - Accent4 3 2 2 2 4 5" xfId="9812"/>
    <cellStyle name="20% - Accent4 3 2 2 2 4 6" xfId="9813"/>
    <cellStyle name="20% - Accent4 3 2 2 2 4 7" xfId="9814"/>
    <cellStyle name="20% - Accent4 3 2 2 2 5" xfId="9815"/>
    <cellStyle name="20% - Accent4 3 2 2 2 5 2" xfId="9816"/>
    <cellStyle name="20% - Accent4 3 2 2 2 6" xfId="9817"/>
    <cellStyle name="20% - Accent4 3 2 2 2 6 2" xfId="9818"/>
    <cellStyle name="20% - Accent4 3 2 2 2 7" xfId="9819"/>
    <cellStyle name="20% - Accent4 3 2 2 2 8" xfId="9820"/>
    <cellStyle name="20% - Accent4 3 2 2 2 9" xfId="9821"/>
    <cellStyle name="20% - Accent4 3 2 2 3" xfId="9822"/>
    <cellStyle name="20% - Accent4 3 2 2 3 2" xfId="9823"/>
    <cellStyle name="20% - Accent4 3 2 2 3 2 2" xfId="9824"/>
    <cellStyle name="20% - Accent4 3 2 2 3 3" xfId="9825"/>
    <cellStyle name="20% - Accent4 3 2 2 3 3 2" xfId="9826"/>
    <cellStyle name="20% - Accent4 3 2 2 3 4" xfId="9827"/>
    <cellStyle name="20% - Accent4 3 2 2 3 5" xfId="9828"/>
    <cellStyle name="20% - Accent4 3 2 2 3 6" xfId="9829"/>
    <cellStyle name="20% - Accent4 3 2 2 3 7" xfId="9830"/>
    <cellStyle name="20% - Accent4 3 2 2 4" xfId="9831"/>
    <cellStyle name="20% - Accent4 3 2 2 4 2" xfId="9832"/>
    <cellStyle name="20% - Accent4 3 2 2 4 2 2" xfId="9833"/>
    <cellStyle name="20% - Accent4 3 2 2 4 3" xfId="9834"/>
    <cellStyle name="20% - Accent4 3 2 2 4 3 2" xfId="9835"/>
    <cellStyle name="20% - Accent4 3 2 2 4 4" xfId="9836"/>
    <cellStyle name="20% - Accent4 3 2 2 4 5" xfId="9837"/>
    <cellStyle name="20% - Accent4 3 2 2 4 6" xfId="9838"/>
    <cellStyle name="20% - Accent4 3 2 2 4 7" xfId="9839"/>
    <cellStyle name="20% - Accent4 3 2 2 5" xfId="9840"/>
    <cellStyle name="20% - Accent4 3 2 2 5 2" xfId="9841"/>
    <cellStyle name="20% - Accent4 3 2 2 5 2 2" xfId="9842"/>
    <cellStyle name="20% - Accent4 3 2 2 5 3" xfId="9843"/>
    <cellStyle name="20% - Accent4 3 2 2 5 3 2" xfId="9844"/>
    <cellStyle name="20% - Accent4 3 2 2 5 4" xfId="9845"/>
    <cellStyle name="20% - Accent4 3 2 2 5 5" xfId="9846"/>
    <cellStyle name="20% - Accent4 3 2 2 5 6" xfId="9847"/>
    <cellStyle name="20% - Accent4 3 2 2 5 7" xfId="9848"/>
    <cellStyle name="20% - Accent4 3 2 2 6" xfId="9849"/>
    <cellStyle name="20% - Accent4 3 2 2 6 2" xfId="9850"/>
    <cellStyle name="20% - Accent4 3 2 2 7" xfId="9851"/>
    <cellStyle name="20% - Accent4 3 2 2 7 2" xfId="9852"/>
    <cellStyle name="20% - Accent4 3 2 2 8" xfId="9853"/>
    <cellStyle name="20% - Accent4 3 2 2 9" xfId="9854"/>
    <cellStyle name="20% - Accent4 3 2 3" xfId="9855"/>
    <cellStyle name="20% - Accent4 3 2 3 10" xfId="9856"/>
    <cellStyle name="20% - Accent4 3 2 3 11" xfId="9857"/>
    <cellStyle name="20% - Accent4 3 2 3 2" xfId="9858"/>
    <cellStyle name="20% - Accent4 3 2 3 2 10" xfId="9859"/>
    <cellStyle name="20% - Accent4 3 2 3 2 2" xfId="9860"/>
    <cellStyle name="20% - Accent4 3 2 3 2 2 2" xfId="9861"/>
    <cellStyle name="20% - Accent4 3 2 3 2 2 2 2" xfId="9862"/>
    <cellStyle name="20% - Accent4 3 2 3 2 2 3" xfId="9863"/>
    <cellStyle name="20% - Accent4 3 2 3 2 2 3 2" xfId="9864"/>
    <cellStyle name="20% - Accent4 3 2 3 2 2 4" xfId="9865"/>
    <cellStyle name="20% - Accent4 3 2 3 2 2 5" xfId="9866"/>
    <cellStyle name="20% - Accent4 3 2 3 2 2 6" xfId="9867"/>
    <cellStyle name="20% - Accent4 3 2 3 2 2 7" xfId="9868"/>
    <cellStyle name="20% - Accent4 3 2 3 2 3" xfId="9869"/>
    <cellStyle name="20% - Accent4 3 2 3 2 3 2" xfId="9870"/>
    <cellStyle name="20% - Accent4 3 2 3 2 3 2 2" xfId="9871"/>
    <cellStyle name="20% - Accent4 3 2 3 2 3 3" xfId="9872"/>
    <cellStyle name="20% - Accent4 3 2 3 2 3 3 2" xfId="9873"/>
    <cellStyle name="20% - Accent4 3 2 3 2 3 4" xfId="9874"/>
    <cellStyle name="20% - Accent4 3 2 3 2 3 5" xfId="9875"/>
    <cellStyle name="20% - Accent4 3 2 3 2 3 6" xfId="9876"/>
    <cellStyle name="20% - Accent4 3 2 3 2 3 7" xfId="9877"/>
    <cellStyle name="20% - Accent4 3 2 3 2 4" xfId="9878"/>
    <cellStyle name="20% - Accent4 3 2 3 2 4 2" xfId="9879"/>
    <cellStyle name="20% - Accent4 3 2 3 2 4 2 2" xfId="9880"/>
    <cellStyle name="20% - Accent4 3 2 3 2 4 3" xfId="9881"/>
    <cellStyle name="20% - Accent4 3 2 3 2 4 3 2" xfId="9882"/>
    <cellStyle name="20% - Accent4 3 2 3 2 4 4" xfId="9883"/>
    <cellStyle name="20% - Accent4 3 2 3 2 4 5" xfId="9884"/>
    <cellStyle name="20% - Accent4 3 2 3 2 4 6" xfId="9885"/>
    <cellStyle name="20% - Accent4 3 2 3 2 4 7" xfId="9886"/>
    <cellStyle name="20% - Accent4 3 2 3 2 5" xfId="9887"/>
    <cellStyle name="20% - Accent4 3 2 3 2 5 2" xfId="9888"/>
    <cellStyle name="20% - Accent4 3 2 3 2 6" xfId="9889"/>
    <cellStyle name="20% - Accent4 3 2 3 2 6 2" xfId="9890"/>
    <cellStyle name="20% - Accent4 3 2 3 2 7" xfId="9891"/>
    <cellStyle name="20% - Accent4 3 2 3 2 8" xfId="9892"/>
    <cellStyle name="20% - Accent4 3 2 3 2 9" xfId="9893"/>
    <cellStyle name="20% - Accent4 3 2 3 3" xfId="9894"/>
    <cellStyle name="20% - Accent4 3 2 3 3 2" xfId="9895"/>
    <cellStyle name="20% - Accent4 3 2 3 3 2 2" xfId="9896"/>
    <cellStyle name="20% - Accent4 3 2 3 3 3" xfId="9897"/>
    <cellStyle name="20% - Accent4 3 2 3 3 3 2" xfId="9898"/>
    <cellStyle name="20% - Accent4 3 2 3 3 4" xfId="9899"/>
    <cellStyle name="20% - Accent4 3 2 3 3 5" xfId="9900"/>
    <cellStyle name="20% - Accent4 3 2 3 3 6" xfId="9901"/>
    <cellStyle name="20% - Accent4 3 2 3 3 7" xfId="9902"/>
    <cellStyle name="20% - Accent4 3 2 3 4" xfId="9903"/>
    <cellStyle name="20% - Accent4 3 2 3 4 2" xfId="9904"/>
    <cellStyle name="20% - Accent4 3 2 3 4 2 2" xfId="9905"/>
    <cellStyle name="20% - Accent4 3 2 3 4 3" xfId="9906"/>
    <cellStyle name="20% - Accent4 3 2 3 4 3 2" xfId="9907"/>
    <cellStyle name="20% - Accent4 3 2 3 4 4" xfId="9908"/>
    <cellStyle name="20% - Accent4 3 2 3 4 5" xfId="9909"/>
    <cellStyle name="20% - Accent4 3 2 3 4 6" xfId="9910"/>
    <cellStyle name="20% - Accent4 3 2 3 4 7" xfId="9911"/>
    <cellStyle name="20% - Accent4 3 2 3 5" xfId="9912"/>
    <cellStyle name="20% - Accent4 3 2 3 5 2" xfId="9913"/>
    <cellStyle name="20% - Accent4 3 2 3 5 2 2" xfId="9914"/>
    <cellStyle name="20% - Accent4 3 2 3 5 3" xfId="9915"/>
    <cellStyle name="20% - Accent4 3 2 3 5 3 2" xfId="9916"/>
    <cellStyle name="20% - Accent4 3 2 3 5 4" xfId="9917"/>
    <cellStyle name="20% - Accent4 3 2 3 5 5" xfId="9918"/>
    <cellStyle name="20% - Accent4 3 2 3 5 6" xfId="9919"/>
    <cellStyle name="20% - Accent4 3 2 3 5 7" xfId="9920"/>
    <cellStyle name="20% - Accent4 3 2 3 6" xfId="9921"/>
    <cellStyle name="20% - Accent4 3 2 3 6 2" xfId="9922"/>
    <cellStyle name="20% - Accent4 3 2 3 7" xfId="9923"/>
    <cellStyle name="20% - Accent4 3 2 3 7 2" xfId="9924"/>
    <cellStyle name="20% - Accent4 3 2 3 8" xfId="9925"/>
    <cellStyle name="20% - Accent4 3 2 3 9" xfId="9926"/>
    <cellStyle name="20% - Accent4 3 2 4" xfId="9927"/>
    <cellStyle name="20% - Accent4 3 2 4 10" xfId="9928"/>
    <cellStyle name="20% - Accent4 3 2 4 2" xfId="9929"/>
    <cellStyle name="20% - Accent4 3 2 4 2 2" xfId="9930"/>
    <cellStyle name="20% - Accent4 3 2 4 2 2 2" xfId="9931"/>
    <cellStyle name="20% - Accent4 3 2 4 2 3" xfId="9932"/>
    <cellStyle name="20% - Accent4 3 2 4 2 3 2" xfId="9933"/>
    <cellStyle name="20% - Accent4 3 2 4 2 4" xfId="9934"/>
    <cellStyle name="20% - Accent4 3 2 4 2 5" xfId="9935"/>
    <cellStyle name="20% - Accent4 3 2 4 2 6" xfId="9936"/>
    <cellStyle name="20% - Accent4 3 2 4 2 7" xfId="9937"/>
    <cellStyle name="20% - Accent4 3 2 4 3" xfId="9938"/>
    <cellStyle name="20% - Accent4 3 2 4 3 2" xfId="9939"/>
    <cellStyle name="20% - Accent4 3 2 4 3 2 2" xfId="9940"/>
    <cellStyle name="20% - Accent4 3 2 4 3 3" xfId="9941"/>
    <cellStyle name="20% - Accent4 3 2 4 3 3 2" xfId="9942"/>
    <cellStyle name="20% - Accent4 3 2 4 3 4" xfId="9943"/>
    <cellStyle name="20% - Accent4 3 2 4 3 5" xfId="9944"/>
    <cellStyle name="20% - Accent4 3 2 4 3 6" xfId="9945"/>
    <cellStyle name="20% - Accent4 3 2 4 3 7" xfId="9946"/>
    <cellStyle name="20% - Accent4 3 2 4 4" xfId="9947"/>
    <cellStyle name="20% - Accent4 3 2 4 4 2" xfId="9948"/>
    <cellStyle name="20% - Accent4 3 2 4 4 2 2" xfId="9949"/>
    <cellStyle name="20% - Accent4 3 2 4 4 3" xfId="9950"/>
    <cellStyle name="20% - Accent4 3 2 4 4 3 2" xfId="9951"/>
    <cellStyle name="20% - Accent4 3 2 4 4 4" xfId="9952"/>
    <cellStyle name="20% - Accent4 3 2 4 4 5" xfId="9953"/>
    <cellStyle name="20% - Accent4 3 2 4 4 6" xfId="9954"/>
    <cellStyle name="20% - Accent4 3 2 4 4 7" xfId="9955"/>
    <cellStyle name="20% - Accent4 3 2 4 5" xfId="9956"/>
    <cellStyle name="20% - Accent4 3 2 4 5 2" xfId="9957"/>
    <cellStyle name="20% - Accent4 3 2 4 6" xfId="9958"/>
    <cellStyle name="20% - Accent4 3 2 4 6 2" xfId="9959"/>
    <cellStyle name="20% - Accent4 3 2 4 7" xfId="9960"/>
    <cellStyle name="20% - Accent4 3 2 4 8" xfId="9961"/>
    <cellStyle name="20% - Accent4 3 2 4 9" xfId="9962"/>
    <cellStyle name="20% - Accent4 3 2 5" xfId="9963"/>
    <cellStyle name="20% - Accent4 3 2 5 2" xfId="9964"/>
    <cellStyle name="20% - Accent4 3 2 5 2 2" xfId="9965"/>
    <cellStyle name="20% - Accent4 3 2 5 3" xfId="9966"/>
    <cellStyle name="20% - Accent4 3 2 5 3 2" xfId="9967"/>
    <cellStyle name="20% - Accent4 3 2 5 4" xfId="9968"/>
    <cellStyle name="20% - Accent4 3 2 5 5" xfId="9969"/>
    <cellStyle name="20% - Accent4 3 2 5 6" xfId="9970"/>
    <cellStyle name="20% - Accent4 3 2 5 7" xfId="9971"/>
    <cellStyle name="20% - Accent4 3 2 6" xfId="9972"/>
    <cellStyle name="20% - Accent4 3 2 6 2" xfId="9973"/>
    <cellStyle name="20% - Accent4 3 2 6 2 2" xfId="9974"/>
    <cellStyle name="20% - Accent4 3 2 6 3" xfId="9975"/>
    <cellStyle name="20% - Accent4 3 2 6 3 2" xfId="9976"/>
    <cellStyle name="20% - Accent4 3 2 6 4" xfId="9977"/>
    <cellStyle name="20% - Accent4 3 2 6 5" xfId="9978"/>
    <cellStyle name="20% - Accent4 3 2 6 6" xfId="9979"/>
    <cellStyle name="20% - Accent4 3 2 6 7" xfId="9980"/>
    <cellStyle name="20% - Accent4 3 2 7" xfId="9981"/>
    <cellStyle name="20% - Accent4 3 2 7 2" xfId="9982"/>
    <cellStyle name="20% - Accent4 3 2 7 2 2" xfId="9983"/>
    <cellStyle name="20% - Accent4 3 2 7 3" xfId="9984"/>
    <cellStyle name="20% - Accent4 3 2 7 3 2" xfId="9985"/>
    <cellStyle name="20% - Accent4 3 2 7 4" xfId="9986"/>
    <cellStyle name="20% - Accent4 3 2 7 5" xfId="9987"/>
    <cellStyle name="20% - Accent4 3 2 7 6" xfId="9988"/>
    <cellStyle name="20% - Accent4 3 2 7 7" xfId="9989"/>
    <cellStyle name="20% - Accent4 3 2 8" xfId="9990"/>
    <cellStyle name="20% - Accent4 3 2 8 2" xfId="9991"/>
    <cellStyle name="20% - Accent4 3 2 9" xfId="9992"/>
    <cellStyle name="20% - Accent4 3 2 9 2" xfId="9993"/>
    <cellStyle name="20% - Accent4 3 3" xfId="9994"/>
    <cellStyle name="20% - Accent4 3 3 10" xfId="9995"/>
    <cellStyle name="20% - Accent4 3 3 11" xfId="9996"/>
    <cellStyle name="20% - Accent4 3 3 12" xfId="9997"/>
    <cellStyle name="20% - Accent4 3 3 13" xfId="9998"/>
    <cellStyle name="20% - Accent4 3 3 2" xfId="9999"/>
    <cellStyle name="20% - Accent4 3 3 2 10" xfId="10000"/>
    <cellStyle name="20% - Accent4 3 3 2 11" xfId="10001"/>
    <cellStyle name="20% - Accent4 3 3 2 2" xfId="10002"/>
    <cellStyle name="20% - Accent4 3 3 2 2 10" xfId="10003"/>
    <cellStyle name="20% - Accent4 3 3 2 2 2" xfId="10004"/>
    <cellStyle name="20% - Accent4 3 3 2 2 2 2" xfId="10005"/>
    <cellStyle name="20% - Accent4 3 3 2 2 2 2 2" xfId="10006"/>
    <cellStyle name="20% - Accent4 3 3 2 2 2 3" xfId="10007"/>
    <cellStyle name="20% - Accent4 3 3 2 2 2 3 2" xfId="10008"/>
    <cellStyle name="20% - Accent4 3 3 2 2 2 4" xfId="10009"/>
    <cellStyle name="20% - Accent4 3 3 2 2 2 5" xfId="10010"/>
    <cellStyle name="20% - Accent4 3 3 2 2 2 6" xfId="10011"/>
    <cellStyle name="20% - Accent4 3 3 2 2 2 7" xfId="10012"/>
    <cellStyle name="20% - Accent4 3 3 2 2 3" xfId="10013"/>
    <cellStyle name="20% - Accent4 3 3 2 2 3 2" xfId="10014"/>
    <cellStyle name="20% - Accent4 3 3 2 2 3 2 2" xfId="10015"/>
    <cellStyle name="20% - Accent4 3 3 2 2 3 3" xfId="10016"/>
    <cellStyle name="20% - Accent4 3 3 2 2 3 3 2" xfId="10017"/>
    <cellStyle name="20% - Accent4 3 3 2 2 3 4" xfId="10018"/>
    <cellStyle name="20% - Accent4 3 3 2 2 3 5" xfId="10019"/>
    <cellStyle name="20% - Accent4 3 3 2 2 3 6" xfId="10020"/>
    <cellStyle name="20% - Accent4 3 3 2 2 3 7" xfId="10021"/>
    <cellStyle name="20% - Accent4 3 3 2 2 4" xfId="10022"/>
    <cellStyle name="20% - Accent4 3 3 2 2 4 2" xfId="10023"/>
    <cellStyle name="20% - Accent4 3 3 2 2 4 2 2" xfId="10024"/>
    <cellStyle name="20% - Accent4 3 3 2 2 4 3" xfId="10025"/>
    <cellStyle name="20% - Accent4 3 3 2 2 4 3 2" xfId="10026"/>
    <cellStyle name="20% - Accent4 3 3 2 2 4 4" xfId="10027"/>
    <cellStyle name="20% - Accent4 3 3 2 2 4 5" xfId="10028"/>
    <cellStyle name="20% - Accent4 3 3 2 2 4 6" xfId="10029"/>
    <cellStyle name="20% - Accent4 3 3 2 2 4 7" xfId="10030"/>
    <cellStyle name="20% - Accent4 3 3 2 2 5" xfId="10031"/>
    <cellStyle name="20% - Accent4 3 3 2 2 5 2" xfId="10032"/>
    <cellStyle name="20% - Accent4 3 3 2 2 6" xfId="10033"/>
    <cellStyle name="20% - Accent4 3 3 2 2 6 2" xfId="10034"/>
    <cellStyle name="20% - Accent4 3 3 2 2 7" xfId="10035"/>
    <cellStyle name="20% - Accent4 3 3 2 2 8" xfId="10036"/>
    <cellStyle name="20% - Accent4 3 3 2 2 9" xfId="10037"/>
    <cellStyle name="20% - Accent4 3 3 2 3" xfId="10038"/>
    <cellStyle name="20% - Accent4 3 3 2 3 2" xfId="10039"/>
    <cellStyle name="20% - Accent4 3 3 2 3 2 2" xfId="10040"/>
    <cellStyle name="20% - Accent4 3 3 2 3 3" xfId="10041"/>
    <cellStyle name="20% - Accent4 3 3 2 3 3 2" xfId="10042"/>
    <cellStyle name="20% - Accent4 3 3 2 3 4" xfId="10043"/>
    <cellStyle name="20% - Accent4 3 3 2 3 5" xfId="10044"/>
    <cellStyle name="20% - Accent4 3 3 2 3 6" xfId="10045"/>
    <cellStyle name="20% - Accent4 3 3 2 3 7" xfId="10046"/>
    <cellStyle name="20% - Accent4 3 3 2 4" xfId="10047"/>
    <cellStyle name="20% - Accent4 3 3 2 4 2" xfId="10048"/>
    <cellStyle name="20% - Accent4 3 3 2 4 2 2" xfId="10049"/>
    <cellStyle name="20% - Accent4 3 3 2 4 3" xfId="10050"/>
    <cellStyle name="20% - Accent4 3 3 2 4 3 2" xfId="10051"/>
    <cellStyle name="20% - Accent4 3 3 2 4 4" xfId="10052"/>
    <cellStyle name="20% - Accent4 3 3 2 4 5" xfId="10053"/>
    <cellStyle name="20% - Accent4 3 3 2 4 6" xfId="10054"/>
    <cellStyle name="20% - Accent4 3 3 2 4 7" xfId="10055"/>
    <cellStyle name="20% - Accent4 3 3 2 5" xfId="10056"/>
    <cellStyle name="20% - Accent4 3 3 2 5 2" xfId="10057"/>
    <cellStyle name="20% - Accent4 3 3 2 5 2 2" xfId="10058"/>
    <cellStyle name="20% - Accent4 3 3 2 5 3" xfId="10059"/>
    <cellStyle name="20% - Accent4 3 3 2 5 3 2" xfId="10060"/>
    <cellStyle name="20% - Accent4 3 3 2 5 4" xfId="10061"/>
    <cellStyle name="20% - Accent4 3 3 2 5 5" xfId="10062"/>
    <cellStyle name="20% - Accent4 3 3 2 5 6" xfId="10063"/>
    <cellStyle name="20% - Accent4 3 3 2 5 7" xfId="10064"/>
    <cellStyle name="20% - Accent4 3 3 2 6" xfId="10065"/>
    <cellStyle name="20% - Accent4 3 3 2 6 2" xfId="10066"/>
    <cellStyle name="20% - Accent4 3 3 2 7" xfId="10067"/>
    <cellStyle name="20% - Accent4 3 3 2 7 2" xfId="10068"/>
    <cellStyle name="20% - Accent4 3 3 2 8" xfId="10069"/>
    <cellStyle name="20% - Accent4 3 3 2 9" xfId="10070"/>
    <cellStyle name="20% - Accent4 3 3 3" xfId="10071"/>
    <cellStyle name="20% - Accent4 3 3 3 10" xfId="10072"/>
    <cellStyle name="20% - Accent4 3 3 3 11" xfId="10073"/>
    <cellStyle name="20% - Accent4 3 3 3 2" xfId="10074"/>
    <cellStyle name="20% - Accent4 3 3 3 2 10" xfId="10075"/>
    <cellStyle name="20% - Accent4 3 3 3 2 2" xfId="10076"/>
    <cellStyle name="20% - Accent4 3 3 3 2 2 2" xfId="10077"/>
    <cellStyle name="20% - Accent4 3 3 3 2 2 2 2" xfId="10078"/>
    <cellStyle name="20% - Accent4 3 3 3 2 2 3" xfId="10079"/>
    <cellStyle name="20% - Accent4 3 3 3 2 2 3 2" xfId="10080"/>
    <cellStyle name="20% - Accent4 3 3 3 2 2 4" xfId="10081"/>
    <cellStyle name="20% - Accent4 3 3 3 2 2 5" xfId="10082"/>
    <cellStyle name="20% - Accent4 3 3 3 2 2 6" xfId="10083"/>
    <cellStyle name="20% - Accent4 3 3 3 2 2 7" xfId="10084"/>
    <cellStyle name="20% - Accent4 3 3 3 2 3" xfId="10085"/>
    <cellStyle name="20% - Accent4 3 3 3 2 3 2" xfId="10086"/>
    <cellStyle name="20% - Accent4 3 3 3 2 3 2 2" xfId="10087"/>
    <cellStyle name="20% - Accent4 3 3 3 2 3 3" xfId="10088"/>
    <cellStyle name="20% - Accent4 3 3 3 2 3 3 2" xfId="10089"/>
    <cellStyle name="20% - Accent4 3 3 3 2 3 4" xfId="10090"/>
    <cellStyle name="20% - Accent4 3 3 3 2 3 5" xfId="10091"/>
    <cellStyle name="20% - Accent4 3 3 3 2 3 6" xfId="10092"/>
    <cellStyle name="20% - Accent4 3 3 3 2 3 7" xfId="10093"/>
    <cellStyle name="20% - Accent4 3 3 3 2 4" xfId="10094"/>
    <cellStyle name="20% - Accent4 3 3 3 2 4 2" xfId="10095"/>
    <cellStyle name="20% - Accent4 3 3 3 2 4 2 2" xfId="10096"/>
    <cellStyle name="20% - Accent4 3 3 3 2 4 3" xfId="10097"/>
    <cellStyle name="20% - Accent4 3 3 3 2 4 3 2" xfId="10098"/>
    <cellStyle name="20% - Accent4 3 3 3 2 4 4" xfId="10099"/>
    <cellStyle name="20% - Accent4 3 3 3 2 4 5" xfId="10100"/>
    <cellStyle name="20% - Accent4 3 3 3 2 4 6" xfId="10101"/>
    <cellStyle name="20% - Accent4 3 3 3 2 4 7" xfId="10102"/>
    <cellStyle name="20% - Accent4 3 3 3 2 5" xfId="10103"/>
    <cellStyle name="20% - Accent4 3 3 3 2 5 2" xfId="10104"/>
    <cellStyle name="20% - Accent4 3 3 3 2 6" xfId="10105"/>
    <cellStyle name="20% - Accent4 3 3 3 2 6 2" xfId="10106"/>
    <cellStyle name="20% - Accent4 3 3 3 2 7" xfId="10107"/>
    <cellStyle name="20% - Accent4 3 3 3 2 8" xfId="10108"/>
    <cellStyle name="20% - Accent4 3 3 3 2 9" xfId="10109"/>
    <cellStyle name="20% - Accent4 3 3 3 3" xfId="10110"/>
    <cellStyle name="20% - Accent4 3 3 3 3 2" xfId="10111"/>
    <cellStyle name="20% - Accent4 3 3 3 3 2 2" xfId="10112"/>
    <cellStyle name="20% - Accent4 3 3 3 3 3" xfId="10113"/>
    <cellStyle name="20% - Accent4 3 3 3 3 3 2" xfId="10114"/>
    <cellStyle name="20% - Accent4 3 3 3 3 4" xfId="10115"/>
    <cellStyle name="20% - Accent4 3 3 3 3 5" xfId="10116"/>
    <cellStyle name="20% - Accent4 3 3 3 3 6" xfId="10117"/>
    <cellStyle name="20% - Accent4 3 3 3 3 7" xfId="10118"/>
    <cellStyle name="20% - Accent4 3 3 3 4" xfId="10119"/>
    <cellStyle name="20% - Accent4 3 3 3 4 2" xfId="10120"/>
    <cellStyle name="20% - Accent4 3 3 3 4 2 2" xfId="10121"/>
    <cellStyle name="20% - Accent4 3 3 3 4 3" xfId="10122"/>
    <cellStyle name="20% - Accent4 3 3 3 4 3 2" xfId="10123"/>
    <cellStyle name="20% - Accent4 3 3 3 4 4" xfId="10124"/>
    <cellStyle name="20% - Accent4 3 3 3 4 5" xfId="10125"/>
    <cellStyle name="20% - Accent4 3 3 3 4 6" xfId="10126"/>
    <cellStyle name="20% - Accent4 3 3 3 4 7" xfId="10127"/>
    <cellStyle name="20% - Accent4 3 3 3 5" xfId="10128"/>
    <cellStyle name="20% - Accent4 3 3 3 5 2" xfId="10129"/>
    <cellStyle name="20% - Accent4 3 3 3 5 2 2" xfId="10130"/>
    <cellStyle name="20% - Accent4 3 3 3 5 3" xfId="10131"/>
    <cellStyle name="20% - Accent4 3 3 3 5 3 2" xfId="10132"/>
    <cellStyle name="20% - Accent4 3 3 3 5 4" xfId="10133"/>
    <cellStyle name="20% - Accent4 3 3 3 5 5" xfId="10134"/>
    <cellStyle name="20% - Accent4 3 3 3 5 6" xfId="10135"/>
    <cellStyle name="20% - Accent4 3 3 3 5 7" xfId="10136"/>
    <cellStyle name="20% - Accent4 3 3 3 6" xfId="10137"/>
    <cellStyle name="20% - Accent4 3 3 3 6 2" xfId="10138"/>
    <cellStyle name="20% - Accent4 3 3 3 7" xfId="10139"/>
    <cellStyle name="20% - Accent4 3 3 3 7 2" xfId="10140"/>
    <cellStyle name="20% - Accent4 3 3 3 8" xfId="10141"/>
    <cellStyle name="20% - Accent4 3 3 3 9" xfId="10142"/>
    <cellStyle name="20% - Accent4 3 3 4" xfId="10143"/>
    <cellStyle name="20% - Accent4 3 3 4 10" xfId="10144"/>
    <cellStyle name="20% - Accent4 3 3 4 2" xfId="10145"/>
    <cellStyle name="20% - Accent4 3 3 4 2 2" xfId="10146"/>
    <cellStyle name="20% - Accent4 3 3 4 2 2 2" xfId="10147"/>
    <cellStyle name="20% - Accent4 3 3 4 2 3" xfId="10148"/>
    <cellStyle name="20% - Accent4 3 3 4 2 3 2" xfId="10149"/>
    <cellStyle name="20% - Accent4 3 3 4 2 4" xfId="10150"/>
    <cellStyle name="20% - Accent4 3 3 4 2 5" xfId="10151"/>
    <cellStyle name="20% - Accent4 3 3 4 2 6" xfId="10152"/>
    <cellStyle name="20% - Accent4 3 3 4 2 7" xfId="10153"/>
    <cellStyle name="20% - Accent4 3 3 4 3" xfId="10154"/>
    <cellStyle name="20% - Accent4 3 3 4 3 2" xfId="10155"/>
    <cellStyle name="20% - Accent4 3 3 4 3 2 2" xfId="10156"/>
    <cellStyle name="20% - Accent4 3 3 4 3 3" xfId="10157"/>
    <cellStyle name="20% - Accent4 3 3 4 3 3 2" xfId="10158"/>
    <cellStyle name="20% - Accent4 3 3 4 3 4" xfId="10159"/>
    <cellStyle name="20% - Accent4 3 3 4 3 5" xfId="10160"/>
    <cellStyle name="20% - Accent4 3 3 4 3 6" xfId="10161"/>
    <cellStyle name="20% - Accent4 3 3 4 3 7" xfId="10162"/>
    <cellStyle name="20% - Accent4 3 3 4 4" xfId="10163"/>
    <cellStyle name="20% - Accent4 3 3 4 4 2" xfId="10164"/>
    <cellStyle name="20% - Accent4 3 3 4 4 2 2" xfId="10165"/>
    <cellStyle name="20% - Accent4 3 3 4 4 3" xfId="10166"/>
    <cellStyle name="20% - Accent4 3 3 4 4 3 2" xfId="10167"/>
    <cellStyle name="20% - Accent4 3 3 4 4 4" xfId="10168"/>
    <cellStyle name="20% - Accent4 3 3 4 4 5" xfId="10169"/>
    <cellStyle name="20% - Accent4 3 3 4 4 6" xfId="10170"/>
    <cellStyle name="20% - Accent4 3 3 4 4 7" xfId="10171"/>
    <cellStyle name="20% - Accent4 3 3 4 5" xfId="10172"/>
    <cellStyle name="20% - Accent4 3 3 4 5 2" xfId="10173"/>
    <cellStyle name="20% - Accent4 3 3 4 6" xfId="10174"/>
    <cellStyle name="20% - Accent4 3 3 4 6 2" xfId="10175"/>
    <cellStyle name="20% - Accent4 3 3 4 7" xfId="10176"/>
    <cellStyle name="20% - Accent4 3 3 4 8" xfId="10177"/>
    <cellStyle name="20% - Accent4 3 3 4 9" xfId="10178"/>
    <cellStyle name="20% - Accent4 3 3 5" xfId="10179"/>
    <cellStyle name="20% - Accent4 3 3 5 2" xfId="10180"/>
    <cellStyle name="20% - Accent4 3 3 5 2 2" xfId="10181"/>
    <cellStyle name="20% - Accent4 3 3 5 3" xfId="10182"/>
    <cellStyle name="20% - Accent4 3 3 5 3 2" xfId="10183"/>
    <cellStyle name="20% - Accent4 3 3 5 4" xfId="10184"/>
    <cellStyle name="20% - Accent4 3 3 5 5" xfId="10185"/>
    <cellStyle name="20% - Accent4 3 3 5 6" xfId="10186"/>
    <cellStyle name="20% - Accent4 3 3 5 7" xfId="10187"/>
    <cellStyle name="20% - Accent4 3 3 6" xfId="10188"/>
    <cellStyle name="20% - Accent4 3 3 6 2" xfId="10189"/>
    <cellStyle name="20% - Accent4 3 3 6 2 2" xfId="10190"/>
    <cellStyle name="20% - Accent4 3 3 6 3" xfId="10191"/>
    <cellStyle name="20% - Accent4 3 3 6 3 2" xfId="10192"/>
    <cellStyle name="20% - Accent4 3 3 6 4" xfId="10193"/>
    <cellStyle name="20% - Accent4 3 3 6 5" xfId="10194"/>
    <cellStyle name="20% - Accent4 3 3 6 6" xfId="10195"/>
    <cellStyle name="20% - Accent4 3 3 6 7" xfId="10196"/>
    <cellStyle name="20% - Accent4 3 3 7" xfId="10197"/>
    <cellStyle name="20% - Accent4 3 3 7 2" xfId="10198"/>
    <cellStyle name="20% - Accent4 3 3 7 2 2" xfId="10199"/>
    <cellStyle name="20% - Accent4 3 3 7 3" xfId="10200"/>
    <cellStyle name="20% - Accent4 3 3 7 3 2" xfId="10201"/>
    <cellStyle name="20% - Accent4 3 3 7 4" xfId="10202"/>
    <cellStyle name="20% - Accent4 3 3 7 5" xfId="10203"/>
    <cellStyle name="20% - Accent4 3 3 7 6" xfId="10204"/>
    <cellStyle name="20% - Accent4 3 3 7 7" xfId="10205"/>
    <cellStyle name="20% - Accent4 3 3 8" xfId="10206"/>
    <cellStyle name="20% - Accent4 3 3 8 2" xfId="10207"/>
    <cellStyle name="20% - Accent4 3 3 9" xfId="10208"/>
    <cellStyle name="20% - Accent4 3 3 9 2" xfId="10209"/>
    <cellStyle name="20% - Accent4 3 4" xfId="10210"/>
    <cellStyle name="20% - Accent4 3 4 10" xfId="10211"/>
    <cellStyle name="20% - Accent4 3 4 11" xfId="10212"/>
    <cellStyle name="20% - Accent4 3 4 12" xfId="10213"/>
    <cellStyle name="20% - Accent4 3 4 13" xfId="10214"/>
    <cellStyle name="20% - Accent4 3 4 2" xfId="10215"/>
    <cellStyle name="20% - Accent4 3 4 2 10" xfId="10216"/>
    <cellStyle name="20% - Accent4 3 4 2 11" xfId="10217"/>
    <cellStyle name="20% - Accent4 3 4 2 2" xfId="10218"/>
    <cellStyle name="20% - Accent4 3 4 2 2 10" xfId="10219"/>
    <cellStyle name="20% - Accent4 3 4 2 2 2" xfId="10220"/>
    <cellStyle name="20% - Accent4 3 4 2 2 2 2" xfId="10221"/>
    <cellStyle name="20% - Accent4 3 4 2 2 2 2 2" xfId="10222"/>
    <cellStyle name="20% - Accent4 3 4 2 2 2 3" xfId="10223"/>
    <cellStyle name="20% - Accent4 3 4 2 2 2 3 2" xfId="10224"/>
    <cellStyle name="20% - Accent4 3 4 2 2 2 4" xfId="10225"/>
    <cellStyle name="20% - Accent4 3 4 2 2 2 5" xfId="10226"/>
    <cellStyle name="20% - Accent4 3 4 2 2 2 6" xfId="10227"/>
    <cellStyle name="20% - Accent4 3 4 2 2 2 7" xfId="10228"/>
    <cellStyle name="20% - Accent4 3 4 2 2 3" xfId="10229"/>
    <cellStyle name="20% - Accent4 3 4 2 2 3 2" xfId="10230"/>
    <cellStyle name="20% - Accent4 3 4 2 2 3 2 2" xfId="10231"/>
    <cellStyle name="20% - Accent4 3 4 2 2 3 3" xfId="10232"/>
    <cellStyle name="20% - Accent4 3 4 2 2 3 3 2" xfId="10233"/>
    <cellStyle name="20% - Accent4 3 4 2 2 3 4" xfId="10234"/>
    <cellStyle name="20% - Accent4 3 4 2 2 3 5" xfId="10235"/>
    <cellStyle name="20% - Accent4 3 4 2 2 3 6" xfId="10236"/>
    <cellStyle name="20% - Accent4 3 4 2 2 3 7" xfId="10237"/>
    <cellStyle name="20% - Accent4 3 4 2 2 4" xfId="10238"/>
    <cellStyle name="20% - Accent4 3 4 2 2 4 2" xfId="10239"/>
    <cellStyle name="20% - Accent4 3 4 2 2 4 2 2" xfId="10240"/>
    <cellStyle name="20% - Accent4 3 4 2 2 4 3" xfId="10241"/>
    <cellStyle name="20% - Accent4 3 4 2 2 4 3 2" xfId="10242"/>
    <cellStyle name="20% - Accent4 3 4 2 2 4 4" xfId="10243"/>
    <cellStyle name="20% - Accent4 3 4 2 2 4 5" xfId="10244"/>
    <cellStyle name="20% - Accent4 3 4 2 2 4 6" xfId="10245"/>
    <cellStyle name="20% - Accent4 3 4 2 2 4 7" xfId="10246"/>
    <cellStyle name="20% - Accent4 3 4 2 2 5" xfId="10247"/>
    <cellStyle name="20% - Accent4 3 4 2 2 5 2" xfId="10248"/>
    <cellStyle name="20% - Accent4 3 4 2 2 6" xfId="10249"/>
    <cellStyle name="20% - Accent4 3 4 2 2 6 2" xfId="10250"/>
    <cellStyle name="20% - Accent4 3 4 2 2 7" xfId="10251"/>
    <cellStyle name="20% - Accent4 3 4 2 2 8" xfId="10252"/>
    <cellStyle name="20% - Accent4 3 4 2 2 9" xfId="10253"/>
    <cellStyle name="20% - Accent4 3 4 2 3" xfId="10254"/>
    <cellStyle name="20% - Accent4 3 4 2 3 2" xfId="10255"/>
    <cellStyle name="20% - Accent4 3 4 2 3 2 2" xfId="10256"/>
    <cellStyle name="20% - Accent4 3 4 2 3 3" xfId="10257"/>
    <cellStyle name="20% - Accent4 3 4 2 3 3 2" xfId="10258"/>
    <cellStyle name="20% - Accent4 3 4 2 3 4" xfId="10259"/>
    <cellStyle name="20% - Accent4 3 4 2 3 5" xfId="10260"/>
    <cellStyle name="20% - Accent4 3 4 2 3 6" xfId="10261"/>
    <cellStyle name="20% - Accent4 3 4 2 3 7" xfId="10262"/>
    <cellStyle name="20% - Accent4 3 4 2 4" xfId="10263"/>
    <cellStyle name="20% - Accent4 3 4 2 4 2" xfId="10264"/>
    <cellStyle name="20% - Accent4 3 4 2 4 2 2" xfId="10265"/>
    <cellStyle name="20% - Accent4 3 4 2 4 3" xfId="10266"/>
    <cellStyle name="20% - Accent4 3 4 2 4 3 2" xfId="10267"/>
    <cellStyle name="20% - Accent4 3 4 2 4 4" xfId="10268"/>
    <cellStyle name="20% - Accent4 3 4 2 4 5" xfId="10269"/>
    <cellStyle name="20% - Accent4 3 4 2 4 6" xfId="10270"/>
    <cellStyle name="20% - Accent4 3 4 2 4 7" xfId="10271"/>
    <cellStyle name="20% - Accent4 3 4 2 5" xfId="10272"/>
    <cellStyle name="20% - Accent4 3 4 2 5 2" xfId="10273"/>
    <cellStyle name="20% - Accent4 3 4 2 5 2 2" xfId="10274"/>
    <cellStyle name="20% - Accent4 3 4 2 5 3" xfId="10275"/>
    <cellStyle name="20% - Accent4 3 4 2 5 3 2" xfId="10276"/>
    <cellStyle name="20% - Accent4 3 4 2 5 4" xfId="10277"/>
    <cellStyle name="20% - Accent4 3 4 2 5 5" xfId="10278"/>
    <cellStyle name="20% - Accent4 3 4 2 5 6" xfId="10279"/>
    <cellStyle name="20% - Accent4 3 4 2 5 7" xfId="10280"/>
    <cellStyle name="20% - Accent4 3 4 2 6" xfId="10281"/>
    <cellStyle name="20% - Accent4 3 4 2 6 2" xfId="10282"/>
    <cellStyle name="20% - Accent4 3 4 2 7" xfId="10283"/>
    <cellStyle name="20% - Accent4 3 4 2 7 2" xfId="10284"/>
    <cellStyle name="20% - Accent4 3 4 2 8" xfId="10285"/>
    <cellStyle name="20% - Accent4 3 4 2 9" xfId="10286"/>
    <cellStyle name="20% - Accent4 3 4 3" xfId="10287"/>
    <cellStyle name="20% - Accent4 3 4 3 10" xfId="10288"/>
    <cellStyle name="20% - Accent4 3 4 3 11" xfId="10289"/>
    <cellStyle name="20% - Accent4 3 4 3 2" xfId="10290"/>
    <cellStyle name="20% - Accent4 3 4 3 2 10" xfId="10291"/>
    <cellStyle name="20% - Accent4 3 4 3 2 2" xfId="10292"/>
    <cellStyle name="20% - Accent4 3 4 3 2 2 2" xfId="10293"/>
    <cellStyle name="20% - Accent4 3 4 3 2 2 2 2" xfId="10294"/>
    <cellStyle name="20% - Accent4 3 4 3 2 2 3" xfId="10295"/>
    <cellStyle name="20% - Accent4 3 4 3 2 2 3 2" xfId="10296"/>
    <cellStyle name="20% - Accent4 3 4 3 2 2 4" xfId="10297"/>
    <cellStyle name="20% - Accent4 3 4 3 2 2 5" xfId="10298"/>
    <cellStyle name="20% - Accent4 3 4 3 2 2 6" xfId="10299"/>
    <cellStyle name="20% - Accent4 3 4 3 2 2 7" xfId="10300"/>
    <cellStyle name="20% - Accent4 3 4 3 2 3" xfId="10301"/>
    <cellStyle name="20% - Accent4 3 4 3 2 3 2" xfId="10302"/>
    <cellStyle name="20% - Accent4 3 4 3 2 3 2 2" xfId="10303"/>
    <cellStyle name="20% - Accent4 3 4 3 2 3 3" xfId="10304"/>
    <cellStyle name="20% - Accent4 3 4 3 2 3 3 2" xfId="10305"/>
    <cellStyle name="20% - Accent4 3 4 3 2 3 4" xfId="10306"/>
    <cellStyle name="20% - Accent4 3 4 3 2 3 5" xfId="10307"/>
    <cellStyle name="20% - Accent4 3 4 3 2 3 6" xfId="10308"/>
    <cellStyle name="20% - Accent4 3 4 3 2 3 7" xfId="10309"/>
    <cellStyle name="20% - Accent4 3 4 3 2 4" xfId="10310"/>
    <cellStyle name="20% - Accent4 3 4 3 2 4 2" xfId="10311"/>
    <cellStyle name="20% - Accent4 3 4 3 2 4 2 2" xfId="10312"/>
    <cellStyle name="20% - Accent4 3 4 3 2 4 3" xfId="10313"/>
    <cellStyle name="20% - Accent4 3 4 3 2 4 3 2" xfId="10314"/>
    <cellStyle name="20% - Accent4 3 4 3 2 4 4" xfId="10315"/>
    <cellStyle name="20% - Accent4 3 4 3 2 4 5" xfId="10316"/>
    <cellStyle name="20% - Accent4 3 4 3 2 4 6" xfId="10317"/>
    <cellStyle name="20% - Accent4 3 4 3 2 4 7" xfId="10318"/>
    <cellStyle name="20% - Accent4 3 4 3 2 5" xfId="10319"/>
    <cellStyle name="20% - Accent4 3 4 3 2 5 2" xfId="10320"/>
    <cellStyle name="20% - Accent4 3 4 3 2 6" xfId="10321"/>
    <cellStyle name="20% - Accent4 3 4 3 2 6 2" xfId="10322"/>
    <cellStyle name="20% - Accent4 3 4 3 2 7" xfId="10323"/>
    <cellStyle name="20% - Accent4 3 4 3 2 8" xfId="10324"/>
    <cellStyle name="20% - Accent4 3 4 3 2 9" xfId="10325"/>
    <cellStyle name="20% - Accent4 3 4 3 3" xfId="10326"/>
    <cellStyle name="20% - Accent4 3 4 3 3 2" xfId="10327"/>
    <cellStyle name="20% - Accent4 3 4 3 3 2 2" xfId="10328"/>
    <cellStyle name="20% - Accent4 3 4 3 3 3" xfId="10329"/>
    <cellStyle name="20% - Accent4 3 4 3 3 3 2" xfId="10330"/>
    <cellStyle name="20% - Accent4 3 4 3 3 4" xfId="10331"/>
    <cellStyle name="20% - Accent4 3 4 3 3 5" xfId="10332"/>
    <cellStyle name="20% - Accent4 3 4 3 3 6" xfId="10333"/>
    <cellStyle name="20% - Accent4 3 4 3 3 7" xfId="10334"/>
    <cellStyle name="20% - Accent4 3 4 3 4" xfId="10335"/>
    <cellStyle name="20% - Accent4 3 4 3 4 2" xfId="10336"/>
    <cellStyle name="20% - Accent4 3 4 3 4 2 2" xfId="10337"/>
    <cellStyle name="20% - Accent4 3 4 3 4 3" xfId="10338"/>
    <cellStyle name="20% - Accent4 3 4 3 4 3 2" xfId="10339"/>
    <cellStyle name="20% - Accent4 3 4 3 4 4" xfId="10340"/>
    <cellStyle name="20% - Accent4 3 4 3 4 5" xfId="10341"/>
    <cellStyle name="20% - Accent4 3 4 3 4 6" xfId="10342"/>
    <cellStyle name="20% - Accent4 3 4 3 4 7" xfId="10343"/>
    <cellStyle name="20% - Accent4 3 4 3 5" xfId="10344"/>
    <cellStyle name="20% - Accent4 3 4 3 5 2" xfId="10345"/>
    <cellStyle name="20% - Accent4 3 4 3 5 2 2" xfId="10346"/>
    <cellStyle name="20% - Accent4 3 4 3 5 3" xfId="10347"/>
    <cellStyle name="20% - Accent4 3 4 3 5 3 2" xfId="10348"/>
    <cellStyle name="20% - Accent4 3 4 3 5 4" xfId="10349"/>
    <cellStyle name="20% - Accent4 3 4 3 5 5" xfId="10350"/>
    <cellStyle name="20% - Accent4 3 4 3 5 6" xfId="10351"/>
    <cellStyle name="20% - Accent4 3 4 3 5 7" xfId="10352"/>
    <cellStyle name="20% - Accent4 3 4 3 6" xfId="10353"/>
    <cellStyle name="20% - Accent4 3 4 3 6 2" xfId="10354"/>
    <cellStyle name="20% - Accent4 3 4 3 7" xfId="10355"/>
    <cellStyle name="20% - Accent4 3 4 3 7 2" xfId="10356"/>
    <cellStyle name="20% - Accent4 3 4 3 8" xfId="10357"/>
    <cellStyle name="20% - Accent4 3 4 3 9" xfId="10358"/>
    <cellStyle name="20% - Accent4 3 4 4" xfId="10359"/>
    <cellStyle name="20% - Accent4 3 4 4 10" xfId="10360"/>
    <cellStyle name="20% - Accent4 3 4 4 2" xfId="10361"/>
    <cellStyle name="20% - Accent4 3 4 4 2 2" xfId="10362"/>
    <cellStyle name="20% - Accent4 3 4 4 2 2 2" xfId="10363"/>
    <cellStyle name="20% - Accent4 3 4 4 2 3" xfId="10364"/>
    <cellStyle name="20% - Accent4 3 4 4 2 3 2" xfId="10365"/>
    <cellStyle name="20% - Accent4 3 4 4 2 4" xfId="10366"/>
    <cellStyle name="20% - Accent4 3 4 4 2 5" xfId="10367"/>
    <cellStyle name="20% - Accent4 3 4 4 2 6" xfId="10368"/>
    <cellStyle name="20% - Accent4 3 4 4 2 7" xfId="10369"/>
    <cellStyle name="20% - Accent4 3 4 4 3" xfId="10370"/>
    <cellStyle name="20% - Accent4 3 4 4 3 2" xfId="10371"/>
    <cellStyle name="20% - Accent4 3 4 4 3 2 2" xfId="10372"/>
    <cellStyle name="20% - Accent4 3 4 4 3 3" xfId="10373"/>
    <cellStyle name="20% - Accent4 3 4 4 3 3 2" xfId="10374"/>
    <cellStyle name="20% - Accent4 3 4 4 3 4" xfId="10375"/>
    <cellStyle name="20% - Accent4 3 4 4 3 5" xfId="10376"/>
    <cellStyle name="20% - Accent4 3 4 4 3 6" xfId="10377"/>
    <cellStyle name="20% - Accent4 3 4 4 3 7" xfId="10378"/>
    <cellStyle name="20% - Accent4 3 4 4 4" xfId="10379"/>
    <cellStyle name="20% - Accent4 3 4 4 4 2" xfId="10380"/>
    <cellStyle name="20% - Accent4 3 4 4 4 2 2" xfId="10381"/>
    <cellStyle name="20% - Accent4 3 4 4 4 3" xfId="10382"/>
    <cellStyle name="20% - Accent4 3 4 4 4 3 2" xfId="10383"/>
    <cellStyle name="20% - Accent4 3 4 4 4 4" xfId="10384"/>
    <cellStyle name="20% - Accent4 3 4 4 4 5" xfId="10385"/>
    <cellStyle name="20% - Accent4 3 4 4 4 6" xfId="10386"/>
    <cellStyle name="20% - Accent4 3 4 4 4 7" xfId="10387"/>
    <cellStyle name="20% - Accent4 3 4 4 5" xfId="10388"/>
    <cellStyle name="20% - Accent4 3 4 4 5 2" xfId="10389"/>
    <cellStyle name="20% - Accent4 3 4 4 6" xfId="10390"/>
    <cellStyle name="20% - Accent4 3 4 4 6 2" xfId="10391"/>
    <cellStyle name="20% - Accent4 3 4 4 7" xfId="10392"/>
    <cellStyle name="20% - Accent4 3 4 4 8" xfId="10393"/>
    <cellStyle name="20% - Accent4 3 4 4 9" xfId="10394"/>
    <cellStyle name="20% - Accent4 3 4 5" xfId="10395"/>
    <cellStyle name="20% - Accent4 3 4 5 2" xfId="10396"/>
    <cellStyle name="20% - Accent4 3 4 5 2 2" xfId="10397"/>
    <cellStyle name="20% - Accent4 3 4 5 3" xfId="10398"/>
    <cellStyle name="20% - Accent4 3 4 5 3 2" xfId="10399"/>
    <cellStyle name="20% - Accent4 3 4 5 4" xfId="10400"/>
    <cellStyle name="20% - Accent4 3 4 5 5" xfId="10401"/>
    <cellStyle name="20% - Accent4 3 4 5 6" xfId="10402"/>
    <cellStyle name="20% - Accent4 3 4 5 7" xfId="10403"/>
    <cellStyle name="20% - Accent4 3 4 6" xfId="10404"/>
    <cellStyle name="20% - Accent4 3 4 6 2" xfId="10405"/>
    <cellStyle name="20% - Accent4 3 4 6 2 2" xfId="10406"/>
    <cellStyle name="20% - Accent4 3 4 6 3" xfId="10407"/>
    <cellStyle name="20% - Accent4 3 4 6 3 2" xfId="10408"/>
    <cellStyle name="20% - Accent4 3 4 6 4" xfId="10409"/>
    <cellStyle name="20% - Accent4 3 4 6 5" xfId="10410"/>
    <cellStyle name="20% - Accent4 3 4 6 6" xfId="10411"/>
    <cellStyle name="20% - Accent4 3 4 6 7" xfId="10412"/>
    <cellStyle name="20% - Accent4 3 4 7" xfId="10413"/>
    <cellStyle name="20% - Accent4 3 4 7 2" xfId="10414"/>
    <cellStyle name="20% - Accent4 3 4 7 2 2" xfId="10415"/>
    <cellStyle name="20% - Accent4 3 4 7 3" xfId="10416"/>
    <cellStyle name="20% - Accent4 3 4 7 3 2" xfId="10417"/>
    <cellStyle name="20% - Accent4 3 4 7 4" xfId="10418"/>
    <cellStyle name="20% - Accent4 3 4 7 5" xfId="10419"/>
    <cellStyle name="20% - Accent4 3 4 7 6" xfId="10420"/>
    <cellStyle name="20% - Accent4 3 4 7 7" xfId="10421"/>
    <cellStyle name="20% - Accent4 3 4 8" xfId="10422"/>
    <cellStyle name="20% - Accent4 3 4 8 2" xfId="10423"/>
    <cellStyle name="20% - Accent4 3 4 9" xfId="10424"/>
    <cellStyle name="20% - Accent4 3 4 9 2" xfId="10425"/>
    <cellStyle name="20% - Accent4 3 5" xfId="10426"/>
    <cellStyle name="20% - Accent4 3 5 10" xfId="10427"/>
    <cellStyle name="20% - Accent4 3 5 11" xfId="10428"/>
    <cellStyle name="20% - Accent4 3 5 12" xfId="10429"/>
    <cellStyle name="20% - Accent4 3 5 13" xfId="10430"/>
    <cellStyle name="20% - Accent4 3 5 2" xfId="10431"/>
    <cellStyle name="20% - Accent4 3 5 2 10" xfId="10432"/>
    <cellStyle name="20% - Accent4 3 5 2 11" xfId="10433"/>
    <cellStyle name="20% - Accent4 3 5 2 2" xfId="10434"/>
    <cellStyle name="20% - Accent4 3 5 2 2 10" xfId="10435"/>
    <cellStyle name="20% - Accent4 3 5 2 2 2" xfId="10436"/>
    <cellStyle name="20% - Accent4 3 5 2 2 2 2" xfId="10437"/>
    <cellStyle name="20% - Accent4 3 5 2 2 2 2 2" xfId="10438"/>
    <cellStyle name="20% - Accent4 3 5 2 2 2 3" xfId="10439"/>
    <cellStyle name="20% - Accent4 3 5 2 2 2 3 2" xfId="10440"/>
    <cellStyle name="20% - Accent4 3 5 2 2 2 4" xfId="10441"/>
    <cellStyle name="20% - Accent4 3 5 2 2 2 5" xfId="10442"/>
    <cellStyle name="20% - Accent4 3 5 2 2 2 6" xfId="10443"/>
    <cellStyle name="20% - Accent4 3 5 2 2 2 7" xfId="10444"/>
    <cellStyle name="20% - Accent4 3 5 2 2 3" xfId="10445"/>
    <cellStyle name="20% - Accent4 3 5 2 2 3 2" xfId="10446"/>
    <cellStyle name="20% - Accent4 3 5 2 2 3 2 2" xfId="10447"/>
    <cellStyle name="20% - Accent4 3 5 2 2 3 3" xfId="10448"/>
    <cellStyle name="20% - Accent4 3 5 2 2 3 3 2" xfId="10449"/>
    <cellStyle name="20% - Accent4 3 5 2 2 3 4" xfId="10450"/>
    <cellStyle name="20% - Accent4 3 5 2 2 3 5" xfId="10451"/>
    <cellStyle name="20% - Accent4 3 5 2 2 3 6" xfId="10452"/>
    <cellStyle name="20% - Accent4 3 5 2 2 3 7" xfId="10453"/>
    <cellStyle name="20% - Accent4 3 5 2 2 4" xfId="10454"/>
    <cellStyle name="20% - Accent4 3 5 2 2 4 2" xfId="10455"/>
    <cellStyle name="20% - Accent4 3 5 2 2 4 2 2" xfId="10456"/>
    <cellStyle name="20% - Accent4 3 5 2 2 4 3" xfId="10457"/>
    <cellStyle name="20% - Accent4 3 5 2 2 4 3 2" xfId="10458"/>
    <cellStyle name="20% - Accent4 3 5 2 2 4 4" xfId="10459"/>
    <cellStyle name="20% - Accent4 3 5 2 2 4 5" xfId="10460"/>
    <cellStyle name="20% - Accent4 3 5 2 2 4 6" xfId="10461"/>
    <cellStyle name="20% - Accent4 3 5 2 2 4 7" xfId="10462"/>
    <cellStyle name="20% - Accent4 3 5 2 2 5" xfId="10463"/>
    <cellStyle name="20% - Accent4 3 5 2 2 5 2" xfId="10464"/>
    <cellStyle name="20% - Accent4 3 5 2 2 6" xfId="10465"/>
    <cellStyle name="20% - Accent4 3 5 2 2 6 2" xfId="10466"/>
    <cellStyle name="20% - Accent4 3 5 2 2 7" xfId="10467"/>
    <cellStyle name="20% - Accent4 3 5 2 2 8" xfId="10468"/>
    <cellStyle name="20% - Accent4 3 5 2 2 9" xfId="10469"/>
    <cellStyle name="20% - Accent4 3 5 2 3" xfId="10470"/>
    <cellStyle name="20% - Accent4 3 5 2 3 2" xfId="10471"/>
    <cellStyle name="20% - Accent4 3 5 2 3 2 2" xfId="10472"/>
    <cellStyle name="20% - Accent4 3 5 2 3 3" xfId="10473"/>
    <cellStyle name="20% - Accent4 3 5 2 3 3 2" xfId="10474"/>
    <cellStyle name="20% - Accent4 3 5 2 3 4" xfId="10475"/>
    <cellStyle name="20% - Accent4 3 5 2 3 5" xfId="10476"/>
    <cellStyle name="20% - Accent4 3 5 2 3 6" xfId="10477"/>
    <cellStyle name="20% - Accent4 3 5 2 3 7" xfId="10478"/>
    <cellStyle name="20% - Accent4 3 5 2 4" xfId="10479"/>
    <cellStyle name="20% - Accent4 3 5 2 4 2" xfId="10480"/>
    <cellStyle name="20% - Accent4 3 5 2 4 2 2" xfId="10481"/>
    <cellStyle name="20% - Accent4 3 5 2 4 3" xfId="10482"/>
    <cellStyle name="20% - Accent4 3 5 2 4 3 2" xfId="10483"/>
    <cellStyle name="20% - Accent4 3 5 2 4 4" xfId="10484"/>
    <cellStyle name="20% - Accent4 3 5 2 4 5" xfId="10485"/>
    <cellStyle name="20% - Accent4 3 5 2 4 6" xfId="10486"/>
    <cellStyle name="20% - Accent4 3 5 2 4 7" xfId="10487"/>
    <cellStyle name="20% - Accent4 3 5 2 5" xfId="10488"/>
    <cellStyle name="20% - Accent4 3 5 2 5 2" xfId="10489"/>
    <cellStyle name="20% - Accent4 3 5 2 5 2 2" xfId="10490"/>
    <cellStyle name="20% - Accent4 3 5 2 5 3" xfId="10491"/>
    <cellStyle name="20% - Accent4 3 5 2 5 3 2" xfId="10492"/>
    <cellStyle name="20% - Accent4 3 5 2 5 4" xfId="10493"/>
    <cellStyle name="20% - Accent4 3 5 2 5 5" xfId="10494"/>
    <cellStyle name="20% - Accent4 3 5 2 5 6" xfId="10495"/>
    <cellStyle name="20% - Accent4 3 5 2 5 7" xfId="10496"/>
    <cellStyle name="20% - Accent4 3 5 2 6" xfId="10497"/>
    <cellStyle name="20% - Accent4 3 5 2 6 2" xfId="10498"/>
    <cellStyle name="20% - Accent4 3 5 2 7" xfId="10499"/>
    <cellStyle name="20% - Accent4 3 5 2 7 2" xfId="10500"/>
    <cellStyle name="20% - Accent4 3 5 2 8" xfId="10501"/>
    <cellStyle name="20% - Accent4 3 5 2 9" xfId="10502"/>
    <cellStyle name="20% - Accent4 3 5 3" xfId="10503"/>
    <cellStyle name="20% - Accent4 3 5 3 10" xfId="10504"/>
    <cellStyle name="20% - Accent4 3 5 3 11" xfId="10505"/>
    <cellStyle name="20% - Accent4 3 5 3 2" xfId="10506"/>
    <cellStyle name="20% - Accent4 3 5 3 2 10" xfId="10507"/>
    <cellStyle name="20% - Accent4 3 5 3 2 2" xfId="10508"/>
    <cellStyle name="20% - Accent4 3 5 3 2 2 2" xfId="10509"/>
    <cellStyle name="20% - Accent4 3 5 3 2 2 2 2" xfId="10510"/>
    <cellStyle name="20% - Accent4 3 5 3 2 2 3" xfId="10511"/>
    <cellStyle name="20% - Accent4 3 5 3 2 2 3 2" xfId="10512"/>
    <cellStyle name="20% - Accent4 3 5 3 2 2 4" xfId="10513"/>
    <cellStyle name="20% - Accent4 3 5 3 2 2 5" xfId="10514"/>
    <cellStyle name="20% - Accent4 3 5 3 2 2 6" xfId="10515"/>
    <cellStyle name="20% - Accent4 3 5 3 2 2 7" xfId="10516"/>
    <cellStyle name="20% - Accent4 3 5 3 2 3" xfId="10517"/>
    <cellStyle name="20% - Accent4 3 5 3 2 3 2" xfId="10518"/>
    <cellStyle name="20% - Accent4 3 5 3 2 3 2 2" xfId="10519"/>
    <cellStyle name="20% - Accent4 3 5 3 2 3 3" xfId="10520"/>
    <cellStyle name="20% - Accent4 3 5 3 2 3 3 2" xfId="10521"/>
    <cellStyle name="20% - Accent4 3 5 3 2 3 4" xfId="10522"/>
    <cellStyle name="20% - Accent4 3 5 3 2 3 5" xfId="10523"/>
    <cellStyle name="20% - Accent4 3 5 3 2 3 6" xfId="10524"/>
    <cellStyle name="20% - Accent4 3 5 3 2 3 7" xfId="10525"/>
    <cellStyle name="20% - Accent4 3 5 3 2 4" xfId="10526"/>
    <cellStyle name="20% - Accent4 3 5 3 2 4 2" xfId="10527"/>
    <cellStyle name="20% - Accent4 3 5 3 2 4 2 2" xfId="10528"/>
    <cellStyle name="20% - Accent4 3 5 3 2 4 3" xfId="10529"/>
    <cellStyle name="20% - Accent4 3 5 3 2 4 3 2" xfId="10530"/>
    <cellStyle name="20% - Accent4 3 5 3 2 4 4" xfId="10531"/>
    <cellStyle name="20% - Accent4 3 5 3 2 4 5" xfId="10532"/>
    <cellStyle name="20% - Accent4 3 5 3 2 4 6" xfId="10533"/>
    <cellStyle name="20% - Accent4 3 5 3 2 4 7" xfId="10534"/>
    <cellStyle name="20% - Accent4 3 5 3 2 5" xfId="10535"/>
    <cellStyle name="20% - Accent4 3 5 3 2 5 2" xfId="10536"/>
    <cellStyle name="20% - Accent4 3 5 3 2 6" xfId="10537"/>
    <cellStyle name="20% - Accent4 3 5 3 2 6 2" xfId="10538"/>
    <cellStyle name="20% - Accent4 3 5 3 2 7" xfId="10539"/>
    <cellStyle name="20% - Accent4 3 5 3 2 8" xfId="10540"/>
    <cellStyle name="20% - Accent4 3 5 3 2 9" xfId="10541"/>
    <cellStyle name="20% - Accent4 3 5 3 3" xfId="10542"/>
    <cellStyle name="20% - Accent4 3 5 3 3 2" xfId="10543"/>
    <cellStyle name="20% - Accent4 3 5 3 3 2 2" xfId="10544"/>
    <cellStyle name="20% - Accent4 3 5 3 3 3" xfId="10545"/>
    <cellStyle name="20% - Accent4 3 5 3 3 3 2" xfId="10546"/>
    <cellStyle name="20% - Accent4 3 5 3 3 4" xfId="10547"/>
    <cellStyle name="20% - Accent4 3 5 3 3 5" xfId="10548"/>
    <cellStyle name="20% - Accent4 3 5 3 3 6" xfId="10549"/>
    <cellStyle name="20% - Accent4 3 5 3 3 7" xfId="10550"/>
    <cellStyle name="20% - Accent4 3 5 3 4" xfId="10551"/>
    <cellStyle name="20% - Accent4 3 5 3 4 2" xfId="10552"/>
    <cellStyle name="20% - Accent4 3 5 3 4 2 2" xfId="10553"/>
    <cellStyle name="20% - Accent4 3 5 3 4 3" xfId="10554"/>
    <cellStyle name="20% - Accent4 3 5 3 4 3 2" xfId="10555"/>
    <cellStyle name="20% - Accent4 3 5 3 4 4" xfId="10556"/>
    <cellStyle name="20% - Accent4 3 5 3 4 5" xfId="10557"/>
    <cellStyle name="20% - Accent4 3 5 3 4 6" xfId="10558"/>
    <cellStyle name="20% - Accent4 3 5 3 4 7" xfId="10559"/>
    <cellStyle name="20% - Accent4 3 5 3 5" xfId="10560"/>
    <cellStyle name="20% - Accent4 3 5 3 5 2" xfId="10561"/>
    <cellStyle name="20% - Accent4 3 5 3 5 2 2" xfId="10562"/>
    <cellStyle name="20% - Accent4 3 5 3 5 3" xfId="10563"/>
    <cellStyle name="20% - Accent4 3 5 3 5 3 2" xfId="10564"/>
    <cellStyle name="20% - Accent4 3 5 3 5 4" xfId="10565"/>
    <cellStyle name="20% - Accent4 3 5 3 5 5" xfId="10566"/>
    <cellStyle name="20% - Accent4 3 5 3 5 6" xfId="10567"/>
    <cellStyle name="20% - Accent4 3 5 3 5 7" xfId="10568"/>
    <cellStyle name="20% - Accent4 3 5 3 6" xfId="10569"/>
    <cellStyle name="20% - Accent4 3 5 3 6 2" xfId="10570"/>
    <cellStyle name="20% - Accent4 3 5 3 7" xfId="10571"/>
    <cellStyle name="20% - Accent4 3 5 3 7 2" xfId="10572"/>
    <cellStyle name="20% - Accent4 3 5 3 8" xfId="10573"/>
    <cellStyle name="20% - Accent4 3 5 3 9" xfId="10574"/>
    <cellStyle name="20% - Accent4 3 5 4" xfId="10575"/>
    <cellStyle name="20% - Accent4 3 5 4 10" xfId="10576"/>
    <cellStyle name="20% - Accent4 3 5 4 2" xfId="10577"/>
    <cellStyle name="20% - Accent4 3 5 4 2 2" xfId="10578"/>
    <cellStyle name="20% - Accent4 3 5 4 2 2 2" xfId="10579"/>
    <cellStyle name="20% - Accent4 3 5 4 2 3" xfId="10580"/>
    <cellStyle name="20% - Accent4 3 5 4 2 3 2" xfId="10581"/>
    <cellStyle name="20% - Accent4 3 5 4 2 4" xfId="10582"/>
    <cellStyle name="20% - Accent4 3 5 4 2 5" xfId="10583"/>
    <cellStyle name="20% - Accent4 3 5 4 2 6" xfId="10584"/>
    <cellStyle name="20% - Accent4 3 5 4 2 7" xfId="10585"/>
    <cellStyle name="20% - Accent4 3 5 4 3" xfId="10586"/>
    <cellStyle name="20% - Accent4 3 5 4 3 2" xfId="10587"/>
    <cellStyle name="20% - Accent4 3 5 4 3 2 2" xfId="10588"/>
    <cellStyle name="20% - Accent4 3 5 4 3 3" xfId="10589"/>
    <cellStyle name="20% - Accent4 3 5 4 3 3 2" xfId="10590"/>
    <cellStyle name="20% - Accent4 3 5 4 3 4" xfId="10591"/>
    <cellStyle name="20% - Accent4 3 5 4 3 5" xfId="10592"/>
    <cellStyle name="20% - Accent4 3 5 4 3 6" xfId="10593"/>
    <cellStyle name="20% - Accent4 3 5 4 3 7" xfId="10594"/>
    <cellStyle name="20% - Accent4 3 5 4 4" xfId="10595"/>
    <cellStyle name="20% - Accent4 3 5 4 4 2" xfId="10596"/>
    <cellStyle name="20% - Accent4 3 5 4 4 2 2" xfId="10597"/>
    <cellStyle name="20% - Accent4 3 5 4 4 3" xfId="10598"/>
    <cellStyle name="20% - Accent4 3 5 4 4 3 2" xfId="10599"/>
    <cellStyle name="20% - Accent4 3 5 4 4 4" xfId="10600"/>
    <cellStyle name="20% - Accent4 3 5 4 4 5" xfId="10601"/>
    <cellStyle name="20% - Accent4 3 5 4 4 6" xfId="10602"/>
    <cellStyle name="20% - Accent4 3 5 4 4 7" xfId="10603"/>
    <cellStyle name="20% - Accent4 3 5 4 5" xfId="10604"/>
    <cellStyle name="20% - Accent4 3 5 4 5 2" xfId="10605"/>
    <cellStyle name="20% - Accent4 3 5 4 6" xfId="10606"/>
    <cellStyle name="20% - Accent4 3 5 4 6 2" xfId="10607"/>
    <cellStyle name="20% - Accent4 3 5 4 7" xfId="10608"/>
    <cellStyle name="20% - Accent4 3 5 4 8" xfId="10609"/>
    <cellStyle name="20% - Accent4 3 5 4 9" xfId="10610"/>
    <cellStyle name="20% - Accent4 3 5 5" xfId="10611"/>
    <cellStyle name="20% - Accent4 3 5 5 2" xfId="10612"/>
    <cellStyle name="20% - Accent4 3 5 5 2 2" xfId="10613"/>
    <cellStyle name="20% - Accent4 3 5 5 3" xfId="10614"/>
    <cellStyle name="20% - Accent4 3 5 5 3 2" xfId="10615"/>
    <cellStyle name="20% - Accent4 3 5 5 4" xfId="10616"/>
    <cellStyle name="20% - Accent4 3 5 5 5" xfId="10617"/>
    <cellStyle name="20% - Accent4 3 5 5 6" xfId="10618"/>
    <cellStyle name="20% - Accent4 3 5 5 7" xfId="10619"/>
    <cellStyle name="20% - Accent4 3 5 6" xfId="10620"/>
    <cellStyle name="20% - Accent4 3 5 6 2" xfId="10621"/>
    <cellStyle name="20% - Accent4 3 5 6 2 2" xfId="10622"/>
    <cellStyle name="20% - Accent4 3 5 6 3" xfId="10623"/>
    <cellStyle name="20% - Accent4 3 5 6 3 2" xfId="10624"/>
    <cellStyle name="20% - Accent4 3 5 6 4" xfId="10625"/>
    <cellStyle name="20% - Accent4 3 5 6 5" xfId="10626"/>
    <cellStyle name="20% - Accent4 3 5 6 6" xfId="10627"/>
    <cellStyle name="20% - Accent4 3 5 6 7" xfId="10628"/>
    <cellStyle name="20% - Accent4 3 5 7" xfId="10629"/>
    <cellStyle name="20% - Accent4 3 5 7 2" xfId="10630"/>
    <cellStyle name="20% - Accent4 3 5 7 2 2" xfId="10631"/>
    <cellStyle name="20% - Accent4 3 5 7 3" xfId="10632"/>
    <cellStyle name="20% - Accent4 3 5 7 3 2" xfId="10633"/>
    <cellStyle name="20% - Accent4 3 5 7 4" xfId="10634"/>
    <cellStyle name="20% - Accent4 3 5 7 5" xfId="10635"/>
    <cellStyle name="20% - Accent4 3 5 7 6" xfId="10636"/>
    <cellStyle name="20% - Accent4 3 5 7 7" xfId="10637"/>
    <cellStyle name="20% - Accent4 3 5 8" xfId="10638"/>
    <cellStyle name="20% - Accent4 3 5 8 2" xfId="10639"/>
    <cellStyle name="20% - Accent4 3 5 9" xfId="10640"/>
    <cellStyle name="20% - Accent4 3 5 9 2" xfId="10641"/>
    <cellStyle name="20% - Accent4 3 6" xfId="10642"/>
    <cellStyle name="20% - Accent4 3 6 10" xfId="10643"/>
    <cellStyle name="20% - Accent4 3 6 11" xfId="10644"/>
    <cellStyle name="20% - Accent4 3 6 12" xfId="10645"/>
    <cellStyle name="20% - Accent4 3 6 13" xfId="10646"/>
    <cellStyle name="20% - Accent4 3 6 2" xfId="10647"/>
    <cellStyle name="20% - Accent4 3 6 2 10" xfId="10648"/>
    <cellStyle name="20% - Accent4 3 6 2 11" xfId="10649"/>
    <cellStyle name="20% - Accent4 3 6 2 2" xfId="10650"/>
    <cellStyle name="20% - Accent4 3 6 2 2 10" xfId="10651"/>
    <cellStyle name="20% - Accent4 3 6 2 2 2" xfId="10652"/>
    <cellStyle name="20% - Accent4 3 6 2 2 2 2" xfId="10653"/>
    <cellStyle name="20% - Accent4 3 6 2 2 2 2 2" xfId="10654"/>
    <cellStyle name="20% - Accent4 3 6 2 2 2 3" xfId="10655"/>
    <cellStyle name="20% - Accent4 3 6 2 2 2 3 2" xfId="10656"/>
    <cellStyle name="20% - Accent4 3 6 2 2 2 4" xfId="10657"/>
    <cellStyle name="20% - Accent4 3 6 2 2 2 5" xfId="10658"/>
    <cellStyle name="20% - Accent4 3 6 2 2 2 6" xfId="10659"/>
    <cellStyle name="20% - Accent4 3 6 2 2 2 7" xfId="10660"/>
    <cellStyle name="20% - Accent4 3 6 2 2 3" xfId="10661"/>
    <cellStyle name="20% - Accent4 3 6 2 2 3 2" xfId="10662"/>
    <cellStyle name="20% - Accent4 3 6 2 2 3 2 2" xfId="10663"/>
    <cellStyle name="20% - Accent4 3 6 2 2 3 3" xfId="10664"/>
    <cellStyle name="20% - Accent4 3 6 2 2 3 3 2" xfId="10665"/>
    <cellStyle name="20% - Accent4 3 6 2 2 3 4" xfId="10666"/>
    <cellStyle name="20% - Accent4 3 6 2 2 3 5" xfId="10667"/>
    <cellStyle name="20% - Accent4 3 6 2 2 3 6" xfId="10668"/>
    <cellStyle name="20% - Accent4 3 6 2 2 3 7" xfId="10669"/>
    <cellStyle name="20% - Accent4 3 6 2 2 4" xfId="10670"/>
    <cellStyle name="20% - Accent4 3 6 2 2 4 2" xfId="10671"/>
    <cellStyle name="20% - Accent4 3 6 2 2 4 2 2" xfId="10672"/>
    <cellStyle name="20% - Accent4 3 6 2 2 4 3" xfId="10673"/>
    <cellStyle name="20% - Accent4 3 6 2 2 4 3 2" xfId="10674"/>
    <cellStyle name="20% - Accent4 3 6 2 2 4 4" xfId="10675"/>
    <cellStyle name="20% - Accent4 3 6 2 2 4 5" xfId="10676"/>
    <cellStyle name="20% - Accent4 3 6 2 2 4 6" xfId="10677"/>
    <cellStyle name="20% - Accent4 3 6 2 2 4 7" xfId="10678"/>
    <cellStyle name="20% - Accent4 3 6 2 2 5" xfId="10679"/>
    <cellStyle name="20% - Accent4 3 6 2 2 5 2" xfId="10680"/>
    <cellStyle name="20% - Accent4 3 6 2 2 6" xfId="10681"/>
    <cellStyle name="20% - Accent4 3 6 2 2 6 2" xfId="10682"/>
    <cellStyle name="20% - Accent4 3 6 2 2 7" xfId="10683"/>
    <cellStyle name="20% - Accent4 3 6 2 2 8" xfId="10684"/>
    <cellStyle name="20% - Accent4 3 6 2 2 9" xfId="10685"/>
    <cellStyle name="20% - Accent4 3 6 2 3" xfId="10686"/>
    <cellStyle name="20% - Accent4 3 6 2 3 2" xfId="10687"/>
    <cellStyle name="20% - Accent4 3 6 2 3 2 2" xfId="10688"/>
    <cellStyle name="20% - Accent4 3 6 2 3 3" xfId="10689"/>
    <cellStyle name="20% - Accent4 3 6 2 3 3 2" xfId="10690"/>
    <cellStyle name="20% - Accent4 3 6 2 3 4" xfId="10691"/>
    <cellStyle name="20% - Accent4 3 6 2 3 5" xfId="10692"/>
    <cellStyle name="20% - Accent4 3 6 2 3 6" xfId="10693"/>
    <cellStyle name="20% - Accent4 3 6 2 3 7" xfId="10694"/>
    <cellStyle name="20% - Accent4 3 6 2 4" xfId="10695"/>
    <cellStyle name="20% - Accent4 3 6 2 4 2" xfId="10696"/>
    <cellStyle name="20% - Accent4 3 6 2 4 2 2" xfId="10697"/>
    <cellStyle name="20% - Accent4 3 6 2 4 3" xfId="10698"/>
    <cellStyle name="20% - Accent4 3 6 2 4 3 2" xfId="10699"/>
    <cellStyle name="20% - Accent4 3 6 2 4 4" xfId="10700"/>
    <cellStyle name="20% - Accent4 3 6 2 4 5" xfId="10701"/>
    <cellStyle name="20% - Accent4 3 6 2 4 6" xfId="10702"/>
    <cellStyle name="20% - Accent4 3 6 2 4 7" xfId="10703"/>
    <cellStyle name="20% - Accent4 3 6 2 5" xfId="10704"/>
    <cellStyle name="20% - Accent4 3 6 2 5 2" xfId="10705"/>
    <cellStyle name="20% - Accent4 3 6 2 5 2 2" xfId="10706"/>
    <cellStyle name="20% - Accent4 3 6 2 5 3" xfId="10707"/>
    <cellStyle name="20% - Accent4 3 6 2 5 3 2" xfId="10708"/>
    <cellStyle name="20% - Accent4 3 6 2 5 4" xfId="10709"/>
    <cellStyle name="20% - Accent4 3 6 2 5 5" xfId="10710"/>
    <cellStyle name="20% - Accent4 3 6 2 5 6" xfId="10711"/>
    <cellStyle name="20% - Accent4 3 6 2 5 7" xfId="10712"/>
    <cellStyle name="20% - Accent4 3 6 2 6" xfId="10713"/>
    <cellStyle name="20% - Accent4 3 6 2 6 2" xfId="10714"/>
    <cellStyle name="20% - Accent4 3 6 2 7" xfId="10715"/>
    <cellStyle name="20% - Accent4 3 6 2 7 2" xfId="10716"/>
    <cellStyle name="20% - Accent4 3 6 2 8" xfId="10717"/>
    <cellStyle name="20% - Accent4 3 6 2 9" xfId="10718"/>
    <cellStyle name="20% - Accent4 3 6 3" xfId="10719"/>
    <cellStyle name="20% - Accent4 3 6 3 10" xfId="10720"/>
    <cellStyle name="20% - Accent4 3 6 3 11" xfId="10721"/>
    <cellStyle name="20% - Accent4 3 6 3 2" xfId="10722"/>
    <cellStyle name="20% - Accent4 3 6 3 2 10" xfId="10723"/>
    <cellStyle name="20% - Accent4 3 6 3 2 2" xfId="10724"/>
    <cellStyle name="20% - Accent4 3 6 3 2 2 2" xfId="10725"/>
    <cellStyle name="20% - Accent4 3 6 3 2 2 2 2" xfId="10726"/>
    <cellStyle name="20% - Accent4 3 6 3 2 2 3" xfId="10727"/>
    <cellStyle name="20% - Accent4 3 6 3 2 2 3 2" xfId="10728"/>
    <cellStyle name="20% - Accent4 3 6 3 2 2 4" xfId="10729"/>
    <cellStyle name="20% - Accent4 3 6 3 2 2 5" xfId="10730"/>
    <cellStyle name="20% - Accent4 3 6 3 2 2 6" xfId="10731"/>
    <cellStyle name="20% - Accent4 3 6 3 2 2 7" xfId="10732"/>
    <cellStyle name="20% - Accent4 3 6 3 2 3" xfId="10733"/>
    <cellStyle name="20% - Accent4 3 6 3 2 3 2" xfId="10734"/>
    <cellStyle name="20% - Accent4 3 6 3 2 3 2 2" xfId="10735"/>
    <cellStyle name="20% - Accent4 3 6 3 2 3 3" xfId="10736"/>
    <cellStyle name="20% - Accent4 3 6 3 2 3 3 2" xfId="10737"/>
    <cellStyle name="20% - Accent4 3 6 3 2 3 4" xfId="10738"/>
    <cellStyle name="20% - Accent4 3 6 3 2 3 5" xfId="10739"/>
    <cellStyle name="20% - Accent4 3 6 3 2 3 6" xfId="10740"/>
    <cellStyle name="20% - Accent4 3 6 3 2 3 7" xfId="10741"/>
    <cellStyle name="20% - Accent4 3 6 3 2 4" xfId="10742"/>
    <cellStyle name="20% - Accent4 3 6 3 2 4 2" xfId="10743"/>
    <cellStyle name="20% - Accent4 3 6 3 2 4 2 2" xfId="10744"/>
    <cellStyle name="20% - Accent4 3 6 3 2 4 3" xfId="10745"/>
    <cellStyle name="20% - Accent4 3 6 3 2 4 3 2" xfId="10746"/>
    <cellStyle name="20% - Accent4 3 6 3 2 4 4" xfId="10747"/>
    <cellStyle name="20% - Accent4 3 6 3 2 4 5" xfId="10748"/>
    <cellStyle name="20% - Accent4 3 6 3 2 4 6" xfId="10749"/>
    <cellStyle name="20% - Accent4 3 6 3 2 4 7" xfId="10750"/>
    <cellStyle name="20% - Accent4 3 6 3 2 5" xfId="10751"/>
    <cellStyle name="20% - Accent4 3 6 3 2 5 2" xfId="10752"/>
    <cellStyle name="20% - Accent4 3 6 3 2 6" xfId="10753"/>
    <cellStyle name="20% - Accent4 3 6 3 2 6 2" xfId="10754"/>
    <cellStyle name="20% - Accent4 3 6 3 2 7" xfId="10755"/>
    <cellStyle name="20% - Accent4 3 6 3 2 8" xfId="10756"/>
    <cellStyle name="20% - Accent4 3 6 3 2 9" xfId="10757"/>
    <cellStyle name="20% - Accent4 3 6 3 3" xfId="10758"/>
    <cellStyle name="20% - Accent4 3 6 3 3 2" xfId="10759"/>
    <cellStyle name="20% - Accent4 3 6 3 3 2 2" xfId="10760"/>
    <cellStyle name="20% - Accent4 3 6 3 3 3" xfId="10761"/>
    <cellStyle name="20% - Accent4 3 6 3 3 3 2" xfId="10762"/>
    <cellStyle name="20% - Accent4 3 6 3 3 4" xfId="10763"/>
    <cellStyle name="20% - Accent4 3 6 3 3 5" xfId="10764"/>
    <cellStyle name="20% - Accent4 3 6 3 3 6" xfId="10765"/>
    <cellStyle name="20% - Accent4 3 6 3 3 7" xfId="10766"/>
    <cellStyle name="20% - Accent4 3 6 3 4" xfId="10767"/>
    <cellStyle name="20% - Accent4 3 6 3 4 2" xfId="10768"/>
    <cellStyle name="20% - Accent4 3 6 3 4 2 2" xfId="10769"/>
    <cellStyle name="20% - Accent4 3 6 3 4 3" xfId="10770"/>
    <cellStyle name="20% - Accent4 3 6 3 4 3 2" xfId="10771"/>
    <cellStyle name="20% - Accent4 3 6 3 4 4" xfId="10772"/>
    <cellStyle name="20% - Accent4 3 6 3 4 5" xfId="10773"/>
    <cellStyle name="20% - Accent4 3 6 3 4 6" xfId="10774"/>
    <cellStyle name="20% - Accent4 3 6 3 4 7" xfId="10775"/>
    <cellStyle name="20% - Accent4 3 6 3 5" xfId="10776"/>
    <cellStyle name="20% - Accent4 3 6 3 5 2" xfId="10777"/>
    <cellStyle name="20% - Accent4 3 6 3 5 2 2" xfId="10778"/>
    <cellStyle name="20% - Accent4 3 6 3 5 3" xfId="10779"/>
    <cellStyle name="20% - Accent4 3 6 3 5 3 2" xfId="10780"/>
    <cellStyle name="20% - Accent4 3 6 3 5 4" xfId="10781"/>
    <cellStyle name="20% - Accent4 3 6 3 5 5" xfId="10782"/>
    <cellStyle name="20% - Accent4 3 6 3 5 6" xfId="10783"/>
    <cellStyle name="20% - Accent4 3 6 3 5 7" xfId="10784"/>
    <cellStyle name="20% - Accent4 3 6 3 6" xfId="10785"/>
    <cellStyle name="20% - Accent4 3 6 3 6 2" xfId="10786"/>
    <cellStyle name="20% - Accent4 3 6 3 7" xfId="10787"/>
    <cellStyle name="20% - Accent4 3 6 3 7 2" xfId="10788"/>
    <cellStyle name="20% - Accent4 3 6 3 8" xfId="10789"/>
    <cellStyle name="20% - Accent4 3 6 3 9" xfId="10790"/>
    <cellStyle name="20% - Accent4 3 6 4" xfId="10791"/>
    <cellStyle name="20% - Accent4 3 6 4 10" xfId="10792"/>
    <cellStyle name="20% - Accent4 3 6 4 2" xfId="10793"/>
    <cellStyle name="20% - Accent4 3 6 4 2 2" xfId="10794"/>
    <cellStyle name="20% - Accent4 3 6 4 2 2 2" xfId="10795"/>
    <cellStyle name="20% - Accent4 3 6 4 2 3" xfId="10796"/>
    <cellStyle name="20% - Accent4 3 6 4 2 3 2" xfId="10797"/>
    <cellStyle name="20% - Accent4 3 6 4 2 4" xfId="10798"/>
    <cellStyle name="20% - Accent4 3 6 4 2 5" xfId="10799"/>
    <cellStyle name="20% - Accent4 3 6 4 2 6" xfId="10800"/>
    <cellStyle name="20% - Accent4 3 6 4 2 7" xfId="10801"/>
    <cellStyle name="20% - Accent4 3 6 4 3" xfId="10802"/>
    <cellStyle name="20% - Accent4 3 6 4 3 2" xfId="10803"/>
    <cellStyle name="20% - Accent4 3 6 4 3 2 2" xfId="10804"/>
    <cellStyle name="20% - Accent4 3 6 4 3 3" xfId="10805"/>
    <cellStyle name="20% - Accent4 3 6 4 3 3 2" xfId="10806"/>
    <cellStyle name="20% - Accent4 3 6 4 3 4" xfId="10807"/>
    <cellStyle name="20% - Accent4 3 6 4 3 5" xfId="10808"/>
    <cellStyle name="20% - Accent4 3 6 4 3 6" xfId="10809"/>
    <cellStyle name="20% - Accent4 3 6 4 3 7" xfId="10810"/>
    <cellStyle name="20% - Accent4 3 6 4 4" xfId="10811"/>
    <cellStyle name="20% - Accent4 3 6 4 4 2" xfId="10812"/>
    <cellStyle name="20% - Accent4 3 6 4 4 2 2" xfId="10813"/>
    <cellStyle name="20% - Accent4 3 6 4 4 3" xfId="10814"/>
    <cellStyle name="20% - Accent4 3 6 4 4 3 2" xfId="10815"/>
    <cellStyle name="20% - Accent4 3 6 4 4 4" xfId="10816"/>
    <cellStyle name="20% - Accent4 3 6 4 4 5" xfId="10817"/>
    <cellStyle name="20% - Accent4 3 6 4 4 6" xfId="10818"/>
    <cellStyle name="20% - Accent4 3 6 4 4 7" xfId="10819"/>
    <cellStyle name="20% - Accent4 3 6 4 5" xfId="10820"/>
    <cellStyle name="20% - Accent4 3 6 4 5 2" xfId="10821"/>
    <cellStyle name="20% - Accent4 3 6 4 6" xfId="10822"/>
    <cellStyle name="20% - Accent4 3 6 4 6 2" xfId="10823"/>
    <cellStyle name="20% - Accent4 3 6 4 7" xfId="10824"/>
    <cellStyle name="20% - Accent4 3 6 4 8" xfId="10825"/>
    <cellStyle name="20% - Accent4 3 6 4 9" xfId="10826"/>
    <cellStyle name="20% - Accent4 3 6 5" xfId="10827"/>
    <cellStyle name="20% - Accent4 3 6 5 2" xfId="10828"/>
    <cellStyle name="20% - Accent4 3 6 5 2 2" xfId="10829"/>
    <cellStyle name="20% - Accent4 3 6 5 3" xfId="10830"/>
    <cellStyle name="20% - Accent4 3 6 5 3 2" xfId="10831"/>
    <cellStyle name="20% - Accent4 3 6 5 4" xfId="10832"/>
    <cellStyle name="20% - Accent4 3 6 5 5" xfId="10833"/>
    <cellStyle name="20% - Accent4 3 6 5 6" xfId="10834"/>
    <cellStyle name="20% - Accent4 3 6 5 7" xfId="10835"/>
    <cellStyle name="20% - Accent4 3 6 6" xfId="10836"/>
    <cellStyle name="20% - Accent4 3 6 6 2" xfId="10837"/>
    <cellStyle name="20% - Accent4 3 6 6 2 2" xfId="10838"/>
    <cellStyle name="20% - Accent4 3 6 6 3" xfId="10839"/>
    <cellStyle name="20% - Accent4 3 6 6 3 2" xfId="10840"/>
    <cellStyle name="20% - Accent4 3 6 6 4" xfId="10841"/>
    <cellStyle name="20% - Accent4 3 6 6 5" xfId="10842"/>
    <cellStyle name="20% - Accent4 3 6 6 6" xfId="10843"/>
    <cellStyle name="20% - Accent4 3 6 6 7" xfId="10844"/>
    <cellStyle name="20% - Accent4 3 6 7" xfId="10845"/>
    <cellStyle name="20% - Accent4 3 6 7 2" xfId="10846"/>
    <cellStyle name="20% - Accent4 3 6 7 2 2" xfId="10847"/>
    <cellStyle name="20% - Accent4 3 6 7 3" xfId="10848"/>
    <cellStyle name="20% - Accent4 3 6 7 3 2" xfId="10849"/>
    <cellStyle name="20% - Accent4 3 6 7 4" xfId="10850"/>
    <cellStyle name="20% - Accent4 3 6 7 5" xfId="10851"/>
    <cellStyle name="20% - Accent4 3 6 7 6" xfId="10852"/>
    <cellStyle name="20% - Accent4 3 6 7 7" xfId="10853"/>
    <cellStyle name="20% - Accent4 3 6 8" xfId="10854"/>
    <cellStyle name="20% - Accent4 3 6 8 2" xfId="10855"/>
    <cellStyle name="20% - Accent4 3 6 9" xfId="10856"/>
    <cellStyle name="20% - Accent4 3 6 9 2" xfId="10857"/>
    <cellStyle name="20% - Accent4 3 7" xfId="10858"/>
    <cellStyle name="20% - Accent4 3 7 10" xfId="10859"/>
    <cellStyle name="20% - Accent4 3 7 11" xfId="10860"/>
    <cellStyle name="20% - Accent4 3 7 2" xfId="10861"/>
    <cellStyle name="20% - Accent4 3 7 2 10" xfId="10862"/>
    <cellStyle name="20% - Accent4 3 7 2 2" xfId="10863"/>
    <cellStyle name="20% - Accent4 3 7 2 2 2" xfId="10864"/>
    <cellStyle name="20% - Accent4 3 7 2 2 2 2" xfId="10865"/>
    <cellStyle name="20% - Accent4 3 7 2 2 3" xfId="10866"/>
    <cellStyle name="20% - Accent4 3 7 2 2 3 2" xfId="10867"/>
    <cellStyle name="20% - Accent4 3 7 2 2 4" xfId="10868"/>
    <cellStyle name="20% - Accent4 3 7 2 2 5" xfId="10869"/>
    <cellStyle name="20% - Accent4 3 7 2 2 6" xfId="10870"/>
    <cellStyle name="20% - Accent4 3 7 2 2 7" xfId="10871"/>
    <cellStyle name="20% - Accent4 3 7 2 3" xfId="10872"/>
    <cellStyle name="20% - Accent4 3 7 2 3 2" xfId="10873"/>
    <cellStyle name="20% - Accent4 3 7 2 3 2 2" xfId="10874"/>
    <cellStyle name="20% - Accent4 3 7 2 3 3" xfId="10875"/>
    <cellStyle name="20% - Accent4 3 7 2 3 3 2" xfId="10876"/>
    <cellStyle name="20% - Accent4 3 7 2 3 4" xfId="10877"/>
    <cellStyle name="20% - Accent4 3 7 2 3 5" xfId="10878"/>
    <cellStyle name="20% - Accent4 3 7 2 3 6" xfId="10879"/>
    <cellStyle name="20% - Accent4 3 7 2 3 7" xfId="10880"/>
    <cellStyle name="20% - Accent4 3 7 2 4" xfId="10881"/>
    <cellStyle name="20% - Accent4 3 7 2 4 2" xfId="10882"/>
    <cellStyle name="20% - Accent4 3 7 2 4 2 2" xfId="10883"/>
    <cellStyle name="20% - Accent4 3 7 2 4 3" xfId="10884"/>
    <cellStyle name="20% - Accent4 3 7 2 4 3 2" xfId="10885"/>
    <cellStyle name="20% - Accent4 3 7 2 4 4" xfId="10886"/>
    <cellStyle name="20% - Accent4 3 7 2 4 5" xfId="10887"/>
    <cellStyle name="20% - Accent4 3 7 2 4 6" xfId="10888"/>
    <cellStyle name="20% - Accent4 3 7 2 4 7" xfId="10889"/>
    <cellStyle name="20% - Accent4 3 7 2 5" xfId="10890"/>
    <cellStyle name="20% - Accent4 3 7 2 5 2" xfId="10891"/>
    <cellStyle name="20% - Accent4 3 7 2 6" xfId="10892"/>
    <cellStyle name="20% - Accent4 3 7 2 6 2" xfId="10893"/>
    <cellStyle name="20% - Accent4 3 7 2 7" xfId="10894"/>
    <cellStyle name="20% - Accent4 3 7 2 8" xfId="10895"/>
    <cellStyle name="20% - Accent4 3 7 2 9" xfId="10896"/>
    <cellStyle name="20% - Accent4 3 7 3" xfId="10897"/>
    <cellStyle name="20% - Accent4 3 7 3 2" xfId="10898"/>
    <cellStyle name="20% - Accent4 3 7 3 2 2" xfId="10899"/>
    <cellStyle name="20% - Accent4 3 7 3 3" xfId="10900"/>
    <cellStyle name="20% - Accent4 3 7 3 3 2" xfId="10901"/>
    <cellStyle name="20% - Accent4 3 7 3 4" xfId="10902"/>
    <cellStyle name="20% - Accent4 3 7 3 5" xfId="10903"/>
    <cellStyle name="20% - Accent4 3 7 3 6" xfId="10904"/>
    <cellStyle name="20% - Accent4 3 7 3 7" xfId="10905"/>
    <cellStyle name="20% - Accent4 3 7 4" xfId="10906"/>
    <cellStyle name="20% - Accent4 3 7 4 2" xfId="10907"/>
    <cellStyle name="20% - Accent4 3 7 4 2 2" xfId="10908"/>
    <cellStyle name="20% - Accent4 3 7 4 3" xfId="10909"/>
    <cellStyle name="20% - Accent4 3 7 4 3 2" xfId="10910"/>
    <cellStyle name="20% - Accent4 3 7 4 4" xfId="10911"/>
    <cellStyle name="20% - Accent4 3 7 4 5" xfId="10912"/>
    <cellStyle name="20% - Accent4 3 7 4 6" xfId="10913"/>
    <cellStyle name="20% - Accent4 3 7 4 7" xfId="10914"/>
    <cellStyle name="20% - Accent4 3 7 5" xfId="10915"/>
    <cellStyle name="20% - Accent4 3 7 5 2" xfId="10916"/>
    <cellStyle name="20% - Accent4 3 7 5 2 2" xfId="10917"/>
    <cellStyle name="20% - Accent4 3 7 5 3" xfId="10918"/>
    <cellStyle name="20% - Accent4 3 7 5 3 2" xfId="10919"/>
    <cellStyle name="20% - Accent4 3 7 5 4" xfId="10920"/>
    <cellStyle name="20% - Accent4 3 7 5 5" xfId="10921"/>
    <cellStyle name="20% - Accent4 3 7 5 6" xfId="10922"/>
    <cellStyle name="20% - Accent4 3 7 5 7" xfId="10923"/>
    <cellStyle name="20% - Accent4 3 7 6" xfId="10924"/>
    <cellStyle name="20% - Accent4 3 7 6 2" xfId="10925"/>
    <cellStyle name="20% - Accent4 3 7 7" xfId="10926"/>
    <cellStyle name="20% - Accent4 3 7 7 2" xfId="10927"/>
    <cellStyle name="20% - Accent4 3 7 8" xfId="10928"/>
    <cellStyle name="20% - Accent4 3 7 9" xfId="10929"/>
    <cellStyle name="20% - Accent4 3 8" xfId="10930"/>
    <cellStyle name="20% - Accent4 3 8 10" xfId="10931"/>
    <cellStyle name="20% - Accent4 3 8 11" xfId="10932"/>
    <cellStyle name="20% - Accent4 3 8 2" xfId="10933"/>
    <cellStyle name="20% - Accent4 3 8 2 10" xfId="10934"/>
    <cellStyle name="20% - Accent4 3 8 2 2" xfId="10935"/>
    <cellStyle name="20% - Accent4 3 8 2 2 2" xfId="10936"/>
    <cellStyle name="20% - Accent4 3 8 2 2 2 2" xfId="10937"/>
    <cellStyle name="20% - Accent4 3 8 2 2 3" xfId="10938"/>
    <cellStyle name="20% - Accent4 3 8 2 2 3 2" xfId="10939"/>
    <cellStyle name="20% - Accent4 3 8 2 2 4" xfId="10940"/>
    <cellStyle name="20% - Accent4 3 8 2 2 5" xfId="10941"/>
    <cellStyle name="20% - Accent4 3 8 2 2 6" xfId="10942"/>
    <cellStyle name="20% - Accent4 3 8 2 2 7" xfId="10943"/>
    <cellStyle name="20% - Accent4 3 8 2 3" xfId="10944"/>
    <cellStyle name="20% - Accent4 3 8 2 3 2" xfId="10945"/>
    <cellStyle name="20% - Accent4 3 8 2 3 2 2" xfId="10946"/>
    <cellStyle name="20% - Accent4 3 8 2 3 3" xfId="10947"/>
    <cellStyle name="20% - Accent4 3 8 2 3 3 2" xfId="10948"/>
    <cellStyle name="20% - Accent4 3 8 2 3 4" xfId="10949"/>
    <cellStyle name="20% - Accent4 3 8 2 3 5" xfId="10950"/>
    <cellStyle name="20% - Accent4 3 8 2 3 6" xfId="10951"/>
    <cellStyle name="20% - Accent4 3 8 2 3 7" xfId="10952"/>
    <cellStyle name="20% - Accent4 3 8 2 4" xfId="10953"/>
    <cellStyle name="20% - Accent4 3 8 2 4 2" xfId="10954"/>
    <cellStyle name="20% - Accent4 3 8 2 4 2 2" xfId="10955"/>
    <cellStyle name="20% - Accent4 3 8 2 4 3" xfId="10956"/>
    <cellStyle name="20% - Accent4 3 8 2 4 3 2" xfId="10957"/>
    <cellStyle name="20% - Accent4 3 8 2 4 4" xfId="10958"/>
    <cellStyle name="20% - Accent4 3 8 2 4 5" xfId="10959"/>
    <cellStyle name="20% - Accent4 3 8 2 4 6" xfId="10960"/>
    <cellStyle name="20% - Accent4 3 8 2 4 7" xfId="10961"/>
    <cellStyle name="20% - Accent4 3 8 2 5" xfId="10962"/>
    <cellStyle name="20% - Accent4 3 8 2 5 2" xfId="10963"/>
    <cellStyle name="20% - Accent4 3 8 2 6" xfId="10964"/>
    <cellStyle name="20% - Accent4 3 8 2 6 2" xfId="10965"/>
    <cellStyle name="20% - Accent4 3 8 2 7" xfId="10966"/>
    <cellStyle name="20% - Accent4 3 8 2 8" xfId="10967"/>
    <cellStyle name="20% - Accent4 3 8 2 9" xfId="10968"/>
    <cellStyle name="20% - Accent4 3 8 3" xfId="10969"/>
    <cellStyle name="20% - Accent4 3 8 3 2" xfId="10970"/>
    <cellStyle name="20% - Accent4 3 8 3 2 2" xfId="10971"/>
    <cellStyle name="20% - Accent4 3 8 3 3" xfId="10972"/>
    <cellStyle name="20% - Accent4 3 8 3 3 2" xfId="10973"/>
    <cellStyle name="20% - Accent4 3 8 3 4" xfId="10974"/>
    <cellStyle name="20% - Accent4 3 8 3 5" xfId="10975"/>
    <cellStyle name="20% - Accent4 3 8 3 6" xfId="10976"/>
    <cellStyle name="20% - Accent4 3 8 3 7" xfId="10977"/>
    <cellStyle name="20% - Accent4 3 8 4" xfId="10978"/>
    <cellStyle name="20% - Accent4 3 8 4 2" xfId="10979"/>
    <cellStyle name="20% - Accent4 3 8 4 2 2" xfId="10980"/>
    <cellStyle name="20% - Accent4 3 8 4 3" xfId="10981"/>
    <cellStyle name="20% - Accent4 3 8 4 3 2" xfId="10982"/>
    <cellStyle name="20% - Accent4 3 8 4 4" xfId="10983"/>
    <cellStyle name="20% - Accent4 3 8 4 5" xfId="10984"/>
    <cellStyle name="20% - Accent4 3 8 4 6" xfId="10985"/>
    <cellStyle name="20% - Accent4 3 8 4 7" xfId="10986"/>
    <cellStyle name="20% - Accent4 3 8 5" xfId="10987"/>
    <cellStyle name="20% - Accent4 3 8 5 2" xfId="10988"/>
    <cellStyle name="20% - Accent4 3 8 5 2 2" xfId="10989"/>
    <cellStyle name="20% - Accent4 3 8 5 3" xfId="10990"/>
    <cellStyle name="20% - Accent4 3 8 5 3 2" xfId="10991"/>
    <cellStyle name="20% - Accent4 3 8 5 4" xfId="10992"/>
    <cellStyle name="20% - Accent4 3 8 5 5" xfId="10993"/>
    <cellStyle name="20% - Accent4 3 8 5 6" xfId="10994"/>
    <cellStyle name="20% - Accent4 3 8 5 7" xfId="10995"/>
    <cellStyle name="20% - Accent4 3 8 6" xfId="10996"/>
    <cellStyle name="20% - Accent4 3 8 6 2" xfId="10997"/>
    <cellStyle name="20% - Accent4 3 8 7" xfId="10998"/>
    <cellStyle name="20% - Accent4 3 8 7 2" xfId="10999"/>
    <cellStyle name="20% - Accent4 3 8 8" xfId="11000"/>
    <cellStyle name="20% - Accent4 3 8 9" xfId="11001"/>
    <cellStyle name="20% - Accent4 3 9" xfId="11002"/>
    <cellStyle name="20% - Accent4 3 9 10" xfId="11003"/>
    <cellStyle name="20% - Accent4 3 9 2" xfId="11004"/>
    <cellStyle name="20% - Accent4 3 9 2 2" xfId="11005"/>
    <cellStyle name="20% - Accent4 3 9 2 2 2" xfId="11006"/>
    <cellStyle name="20% - Accent4 3 9 2 3" xfId="11007"/>
    <cellStyle name="20% - Accent4 3 9 2 3 2" xfId="11008"/>
    <cellStyle name="20% - Accent4 3 9 2 4" xfId="11009"/>
    <cellStyle name="20% - Accent4 3 9 2 5" xfId="11010"/>
    <cellStyle name="20% - Accent4 3 9 2 6" xfId="11011"/>
    <cellStyle name="20% - Accent4 3 9 2 7" xfId="11012"/>
    <cellStyle name="20% - Accent4 3 9 3" xfId="11013"/>
    <cellStyle name="20% - Accent4 3 9 3 2" xfId="11014"/>
    <cellStyle name="20% - Accent4 3 9 3 2 2" xfId="11015"/>
    <cellStyle name="20% - Accent4 3 9 3 3" xfId="11016"/>
    <cellStyle name="20% - Accent4 3 9 3 3 2" xfId="11017"/>
    <cellStyle name="20% - Accent4 3 9 3 4" xfId="11018"/>
    <cellStyle name="20% - Accent4 3 9 3 5" xfId="11019"/>
    <cellStyle name="20% - Accent4 3 9 3 6" xfId="11020"/>
    <cellStyle name="20% - Accent4 3 9 3 7" xfId="11021"/>
    <cellStyle name="20% - Accent4 3 9 4" xfId="11022"/>
    <cellStyle name="20% - Accent4 3 9 4 2" xfId="11023"/>
    <cellStyle name="20% - Accent4 3 9 4 2 2" xfId="11024"/>
    <cellStyle name="20% - Accent4 3 9 4 3" xfId="11025"/>
    <cellStyle name="20% - Accent4 3 9 4 3 2" xfId="11026"/>
    <cellStyle name="20% - Accent4 3 9 4 4" xfId="11027"/>
    <cellStyle name="20% - Accent4 3 9 4 5" xfId="11028"/>
    <cellStyle name="20% - Accent4 3 9 4 6" xfId="11029"/>
    <cellStyle name="20% - Accent4 3 9 4 7" xfId="11030"/>
    <cellStyle name="20% - Accent4 3 9 5" xfId="11031"/>
    <cellStyle name="20% - Accent4 3 9 5 2" xfId="11032"/>
    <cellStyle name="20% - Accent4 3 9 6" xfId="11033"/>
    <cellStyle name="20% - Accent4 3 9 6 2" xfId="11034"/>
    <cellStyle name="20% - Accent4 3 9 7" xfId="11035"/>
    <cellStyle name="20% - Accent4 3 9 8" xfId="11036"/>
    <cellStyle name="20% - Accent4 3 9 9" xfId="11037"/>
    <cellStyle name="20% - Accent4 4" xfId="11038"/>
    <cellStyle name="20% - Accent4 4 2" xfId="11039"/>
    <cellStyle name="20% - Accent4 4 3" xfId="37917"/>
    <cellStyle name="20% - Accent4 5" xfId="11040"/>
    <cellStyle name="20% - Accent4 5 2" xfId="11041"/>
    <cellStyle name="20% - Accent4 5 3" xfId="11042"/>
    <cellStyle name="20% - Accent4 6" xfId="11043"/>
    <cellStyle name="20% - Accent4 6 2" xfId="37918"/>
    <cellStyle name="20% - Accent4 7" xfId="11044"/>
    <cellStyle name="20% - Accent4 8" xfId="37919"/>
    <cellStyle name="20% - Accent5" xfId="639" builtinId="46" customBuiltin="1"/>
    <cellStyle name="20% - Accent5 2" xfId="68"/>
    <cellStyle name="20% - Accent5 2 10" xfId="11045"/>
    <cellStyle name="20% - Accent5 2 10 2" xfId="11046"/>
    <cellStyle name="20% - Accent5 2 10 2 2" xfId="11047"/>
    <cellStyle name="20% - Accent5 2 10 3" xfId="11048"/>
    <cellStyle name="20% - Accent5 2 10 3 2" xfId="11049"/>
    <cellStyle name="20% - Accent5 2 10 4" xfId="11050"/>
    <cellStyle name="20% - Accent5 2 10 5" xfId="11051"/>
    <cellStyle name="20% - Accent5 2 10 6" xfId="11052"/>
    <cellStyle name="20% - Accent5 2 10 7" xfId="11053"/>
    <cellStyle name="20% - Accent5 2 11" xfId="11054"/>
    <cellStyle name="20% - Accent5 2 11 2" xfId="11055"/>
    <cellStyle name="20% - Accent5 2 11 2 2" xfId="11056"/>
    <cellStyle name="20% - Accent5 2 11 3" xfId="11057"/>
    <cellStyle name="20% - Accent5 2 11 3 2" xfId="11058"/>
    <cellStyle name="20% - Accent5 2 11 4" xfId="11059"/>
    <cellStyle name="20% - Accent5 2 11 5" xfId="11060"/>
    <cellStyle name="20% - Accent5 2 11 6" xfId="11061"/>
    <cellStyle name="20% - Accent5 2 11 7" xfId="11062"/>
    <cellStyle name="20% - Accent5 2 12" xfId="11063"/>
    <cellStyle name="20% - Accent5 2 12 2" xfId="11064"/>
    <cellStyle name="20% - Accent5 2 12 2 2" xfId="11065"/>
    <cellStyle name="20% - Accent5 2 12 3" xfId="11066"/>
    <cellStyle name="20% - Accent5 2 12 3 2" xfId="11067"/>
    <cellStyle name="20% - Accent5 2 12 4" xfId="11068"/>
    <cellStyle name="20% - Accent5 2 12 5" xfId="11069"/>
    <cellStyle name="20% - Accent5 2 12 6" xfId="11070"/>
    <cellStyle name="20% - Accent5 2 12 7" xfId="11071"/>
    <cellStyle name="20% - Accent5 2 13" xfId="11072"/>
    <cellStyle name="20% - Accent5 2 13 2" xfId="11073"/>
    <cellStyle name="20% - Accent5 2 14" xfId="11074"/>
    <cellStyle name="20% - Accent5 2 14 2" xfId="11075"/>
    <cellStyle name="20% - Accent5 2 15" xfId="11076"/>
    <cellStyle name="20% - Accent5 2 16" xfId="11077"/>
    <cellStyle name="20% - Accent5 2 17" xfId="11078"/>
    <cellStyle name="20% - Accent5 2 18" xfId="11079"/>
    <cellStyle name="20% - Accent5 2 19" xfId="11080"/>
    <cellStyle name="20% - Accent5 2 2" xfId="11081"/>
    <cellStyle name="20% - Accent5 2 2 10" xfId="11082"/>
    <cellStyle name="20% - Accent5 2 2 11" xfId="11083"/>
    <cellStyle name="20% - Accent5 2 2 12" xfId="11084"/>
    <cellStyle name="20% - Accent5 2 2 13" xfId="11085"/>
    <cellStyle name="20% - Accent5 2 2 14" xfId="11086"/>
    <cellStyle name="20% - Accent5 2 2 2" xfId="11087"/>
    <cellStyle name="20% - Accent5 2 2 2 10" xfId="11088"/>
    <cellStyle name="20% - Accent5 2 2 2 11" xfId="11089"/>
    <cellStyle name="20% - Accent5 2 2 2 2" xfId="11090"/>
    <cellStyle name="20% - Accent5 2 2 2 2 10" xfId="11091"/>
    <cellStyle name="20% - Accent5 2 2 2 2 2" xfId="11092"/>
    <cellStyle name="20% - Accent5 2 2 2 2 2 2" xfId="11093"/>
    <cellStyle name="20% - Accent5 2 2 2 2 2 2 2" xfId="11094"/>
    <cellStyle name="20% - Accent5 2 2 2 2 2 3" xfId="11095"/>
    <cellStyle name="20% - Accent5 2 2 2 2 2 3 2" xfId="11096"/>
    <cellStyle name="20% - Accent5 2 2 2 2 2 4" xfId="11097"/>
    <cellStyle name="20% - Accent5 2 2 2 2 2 5" xfId="11098"/>
    <cellStyle name="20% - Accent5 2 2 2 2 2 6" xfId="11099"/>
    <cellStyle name="20% - Accent5 2 2 2 2 2 7" xfId="11100"/>
    <cellStyle name="20% - Accent5 2 2 2 2 3" xfId="11101"/>
    <cellStyle name="20% - Accent5 2 2 2 2 3 2" xfId="11102"/>
    <cellStyle name="20% - Accent5 2 2 2 2 3 2 2" xfId="11103"/>
    <cellStyle name="20% - Accent5 2 2 2 2 3 3" xfId="11104"/>
    <cellStyle name="20% - Accent5 2 2 2 2 3 3 2" xfId="11105"/>
    <cellStyle name="20% - Accent5 2 2 2 2 3 4" xfId="11106"/>
    <cellStyle name="20% - Accent5 2 2 2 2 3 5" xfId="11107"/>
    <cellStyle name="20% - Accent5 2 2 2 2 3 6" xfId="11108"/>
    <cellStyle name="20% - Accent5 2 2 2 2 3 7" xfId="11109"/>
    <cellStyle name="20% - Accent5 2 2 2 2 4" xfId="11110"/>
    <cellStyle name="20% - Accent5 2 2 2 2 4 2" xfId="11111"/>
    <cellStyle name="20% - Accent5 2 2 2 2 4 2 2" xfId="11112"/>
    <cellStyle name="20% - Accent5 2 2 2 2 4 3" xfId="11113"/>
    <cellStyle name="20% - Accent5 2 2 2 2 4 3 2" xfId="11114"/>
    <cellStyle name="20% - Accent5 2 2 2 2 4 4" xfId="11115"/>
    <cellStyle name="20% - Accent5 2 2 2 2 4 5" xfId="11116"/>
    <cellStyle name="20% - Accent5 2 2 2 2 4 6" xfId="11117"/>
    <cellStyle name="20% - Accent5 2 2 2 2 4 7" xfId="11118"/>
    <cellStyle name="20% - Accent5 2 2 2 2 5" xfId="11119"/>
    <cellStyle name="20% - Accent5 2 2 2 2 5 2" xfId="11120"/>
    <cellStyle name="20% - Accent5 2 2 2 2 6" xfId="11121"/>
    <cellStyle name="20% - Accent5 2 2 2 2 6 2" xfId="11122"/>
    <cellStyle name="20% - Accent5 2 2 2 2 7" xfId="11123"/>
    <cellStyle name="20% - Accent5 2 2 2 2 8" xfId="11124"/>
    <cellStyle name="20% - Accent5 2 2 2 2 9" xfId="11125"/>
    <cellStyle name="20% - Accent5 2 2 2 3" xfId="11126"/>
    <cellStyle name="20% - Accent5 2 2 2 3 2" xfId="11127"/>
    <cellStyle name="20% - Accent5 2 2 2 3 2 2" xfId="11128"/>
    <cellStyle name="20% - Accent5 2 2 2 3 3" xfId="11129"/>
    <cellStyle name="20% - Accent5 2 2 2 3 3 2" xfId="11130"/>
    <cellStyle name="20% - Accent5 2 2 2 3 4" xfId="11131"/>
    <cellStyle name="20% - Accent5 2 2 2 3 5" xfId="11132"/>
    <cellStyle name="20% - Accent5 2 2 2 3 6" xfId="11133"/>
    <cellStyle name="20% - Accent5 2 2 2 3 7" xfId="11134"/>
    <cellStyle name="20% - Accent5 2 2 2 4" xfId="11135"/>
    <cellStyle name="20% - Accent5 2 2 2 4 2" xfId="11136"/>
    <cellStyle name="20% - Accent5 2 2 2 4 2 2" xfId="11137"/>
    <cellStyle name="20% - Accent5 2 2 2 4 3" xfId="11138"/>
    <cellStyle name="20% - Accent5 2 2 2 4 3 2" xfId="11139"/>
    <cellStyle name="20% - Accent5 2 2 2 4 4" xfId="11140"/>
    <cellStyle name="20% - Accent5 2 2 2 4 5" xfId="11141"/>
    <cellStyle name="20% - Accent5 2 2 2 4 6" xfId="11142"/>
    <cellStyle name="20% - Accent5 2 2 2 4 7" xfId="11143"/>
    <cellStyle name="20% - Accent5 2 2 2 5" xfId="11144"/>
    <cellStyle name="20% - Accent5 2 2 2 5 2" xfId="11145"/>
    <cellStyle name="20% - Accent5 2 2 2 5 2 2" xfId="11146"/>
    <cellStyle name="20% - Accent5 2 2 2 5 3" xfId="11147"/>
    <cellStyle name="20% - Accent5 2 2 2 5 3 2" xfId="11148"/>
    <cellStyle name="20% - Accent5 2 2 2 5 4" xfId="11149"/>
    <cellStyle name="20% - Accent5 2 2 2 5 5" xfId="11150"/>
    <cellStyle name="20% - Accent5 2 2 2 5 6" xfId="11151"/>
    <cellStyle name="20% - Accent5 2 2 2 5 7" xfId="11152"/>
    <cellStyle name="20% - Accent5 2 2 2 6" xfId="11153"/>
    <cellStyle name="20% - Accent5 2 2 2 6 2" xfId="11154"/>
    <cellStyle name="20% - Accent5 2 2 2 7" xfId="11155"/>
    <cellStyle name="20% - Accent5 2 2 2 7 2" xfId="11156"/>
    <cellStyle name="20% - Accent5 2 2 2 8" xfId="11157"/>
    <cellStyle name="20% - Accent5 2 2 2 9" xfId="11158"/>
    <cellStyle name="20% - Accent5 2 2 3" xfId="11159"/>
    <cellStyle name="20% - Accent5 2 2 3 10" xfId="11160"/>
    <cellStyle name="20% - Accent5 2 2 3 11" xfId="11161"/>
    <cellStyle name="20% - Accent5 2 2 3 2" xfId="11162"/>
    <cellStyle name="20% - Accent5 2 2 3 2 10" xfId="11163"/>
    <cellStyle name="20% - Accent5 2 2 3 2 2" xfId="11164"/>
    <cellStyle name="20% - Accent5 2 2 3 2 2 2" xfId="11165"/>
    <cellStyle name="20% - Accent5 2 2 3 2 2 2 2" xfId="11166"/>
    <cellStyle name="20% - Accent5 2 2 3 2 2 3" xfId="11167"/>
    <cellStyle name="20% - Accent5 2 2 3 2 2 3 2" xfId="11168"/>
    <cellStyle name="20% - Accent5 2 2 3 2 2 4" xfId="11169"/>
    <cellStyle name="20% - Accent5 2 2 3 2 2 5" xfId="11170"/>
    <cellStyle name="20% - Accent5 2 2 3 2 2 6" xfId="11171"/>
    <cellStyle name="20% - Accent5 2 2 3 2 2 7" xfId="11172"/>
    <cellStyle name="20% - Accent5 2 2 3 2 3" xfId="11173"/>
    <cellStyle name="20% - Accent5 2 2 3 2 3 2" xfId="11174"/>
    <cellStyle name="20% - Accent5 2 2 3 2 3 2 2" xfId="11175"/>
    <cellStyle name="20% - Accent5 2 2 3 2 3 3" xfId="11176"/>
    <cellStyle name="20% - Accent5 2 2 3 2 3 3 2" xfId="11177"/>
    <cellStyle name="20% - Accent5 2 2 3 2 3 4" xfId="11178"/>
    <cellStyle name="20% - Accent5 2 2 3 2 3 5" xfId="11179"/>
    <cellStyle name="20% - Accent5 2 2 3 2 3 6" xfId="11180"/>
    <cellStyle name="20% - Accent5 2 2 3 2 3 7" xfId="11181"/>
    <cellStyle name="20% - Accent5 2 2 3 2 4" xfId="11182"/>
    <cellStyle name="20% - Accent5 2 2 3 2 4 2" xfId="11183"/>
    <cellStyle name="20% - Accent5 2 2 3 2 4 2 2" xfId="11184"/>
    <cellStyle name="20% - Accent5 2 2 3 2 4 3" xfId="11185"/>
    <cellStyle name="20% - Accent5 2 2 3 2 4 3 2" xfId="11186"/>
    <cellStyle name="20% - Accent5 2 2 3 2 4 4" xfId="11187"/>
    <cellStyle name="20% - Accent5 2 2 3 2 4 5" xfId="11188"/>
    <cellStyle name="20% - Accent5 2 2 3 2 4 6" xfId="11189"/>
    <cellStyle name="20% - Accent5 2 2 3 2 4 7" xfId="11190"/>
    <cellStyle name="20% - Accent5 2 2 3 2 5" xfId="11191"/>
    <cellStyle name="20% - Accent5 2 2 3 2 5 2" xfId="11192"/>
    <cellStyle name="20% - Accent5 2 2 3 2 6" xfId="11193"/>
    <cellStyle name="20% - Accent5 2 2 3 2 6 2" xfId="11194"/>
    <cellStyle name="20% - Accent5 2 2 3 2 7" xfId="11195"/>
    <cellStyle name="20% - Accent5 2 2 3 2 8" xfId="11196"/>
    <cellStyle name="20% - Accent5 2 2 3 2 9" xfId="11197"/>
    <cellStyle name="20% - Accent5 2 2 3 3" xfId="11198"/>
    <cellStyle name="20% - Accent5 2 2 3 3 2" xfId="11199"/>
    <cellStyle name="20% - Accent5 2 2 3 3 2 2" xfId="11200"/>
    <cellStyle name="20% - Accent5 2 2 3 3 3" xfId="11201"/>
    <cellStyle name="20% - Accent5 2 2 3 3 3 2" xfId="11202"/>
    <cellStyle name="20% - Accent5 2 2 3 3 4" xfId="11203"/>
    <cellStyle name="20% - Accent5 2 2 3 3 5" xfId="11204"/>
    <cellStyle name="20% - Accent5 2 2 3 3 6" xfId="11205"/>
    <cellStyle name="20% - Accent5 2 2 3 3 7" xfId="11206"/>
    <cellStyle name="20% - Accent5 2 2 3 4" xfId="11207"/>
    <cellStyle name="20% - Accent5 2 2 3 4 2" xfId="11208"/>
    <cellStyle name="20% - Accent5 2 2 3 4 2 2" xfId="11209"/>
    <cellStyle name="20% - Accent5 2 2 3 4 3" xfId="11210"/>
    <cellStyle name="20% - Accent5 2 2 3 4 3 2" xfId="11211"/>
    <cellStyle name="20% - Accent5 2 2 3 4 4" xfId="11212"/>
    <cellStyle name="20% - Accent5 2 2 3 4 5" xfId="11213"/>
    <cellStyle name="20% - Accent5 2 2 3 4 6" xfId="11214"/>
    <cellStyle name="20% - Accent5 2 2 3 4 7" xfId="11215"/>
    <cellStyle name="20% - Accent5 2 2 3 5" xfId="11216"/>
    <cellStyle name="20% - Accent5 2 2 3 5 2" xfId="11217"/>
    <cellStyle name="20% - Accent5 2 2 3 5 2 2" xfId="11218"/>
    <cellStyle name="20% - Accent5 2 2 3 5 3" xfId="11219"/>
    <cellStyle name="20% - Accent5 2 2 3 5 3 2" xfId="11220"/>
    <cellStyle name="20% - Accent5 2 2 3 5 4" xfId="11221"/>
    <cellStyle name="20% - Accent5 2 2 3 5 5" xfId="11222"/>
    <cellStyle name="20% - Accent5 2 2 3 5 6" xfId="11223"/>
    <cellStyle name="20% - Accent5 2 2 3 5 7" xfId="11224"/>
    <cellStyle name="20% - Accent5 2 2 3 6" xfId="11225"/>
    <cellStyle name="20% - Accent5 2 2 3 6 2" xfId="11226"/>
    <cellStyle name="20% - Accent5 2 2 3 7" xfId="11227"/>
    <cellStyle name="20% - Accent5 2 2 3 7 2" xfId="11228"/>
    <cellStyle name="20% - Accent5 2 2 3 8" xfId="11229"/>
    <cellStyle name="20% - Accent5 2 2 3 9" xfId="11230"/>
    <cellStyle name="20% - Accent5 2 2 4" xfId="11231"/>
    <cellStyle name="20% - Accent5 2 2 4 10" xfId="11232"/>
    <cellStyle name="20% - Accent5 2 2 4 2" xfId="11233"/>
    <cellStyle name="20% - Accent5 2 2 4 2 2" xfId="11234"/>
    <cellStyle name="20% - Accent5 2 2 4 2 2 2" xfId="11235"/>
    <cellStyle name="20% - Accent5 2 2 4 2 3" xfId="11236"/>
    <cellStyle name="20% - Accent5 2 2 4 2 3 2" xfId="11237"/>
    <cellStyle name="20% - Accent5 2 2 4 2 4" xfId="11238"/>
    <cellStyle name="20% - Accent5 2 2 4 2 5" xfId="11239"/>
    <cellStyle name="20% - Accent5 2 2 4 2 6" xfId="11240"/>
    <cellStyle name="20% - Accent5 2 2 4 2 7" xfId="11241"/>
    <cellStyle name="20% - Accent5 2 2 4 3" xfId="11242"/>
    <cellStyle name="20% - Accent5 2 2 4 3 2" xfId="11243"/>
    <cellStyle name="20% - Accent5 2 2 4 3 2 2" xfId="11244"/>
    <cellStyle name="20% - Accent5 2 2 4 3 3" xfId="11245"/>
    <cellStyle name="20% - Accent5 2 2 4 3 3 2" xfId="11246"/>
    <cellStyle name="20% - Accent5 2 2 4 3 4" xfId="11247"/>
    <cellStyle name="20% - Accent5 2 2 4 3 5" xfId="11248"/>
    <cellStyle name="20% - Accent5 2 2 4 3 6" xfId="11249"/>
    <cellStyle name="20% - Accent5 2 2 4 3 7" xfId="11250"/>
    <cellStyle name="20% - Accent5 2 2 4 4" xfId="11251"/>
    <cellStyle name="20% - Accent5 2 2 4 4 2" xfId="11252"/>
    <cellStyle name="20% - Accent5 2 2 4 4 2 2" xfId="11253"/>
    <cellStyle name="20% - Accent5 2 2 4 4 3" xfId="11254"/>
    <cellStyle name="20% - Accent5 2 2 4 4 3 2" xfId="11255"/>
    <cellStyle name="20% - Accent5 2 2 4 4 4" xfId="11256"/>
    <cellStyle name="20% - Accent5 2 2 4 4 5" xfId="11257"/>
    <cellStyle name="20% - Accent5 2 2 4 4 6" xfId="11258"/>
    <cellStyle name="20% - Accent5 2 2 4 4 7" xfId="11259"/>
    <cellStyle name="20% - Accent5 2 2 4 5" xfId="11260"/>
    <cellStyle name="20% - Accent5 2 2 4 5 2" xfId="11261"/>
    <cellStyle name="20% - Accent5 2 2 4 6" xfId="11262"/>
    <cellStyle name="20% - Accent5 2 2 4 6 2" xfId="11263"/>
    <cellStyle name="20% - Accent5 2 2 4 7" xfId="11264"/>
    <cellStyle name="20% - Accent5 2 2 4 8" xfId="11265"/>
    <cellStyle name="20% - Accent5 2 2 4 9" xfId="11266"/>
    <cellStyle name="20% - Accent5 2 2 5" xfId="11267"/>
    <cellStyle name="20% - Accent5 2 2 5 2" xfId="11268"/>
    <cellStyle name="20% - Accent5 2 2 5 2 2" xfId="11269"/>
    <cellStyle name="20% - Accent5 2 2 5 3" xfId="11270"/>
    <cellStyle name="20% - Accent5 2 2 5 3 2" xfId="11271"/>
    <cellStyle name="20% - Accent5 2 2 5 4" xfId="11272"/>
    <cellStyle name="20% - Accent5 2 2 5 5" xfId="11273"/>
    <cellStyle name="20% - Accent5 2 2 5 6" xfId="11274"/>
    <cellStyle name="20% - Accent5 2 2 5 7" xfId="11275"/>
    <cellStyle name="20% - Accent5 2 2 6" xfId="11276"/>
    <cellStyle name="20% - Accent5 2 2 6 2" xfId="11277"/>
    <cellStyle name="20% - Accent5 2 2 6 2 2" xfId="11278"/>
    <cellStyle name="20% - Accent5 2 2 6 3" xfId="11279"/>
    <cellStyle name="20% - Accent5 2 2 6 3 2" xfId="11280"/>
    <cellStyle name="20% - Accent5 2 2 6 4" xfId="11281"/>
    <cellStyle name="20% - Accent5 2 2 6 5" xfId="11282"/>
    <cellStyle name="20% - Accent5 2 2 6 6" xfId="11283"/>
    <cellStyle name="20% - Accent5 2 2 6 7" xfId="11284"/>
    <cellStyle name="20% - Accent5 2 2 7" xfId="11285"/>
    <cellStyle name="20% - Accent5 2 2 7 2" xfId="11286"/>
    <cellStyle name="20% - Accent5 2 2 7 2 2" xfId="11287"/>
    <cellStyle name="20% - Accent5 2 2 7 3" xfId="11288"/>
    <cellStyle name="20% - Accent5 2 2 7 3 2" xfId="11289"/>
    <cellStyle name="20% - Accent5 2 2 7 4" xfId="11290"/>
    <cellStyle name="20% - Accent5 2 2 7 5" xfId="11291"/>
    <cellStyle name="20% - Accent5 2 2 7 6" xfId="11292"/>
    <cellStyle name="20% - Accent5 2 2 7 7" xfId="11293"/>
    <cellStyle name="20% - Accent5 2 2 8" xfId="11294"/>
    <cellStyle name="20% - Accent5 2 2 8 2" xfId="11295"/>
    <cellStyle name="20% - Accent5 2 2 9" xfId="11296"/>
    <cellStyle name="20% - Accent5 2 2 9 2" xfId="11297"/>
    <cellStyle name="20% - Accent5 2 20" xfId="11298"/>
    <cellStyle name="20% - Accent5 2 3" xfId="11299"/>
    <cellStyle name="20% - Accent5 2 3 10" xfId="11300"/>
    <cellStyle name="20% - Accent5 2 3 11" xfId="11301"/>
    <cellStyle name="20% - Accent5 2 3 12" xfId="11302"/>
    <cellStyle name="20% - Accent5 2 3 13" xfId="11303"/>
    <cellStyle name="20% - Accent5 2 3 2" xfId="11304"/>
    <cellStyle name="20% - Accent5 2 3 2 10" xfId="11305"/>
    <cellStyle name="20% - Accent5 2 3 2 11" xfId="11306"/>
    <cellStyle name="20% - Accent5 2 3 2 2" xfId="11307"/>
    <cellStyle name="20% - Accent5 2 3 2 2 10" xfId="11308"/>
    <cellStyle name="20% - Accent5 2 3 2 2 2" xfId="11309"/>
    <cellStyle name="20% - Accent5 2 3 2 2 2 2" xfId="11310"/>
    <cellStyle name="20% - Accent5 2 3 2 2 2 2 2" xfId="11311"/>
    <cellStyle name="20% - Accent5 2 3 2 2 2 3" xfId="11312"/>
    <cellStyle name="20% - Accent5 2 3 2 2 2 3 2" xfId="11313"/>
    <cellStyle name="20% - Accent5 2 3 2 2 2 4" xfId="11314"/>
    <cellStyle name="20% - Accent5 2 3 2 2 2 5" xfId="11315"/>
    <cellStyle name="20% - Accent5 2 3 2 2 2 6" xfId="11316"/>
    <cellStyle name="20% - Accent5 2 3 2 2 2 7" xfId="11317"/>
    <cellStyle name="20% - Accent5 2 3 2 2 3" xfId="11318"/>
    <cellStyle name="20% - Accent5 2 3 2 2 3 2" xfId="11319"/>
    <cellStyle name="20% - Accent5 2 3 2 2 3 2 2" xfId="11320"/>
    <cellStyle name="20% - Accent5 2 3 2 2 3 3" xfId="11321"/>
    <cellStyle name="20% - Accent5 2 3 2 2 3 3 2" xfId="11322"/>
    <cellStyle name="20% - Accent5 2 3 2 2 3 4" xfId="11323"/>
    <cellStyle name="20% - Accent5 2 3 2 2 3 5" xfId="11324"/>
    <cellStyle name="20% - Accent5 2 3 2 2 3 6" xfId="11325"/>
    <cellStyle name="20% - Accent5 2 3 2 2 3 7" xfId="11326"/>
    <cellStyle name="20% - Accent5 2 3 2 2 4" xfId="11327"/>
    <cellStyle name="20% - Accent5 2 3 2 2 4 2" xfId="11328"/>
    <cellStyle name="20% - Accent5 2 3 2 2 4 2 2" xfId="11329"/>
    <cellStyle name="20% - Accent5 2 3 2 2 4 3" xfId="11330"/>
    <cellStyle name="20% - Accent5 2 3 2 2 4 3 2" xfId="11331"/>
    <cellStyle name="20% - Accent5 2 3 2 2 4 4" xfId="11332"/>
    <cellStyle name="20% - Accent5 2 3 2 2 4 5" xfId="11333"/>
    <cellStyle name="20% - Accent5 2 3 2 2 4 6" xfId="11334"/>
    <cellStyle name="20% - Accent5 2 3 2 2 4 7" xfId="11335"/>
    <cellStyle name="20% - Accent5 2 3 2 2 5" xfId="11336"/>
    <cellStyle name="20% - Accent5 2 3 2 2 5 2" xfId="11337"/>
    <cellStyle name="20% - Accent5 2 3 2 2 6" xfId="11338"/>
    <cellStyle name="20% - Accent5 2 3 2 2 6 2" xfId="11339"/>
    <cellStyle name="20% - Accent5 2 3 2 2 7" xfId="11340"/>
    <cellStyle name="20% - Accent5 2 3 2 2 8" xfId="11341"/>
    <cellStyle name="20% - Accent5 2 3 2 2 9" xfId="11342"/>
    <cellStyle name="20% - Accent5 2 3 2 3" xfId="11343"/>
    <cellStyle name="20% - Accent5 2 3 2 3 2" xfId="11344"/>
    <cellStyle name="20% - Accent5 2 3 2 3 2 2" xfId="11345"/>
    <cellStyle name="20% - Accent5 2 3 2 3 3" xfId="11346"/>
    <cellStyle name="20% - Accent5 2 3 2 3 3 2" xfId="11347"/>
    <cellStyle name="20% - Accent5 2 3 2 3 4" xfId="11348"/>
    <cellStyle name="20% - Accent5 2 3 2 3 5" xfId="11349"/>
    <cellStyle name="20% - Accent5 2 3 2 3 6" xfId="11350"/>
    <cellStyle name="20% - Accent5 2 3 2 3 7" xfId="11351"/>
    <cellStyle name="20% - Accent5 2 3 2 4" xfId="11352"/>
    <cellStyle name="20% - Accent5 2 3 2 4 2" xfId="11353"/>
    <cellStyle name="20% - Accent5 2 3 2 4 2 2" xfId="11354"/>
    <cellStyle name="20% - Accent5 2 3 2 4 3" xfId="11355"/>
    <cellStyle name="20% - Accent5 2 3 2 4 3 2" xfId="11356"/>
    <cellStyle name="20% - Accent5 2 3 2 4 4" xfId="11357"/>
    <cellStyle name="20% - Accent5 2 3 2 4 5" xfId="11358"/>
    <cellStyle name="20% - Accent5 2 3 2 4 6" xfId="11359"/>
    <cellStyle name="20% - Accent5 2 3 2 4 7" xfId="11360"/>
    <cellStyle name="20% - Accent5 2 3 2 5" xfId="11361"/>
    <cellStyle name="20% - Accent5 2 3 2 5 2" xfId="11362"/>
    <cellStyle name="20% - Accent5 2 3 2 5 2 2" xfId="11363"/>
    <cellStyle name="20% - Accent5 2 3 2 5 3" xfId="11364"/>
    <cellStyle name="20% - Accent5 2 3 2 5 3 2" xfId="11365"/>
    <cellStyle name="20% - Accent5 2 3 2 5 4" xfId="11366"/>
    <cellStyle name="20% - Accent5 2 3 2 5 5" xfId="11367"/>
    <cellStyle name="20% - Accent5 2 3 2 5 6" xfId="11368"/>
    <cellStyle name="20% - Accent5 2 3 2 5 7" xfId="11369"/>
    <cellStyle name="20% - Accent5 2 3 2 6" xfId="11370"/>
    <cellStyle name="20% - Accent5 2 3 2 6 2" xfId="11371"/>
    <cellStyle name="20% - Accent5 2 3 2 7" xfId="11372"/>
    <cellStyle name="20% - Accent5 2 3 2 7 2" xfId="11373"/>
    <cellStyle name="20% - Accent5 2 3 2 8" xfId="11374"/>
    <cellStyle name="20% - Accent5 2 3 2 9" xfId="11375"/>
    <cellStyle name="20% - Accent5 2 3 3" xfId="11376"/>
    <cellStyle name="20% - Accent5 2 3 3 10" xfId="11377"/>
    <cellStyle name="20% - Accent5 2 3 3 11" xfId="11378"/>
    <cellStyle name="20% - Accent5 2 3 3 2" xfId="11379"/>
    <cellStyle name="20% - Accent5 2 3 3 2 10" xfId="11380"/>
    <cellStyle name="20% - Accent5 2 3 3 2 2" xfId="11381"/>
    <cellStyle name="20% - Accent5 2 3 3 2 2 2" xfId="11382"/>
    <cellStyle name="20% - Accent5 2 3 3 2 2 2 2" xfId="11383"/>
    <cellStyle name="20% - Accent5 2 3 3 2 2 3" xfId="11384"/>
    <cellStyle name="20% - Accent5 2 3 3 2 2 3 2" xfId="11385"/>
    <cellStyle name="20% - Accent5 2 3 3 2 2 4" xfId="11386"/>
    <cellStyle name="20% - Accent5 2 3 3 2 2 5" xfId="11387"/>
    <cellStyle name="20% - Accent5 2 3 3 2 2 6" xfId="11388"/>
    <cellStyle name="20% - Accent5 2 3 3 2 2 7" xfId="11389"/>
    <cellStyle name="20% - Accent5 2 3 3 2 3" xfId="11390"/>
    <cellStyle name="20% - Accent5 2 3 3 2 3 2" xfId="11391"/>
    <cellStyle name="20% - Accent5 2 3 3 2 3 2 2" xfId="11392"/>
    <cellStyle name="20% - Accent5 2 3 3 2 3 3" xfId="11393"/>
    <cellStyle name="20% - Accent5 2 3 3 2 3 3 2" xfId="11394"/>
    <cellStyle name="20% - Accent5 2 3 3 2 3 4" xfId="11395"/>
    <cellStyle name="20% - Accent5 2 3 3 2 3 5" xfId="11396"/>
    <cellStyle name="20% - Accent5 2 3 3 2 3 6" xfId="11397"/>
    <cellStyle name="20% - Accent5 2 3 3 2 3 7" xfId="11398"/>
    <cellStyle name="20% - Accent5 2 3 3 2 4" xfId="11399"/>
    <cellStyle name="20% - Accent5 2 3 3 2 4 2" xfId="11400"/>
    <cellStyle name="20% - Accent5 2 3 3 2 4 2 2" xfId="11401"/>
    <cellStyle name="20% - Accent5 2 3 3 2 4 3" xfId="11402"/>
    <cellStyle name="20% - Accent5 2 3 3 2 4 3 2" xfId="11403"/>
    <cellStyle name="20% - Accent5 2 3 3 2 4 4" xfId="11404"/>
    <cellStyle name="20% - Accent5 2 3 3 2 4 5" xfId="11405"/>
    <cellStyle name="20% - Accent5 2 3 3 2 4 6" xfId="11406"/>
    <cellStyle name="20% - Accent5 2 3 3 2 4 7" xfId="11407"/>
    <cellStyle name="20% - Accent5 2 3 3 2 5" xfId="11408"/>
    <cellStyle name="20% - Accent5 2 3 3 2 5 2" xfId="11409"/>
    <cellStyle name="20% - Accent5 2 3 3 2 6" xfId="11410"/>
    <cellStyle name="20% - Accent5 2 3 3 2 6 2" xfId="11411"/>
    <cellStyle name="20% - Accent5 2 3 3 2 7" xfId="11412"/>
    <cellStyle name="20% - Accent5 2 3 3 2 8" xfId="11413"/>
    <cellStyle name="20% - Accent5 2 3 3 2 9" xfId="11414"/>
    <cellStyle name="20% - Accent5 2 3 3 3" xfId="11415"/>
    <cellStyle name="20% - Accent5 2 3 3 3 2" xfId="11416"/>
    <cellStyle name="20% - Accent5 2 3 3 3 2 2" xfId="11417"/>
    <cellStyle name="20% - Accent5 2 3 3 3 3" xfId="11418"/>
    <cellStyle name="20% - Accent5 2 3 3 3 3 2" xfId="11419"/>
    <cellStyle name="20% - Accent5 2 3 3 3 4" xfId="11420"/>
    <cellStyle name="20% - Accent5 2 3 3 3 5" xfId="11421"/>
    <cellStyle name="20% - Accent5 2 3 3 3 6" xfId="11422"/>
    <cellStyle name="20% - Accent5 2 3 3 3 7" xfId="11423"/>
    <cellStyle name="20% - Accent5 2 3 3 4" xfId="11424"/>
    <cellStyle name="20% - Accent5 2 3 3 4 2" xfId="11425"/>
    <cellStyle name="20% - Accent5 2 3 3 4 2 2" xfId="11426"/>
    <cellStyle name="20% - Accent5 2 3 3 4 3" xfId="11427"/>
    <cellStyle name="20% - Accent5 2 3 3 4 3 2" xfId="11428"/>
    <cellStyle name="20% - Accent5 2 3 3 4 4" xfId="11429"/>
    <cellStyle name="20% - Accent5 2 3 3 4 5" xfId="11430"/>
    <cellStyle name="20% - Accent5 2 3 3 4 6" xfId="11431"/>
    <cellStyle name="20% - Accent5 2 3 3 4 7" xfId="11432"/>
    <cellStyle name="20% - Accent5 2 3 3 5" xfId="11433"/>
    <cellStyle name="20% - Accent5 2 3 3 5 2" xfId="11434"/>
    <cellStyle name="20% - Accent5 2 3 3 5 2 2" xfId="11435"/>
    <cellStyle name="20% - Accent5 2 3 3 5 3" xfId="11436"/>
    <cellStyle name="20% - Accent5 2 3 3 5 3 2" xfId="11437"/>
    <cellStyle name="20% - Accent5 2 3 3 5 4" xfId="11438"/>
    <cellStyle name="20% - Accent5 2 3 3 5 5" xfId="11439"/>
    <cellStyle name="20% - Accent5 2 3 3 5 6" xfId="11440"/>
    <cellStyle name="20% - Accent5 2 3 3 5 7" xfId="11441"/>
    <cellStyle name="20% - Accent5 2 3 3 6" xfId="11442"/>
    <cellStyle name="20% - Accent5 2 3 3 6 2" xfId="11443"/>
    <cellStyle name="20% - Accent5 2 3 3 7" xfId="11444"/>
    <cellStyle name="20% - Accent5 2 3 3 7 2" xfId="11445"/>
    <cellStyle name="20% - Accent5 2 3 3 8" xfId="11446"/>
    <cellStyle name="20% - Accent5 2 3 3 9" xfId="11447"/>
    <cellStyle name="20% - Accent5 2 3 4" xfId="11448"/>
    <cellStyle name="20% - Accent5 2 3 4 10" xfId="11449"/>
    <cellStyle name="20% - Accent5 2 3 4 2" xfId="11450"/>
    <cellStyle name="20% - Accent5 2 3 4 2 2" xfId="11451"/>
    <cellStyle name="20% - Accent5 2 3 4 2 2 2" xfId="11452"/>
    <cellStyle name="20% - Accent5 2 3 4 2 3" xfId="11453"/>
    <cellStyle name="20% - Accent5 2 3 4 2 3 2" xfId="11454"/>
    <cellStyle name="20% - Accent5 2 3 4 2 4" xfId="11455"/>
    <cellStyle name="20% - Accent5 2 3 4 2 5" xfId="11456"/>
    <cellStyle name="20% - Accent5 2 3 4 2 6" xfId="11457"/>
    <cellStyle name="20% - Accent5 2 3 4 2 7" xfId="11458"/>
    <cellStyle name="20% - Accent5 2 3 4 3" xfId="11459"/>
    <cellStyle name="20% - Accent5 2 3 4 3 2" xfId="11460"/>
    <cellStyle name="20% - Accent5 2 3 4 3 2 2" xfId="11461"/>
    <cellStyle name="20% - Accent5 2 3 4 3 3" xfId="11462"/>
    <cellStyle name="20% - Accent5 2 3 4 3 3 2" xfId="11463"/>
    <cellStyle name="20% - Accent5 2 3 4 3 4" xfId="11464"/>
    <cellStyle name="20% - Accent5 2 3 4 3 5" xfId="11465"/>
    <cellStyle name="20% - Accent5 2 3 4 3 6" xfId="11466"/>
    <cellStyle name="20% - Accent5 2 3 4 3 7" xfId="11467"/>
    <cellStyle name="20% - Accent5 2 3 4 4" xfId="11468"/>
    <cellStyle name="20% - Accent5 2 3 4 4 2" xfId="11469"/>
    <cellStyle name="20% - Accent5 2 3 4 4 2 2" xfId="11470"/>
    <cellStyle name="20% - Accent5 2 3 4 4 3" xfId="11471"/>
    <cellStyle name="20% - Accent5 2 3 4 4 3 2" xfId="11472"/>
    <cellStyle name="20% - Accent5 2 3 4 4 4" xfId="11473"/>
    <cellStyle name="20% - Accent5 2 3 4 4 5" xfId="11474"/>
    <cellStyle name="20% - Accent5 2 3 4 4 6" xfId="11475"/>
    <cellStyle name="20% - Accent5 2 3 4 4 7" xfId="11476"/>
    <cellStyle name="20% - Accent5 2 3 4 5" xfId="11477"/>
    <cellStyle name="20% - Accent5 2 3 4 5 2" xfId="11478"/>
    <cellStyle name="20% - Accent5 2 3 4 6" xfId="11479"/>
    <cellStyle name="20% - Accent5 2 3 4 6 2" xfId="11480"/>
    <cellStyle name="20% - Accent5 2 3 4 7" xfId="11481"/>
    <cellStyle name="20% - Accent5 2 3 4 8" xfId="11482"/>
    <cellStyle name="20% - Accent5 2 3 4 9" xfId="11483"/>
    <cellStyle name="20% - Accent5 2 3 5" xfId="11484"/>
    <cellStyle name="20% - Accent5 2 3 5 2" xfId="11485"/>
    <cellStyle name="20% - Accent5 2 3 5 2 2" xfId="11486"/>
    <cellStyle name="20% - Accent5 2 3 5 3" xfId="11487"/>
    <cellStyle name="20% - Accent5 2 3 5 3 2" xfId="11488"/>
    <cellStyle name="20% - Accent5 2 3 5 4" xfId="11489"/>
    <cellStyle name="20% - Accent5 2 3 5 5" xfId="11490"/>
    <cellStyle name="20% - Accent5 2 3 5 6" xfId="11491"/>
    <cellStyle name="20% - Accent5 2 3 5 7" xfId="11492"/>
    <cellStyle name="20% - Accent5 2 3 6" xfId="11493"/>
    <cellStyle name="20% - Accent5 2 3 6 2" xfId="11494"/>
    <cellStyle name="20% - Accent5 2 3 6 2 2" xfId="11495"/>
    <cellStyle name="20% - Accent5 2 3 6 3" xfId="11496"/>
    <cellStyle name="20% - Accent5 2 3 6 3 2" xfId="11497"/>
    <cellStyle name="20% - Accent5 2 3 6 4" xfId="11498"/>
    <cellStyle name="20% - Accent5 2 3 6 5" xfId="11499"/>
    <cellStyle name="20% - Accent5 2 3 6 6" xfId="11500"/>
    <cellStyle name="20% - Accent5 2 3 6 7" xfId="11501"/>
    <cellStyle name="20% - Accent5 2 3 7" xfId="11502"/>
    <cellStyle name="20% - Accent5 2 3 7 2" xfId="11503"/>
    <cellStyle name="20% - Accent5 2 3 7 2 2" xfId="11504"/>
    <cellStyle name="20% - Accent5 2 3 7 3" xfId="11505"/>
    <cellStyle name="20% - Accent5 2 3 7 3 2" xfId="11506"/>
    <cellStyle name="20% - Accent5 2 3 7 4" xfId="11507"/>
    <cellStyle name="20% - Accent5 2 3 7 5" xfId="11508"/>
    <cellStyle name="20% - Accent5 2 3 7 6" xfId="11509"/>
    <cellStyle name="20% - Accent5 2 3 7 7" xfId="11510"/>
    <cellStyle name="20% - Accent5 2 3 8" xfId="11511"/>
    <cellStyle name="20% - Accent5 2 3 8 2" xfId="11512"/>
    <cellStyle name="20% - Accent5 2 3 9" xfId="11513"/>
    <cellStyle name="20% - Accent5 2 3 9 2" xfId="11514"/>
    <cellStyle name="20% - Accent5 2 4" xfId="11515"/>
    <cellStyle name="20% - Accent5 2 4 10" xfId="11516"/>
    <cellStyle name="20% - Accent5 2 4 11" xfId="11517"/>
    <cellStyle name="20% - Accent5 2 4 12" xfId="11518"/>
    <cellStyle name="20% - Accent5 2 4 13" xfId="11519"/>
    <cellStyle name="20% - Accent5 2 4 2" xfId="11520"/>
    <cellStyle name="20% - Accent5 2 4 2 10" xfId="11521"/>
    <cellStyle name="20% - Accent5 2 4 2 11" xfId="11522"/>
    <cellStyle name="20% - Accent5 2 4 2 2" xfId="11523"/>
    <cellStyle name="20% - Accent5 2 4 2 2 10" xfId="11524"/>
    <cellStyle name="20% - Accent5 2 4 2 2 2" xfId="11525"/>
    <cellStyle name="20% - Accent5 2 4 2 2 2 2" xfId="11526"/>
    <cellStyle name="20% - Accent5 2 4 2 2 2 2 2" xfId="11527"/>
    <cellStyle name="20% - Accent5 2 4 2 2 2 3" xfId="11528"/>
    <cellStyle name="20% - Accent5 2 4 2 2 2 3 2" xfId="11529"/>
    <cellStyle name="20% - Accent5 2 4 2 2 2 4" xfId="11530"/>
    <cellStyle name="20% - Accent5 2 4 2 2 2 5" xfId="11531"/>
    <cellStyle name="20% - Accent5 2 4 2 2 2 6" xfId="11532"/>
    <cellStyle name="20% - Accent5 2 4 2 2 2 7" xfId="11533"/>
    <cellStyle name="20% - Accent5 2 4 2 2 3" xfId="11534"/>
    <cellStyle name="20% - Accent5 2 4 2 2 3 2" xfId="11535"/>
    <cellStyle name="20% - Accent5 2 4 2 2 3 2 2" xfId="11536"/>
    <cellStyle name="20% - Accent5 2 4 2 2 3 3" xfId="11537"/>
    <cellStyle name="20% - Accent5 2 4 2 2 3 3 2" xfId="11538"/>
    <cellStyle name="20% - Accent5 2 4 2 2 3 4" xfId="11539"/>
    <cellStyle name="20% - Accent5 2 4 2 2 3 5" xfId="11540"/>
    <cellStyle name="20% - Accent5 2 4 2 2 3 6" xfId="11541"/>
    <cellStyle name="20% - Accent5 2 4 2 2 3 7" xfId="11542"/>
    <cellStyle name="20% - Accent5 2 4 2 2 4" xfId="11543"/>
    <cellStyle name="20% - Accent5 2 4 2 2 4 2" xfId="11544"/>
    <cellStyle name="20% - Accent5 2 4 2 2 4 2 2" xfId="11545"/>
    <cellStyle name="20% - Accent5 2 4 2 2 4 3" xfId="11546"/>
    <cellStyle name="20% - Accent5 2 4 2 2 4 3 2" xfId="11547"/>
    <cellStyle name="20% - Accent5 2 4 2 2 4 4" xfId="11548"/>
    <cellStyle name="20% - Accent5 2 4 2 2 4 5" xfId="11549"/>
    <cellStyle name="20% - Accent5 2 4 2 2 4 6" xfId="11550"/>
    <cellStyle name="20% - Accent5 2 4 2 2 4 7" xfId="11551"/>
    <cellStyle name="20% - Accent5 2 4 2 2 5" xfId="11552"/>
    <cellStyle name="20% - Accent5 2 4 2 2 5 2" xfId="11553"/>
    <cellStyle name="20% - Accent5 2 4 2 2 6" xfId="11554"/>
    <cellStyle name="20% - Accent5 2 4 2 2 6 2" xfId="11555"/>
    <cellStyle name="20% - Accent5 2 4 2 2 7" xfId="11556"/>
    <cellStyle name="20% - Accent5 2 4 2 2 8" xfId="11557"/>
    <cellStyle name="20% - Accent5 2 4 2 2 9" xfId="11558"/>
    <cellStyle name="20% - Accent5 2 4 2 3" xfId="11559"/>
    <cellStyle name="20% - Accent5 2 4 2 3 2" xfId="11560"/>
    <cellStyle name="20% - Accent5 2 4 2 3 2 2" xfId="11561"/>
    <cellStyle name="20% - Accent5 2 4 2 3 3" xfId="11562"/>
    <cellStyle name="20% - Accent5 2 4 2 3 3 2" xfId="11563"/>
    <cellStyle name="20% - Accent5 2 4 2 3 4" xfId="11564"/>
    <cellStyle name="20% - Accent5 2 4 2 3 5" xfId="11565"/>
    <cellStyle name="20% - Accent5 2 4 2 3 6" xfId="11566"/>
    <cellStyle name="20% - Accent5 2 4 2 3 7" xfId="11567"/>
    <cellStyle name="20% - Accent5 2 4 2 4" xfId="11568"/>
    <cellStyle name="20% - Accent5 2 4 2 4 2" xfId="11569"/>
    <cellStyle name="20% - Accent5 2 4 2 4 2 2" xfId="11570"/>
    <cellStyle name="20% - Accent5 2 4 2 4 3" xfId="11571"/>
    <cellStyle name="20% - Accent5 2 4 2 4 3 2" xfId="11572"/>
    <cellStyle name="20% - Accent5 2 4 2 4 4" xfId="11573"/>
    <cellStyle name="20% - Accent5 2 4 2 4 5" xfId="11574"/>
    <cellStyle name="20% - Accent5 2 4 2 4 6" xfId="11575"/>
    <cellStyle name="20% - Accent5 2 4 2 4 7" xfId="11576"/>
    <cellStyle name="20% - Accent5 2 4 2 5" xfId="11577"/>
    <cellStyle name="20% - Accent5 2 4 2 5 2" xfId="11578"/>
    <cellStyle name="20% - Accent5 2 4 2 5 2 2" xfId="11579"/>
    <cellStyle name="20% - Accent5 2 4 2 5 3" xfId="11580"/>
    <cellStyle name="20% - Accent5 2 4 2 5 3 2" xfId="11581"/>
    <cellStyle name="20% - Accent5 2 4 2 5 4" xfId="11582"/>
    <cellStyle name="20% - Accent5 2 4 2 5 5" xfId="11583"/>
    <cellStyle name="20% - Accent5 2 4 2 5 6" xfId="11584"/>
    <cellStyle name="20% - Accent5 2 4 2 5 7" xfId="11585"/>
    <cellStyle name="20% - Accent5 2 4 2 6" xfId="11586"/>
    <cellStyle name="20% - Accent5 2 4 2 6 2" xfId="11587"/>
    <cellStyle name="20% - Accent5 2 4 2 7" xfId="11588"/>
    <cellStyle name="20% - Accent5 2 4 2 7 2" xfId="11589"/>
    <cellStyle name="20% - Accent5 2 4 2 8" xfId="11590"/>
    <cellStyle name="20% - Accent5 2 4 2 9" xfId="11591"/>
    <cellStyle name="20% - Accent5 2 4 3" xfId="11592"/>
    <cellStyle name="20% - Accent5 2 4 3 10" xfId="11593"/>
    <cellStyle name="20% - Accent5 2 4 3 11" xfId="11594"/>
    <cellStyle name="20% - Accent5 2 4 3 2" xfId="11595"/>
    <cellStyle name="20% - Accent5 2 4 3 2 10" xfId="11596"/>
    <cellStyle name="20% - Accent5 2 4 3 2 2" xfId="11597"/>
    <cellStyle name="20% - Accent5 2 4 3 2 2 2" xfId="11598"/>
    <cellStyle name="20% - Accent5 2 4 3 2 2 2 2" xfId="11599"/>
    <cellStyle name="20% - Accent5 2 4 3 2 2 3" xfId="11600"/>
    <cellStyle name="20% - Accent5 2 4 3 2 2 3 2" xfId="11601"/>
    <cellStyle name="20% - Accent5 2 4 3 2 2 4" xfId="11602"/>
    <cellStyle name="20% - Accent5 2 4 3 2 2 5" xfId="11603"/>
    <cellStyle name="20% - Accent5 2 4 3 2 2 6" xfId="11604"/>
    <cellStyle name="20% - Accent5 2 4 3 2 2 7" xfId="11605"/>
    <cellStyle name="20% - Accent5 2 4 3 2 3" xfId="11606"/>
    <cellStyle name="20% - Accent5 2 4 3 2 3 2" xfId="11607"/>
    <cellStyle name="20% - Accent5 2 4 3 2 3 2 2" xfId="11608"/>
    <cellStyle name="20% - Accent5 2 4 3 2 3 3" xfId="11609"/>
    <cellStyle name="20% - Accent5 2 4 3 2 3 3 2" xfId="11610"/>
    <cellStyle name="20% - Accent5 2 4 3 2 3 4" xfId="11611"/>
    <cellStyle name="20% - Accent5 2 4 3 2 3 5" xfId="11612"/>
    <cellStyle name="20% - Accent5 2 4 3 2 3 6" xfId="11613"/>
    <cellStyle name="20% - Accent5 2 4 3 2 3 7" xfId="11614"/>
    <cellStyle name="20% - Accent5 2 4 3 2 4" xfId="11615"/>
    <cellStyle name="20% - Accent5 2 4 3 2 4 2" xfId="11616"/>
    <cellStyle name="20% - Accent5 2 4 3 2 4 2 2" xfId="11617"/>
    <cellStyle name="20% - Accent5 2 4 3 2 4 3" xfId="11618"/>
    <cellStyle name="20% - Accent5 2 4 3 2 4 3 2" xfId="11619"/>
    <cellStyle name="20% - Accent5 2 4 3 2 4 4" xfId="11620"/>
    <cellStyle name="20% - Accent5 2 4 3 2 4 5" xfId="11621"/>
    <cellStyle name="20% - Accent5 2 4 3 2 4 6" xfId="11622"/>
    <cellStyle name="20% - Accent5 2 4 3 2 4 7" xfId="11623"/>
    <cellStyle name="20% - Accent5 2 4 3 2 5" xfId="11624"/>
    <cellStyle name="20% - Accent5 2 4 3 2 5 2" xfId="11625"/>
    <cellStyle name="20% - Accent5 2 4 3 2 6" xfId="11626"/>
    <cellStyle name="20% - Accent5 2 4 3 2 6 2" xfId="11627"/>
    <cellStyle name="20% - Accent5 2 4 3 2 7" xfId="11628"/>
    <cellStyle name="20% - Accent5 2 4 3 2 8" xfId="11629"/>
    <cellStyle name="20% - Accent5 2 4 3 2 9" xfId="11630"/>
    <cellStyle name="20% - Accent5 2 4 3 3" xfId="11631"/>
    <cellStyle name="20% - Accent5 2 4 3 3 2" xfId="11632"/>
    <cellStyle name="20% - Accent5 2 4 3 3 2 2" xfId="11633"/>
    <cellStyle name="20% - Accent5 2 4 3 3 3" xfId="11634"/>
    <cellStyle name="20% - Accent5 2 4 3 3 3 2" xfId="11635"/>
    <cellStyle name="20% - Accent5 2 4 3 3 4" xfId="11636"/>
    <cellStyle name="20% - Accent5 2 4 3 3 5" xfId="11637"/>
    <cellStyle name="20% - Accent5 2 4 3 3 6" xfId="11638"/>
    <cellStyle name="20% - Accent5 2 4 3 3 7" xfId="11639"/>
    <cellStyle name="20% - Accent5 2 4 3 4" xfId="11640"/>
    <cellStyle name="20% - Accent5 2 4 3 4 2" xfId="11641"/>
    <cellStyle name="20% - Accent5 2 4 3 4 2 2" xfId="11642"/>
    <cellStyle name="20% - Accent5 2 4 3 4 3" xfId="11643"/>
    <cellStyle name="20% - Accent5 2 4 3 4 3 2" xfId="11644"/>
    <cellStyle name="20% - Accent5 2 4 3 4 4" xfId="11645"/>
    <cellStyle name="20% - Accent5 2 4 3 4 5" xfId="11646"/>
    <cellStyle name="20% - Accent5 2 4 3 4 6" xfId="11647"/>
    <cellStyle name="20% - Accent5 2 4 3 4 7" xfId="11648"/>
    <cellStyle name="20% - Accent5 2 4 3 5" xfId="11649"/>
    <cellStyle name="20% - Accent5 2 4 3 5 2" xfId="11650"/>
    <cellStyle name="20% - Accent5 2 4 3 5 2 2" xfId="11651"/>
    <cellStyle name="20% - Accent5 2 4 3 5 3" xfId="11652"/>
    <cellStyle name="20% - Accent5 2 4 3 5 3 2" xfId="11653"/>
    <cellStyle name="20% - Accent5 2 4 3 5 4" xfId="11654"/>
    <cellStyle name="20% - Accent5 2 4 3 5 5" xfId="11655"/>
    <cellStyle name="20% - Accent5 2 4 3 5 6" xfId="11656"/>
    <cellStyle name="20% - Accent5 2 4 3 5 7" xfId="11657"/>
    <cellStyle name="20% - Accent5 2 4 3 6" xfId="11658"/>
    <cellStyle name="20% - Accent5 2 4 3 6 2" xfId="11659"/>
    <cellStyle name="20% - Accent5 2 4 3 7" xfId="11660"/>
    <cellStyle name="20% - Accent5 2 4 3 7 2" xfId="11661"/>
    <cellStyle name="20% - Accent5 2 4 3 8" xfId="11662"/>
    <cellStyle name="20% - Accent5 2 4 3 9" xfId="11663"/>
    <cellStyle name="20% - Accent5 2 4 4" xfId="11664"/>
    <cellStyle name="20% - Accent5 2 4 4 10" xfId="11665"/>
    <cellStyle name="20% - Accent5 2 4 4 2" xfId="11666"/>
    <cellStyle name="20% - Accent5 2 4 4 2 2" xfId="11667"/>
    <cellStyle name="20% - Accent5 2 4 4 2 2 2" xfId="11668"/>
    <cellStyle name="20% - Accent5 2 4 4 2 3" xfId="11669"/>
    <cellStyle name="20% - Accent5 2 4 4 2 3 2" xfId="11670"/>
    <cellStyle name="20% - Accent5 2 4 4 2 4" xfId="11671"/>
    <cellStyle name="20% - Accent5 2 4 4 2 5" xfId="11672"/>
    <cellStyle name="20% - Accent5 2 4 4 2 6" xfId="11673"/>
    <cellStyle name="20% - Accent5 2 4 4 2 7" xfId="11674"/>
    <cellStyle name="20% - Accent5 2 4 4 3" xfId="11675"/>
    <cellStyle name="20% - Accent5 2 4 4 3 2" xfId="11676"/>
    <cellStyle name="20% - Accent5 2 4 4 3 2 2" xfId="11677"/>
    <cellStyle name="20% - Accent5 2 4 4 3 3" xfId="11678"/>
    <cellStyle name="20% - Accent5 2 4 4 3 3 2" xfId="11679"/>
    <cellStyle name="20% - Accent5 2 4 4 3 4" xfId="11680"/>
    <cellStyle name="20% - Accent5 2 4 4 3 5" xfId="11681"/>
    <cellStyle name="20% - Accent5 2 4 4 3 6" xfId="11682"/>
    <cellStyle name="20% - Accent5 2 4 4 3 7" xfId="11683"/>
    <cellStyle name="20% - Accent5 2 4 4 4" xfId="11684"/>
    <cellStyle name="20% - Accent5 2 4 4 4 2" xfId="11685"/>
    <cellStyle name="20% - Accent5 2 4 4 4 2 2" xfId="11686"/>
    <cellStyle name="20% - Accent5 2 4 4 4 3" xfId="11687"/>
    <cellStyle name="20% - Accent5 2 4 4 4 3 2" xfId="11688"/>
    <cellStyle name="20% - Accent5 2 4 4 4 4" xfId="11689"/>
    <cellStyle name="20% - Accent5 2 4 4 4 5" xfId="11690"/>
    <cellStyle name="20% - Accent5 2 4 4 4 6" xfId="11691"/>
    <cellStyle name="20% - Accent5 2 4 4 4 7" xfId="11692"/>
    <cellStyle name="20% - Accent5 2 4 4 5" xfId="11693"/>
    <cellStyle name="20% - Accent5 2 4 4 5 2" xfId="11694"/>
    <cellStyle name="20% - Accent5 2 4 4 6" xfId="11695"/>
    <cellStyle name="20% - Accent5 2 4 4 6 2" xfId="11696"/>
    <cellStyle name="20% - Accent5 2 4 4 7" xfId="11697"/>
    <cellStyle name="20% - Accent5 2 4 4 8" xfId="11698"/>
    <cellStyle name="20% - Accent5 2 4 4 9" xfId="11699"/>
    <cellStyle name="20% - Accent5 2 4 5" xfId="11700"/>
    <cellStyle name="20% - Accent5 2 4 5 2" xfId="11701"/>
    <cellStyle name="20% - Accent5 2 4 5 2 2" xfId="11702"/>
    <cellStyle name="20% - Accent5 2 4 5 3" xfId="11703"/>
    <cellStyle name="20% - Accent5 2 4 5 3 2" xfId="11704"/>
    <cellStyle name="20% - Accent5 2 4 5 4" xfId="11705"/>
    <cellStyle name="20% - Accent5 2 4 5 5" xfId="11706"/>
    <cellStyle name="20% - Accent5 2 4 5 6" xfId="11707"/>
    <cellStyle name="20% - Accent5 2 4 5 7" xfId="11708"/>
    <cellStyle name="20% - Accent5 2 4 6" xfId="11709"/>
    <cellStyle name="20% - Accent5 2 4 6 2" xfId="11710"/>
    <cellStyle name="20% - Accent5 2 4 6 2 2" xfId="11711"/>
    <cellStyle name="20% - Accent5 2 4 6 3" xfId="11712"/>
    <cellStyle name="20% - Accent5 2 4 6 3 2" xfId="11713"/>
    <cellStyle name="20% - Accent5 2 4 6 4" xfId="11714"/>
    <cellStyle name="20% - Accent5 2 4 6 5" xfId="11715"/>
    <cellStyle name="20% - Accent5 2 4 6 6" xfId="11716"/>
    <cellStyle name="20% - Accent5 2 4 6 7" xfId="11717"/>
    <cellStyle name="20% - Accent5 2 4 7" xfId="11718"/>
    <cellStyle name="20% - Accent5 2 4 7 2" xfId="11719"/>
    <cellStyle name="20% - Accent5 2 4 7 2 2" xfId="11720"/>
    <cellStyle name="20% - Accent5 2 4 7 3" xfId="11721"/>
    <cellStyle name="20% - Accent5 2 4 7 3 2" xfId="11722"/>
    <cellStyle name="20% - Accent5 2 4 7 4" xfId="11723"/>
    <cellStyle name="20% - Accent5 2 4 7 5" xfId="11724"/>
    <cellStyle name="20% - Accent5 2 4 7 6" xfId="11725"/>
    <cellStyle name="20% - Accent5 2 4 7 7" xfId="11726"/>
    <cellStyle name="20% - Accent5 2 4 8" xfId="11727"/>
    <cellStyle name="20% - Accent5 2 4 8 2" xfId="11728"/>
    <cellStyle name="20% - Accent5 2 4 9" xfId="11729"/>
    <cellStyle name="20% - Accent5 2 4 9 2" xfId="11730"/>
    <cellStyle name="20% - Accent5 2 5" xfId="11731"/>
    <cellStyle name="20% - Accent5 2 5 10" xfId="11732"/>
    <cellStyle name="20% - Accent5 2 5 11" xfId="11733"/>
    <cellStyle name="20% - Accent5 2 5 12" xfId="11734"/>
    <cellStyle name="20% - Accent5 2 5 13" xfId="11735"/>
    <cellStyle name="20% - Accent5 2 5 2" xfId="11736"/>
    <cellStyle name="20% - Accent5 2 5 2 10" xfId="11737"/>
    <cellStyle name="20% - Accent5 2 5 2 11" xfId="11738"/>
    <cellStyle name="20% - Accent5 2 5 2 2" xfId="11739"/>
    <cellStyle name="20% - Accent5 2 5 2 2 10" xfId="11740"/>
    <cellStyle name="20% - Accent5 2 5 2 2 2" xfId="11741"/>
    <cellStyle name="20% - Accent5 2 5 2 2 2 2" xfId="11742"/>
    <cellStyle name="20% - Accent5 2 5 2 2 2 2 2" xfId="11743"/>
    <cellStyle name="20% - Accent5 2 5 2 2 2 3" xfId="11744"/>
    <cellStyle name="20% - Accent5 2 5 2 2 2 3 2" xfId="11745"/>
    <cellStyle name="20% - Accent5 2 5 2 2 2 4" xfId="11746"/>
    <cellStyle name="20% - Accent5 2 5 2 2 2 5" xfId="11747"/>
    <cellStyle name="20% - Accent5 2 5 2 2 2 6" xfId="11748"/>
    <cellStyle name="20% - Accent5 2 5 2 2 2 7" xfId="11749"/>
    <cellStyle name="20% - Accent5 2 5 2 2 3" xfId="11750"/>
    <cellStyle name="20% - Accent5 2 5 2 2 3 2" xfId="11751"/>
    <cellStyle name="20% - Accent5 2 5 2 2 3 2 2" xfId="11752"/>
    <cellStyle name="20% - Accent5 2 5 2 2 3 3" xfId="11753"/>
    <cellStyle name="20% - Accent5 2 5 2 2 3 3 2" xfId="11754"/>
    <cellStyle name="20% - Accent5 2 5 2 2 3 4" xfId="11755"/>
    <cellStyle name="20% - Accent5 2 5 2 2 3 5" xfId="11756"/>
    <cellStyle name="20% - Accent5 2 5 2 2 3 6" xfId="11757"/>
    <cellStyle name="20% - Accent5 2 5 2 2 3 7" xfId="11758"/>
    <cellStyle name="20% - Accent5 2 5 2 2 4" xfId="11759"/>
    <cellStyle name="20% - Accent5 2 5 2 2 4 2" xfId="11760"/>
    <cellStyle name="20% - Accent5 2 5 2 2 4 2 2" xfId="11761"/>
    <cellStyle name="20% - Accent5 2 5 2 2 4 3" xfId="11762"/>
    <cellStyle name="20% - Accent5 2 5 2 2 4 3 2" xfId="11763"/>
    <cellStyle name="20% - Accent5 2 5 2 2 4 4" xfId="11764"/>
    <cellStyle name="20% - Accent5 2 5 2 2 4 5" xfId="11765"/>
    <cellStyle name="20% - Accent5 2 5 2 2 4 6" xfId="11766"/>
    <cellStyle name="20% - Accent5 2 5 2 2 4 7" xfId="11767"/>
    <cellStyle name="20% - Accent5 2 5 2 2 5" xfId="11768"/>
    <cellStyle name="20% - Accent5 2 5 2 2 5 2" xfId="11769"/>
    <cellStyle name="20% - Accent5 2 5 2 2 6" xfId="11770"/>
    <cellStyle name="20% - Accent5 2 5 2 2 6 2" xfId="11771"/>
    <cellStyle name="20% - Accent5 2 5 2 2 7" xfId="11772"/>
    <cellStyle name="20% - Accent5 2 5 2 2 8" xfId="11773"/>
    <cellStyle name="20% - Accent5 2 5 2 2 9" xfId="11774"/>
    <cellStyle name="20% - Accent5 2 5 2 3" xfId="11775"/>
    <cellStyle name="20% - Accent5 2 5 2 3 2" xfId="11776"/>
    <cellStyle name="20% - Accent5 2 5 2 3 2 2" xfId="11777"/>
    <cellStyle name="20% - Accent5 2 5 2 3 3" xfId="11778"/>
    <cellStyle name="20% - Accent5 2 5 2 3 3 2" xfId="11779"/>
    <cellStyle name="20% - Accent5 2 5 2 3 4" xfId="11780"/>
    <cellStyle name="20% - Accent5 2 5 2 3 5" xfId="11781"/>
    <cellStyle name="20% - Accent5 2 5 2 3 6" xfId="11782"/>
    <cellStyle name="20% - Accent5 2 5 2 3 7" xfId="11783"/>
    <cellStyle name="20% - Accent5 2 5 2 4" xfId="11784"/>
    <cellStyle name="20% - Accent5 2 5 2 4 2" xfId="11785"/>
    <cellStyle name="20% - Accent5 2 5 2 4 2 2" xfId="11786"/>
    <cellStyle name="20% - Accent5 2 5 2 4 3" xfId="11787"/>
    <cellStyle name="20% - Accent5 2 5 2 4 3 2" xfId="11788"/>
    <cellStyle name="20% - Accent5 2 5 2 4 4" xfId="11789"/>
    <cellStyle name="20% - Accent5 2 5 2 4 5" xfId="11790"/>
    <cellStyle name="20% - Accent5 2 5 2 4 6" xfId="11791"/>
    <cellStyle name="20% - Accent5 2 5 2 4 7" xfId="11792"/>
    <cellStyle name="20% - Accent5 2 5 2 5" xfId="11793"/>
    <cellStyle name="20% - Accent5 2 5 2 5 2" xfId="11794"/>
    <cellStyle name="20% - Accent5 2 5 2 5 2 2" xfId="11795"/>
    <cellStyle name="20% - Accent5 2 5 2 5 3" xfId="11796"/>
    <cellStyle name="20% - Accent5 2 5 2 5 3 2" xfId="11797"/>
    <cellStyle name="20% - Accent5 2 5 2 5 4" xfId="11798"/>
    <cellStyle name="20% - Accent5 2 5 2 5 5" xfId="11799"/>
    <cellStyle name="20% - Accent5 2 5 2 5 6" xfId="11800"/>
    <cellStyle name="20% - Accent5 2 5 2 5 7" xfId="11801"/>
    <cellStyle name="20% - Accent5 2 5 2 6" xfId="11802"/>
    <cellStyle name="20% - Accent5 2 5 2 6 2" xfId="11803"/>
    <cellStyle name="20% - Accent5 2 5 2 7" xfId="11804"/>
    <cellStyle name="20% - Accent5 2 5 2 7 2" xfId="11805"/>
    <cellStyle name="20% - Accent5 2 5 2 8" xfId="11806"/>
    <cellStyle name="20% - Accent5 2 5 2 9" xfId="11807"/>
    <cellStyle name="20% - Accent5 2 5 3" xfId="11808"/>
    <cellStyle name="20% - Accent5 2 5 3 10" xfId="11809"/>
    <cellStyle name="20% - Accent5 2 5 3 11" xfId="11810"/>
    <cellStyle name="20% - Accent5 2 5 3 2" xfId="11811"/>
    <cellStyle name="20% - Accent5 2 5 3 2 10" xfId="11812"/>
    <cellStyle name="20% - Accent5 2 5 3 2 2" xfId="11813"/>
    <cellStyle name="20% - Accent5 2 5 3 2 2 2" xfId="11814"/>
    <cellStyle name="20% - Accent5 2 5 3 2 2 2 2" xfId="11815"/>
    <cellStyle name="20% - Accent5 2 5 3 2 2 3" xfId="11816"/>
    <cellStyle name="20% - Accent5 2 5 3 2 2 3 2" xfId="11817"/>
    <cellStyle name="20% - Accent5 2 5 3 2 2 4" xfId="11818"/>
    <cellStyle name="20% - Accent5 2 5 3 2 2 5" xfId="11819"/>
    <cellStyle name="20% - Accent5 2 5 3 2 2 6" xfId="11820"/>
    <cellStyle name="20% - Accent5 2 5 3 2 2 7" xfId="11821"/>
    <cellStyle name="20% - Accent5 2 5 3 2 3" xfId="11822"/>
    <cellStyle name="20% - Accent5 2 5 3 2 3 2" xfId="11823"/>
    <cellStyle name="20% - Accent5 2 5 3 2 3 2 2" xfId="11824"/>
    <cellStyle name="20% - Accent5 2 5 3 2 3 3" xfId="11825"/>
    <cellStyle name="20% - Accent5 2 5 3 2 3 3 2" xfId="11826"/>
    <cellStyle name="20% - Accent5 2 5 3 2 3 4" xfId="11827"/>
    <cellStyle name="20% - Accent5 2 5 3 2 3 5" xfId="11828"/>
    <cellStyle name="20% - Accent5 2 5 3 2 3 6" xfId="11829"/>
    <cellStyle name="20% - Accent5 2 5 3 2 3 7" xfId="11830"/>
    <cellStyle name="20% - Accent5 2 5 3 2 4" xfId="11831"/>
    <cellStyle name="20% - Accent5 2 5 3 2 4 2" xfId="11832"/>
    <cellStyle name="20% - Accent5 2 5 3 2 4 2 2" xfId="11833"/>
    <cellStyle name="20% - Accent5 2 5 3 2 4 3" xfId="11834"/>
    <cellStyle name="20% - Accent5 2 5 3 2 4 3 2" xfId="11835"/>
    <cellStyle name="20% - Accent5 2 5 3 2 4 4" xfId="11836"/>
    <cellStyle name="20% - Accent5 2 5 3 2 4 5" xfId="11837"/>
    <cellStyle name="20% - Accent5 2 5 3 2 4 6" xfId="11838"/>
    <cellStyle name="20% - Accent5 2 5 3 2 4 7" xfId="11839"/>
    <cellStyle name="20% - Accent5 2 5 3 2 5" xfId="11840"/>
    <cellStyle name="20% - Accent5 2 5 3 2 5 2" xfId="11841"/>
    <cellStyle name="20% - Accent5 2 5 3 2 6" xfId="11842"/>
    <cellStyle name="20% - Accent5 2 5 3 2 6 2" xfId="11843"/>
    <cellStyle name="20% - Accent5 2 5 3 2 7" xfId="11844"/>
    <cellStyle name="20% - Accent5 2 5 3 2 8" xfId="11845"/>
    <cellStyle name="20% - Accent5 2 5 3 2 9" xfId="11846"/>
    <cellStyle name="20% - Accent5 2 5 3 3" xfId="11847"/>
    <cellStyle name="20% - Accent5 2 5 3 3 2" xfId="11848"/>
    <cellStyle name="20% - Accent5 2 5 3 3 2 2" xfId="11849"/>
    <cellStyle name="20% - Accent5 2 5 3 3 3" xfId="11850"/>
    <cellStyle name="20% - Accent5 2 5 3 3 3 2" xfId="11851"/>
    <cellStyle name="20% - Accent5 2 5 3 3 4" xfId="11852"/>
    <cellStyle name="20% - Accent5 2 5 3 3 5" xfId="11853"/>
    <cellStyle name="20% - Accent5 2 5 3 3 6" xfId="11854"/>
    <cellStyle name="20% - Accent5 2 5 3 3 7" xfId="11855"/>
    <cellStyle name="20% - Accent5 2 5 3 4" xfId="11856"/>
    <cellStyle name="20% - Accent5 2 5 3 4 2" xfId="11857"/>
    <cellStyle name="20% - Accent5 2 5 3 4 2 2" xfId="11858"/>
    <cellStyle name="20% - Accent5 2 5 3 4 3" xfId="11859"/>
    <cellStyle name="20% - Accent5 2 5 3 4 3 2" xfId="11860"/>
    <cellStyle name="20% - Accent5 2 5 3 4 4" xfId="11861"/>
    <cellStyle name="20% - Accent5 2 5 3 4 5" xfId="11862"/>
    <cellStyle name="20% - Accent5 2 5 3 4 6" xfId="11863"/>
    <cellStyle name="20% - Accent5 2 5 3 4 7" xfId="11864"/>
    <cellStyle name="20% - Accent5 2 5 3 5" xfId="11865"/>
    <cellStyle name="20% - Accent5 2 5 3 5 2" xfId="11866"/>
    <cellStyle name="20% - Accent5 2 5 3 5 2 2" xfId="11867"/>
    <cellStyle name="20% - Accent5 2 5 3 5 3" xfId="11868"/>
    <cellStyle name="20% - Accent5 2 5 3 5 3 2" xfId="11869"/>
    <cellStyle name="20% - Accent5 2 5 3 5 4" xfId="11870"/>
    <cellStyle name="20% - Accent5 2 5 3 5 5" xfId="11871"/>
    <cellStyle name="20% - Accent5 2 5 3 5 6" xfId="11872"/>
    <cellStyle name="20% - Accent5 2 5 3 5 7" xfId="11873"/>
    <cellStyle name="20% - Accent5 2 5 3 6" xfId="11874"/>
    <cellStyle name="20% - Accent5 2 5 3 6 2" xfId="11875"/>
    <cellStyle name="20% - Accent5 2 5 3 7" xfId="11876"/>
    <cellStyle name="20% - Accent5 2 5 3 7 2" xfId="11877"/>
    <cellStyle name="20% - Accent5 2 5 3 8" xfId="11878"/>
    <cellStyle name="20% - Accent5 2 5 3 9" xfId="11879"/>
    <cellStyle name="20% - Accent5 2 5 4" xfId="11880"/>
    <cellStyle name="20% - Accent5 2 5 4 10" xfId="11881"/>
    <cellStyle name="20% - Accent5 2 5 4 2" xfId="11882"/>
    <cellStyle name="20% - Accent5 2 5 4 2 2" xfId="11883"/>
    <cellStyle name="20% - Accent5 2 5 4 2 2 2" xfId="11884"/>
    <cellStyle name="20% - Accent5 2 5 4 2 3" xfId="11885"/>
    <cellStyle name="20% - Accent5 2 5 4 2 3 2" xfId="11886"/>
    <cellStyle name="20% - Accent5 2 5 4 2 4" xfId="11887"/>
    <cellStyle name="20% - Accent5 2 5 4 2 5" xfId="11888"/>
    <cellStyle name="20% - Accent5 2 5 4 2 6" xfId="11889"/>
    <cellStyle name="20% - Accent5 2 5 4 2 7" xfId="11890"/>
    <cellStyle name="20% - Accent5 2 5 4 3" xfId="11891"/>
    <cellStyle name="20% - Accent5 2 5 4 3 2" xfId="11892"/>
    <cellStyle name="20% - Accent5 2 5 4 3 2 2" xfId="11893"/>
    <cellStyle name="20% - Accent5 2 5 4 3 3" xfId="11894"/>
    <cellStyle name="20% - Accent5 2 5 4 3 3 2" xfId="11895"/>
    <cellStyle name="20% - Accent5 2 5 4 3 4" xfId="11896"/>
    <cellStyle name="20% - Accent5 2 5 4 3 5" xfId="11897"/>
    <cellStyle name="20% - Accent5 2 5 4 3 6" xfId="11898"/>
    <cellStyle name="20% - Accent5 2 5 4 3 7" xfId="11899"/>
    <cellStyle name="20% - Accent5 2 5 4 4" xfId="11900"/>
    <cellStyle name="20% - Accent5 2 5 4 4 2" xfId="11901"/>
    <cellStyle name="20% - Accent5 2 5 4 4 2 2" xfId="11902"/>
    <cellStyle name="20% - Accent5 2 5 4 4 3" xfId="11903"/>
    <cellStyle name="20% - Accent5 2 5 4 4 3 2" xfId="11904"/>
    <cellStyle name="20% - Accent5 2 5 4 4 4" xfId="11905"/>
    <cellStyle name="20% - Accent5 2 5 4 4 5" xfId="11906"/>
    <cellStyle name="20% - Accent5 2 5 4 4 6" xfId="11907"/>
    <cellStyle name="20% - Accent5 2 5 4 4 7" xfId="11908"/>
    <cellStyle name="20% - Accent5 2 5 4 5" xfId="11909"/>
    <cellStyle name="20% - Accent5 2 5 4 5 2" xfId="11910"/>
    <cellStyle name="20% - Accent5 2 5 4 6" xfId="11911"/>
    <cellStyle name="20% - Accent5 2 5 4 6 2" xfId="11912"/>
    <cellStyle name="20% - Accent5 2 5 4 7" xfId="11913"/>
    <cellStyle name="20% - Accent5 2 5 4 8" xfId="11914"/>
    <cellStyle name="20% - Accent5 2 5 4 9" xfId="11915"/>
    <cellStyle name="20% - Accent5 2 5 5" xfId="11916"/>
    <cellStyle name="20% - Accent5 2 5 5 2" xfId="11917"/>
    <cellStyle name="20% - Accent5 2 5 5 2 2" xfId="11918"/>
    <cellStyle name="20% - Accent5 2 5 5 3" xfId="11919"/>
    <cellStyle name="20% - Accent5 2 5 5 3 2" xfId="11920"/>
    <cellStyle name="20% - Accent5 2 5 5 4" xfId="11921"/>
    <cellStyle name="20% - Accent5 2 5 5 5" xfId="11922"/>
    <cellStyle name="20% - Accent5 2 5 5 6" xfId="11923"/>
    <cellStyle name="20% - Accent5 2 5 5 7" xfId="11924"/>
    <cellStyle name="20% - Accent5 2 5 6" xfId="11925"/>
    <cellStyle name="20% - Accent5 2 5 6 2" xfId="11926"/>
    <cellStyle name="20% - Accent5 2 5 6 2 2" xfId="11927"/>
    <cellStyle name="20% - Accent5 2 5 6 3" xfId="11928"/>
    <cellStyle name="20% - Accent5 2 5 6 3 2" xfId="11929"/>
    <cellStyle name="20% - Accent5 2 5 6 4" xfId="11930"/>
    <cellStyle name="20% - Accent5 2 5 6 5" xfId="11931"/>
    <cellStyle name="20% - Accent5 2 5 6 6" xfId="11932"/>
    <cellStyle name="20% - Accent5 2 5 6 7" xfId="11933"/>
    <cellStyle name="20% - Accent5 2 5 7" xfId="11934"/>
    <cellStyle name="20% - Accent5 2 5 7 2" xfId="11935"/>
    <cellStyle name="20% - Accent5 2 5 7 2 2" xfId="11936"/>
    <cellStyle name="20% - Accent5 2 5 7 3" xfId="11937"/>
    <cellStyle name="20% - Accent5 2 5 7 3 2" xfId="11938"/>
    <cellStyle name="20% - Accent5 2 5 7 4" xfId="11939"/>
    <cellStyle name="20% - Accent5 2 5 7 5" xfId="11940"/>
    <cellStyle name="20% - Accent5 2 5 7 6" xfId="11941"/>
    <cellStyle name="20% - Accent5 2 5 7 7" xfId="11942"/>
    <cellStyle name="20% - Accent5 2 5 8" xfId="11943"/>
    <cellStyle name="20% - Accent5 2 5 8 2" xfId="11944"/>
    <cellStyle name="20% - Accent5 2 5 9" xfId="11945"/>
    <cellStyle name="20% - Accent5 2 5 9 2" xfId="11946"/>
    <cellStyle name="20% - Accent5 2 6" xfId="11947"/>
    <cellStyle name="20% - Accent5 2 6 10" xfId="11948"/>
    <cellStyle name="20% - Accent5 2 6 11" xfId="11949"/>
    <cellStyle name="20% - Accent5 2 6 12" xfId="11950"/>
    <cellStyle name="20% - Accent5 2 6 13" xfId="11951"/>
    <cellStyle name="20% - Accent5 2 6 2" xfId="11952"/>
    <cellStyle name="20% - Accent5 2 6 2 10" xfId="11953"/>
    <cellStyle name="20% - Accent5 2 6 2 11" xfId="11954"/>
    <cellStyle name="20% - Accent5 2 6 2 2" xfId="11955"/>
    <cellStyle name="20% - Accent5 2 6 2 2 10" xfId="11956"/>
    <cellStyle name="20% - Accent5 2 6 2 2 2" xfId="11957"/>
    <cellStyle name="20% - Accent5 2 6 2 2 2 2" xfId="11958"/>
    <cellStyle name="20% - Accent5 2 6 2 2 2 2 2" xfId="11959"/>
    <cellStyle name="20% - Accent5 2 6 2 2 2 3" xfId="11960"/>
    <cellStyle name="20% - Accent5 2 6 2 2 2 3 2" xfId="11961"/>
    <cellStyle name="20% - Accent5 2 6 2 2 2 4" xfId="11962"/>
    <cellStyle name="20% - Accent5 2 6 2 2 2 5" xfId="11963"/>
    <cellStyle name="20% - Accent5 2 6 2 2 2 6" xfId="11964"/>
    <cellStyle name="20% - Accent5 2 6 2 2 2 7" xfId="11965"/>
    <cellStyle name="20% - Accent5 2 6 2 2 3" xfId="11966"/>
    <cellStyle name="20% - Accent5 2 6 2 2 3 2" xfId="11967"/>
    <cellStyle name="20% - Accent5 2 6 2 2 3 2 2" xfId="11968"/>
    <cellStyle name="20% - Accent5 2 6 2 2 3 3" xfId="11969"/>
    <cellStyle name="20% - Accent5 2 6 2 2 3 3 2" xfId="11970"/>
    <cellStyle name="20% - Accent5 2 6 2 2 3 4" xfId="11971"/>
    <cellStyle name="20% - Accent5 2 6 2 2 3 5" xfId="11972"/>
    <cellStyle name="20% - Accent5 2 6 2 2 3 6" xfId="11973"/>
    <cellStyle name="20% - Accent5 2 6 2 2 3 7" xfId="11974"/>
    <cellStyle name="20% - Accent5 2 6 2 2 4" xfId="11975"/>
    <cellStyle name="20% - Accent5 2 6 2 2 4 2" xfId="11976"/>
    <cellStyle name="20% - Accent5 2 6 2 2 4 2 2" xfId="11977"/>
    <cellStyle name="20% - Accent5 2 6 2 2 4 3" xfId="11978"/>
    <cellStyle name="20% - Accent5 2 6 2 2 4 3 2" xfId="11979"/>
    <cellStyle name="20% - Accent5 2 6 2 2 4 4" xfId="11980"/>
    <cellStyle name="20% - Accent5 2 6 2 2 4 5" xfId="11981"/>
    <cellStyle name="20% - Accent5 2 6 2 2 4 6" xfId="11982"/>
    <cellStyle name="20% - Accent5 2 6 2 2 4 7" xfId="11983"/>
    <cellStyle name="20% - Accent5 2 6 2 2 5" xfId="11984"/>
    <cellStyle name="20% - Accent5 2 6 2 2 5 2" xfId="11985"/>
    <cellStyle name="20% - Accent5 2 6 2 2 6" xfId="11986"/>
    <cellStyle name="20% - Accent5 2 6 2 2 6 2" xfId="11987"/>
    <cellStyle name="20% - Accent5 2 6 2 2 7" xfId="11988"/>
    <cellStyle name="20% - Accent5 2 6 2 2 8" xfId="11989"/>
    <cellStyle name="20% - Accent5 2 6 2 2 9" xfId="11990"/>
    <cellStyle name="20% - Accent5 2 6 2 3" xfId="11991"/>
    <cellStyle name="20% - Accent5 2 6 2 3 2" xfId="11992"/>
    <cellStyle name="20% - Accent5 2 6 2 3 2 2" xfId="11993"/>
    <cellStyle name="20% - Accent5 2 6 2 3 3" xfId="11994"/>
    <cellStyle name="20% - Accent5 2 6 2 3 3 2" xfId="11995"/>
    <cellStyle name="20% - Accent5 2 6 2 3 4" xfId="11996"/>
    <cellStyle name="20% - Accent5 2 6 2 3 5" xfId="11997"/>
    <cellStyle name="20% - Accent5 2 6 2 3 6" xfId="11998"/>
    <cellStyle name="20% - Accent5 2 6 2 3 7" xfId="11999"/>
    <cellStyle name="20% - Accent5 2 6 2 4" xfId="12000"/>
    <cellStyle name="20% - Accent5 2 6 2 4 2" xfId="12001"/>
    <cellStyle name="20% - Accent5 2 6 2 4 2 2" xfId="12002"/>
    <cellStyle name="20% - Accent5 2 6 2 4 3" xfId="12003"/>
    <cellStyle name="20% - Accent5 2 6 2 4 3 2" xfId="12004"/>
    <cellStyle name="20% - Accent5 2 6 2 4 4" xfId="12005"/>
    <cellStyle name="20% - Accent5 2 6 2 4 5" xfId="12006"/>
    <cellStyle name="20% - Accent5 2 6 2 4 6" xfId="12007"/>
    <cellStyle name="20% - Accent5 2 6 2 4 7" xfId="12008"/>
    <cellStyle name="20% - Accent5 2 6 2 5" xfId="12009"/>
    <cellStyle name="20% - Accent5 2 6 2 5 2" xfId="12010"/>
    <cellStyle name="20% - Accent5 2 6 2 5 2 2" xfId="12011"/>
    <cellStyle name="20% - Accent5 2 6 2 5 3" xfId="12012"/>
    <cellStyle name="20% - Accent5 2 6 2 5 3 2" xfId="12013"/>
    <cellStyle name="20% - Accent5 2 6 2 5 4" xfId="12014"/>
    <cellStyle name="20% - Accent5 2 6 2 5 5" xfId="12015"/>
    <cellStyle name="20% - Accent5 2 6 2 5 6" xfId="12016"/>
    <cellStyle name="20% - Accent5 2 6 2 5 7" xfId="12017"/>
    <cellStyle name="20% - Accent5 2 6 2 6" xfId="12018"/>
    <cellStyle name="20% - Accent5 2 6 2 6 2" xfId="12019"/>
    <cellStyle name="20% - Accent5 2 6 2 7" xfId="12020"/>
    <cellStyle name="20% - Accent5 2 6 2 7 2" xfId="12021"/>
    <cellStyle name="20% - Accent5 2 6 2 8" xfId="12022"/>
    <cellStyle name="20% - Accent5 2 6 2 9" xfId="12023"/>
    <cellStyle name="20% - Accent5 2 6 3" xfId="12024"/>
    <cellStyle name="20% - Accent5 2 6 3 10" xfId="12025"/>
    <cellStyle name="20% - Accent5 2 6 3 11" xfId="12026"/>
    <cellStyle name="20% - Accent5 2 6 3 2" xfId="12027"/>
    <cellStyle name="20% - Accent5 2 6 3 2 10" xfId="12028"/>
    <cellStyle name="20% - Accent5 2 6 3 2 2" xfId="12029"/>
    <cellStyle name="20% - Accent5 2 6 3 2 2 2" xfId="12030"/>
    <cellStyle name="20% - Accent5 2 6 3 2 2 2 2" xfId="12031"/>
    <cellStyle name="20% - Accent5 2 6 3 2 2 3" xfId="12032"/>
    <cellStyle name="20% - Accent5 2 6 3 2 2 3 2" xfId="12033"/>
    <cellStyle name="20% - Accent5 2 6 3 2 2 4" xfId="12034"/>
    <cellStyle name="20% - Accent5 2 6 3 2 2 5" xfId="12035"/>
    <cellStyle name="20% - Accent5 2 6 3 2 2 6" xfId="12036"/>
    <cellStyle name="20% - Accent5 2 6 3 2 2 7" xfId="12037"/>
    <cellStyle name="20% - Accent5 2 6 3 2 3" xfId="12038"/>
    <cellStyle name="20% - Accent5 2 6 3 2 3 2" xfId="12039"/>
    <cellStyle name="20% - Accent5 2 6 3 2 3 2 2" xfId="12040"/>
    <cellStyle name="20% - Accent5 2 6 3 2 3 3" xfId="12041"/>
    <cellStyle name="20% - Accent5 2 6 3 2 3 3 2" xfId="12042"/>
    <cellStyle name="20% - Accent5 2 6 3 2 3 4" xfId="12043"/>
    <cellStyle name="20% - Accent5 2 6 3 2 3 5" xfId="12044"/>
    <cellStyle name="20% - Accent5 2 6 3 2 3 6" xfId="12045"/>
    <cellStyle name="20% - Accent5 2 6 3 2 3 7" xfId="12046"/>
    <cellStyle name="20% - Accent5 2 6 3 2 4" xfId="12047"/>
    <cellStyle name="20% - Accent5 2 6 3 2 4 2" xfId="12048"/>
    <cellStyle name="20% - Accent5 2 6 3 2 4 2 2" xfId="12049"/>
    <cellStyle name="20% - Accent5 2 6 3 2 4 3" xfId="12050"/>
    <cellStyle name="20% - Accent5 2 6 3 2 4 3 2" xfId="12051"/>
    <cellStyle name="20% - Accent5 2 6 3 2 4 4" xfId="12052"/>
    <cellStyle name="20% - Accent5 2 6 3 2 4 5" xfId="12053"/>
    <cellStyle name="20% - Accent5 2 6 3 2 4 6" xfId="12054"/>
    <cellStyle name="20% - Accent5 2 6 3 2 4 7" xfId="12055"/>
    <cellStyle name="20% - Accent5 2 6 3 2 5" xfId="12056"/>
    <cellStyle name="20% - Accent5 2 6 3 2 5 2" xfId="12057"/>
    <cellStyle name="20% - Accent5 2 6 3 2 6" xfId="12058"/>
    <cellStyle name="20% - Accent5 2 6 3 2 6 2" xfId="12059"/>
    <cellStyle name="20% - Accent5 2 6 3 2 7" xfId="12060"/>
    <cellStyle name="20% - Accent5 2 6 3 2 8" xfId="12061"/>
    <cellStyle name="20% - Accent5 2 6 3 2 9" xfId="12062"/>
    <cellStyle name="20% - Accent5 2 6 3 3" xfId="12063"/>
    <cellStyle name="20% - Accent5 2 6 3 3 2" xfId="12064"/>
    <cellStyle name="20% - Accent5 2 6 3 3 2 2" xfId="12065"/>
    <cellStyle name="20% - Accent5 2 6 3 3 3" xfId="12066"/>
    <cellStyle name="20% - Accent5 2 6 3 3 3 2" xfId="12067"/>
    <cellStyle name="20% - Accent5 2 6 3 3 4" xfId="12068"/>
    <cellStyle name="20% - Accent5 2 6 3 3 5" xfId="12069"/>
    <cellStyle name="20% - Accent5 2 6 3 3 6" xfId="12070"/>
    <cellStyle name="20% - Accent5 2 6 3 3 7" xfId="12071"/>
    <cellStyle name="20% - Accent5 2 6 3 4" xfId="12072"/>
    <cellStyle name="20% - Accent5 2 6 3 4 2" xfId="12073"/>
    <cellStyle name="20% - Accent5 2 6 3 4 2 2" xfId="12074"/>
    <cellStyle name="20% - Accent5 2 6 3 4 3" xfId="12075"/>
    <cellStyle name="20% - Accent5 2 6 3 4 3 2" xfId="12076"/>
    <cellStyle name="20% - Accent5 2 6 3 4 4" xfId="12077"/>
    <cellStyle name="20% - Accent5 2 6 3 4 5" xfId="12078"/>
    <cellStyle name="20% - Accent5 2 6 3 4 6" xfId="12079"/>
    <cellStyle name="20% - Accent5 2 6 3 4 7" xfId="12080"/>
    <cellStyle name="20% - Accent5 2 6 3 5" xfId="12081"/>
    <cellStyle name="20% - Accent5 2 6 3 5 2" xfId="12082"/>
    <cellStyle name="20% - Accent5 2 6 3 5 2 2" xfId="12083"/>
    <cellStyle name="20% - Accent5 2 6 3 5 3" xfId="12084"/>
    <cellStyle name="20% - Accent5 2 6 3 5 3 2" xfId="12085"/>
    <cellStyle name="20% - Accent5 2 6 3 5 4" xfId="12086"/>
    <cellStyle name="20% - Accent5 2 6 3 5 5" xfId="12087"/>
    <cellStyle name="20% - Accent5 2 6 3 5 6" xfId="12088"/>
    <cellStyle name="20% - Accent5 2 6 3 5 7" xfId="12089"/>
    <cellStyle name="20% - Accent5 2 6 3 6" xfId="12090"/>
    <cellStyle name="20% - Accent5 2 6 3 6 2" xfId="12091"/>
    <cellStyle name="20% - Accent5 2 6 3 7" xfId="12092"/>
    <cellStyle name="20% - Accent5 2 6 3 7 2" xfId="12093"/>
    <cellStyle name="20% - Accent5 2 6 3 8" xfId="12094"/>
    <cellStyle name="20% - Accent5 2 6 3 9" xfId="12095"/>
    <cellStyle name="20% - Accent5 2 6 4" xfId="12096"/>
    <cellStyle name="20% - Accent5 2 6 4 10" xfId="12097"/>
    <cellStyle name="20% - Accent5 2 6 4 2" xfId="12098"/>
    <cellStyle name="20% - Accent5 2 6 4 2 2" xfId="12099"/>
    <cellStyle name="20% - Accent5 2 6 4 2 2 2" xfId="12100"/>
    <cellStyle name="20% - Accent5 2 6 4 2 3" xfId="12101"/>
    <cellStyle name="20% - Accent5 2 6 4 2 3 2" xfId="12102"/>
    <cellStyle name="20% - Accent5 2 6 4 2 4" xfId="12103"/>
    <cellStyle name="20% - Accent5 2 6 4 2 5" xfId="12104"/>
    <cellStyle name="20% - Accent5 2 6 4 2 6" xfId="12105"/>
    <cellStyle name="20% - Accent5 2 6 4 2 7" xfId="12106"/>
    <cellStyle name="20% - Accent5 2 6 4 3" xfId="12107"/>
    <cellStyle name="20% - Accent5 2 6 4 3 2" xfId="12108"/>
    <cellStyle name="20% - Accent5 2 6 4 3 2 2" xfId="12109"/>
    <cellStyle name="20% - Accent5 2 6 4 3 3" xfId="12110"/>
    <cellStyle name="20% - Accent5 2 6 4 3 3 2" xfId="12111"/>
    <cellStyle name="20% - Accent5 2 6 4 3 4" xfId="12112"/>
    <cellStyle name="20% - Accent5 2 6 4 3 5" xfId="12113"/>
    <cellStyle name="20% - Accent5 2 6 4 3 6" xfId="12114"/>
    <cellStyle name="20% - Accent5 2 6 4 3 7" xfId="12115"/>
    <cellStyle name="20% - Accent5 2 6 4 4" xfId="12116"/>
    <cellStyle name="20% - Accent5 2 6 4 4 2" xfId="12117"/>
    <cellStyle name="20% - Accent5 2 6 4 4 2 2" xfId="12118"/>
    <cellStyle name="20% - Accent5 2 6 4 4 3" xfId="12119"/>
    <cellStyle name="20% - Accent5 2 6 4 4 3 2" xfId="12120"/>
    <cellStyle name="20% - Accent5 2 6 4 4 4" xfId="12121"/>
    <cellStyle name="20% - Accent5 2 6 4 4 5" xfId="12122"/>
    <cellStyle name="20% - Accent5 2 6 4 4 6" xfId="12123"/>
    <cellStyle name="20% - Accent5 2 6 4 4 7" xfId="12124"/>
    <cellStyle name="20% - Accent5 2 6 4 5" xfId="12125"/>
    <cellStyle name="20% - Accent5 2 6 4 5 2" xfId="12126"/>
    <cellStyle name="20% - Accent5 2 6 4 6" xfId="12127"/>
    <cellStyle name="20% - Accent5 2 6 4 6 2" xfId="12128"/>
    <cellStyle name="20% - Accent5 2 6 4 7" xfId="12129"/>
    <cellStyle name="20% - Accent5 2 6 4 8" xfId="12130"/>
    <cellStyle name="20% - Accent5 2 6 4 9" xfId="12131"/>
    <cellStyle name="20% - Accent5 2 6 5" xfId="12132"/>
    <cellStyle name="20% - Accent5 2 6 5 2" xfId="12133"/>
    <cellStyle name="20% - Accent5 2 6 5 2 2" xfId="12134"/>
    <cellStyle name="20% - Accent5 2 6 5 3" xfId="12135"/>
    <cellStyle name="20% - Accent5 2 6 5 3 2" xfId="12136"/>
    <cellStyle name="20% - Accent5 2 6 5 4" xfId="12137"/>
    <cellStyle name="20% - Accent5 2 6 5 5" xfId="12138"/>
    <cellStyle name="20% - Accent5 2 6 5 6" xfId="12139"/>
    <cellStyle name="20% - Accent5 2 6 5 7" xfId="12140"/>
    <cellStyle name="20% - Accent5 2 6 6" xfId="12141"/>
    <cellStyle name="20% - Accent5 2 6 6 2" xfId="12142"/>
    <cellStyle name="20% - Accent5 2 6 6 2 2" xfId="12143"/>
    <cellStyle name="20% - Accent5 2 6 6 3" xfId="12144"/>
    <cellStyle name="20% - Accent5 2 6 6 3 2" xfId="12145"/>
    <cellStyle name="20% - Accent5 2 6 6 4" xfId="12146"/>
    <cellStyle name="20% - Accent5 2 6 6 5" xfId="12147"/>
    <cellStyle name="20% - Accent5 2 6 6 6" xfId="12148"/>
    <cellStyle name="20% - Accent5 2 6 6 7" xfId="12149"/>
    <cellStyle name="20% - Accent5 2 6 7" xfId="12150"/>
    <cellStyle name="20% - Accent5 2 6 7 2" xfId="12151"/>
    <cellStyle name="20% - Accent5 2 6 7 2 2" xfId="12152"/>
    <cellStyle name="20% - Accent5 2 6 7 3" xfId="12153"/>
    <cellStyle name="20% - Accent5 2 6 7 3 2" xfId="12154"/>
    <cellStyle name="20% - Accent5 2 6 7 4" xfId="12155"/>
    <cellStyle name="20% - Accent5 2 6 7 5" xfId="12156"/>
    <cellStyle name="20% - Accent5 2 6 7 6" xfId="12157"/>
    <cellStyle name="20% - Accent5 2 6 7 7" xfId="12158"/>
    <cellStyle name="20% - Accent5 2 6 8" xfId="12159"/>
    <cellStyle name="20% - Accent5 2 6 8 2" xfId="12160"/>
    <cellStyle name="20% - Accent5 2 6 9" xfId="12161"/>
    <cellStyle name="20% - Accent5 2 6 9 2" xfId="12162"/>
    <cellStyle name="20% - Accent5 2 7" xfId="12163"/>
    <cellStyle name="20% - Accent5 2 7 10" xfId="12164"/>
    <cellStyle name="20% - Accent5 2 7 11" xfId="12165"/>
    <cellStyle name="20% - Accent5 2 7 2" xfId="12166"/>
    <cellStyle name="20% - Accent5 2 7 2 10" xfId="12167"/>
    <cellStyle name="20% - Accent5 2 7 2 2" xfId="12168"/>
    <cellStyle name="20% - Accent5 2 7 2 2 2" xfId="12169"/>
    <cellStyle name="20% - Accent5 2 7 2 2 2 2" xfId="12170"/>
    <cellStyle name="20% - Accent5 2 7 2 2 3" xfId="12171"/>
    <cellStyle name="20% - Accent5 2 7 2 2 3 2" xfId="12172"/>
    <cellStyle name="20% - Accent5 2 7 2 2 4" xfId="12173"/>
    <cellStyle name="20% - Accent5 2 7 2 2 5" xfId="12174"/>
    <cellStyle name="20% - Accent5 2 7 2 2 6" xfId="12175"/>
    <cellStyle name="20% - Accent5 2 7 2 2 7" xfId="12176"/>
    <cellStyle name="20% - Accent5 2 7 2 3" xfId="12177"/>
    <cellStyle name="20% - Accent5 2 7 2 3 2" xfId="12178"/>
    <cellStyle name="20% - Accent5 2 7 2 3 2 2" xfId="12179"/>
    <cellStyle name="20% - Accent5 2 7 2 3 3" xfId="12180"/>
    <cellStyle name="20% - Accent5 2 7 2 3 3 2" xfId="12181"/>
    <cellStyle name="20% - Accent5 2 7 2 3 4" xfId="12182"/>
    <cellStyle name="20% - Accent5 2 7 2 3 5" xfId="12183"/>
    <cellStyle name="20% - Accent5 2 7 2 3 6" xfId="12184"/>
    <cellStyle name="20% - Accent5 2 7 2 3 7" xfId="12185"/>
    <cellStyle name="20% - Accent5 2 7 2 4" xfId="12186"/>
    <cellStyle name="20% - Accent5 2 7 2 4 2" xfId="12187"/>
    <cellStyle name="20% - Accent5 2 7 2 4 2 2" xfId="12188"/>
    <cellStyle name="20% - Accent5 2 7 2 4 3" xfId="12189"/>
    <cellStyle name="20% - Accent5 2 7 2 4 3 2" xfId="12190"/>
    <cellStyle name="20% - Accent5 2 7 2 4 4" xfId="12191"/>
    <cellStyle name="20% - Accent5 2 7 2 4 5" xfId="12192"/>
    <cellStyle name="20% - Accent5 2 7 2 4 6" xfId="12193"/>
    <cellStyle name="20% - Accent5 2 7 2 4 7" xfId="12194"/>
    <cellStyle name="20% - Accent5 2 7 2 5" xfId="12195"/>
    <cellStyle name="20% - Accent5 2 7 2 5 2" xfId="12196"/>
    <cellStyle name="20% - Accent5 2 7 2 6" xfId="12197"/>
    <cellStyle name="20% - Accent5 2 7 2 6 2" xfId="12198"/>
    <cellStyle name="20% - Accent5 2 7 2 7" xfId="12199"/>
    <cellStyle name="20% - Accent5 2 7 2 8" xfId="12200"/>
    <cellStyle name="20% - Accent5 2 7 2 9" xfId="12201"/>
    <cellStyle name="20% - Accent5 2 7 3" xfId="12202"/>
    <cellStyle name="20% - Accent5 2 7 3 2" xfId="12203"/>
    <cellStyle name="20% - Accent5 2 7 3 2 2" xfId="12204"/>
    <cellStyle name="20% - Accent5 2 7 3 3" xfId="12205"/>
    <cellStyle name="20% - Accent5 2 7 3 3 2" xfId="12206"/>
    <cellStyle name="20% - Accent5 2 7 3 4" xfId="12207"/>
    <cellStyle name="20% - Accent5 2 7 3 5" xfId="12208"/>
    <cellStyle name="20% - Accent5 2 7 3 6" xfId="12209"/>
    <cellStyle name="20% - Accent5 2 7 3 7" xfId="12210"/>
    <cellStyle name="20% - Accent5 2 7 4" xfId="12211"/>
    <cellStyle name="20% - Accent5 2 7 4 2" xfId="12212"/>
    <cellStyle name="20% - Accent5 2 7 4 2 2" xfId="12213"/>
    <cellStyle name="20% - Accent5 2 7 4 3" xfId="12214"/>
    <cellStyle name="20% - Accent5 2 7 4 3 2" xfId="12215"/>
    <cellStyle name="20% - Accent5 2 7 4 4" xfId="12216"/>
    <cellStyle name="20% - Accent5 2 7 4 5" xfId="12217"/>
    <cellStyle name="20% - Accent5 2 7 4 6" xfId="12218"/>
    <cellStyle name="20% - Accent5 2 7 4 7" xfId="12219"/>
    <cellStyle name="20% - Accent5 2 7 5" xfId="12220"/>
    <cellStyle name="20% - Accent5 2 7 5 2" xfId="12221"/>
    <cellStyle name="20% - Accent5 2 7 5 2 2" xfId="12222"/>
    <cellStyle name="20% - Accent5 2 7 5 3" xfId="12223"/>
    <cellStyle name="20% - Accent5 2 7 5 3 2" xfId="12224"/>
    <cellStyle name="20% - Accent5 2 7 5 4" xfId="12225"/>
    <cellStyle name="20% - Accent5 2 7 5 5" xfId="12226"/>
    <cellStyle name="20% - Accent5 2 7 5 6" xfId="12227"/>
    <cellStyle name="20% - Accent5 2 7 5 7" xfId="12228"/>
    <cellStyle name="20% - Accent5 2 7 6" xfId="12229"/>
    <cellStyle name="20% - Accent5 2 7 6 2" xfId="12230"/>
    <cellStyle name="20% - Accent5 2 7 7" xfId="12231"/>
    <cellStyle name="20% - Accent5 2 7 7 2" xfId="12232"/>
    <cellStyle name="20% - Accent5 2 7 8" xfId="12233"/>
    <cellStyle name="20% - Accent5 2 7 9" xfId="12234"/>
    <cellStyle name="20% - Accent5 2 8" xfId="12235"/>
    <cellStyle name="20% - Accent5 2 8 10" xfId="12236"/>
    <cellStyle name="20% - Accent5 2 8 11" xfId="12237"/>
    <cellStyle name="20% - Accent5 2 8 2" xfId="12238"/>
    <cellStyle name="20% - Accent5 2 8 2 10" xfId="12239"/>
    <cellStyle name="20% - Accent5 2 8 2 2" xfId="12240"/>
    <cellStyle name="20% - Accent5 2 8 2 2 2" xfId="12241"/>
    <cellStyle name="20% - Accent5 2 8 2 2 2 2" xfId="12242"/>
    <cellStyle name="20% - Accent5 2 8 2 2 3" xfId="12243"/>
    <cellStyle name="20% - Accent5 2 8 2 2 3 2" xfId="12244"/>
    <cellStyle name="20% - Accent5 2 8 2 2 4" xfId="12245"/>
    <cellStyle name="20% - Accent5 2 8 2 2 5" xfId="12246"/>
    <cellStyle name="20% - Accent5 2 8 2 2 6" xfId="12247"/>
    <cellStyle name="20% - Accent5 2 8 2 2 7" xfId="12248"/>
    <cellStyle name="20% - Accent5 2 8 2 3" xfId="12249"/>
    <cellStyle name="20% - Accent5 2 8 2 3 2" xfId="12250"/>
    <cellStyle name="20% - Accent5 2 8 2 3 2 2" xfId="12251"/>
    <cellStyle name="20% - Accent5 2 8 2 3 3" xfId="12252"/>
    <cellStyle name="20% - Accent5 2 8 2 3 3 2" xfId="12253"/>
    <cellStyle name="20% - Accent5 2 8 2 3 4" xfId="12254"/>
    <cellStyle name="20% - Accent5 2 8 2 3 5" xfId="12255"/>
    <cellStyle name="20% - Accent5 2 8 2 3 6" xfId="12256"/>
    <cellStyle name="20% - Accent5 2 8 2 3 7" xfId="12257"/>
    <cellStyle name="20% - Accent5 2 8 2 4" xfId="12258"/>
    <cellStyle name="20% - Accent5 2 8 2 4 2" xfId="12259"/>
    <cellStyle name="20% - Accent5 2 8 2 4 2 2" xfId="12260"/>
    <cellStyle name="20% - Accent5 2 8 2 4 3" xfId="12261"/>
    <cellStyle name="20% - Accent5 2 8 2 4 3 2" xfId="12262"/>
    <cellStyle name="20% - Accent5 2 8 2 4 4" xfId="12263"/>
    <cellStyle name="20% - Accent5 2 8 2 4 5" xfId="12264"/>
    <cellStyle name="20% - Accent5 2 8 2 4 6" xfId="12265"/>
    <cellStyle name="20% - Accent5 2 8 2 4 7" xfId="12266"/>
    <cellStyle name="20% - Accent5 2 8 2 5" xfId="12267"/>
    <cellStyle name="20% - Accent5 2 8 2 5 2" xfId="12268"/>
    <cellStyle name="20% - Accent5 2 8 2 6" xfId="12269"/>
    <cellStyle name="20% - Accent5 2 8 2 6 2" xfId="12270"/>
    <cellStyle name="20% - Accent5 2 8 2 7" xfId="12271"/>
    <cellStyle name="20% - Accent5 2 8 2 8" xfId="12272"/>
    <cellStyle name="20% - Accent5 2 8 2 9" xfId="12273"/>
    <cellStyle name="20% - Accent5 2 8 3" xfId="12274"/>
    <cellStyle name="20% - Accent5 2 8 3 2" xfId="12275"/>
    <cellStyle name="20% - Accent5 2 8 3 2 2" xfId="12276"/>
    <cellStyle name="20% - Accent5 2 8 3 3" xfId="12277"/>
    <cellStyle name="20% - Accent5 2 8 3 3 2" xfId="12278"/>
    <cellStyle name="20% - Accent5 2 8 3 4" xfId="12279"/>
    <cellStyle name="20% - Accent5 2 8 3 5" xfId="12280"/>
    <cellStyle name="20% - Accent5 2 8 3 6" xfId="12281"/>
    <cellStyle name="20% - Accent5 2 8 3 7" xfId="12282"/>
    <cellStyle name="20% - Accent5 2 8 4" xfId="12283"/>
    <cellStyle name="20% - Accent5 2 8 4 2" xfId="12284"/>
    <cellStyle name="20% - Accent5 2 8 4 2 2" xfId="12285"/>
    <cellStyle name="20% - Accent5 2 8 4 3" xfId="12286"/>
    <cellStyle name="20% - Accent5 2 8 4 3 2" xfId="12287"/>
    <cellStyle name="20% - Accent5 2 8 4 4" xfId="12288"/>
    <cellStyle name="20% - Accent5 2 8 4 5" xfId="12289"/>
    <cellStyle name="20% - Accent5 2 8 4 6" xfId="12290"/>
    <cellStyle name="20% - Accent5 2 8 4 7" xfId="12291"/>
    <cellStyle name="20% - Accent5 2 8 5" xfId="12292"/>
    <cellStyle name="20% - Accent5 2 8 5 2" xfId="12293"/>
    <cellStyle name="20% - Accent5 2 8 5 2 2" xfId="12294"/>
    <cellStyle name="20% - Accent5 2 8 5 3" xfId="12295"/>
    <cellStyle name="20% - Accent5 2 8 5 3 2" xfId="12296"/>
    <cellStyle name="20% - Accent5 2 8 5 4" xfId="12297"/>
    <cellStyle name="20% - Accent5 2 8 5 5" xfId="12298"/>
    <cellStyle name="20% - Accent5 2 8 5 6" xfId="12299"/>
    <cellStyle name="20% - Accent5 2 8 5 7" xfId="12300"/>
    <cellStyle name="20% - Accent5 2 8 6" xfId="12301"/>
    <cellStyle name="20% - Accent5 2 8 6 2" xfId="12302"/>
    <cellStyle name="20% - Accent5 2 8 7" xfId="12303"/>
    <cellStyle name="20% - Accent5 2 8 7 2" xfId="12304"/>
    <cellStyle name="20% - Accent5 2 8 8" xfId="12305"/>
    <cellStyle name="20% - Accent5 2 8 9" xfId="12306"/>
    <cellStyle name="20% - Accent5 2 9" xfId="12307"/>
    <cellStyle name="20% - Accent5 2 9 10" xfId="12308"/>
    <cellStyle name="20% - Accent5 2 9 2" xfId="12309"/>
    <cellStyle name="20% - Accent5 2 9 2 2" xfId="12310"/>
    <cellStyle name="20% - Accent5 2 9 2 2 2" xfId="12311"/>
    <cellStyle name="20% - Accent5 2 9 2 3" xfId="12312"/>
    <cellStyle name="20% - Accent5 2 9 2 3 2" xfId="12313"/>
    <cellStyle name="20% - Accent5 2 9 2 4" xfId="12314"/>
    <cellStyle name="20% - Accent5 2 9 2 5" xfId="12315"/>
    <cellStyle name="20% - Accent5 2 9 2 6" xfId="12316"/>
    <cellStyle name="20% - Accent5 2 9 2 7" xfId="12317"/>
    <cellStyle name="20% - Accent5 2 9 3" xfId="12318"/>
    <cellStyle name="20% - Accent5 2 9 3 2" xfId="12319"/>
    <cellStyle name="20% - Accent5 2 9 3 2 2" xfId="12320"/>
    <cellStyle name="20% - Accent5 2 9 3 3" xfId="12321"/>
    <cellStyle name="20% - Accent5 2 9 3 3 2" xfId="12322"/>
    <cellStyle name="20% - Accent5 2 9 3 4" xfId="12323"/>
    <cellStyle name="20% - Accent5 2 9 3 5" xfId="12324"/>
    <cellStyle name="20% - Accent5 2 9 3 6" xfId="12325"/>
    <cellStyle name="20% - Accent5 2 9 3 7" xfId="12326"/>
    <cellStyle name="20% - Accent5 2 9 4" xfId="12327"/>
    <cellStyle name="20% - Accent5 2 9 4 2" xfId="12328"/>
    <cellStyle name="20% - Accent5 2 9 4 2 2" xfId="12329"/>
    <cellStyle name="20% - Accent5 2 9 4 3" xfId="12330"/>
    <cellStyle name="20% - Accent5 2 9 4 3 2" xfId="12331"/>
    <cellStyle name="20% - Accent5 2 9 4 4" xfId="12332"/>
    <cellStyle name="20% - Accent5 2 9 4 5" xfId="12333"/>
    <cellStyle name="20% - Accent5 2 9 4 6" xfId="12334"/>
    <cellStyle name="20% - Accent5 2 9 4 7" xfId="12335"/>
    <cellStyle name="20% - Accent5 2 9 5" xfId="12336"/>
    <cellStyle name="20% - Accent5 2 9 5 2" xfId="12337"/>
    <cellStyle name="20% - Accent5 2 9 6" xfId="12338"/>
    <cellStyle name="20% - Accent5 2 9 6 2" xfId="12339"/>
    <cellStyle name="20% - Accent5 2 9 7" xfId="12340"/>
    <cellStyle name="20% - Accent5 2 9 8" xfId="12341"/>
    <cellStyle name="20% - Accent5 2 9 9" xfId="12342"/>
    <cellStyle name="20% - Accent5 3" xfId="495"/>
    <cellStyle name="20% - Accent5 3 10" xfId="12343"/>
    <cellStyle name="20% - Accent5 3 10 2" xfId="12344"/>
    <cellStyle name="20% - Accent5 3 10 2 2" xfId="12345"/>
    <cellStyle name="20% - Accent5 3 10 3" xfId="12346"/>
    <cellStyle name="20% - Accent5 3 10 3 2" xfId="12347"/>
    <cellStyle name="20% - Accent5 3 10 4" xfId="12348"/>
    <cellStyle name="20% - Accent5 3 10 5" xfId="12349"/>
    <cellStyle name="20% - Accent5 3 10 6" xfId="12350"/>
    <cellStyle name="20% - Accent5 3 10 7" xfId="12351"/>
    <cellStyle name="20% - Accent5 3 11" xfId="12352"/>
    <cellStyle name="20% - Accent5 3 11 2" xfId="12353"/>
    <cellStyle name="20% - Accent5 3 11 2 2" xfId="12354"/>
    <cellStyle name="20% - Accent5 3 11 3" xfId="12355"/>
    <cellStyle name="20% - Accent5 3 11 3 2" xfId="12356"/>
    <cellStyle name="20% - Accent5 3 11 4" xfId="12357"/>
    <cellStyle name="20% - Accent5 3 11 5" xfId="12358"/>
    <cellStyle name="20% - Accent5 3 11 6" xfId="12359"/>
    <cellStyle name="20% - Accent5 3 11 7" xfId="12360"/>
    <cellStyle name="20% - Accent5 3 12" xfId="12361"/>
    <cellStyle name="20% - Accent5 3 12 2" xfId="12362"/>
    <cellStyle name="20% - Accent5 3 12 2 2" xfId="12363"/>
    <cellStyle name="20% - Accent5 3 12 3" xfId="12364"/>
    <cellStyle name="20% - Accent5 3 12 3 2" xfId="12365"/>
    <cellStyle name="20% - Accent5 3 12 4" xfId="12366"/>
    <cellStyle name="20% - Accent5 3 12 5" xfId="12367"/>
    <cellStyle name="20% - Accent5 3 12 6" xfId="12368"/>
    <cellStyle name="20% - Accent5 3 12 7" xfId="12369"/>
    <cellStyle name="20% - Accent5 3 13" xfId="12370"/>
    <cellStyle name="20% - Accent5 3 13 2" xfId="12371"/>
    <cellStyle name="20% - Accent5 3 14" xfId="12372"/>
    <cellStyle name="20% - Accent5 3 14 2" xfId="12373"/>
    <cellStyle name="20% - Accent5 3 15" xfId="12374"/>
    <cellStyle name="20% - Accent5 3 16" xfId="12375"/>
    <cellStyle name="20% - Accent5 3 17" xfId="12376"/>
    <cellStyle name="20% - Accent5 3 18" xfId="12377"/>
    <cellStyle name="20% - Accent5 3 2" xfId="12378"/>
    <cellStyle name="20% - Accent5 3 2 10" xfId="12379"/>
    <cellStyle name="20% - Accent5 3 2 11" xfId="12380"/>
    <cellStyle name="20% - Accent5 3 2 12" xfId="12381"/>
    <cellStyle name="20% - Accent5 3 2 13" xfId="12382"/>
    <cellStyle name="20% - Accent5 3 2 2" xfId="12383"/>
    <cellStyle name="20% - Accent5 3 2 2 10" xfId="12384"/>
    <cellStyle name="20% - Accent5 3 2 2 11" xfId="12385"/>
    <cellStyle name="20% - Accent5 3 2 2 2" xfId="12386"/>
    <cellStyle name="20% - Accent5 3 2 2 2 10" xfId="12387"/>
    <cellStyle name="20% - Accent5 3 2 2 2 2" xfId="12388"/>
    <cellStyle name="20% - Accent5 3 2 2 2 2 2" xfId="12389"/>
    <cellStyle name="20% - Accent5 3 2 2 2 2 2 2" xfId="12390"/>
    <cellStyle name="20% - Accent5 3 2 2 2 2 3" xfId="12391"/>
    <cellStyle name="20% - Accent5 3 2 2 2 2 3 2" xfId="12392"/>
    <cellStyle name="20% - Accent5 3 2 2 2 2 4" xfId="12393"/>
    <cellStyle name="20% - Accent5 3 2 2 2 2 5" xfId="12394"/>
    <cellStyle name="20% - Accent5 3 2 2 2 2 6" xfId="12395"/>
    <cellStyle name="20% - Accent5 3 2 2 2 2 7" xfId="12396"/>
    <cellStyle name="20% - Accent5 3 2 2 2 3" xfId="12397"/>
    <cellStyle name="20% - Accent5 3 2 2 2 3 2" xfId="12398"/>
    <cellStyle name="20% - Accent5 3 2 2 2 3 2 2" xfId="12399"/>
    <cellStyle name="20% - Accent5 3 2 2 2 3 3" xfId="12400"/>
    <cellStyle name="20% - Accent5 3 2 2 2 3 3 2" xfId="12401"/>
    <cellStyle name="20% - Accent5 3 2 2 2 3 4" xfId="12402"/>
    <cellStyle name="20% - Accent5 3 2 2 2 3 5" xfId="12403"/>
    <cellStyle name="20% - Accent5 3 2 2 2 3 6" xfId="12404"/>
    <cellStyle name="20% - Accent5 3 2 2 2 3 7" xfId="12405"/>
    <cellStyle name="20% - Accent5 3 2 2 2 4" xfId="12406"/>
    <cellStyle name="20% - Accent5 3 2 2 2 4 2" xfId="12407"/>
    <cellStyle name="20% - Accent5 3 2 2 2 4 2 2" xfId="12408"/>
    <cellStyle name="20% - Accent5 3 2 2 2 4 3" xfId="12409"/>
    <cellStyle name="20% - Accent5 3 2 2 2 4 3 2" xfId="12410"/>
    <cellStyle name="20% - Accent5 3 2 2 2 4 4" xfId="12411"/>
    <cellStyle name="20% - Accent5 3 2 2 2 4 5" xfId="12412"/>
    <cellStyle name="20% - Accent5 3 2 2 2 4 6" xfId="12413"/>
    <cellStyle name="20% - Accent5 3 2 2 2 4 7" xfId="12414"/>
    <cellStyle name="20% - Accent5 3 2 2 2 5" xfId="12415"/>
    <cellStyle name="20% - Accent5 3 2 2 2 5 2" xfId="12416"/>
    <cellStyle name="20% - Accent5 3 2 2 2 6" xfId="12417"/>
    <cellStyle name="20% - Accent5 3 2 2 2 6 2" xfId="12418"/>
    <cellStyle name="20% - Accent5 3 2 2 2 7" xfId="12419"/>
    <cellStyle name="20% - Accent5 3 2 2 2 8" xfId="12420"/>
    <cellStyle name="20% - Accent5 3 2 2 2 9" xfId="12421"/>
    <cellStyle name="20% - Accent5 3 2 2 3" xfId="12422"/>
    <cellStyle name="20% - Accent5 3 2 2 3 2" xfId="12423"/>
    <cellStyle name="20% - Accent5 3 2 2 3 2 2" xfId="12424"/>
    <cellStyle name="20% - Accent5 3 2 2 3 3" xfId="12425"/>
    <cellStyle name="20% - Accent5 3 2 2 3 3 2" xfId="12426"/>
    <cellStyle name="20% - Accent5 3 2 2 3 4" xfId="12427"/>
    <cellStyle name="20% - Accent5 3 2 2 3 5" xfId="12428"/>
    <cellStyle name="20% - Accent5 3 2 2 3 6" xfId="12429"/>
    <cellStyle name="20% - Accent5 3 2 2 3 7" xfId="12430"/>
    <cellStyle name="20% - Accent5 3 2 2 4" xfId="12431"/>
    <cellStyle name="20% - Accent5 3 2 2 4 2" xfId="12432"/>
    <cellStyle name="20% - Accent5 3 2 2 4 2 2" xfId="12433"/>
    <cellStyle name="20% - Accent5 3 2 2 4 3" xfId="12434"/>
    <cellStyle name="20% - Accent5 3 2 2 4 3 2" xfId="12435"/>
    <cellStyle name="20% - Accent5 3 2 2 4 4" xfId="12436"/>
    <cellStyle name="20% - Accent5 3 2 2 4 5" xfId="12437"/>
    <cellStyle name="20% - Accent5 3 2 2 4 6" xfId="12438"/>
    <cellStyle name="20% - Accent5 3 2 2 4 7" xfId="12439"/>
    <cellStyle name="20% - Accent5 3 2 2 5" xfId="12440"/>
    <cellStyle name="20% - Accent5 3 2 2 5 2" xfId="12441"/>
    <cellStyle name="20% - Accent5 3 2 2 5 2 2" xfId="12442"/>
    <cellStyle name="20% - Accent5 3 2 2 5 3" xfId="12443"/>
    <cellStyle name="20% - Accent5 3 2 2 5 3 2" xfId="12444"/>
    <cellStyle name="20% - Accent5 3 2 2 5 4" xfId="12445"/>
    <cellStyle name="20% - Accent5 3 2 2 5 5" xfId="12446"/>
    <cellStyle name="20% - Accent5 3 2 2 5 6" xfId="12447"/>
    <cellStyle name="20% - Accent5 3 2 2 5 7" xfId="12448"/>
    <cellStyle name="20% - Accent5 3 2 2 6" xfId="12449"/>
    <cellStyle name="20% - Accent5 3 2 2 6 2" xfId="12450"/>
    <cellStyle name="20% - Accent5 3 2 2 7" xfId="12451"/>
    <cellStyle name="20% - Accent5 3 2 2 7 2" xfId="12452"/>
    <cellStyle name="20% - Accent5 3 2 2 8" xfId="12453"/>
    <cellStyle name="20% - Accent5 3 2 2 9" xfId="12454"/>
    <cellStyle name="20% - Accent5 3 2 3" xfId="12455"/>
    <cellStyle name="20% - Accent5 3 2 3 10" xfId="12456"/>
    <cellStyle name="20% - Accent5 3 2 3 11" xfId="12457"/>
    <cellStyle name="20% - Accent5 3 2 3 2" xfId="12458"/>
    <cellStyle name="20% - Accent5 3 2 3 2 10" xfId="12459"/>
    <cellStyle name="20% - Accent5 3 2 3 2 2" xfId="12460"/>
    <cellStyle name="20% - Accent5 3 2 3 2 2 2" xfId="12461"/>
    <cellStyle name="20% - Accent5 3 2 3 2 2 2 2" xfId="12462"/>
    <cellStyle name="20% - Accent5 3 2 3 2 2 3" xfId="12463"/>
    <cellStyle name="20% - Accent5 3 2 3 2 2 3 2" xfId="12464"/>
    <cellStyle name="20% - Accent5 3 2 3 2 2 4" xfId="12465"/>
    <cellStyle name="20% - Accent5 3 2 3 2 2 5" xfId="12466"/>
    <cellStyle name="20% - Accent5 3 2 3 2 2 6" xfId="12467"/>
    <cellStyle name="20% - Accent5 3 2 3 2 2 7" xfId="12468"/>
    <cellStyle name="20% - Accent5 3 2 3 2 3" xfId="12469"/>
    <cellStyle name="20% - Accent5 3 2 3 2 3 2" xfId="12470"/>
    <cellStyle name="20% - Accent5 3 2 3 2 3 2 2" xfId="12471"/>
    <cellStyle name="20% - Accent5 3 2 3 2 3 3" xfId="12472"/>
    <cellStyle name="20% - Accent5 3 2 3 2 3 3 2" xfId="12473"/>
    <cellStyle name="20% - Accent5 3 2 3 2 3 4" xfId="12474"/>
    <cellStyle name="20% - Accent5 3 2 3 2 3 5" xfId="12475"/>
    <cellStyle name="20% - Accent5 3 2 3 2 3 6" xfId="12476"/>
    <cellStyle name="20% - Accent5 3 2 3 2 3 7" xfId="12477"/>
    <cellStyle name="20% - Accent5 3 2 3 2 4" xfId="12478"/>
    <cellStyle name="20% - Accent5 3 2 3 2 4 2" xfId="12479"/>
    <cellStyle name="20% - Accent5 3 2 3 2 4 2 2" xfId="12480"/>
    <cellStyle name="20% - Accent5 3 2 3 2 4 3" xfId="12481"/>
    <cellStyle name="20% - Accent5 3 2 3 2 4 3 2" xfId="12482"/>
    <cellStyle name="20% - Accent5 3 2 3 2 4 4" xfId="12483"/>
    <cellStyle name="20% - Accent5 3 2 3 2 4 5" xfId="12484"/>
    <cellStyle name="20% - Accent5 3 2 3 2 4 6" xfId="12485"/>
    <cellStyle name="20% - Accent5 3 2 3 2 4 7" xfId="12486"/>
    <cellStyle name="20% - Accent5 3 2 3 2 5" xfId="12487"/>
    <cellStyle name="20% - Accent5 3 2 3 2 5 2" xfId="12488"/>
    <cellStyle name="20% - Accent5 3 2 3 2 6" xfId="12489"/>
    <cellStyle name="20% - Accent5 3 2 3 2 6 2" xfId="12490"/>
    <cellStyle name="20% - Accent5 3 2 3 2 7" xfId="12491"/>
    <cellStyle name="20% - Accent5 3 2 3 2 8" xfId="12492"/>
    <cellStyle name="20% - Accent5 3 2 3 2 9" xfId="12493"/>
    <cellStyle name="20% - Accent5 3 2 3 3" xfId="12494"/>
    <cellStyle name="20% - Accent5 3 2 3 3 2" xfId="12495"/>
    <cellStyle name="20% - Accent5 3 2 3 3 2 2" xfId="12496"/>
    <cellStyle name="20% - Accent5 3 2 3 3 3" xfId="12497"/>
    <cellStyle name="20% - Accent5 3 2 3 3 3 2" xfId="12498"/>
    <cellStyle name="20% - Accent5 3 2 3 3 4" xfId="12499"/>
    <cellStyle name="20% - Accent5 3 2 3 3 5" xfId="12500"/>
    <cellStyle name="20% - Accent5 3 2 3 3 6" xfId="12501"/>
    <cellStyle name="20% - Accent5 3 2 3 3 7" xfId="12502"/>
    <cellStyle name="20% - Accent5 3 2 3 4" xfId="12503"/>
    <cellStyle name="20% - Accent5 3 2 3 4 2" xfId="12504"/>
    <cellStyle name="20% - Accent5 3 2 3 4 2 2" xfId="12505"/>
    <cellStyle name="20% - Accent5 3 2 3 4 3" xfId="12506"/>
    <cellStyle name="20% - Accent5 3 2 3 4 3 2" xfId="12507"/>
    <cellStyle name="20% - Accent5 3 2 3 4 4" xfId="12508"/>
    <cellStyle name="20% - Accent5 3 2 3 4 5" xfId="12509"/>
    <cellStyle name="20% - Accent5 3 2 3 4 6" xfId="12510"/>
    <cellStyle name="20% - Accent5 3 2 3 4 7" xfId="12511"/>
    <cellStyle name="20% - Accent5 3 2 3 5" xfId="12512"/>
    <cellStyle name="20% - Accent5 3 2 3 5 2" xfId="12513"/>
    <cellStyle name="20% - Accent5 3 2 3 5 2 2" xfId="12514"/>
    <cellStyle name="20% - Accent5 3 2 3 5 3" xfId="12515"/>
    <cellStyle name="20% - Accent5 3 2 3 5 3 2" xfId="12516"/>
    <cellStyle name="20% - Accent5 3 2 3 5 4" xfId="12517"/>
    <cellStyle name="20% - Accent5 3 2 3 5 5" xfId="12518"/>
    <cellStyle name="20% - Accent5 3 2 3 5 6" xfId="12519"/>
    <cellStyle name="20% - Accent5 3 2 3 5 7" xfId="12520"/>
    <cellStyle name="20% - Accent5 3 2 3 6" xfId="12521"/>
    <cellStyle name="20% - Accent5 3 2 3 6 2" xfId="12522"/>
    <cellStyle name="20% - Accent5 3 2 3 7" xfId="12523"/>
    <cellStyle name="20% - Accent5 3 2 3 7 2" xfId="12524"/>
    <cellStyle name="20% - Accent5 3 2 3 8" xfId="12525"/>
    <cellStyle name="20% - Accent5 3 2 3 9" xfId="12526"/>
    <cellStyle name="20% - Accent5 3 2 4" xfId="12527"/>
    <cellStyle name="20% - Accent5 3 2 4 10" xfId="12528"/>
    <cellStyle name="20% - Accent5 3 2 4 2" xfId="12529"/>
    <cellStyle name="20% - Accent5 3 2 4 2 2" xfId="12530"/>
    <cellStyle name="20% - Accent5 3 2 4 2 2 2" xfId="12531"/>
    <cellStyle name="20% - Accent5 3 2 4 2 3" xfId="12532"/>
    <cellStyle name="20% - Accent5 3 2 4 2 3 2" xfId="12533"/>
    <cellStyle name="20% - Accent5 3 2 4 2 4" xfId="12534"/>
    <cellStyle name="20% - Accent5 3 2 4 2 5" xfId="12535"/>
    <cellStyle name="20% - Accent5 3 2 4 2 6" xfId="12536"/>
    <cellStyle name="20% - Accent5 3 2 4 2 7" xfId="12537"/>
    <cellStyle name="20% - Accent5 3 2 4 3" xfId="12538"/>
    <cellStyle name="20% - Accent5 3 2 4 3 2" xfId="12539"/>
    <cellStyle name="20% - Accent5 3 2 4 3 2 2" xfId="12540"/>
    <cellStyle name="20% - Accent5 3 2 4 3 3" xfId="12541"/>
    <cellStyle name="20% - Accent5 3 2 4 3 3 2" xfId="12542"/>
    <cellStyle name="20% - Accent5 3 2 4 3 4" xfId="12543"/>
    <cellStyle name="20% - Accent5 3 2 4 3 5" xfId="12544"/>
    <cellStyle name="20% - Accent5 3 2 4 3 6" xfId="12545"/>
    <cellStyle name="20% - Accent5 3 2 4 3 7" xfId="12546"/>
    <cellStyle name="20% - Accent5 3 2 4 4" xfId="12547"/>
    <cellStyle name="20% - Accent5 3 2 4 4 2" xfId="12548"/>
    <cellStyle name="20% - Accent5 3 2 4 4 2 2" xfId="12549"/>
    <cellStyle name="20% - Accent5 3 2 4 4 3" xfId="12550"/>
    <cellStyle name="20% - Accent5 3 2 4 4 3 2" xfId="12551"/>
    <cellStyle name="20% - Accent5 3 2 4 4 4" xfId="12552"/>
    <cellStyle name="20% - Accent5 3 2 4 4 5" xfId="12553"/>
    <cellStyle name="20% - Accent5 3 2 4 4 6" xfId="12554"/>
    <cellStyle name="20% - Accent5 3 2 4 4 7" xfId="12555"/>
    <cellStyle name="20% - Accent5 3 2 4 5" xfId="12556"/>
    <cellStyle name="20% - Accent5 3 2 4 5 2" xfId="12557"/>
    <cellStyle name="20% - Accent5 3 2 4 6" xfId="12558"/>
    <cellStyle name="20% - Accent5 3 2 4 6 2" xfId="12559"/>
    <cellStyle name="20% - Accent5 3 2 4 7" xfId="12560"/>
    <cellStyle name="20% - Accent5 3 2 4 8" xfId="12561"/>
    <cellStyle name="20% - Accent5 3 2 4 9" xfId="12562"/>
    <cellStyle name="20% - Accent5 3 2 5" xfId="12563"/>
    <cellStyle name="20% - Accent5 3 2 5 2" xfId="12564"/>
    <cellStyle name="20% - Accent5 3 2 5 2 2" xfId="12565"/>
    <cellStyle name="20% - Accent5 3 2 5 3" xfId="12566"/>
    <cellStyle name="20% - Accent5 3 2 5 3 2" xfId="12567"/>
    <cellStyle name="20% - Accent5 3 2 5 4" xfId="12568"/>
    <cellStyle name="20% - Accent5 3 2 5 5" xfId="12569"/>
    <cellStyle name="20% - Accent5 3 2 5 6" xfId="12570"/>
    <cellStyle name="20% - Accent5 3 2 5 7" xfId="12571"/>
    <cellStyle name="20% - Accent5 3 2 6" xfId="12572"/>
    <cellStyle name="20% - Accent5 3 2 6 2" xfId="12573"/>
    <cellStyle name="20% - Accent5 3 2 6 2 2" xfId="12574"/>
    <cellStyle name="20% - Accent5 3 2 6 3" xfId="12575"/>
    <cellStyle name="20% - Accent5 3 2 6 3 2" xfId="12576"/>
    <cellStyle name="20% - Accent5 3 2 6 4" xfId="12577"/>
    <cellStyle name="20% - Accent5 3 2 6 5" xfId="12578"/>
    <cellStyle name="20% - Accent5 3 2 6 6" xfId="12579"/>
    <cellStyle name="20% - Accent5 3 2 6 7" xfId="12580"/>
    <cellStyle name="20% - Accent5 3 2 7" xfId="12581"/>
    <cellStyle name="20% - Accent5 3 2 7 2" xfId="12582"/>
    <cellStyle name="20% - Accent5 3 2 7 2 2" xfId="12583"/>
    <cellStyle name="20% - Accent5 3 2 7 3" xfId="12584"/>
    <cellStyle name="20% - Accent5 3 2 7 3 2" xfId="12585"/>
    <cellStyle name="20% - Accent5 3 2 7 4" xfId="12586"/>
    <cellStyle name="20% - Accent5 3 2 7 5" xfId="12587"/>
    <cellStyle name="20% - Accent5 3 2 7 6" xfId="12588"/>
    <cellStyle name="20% - Accent5 3 2 7 7" xfId="12589"/>
    <cellStyle name="20% - Accent5 3 2 8" xfId="12590"/>
    <cellStyle name="20% - Accent5 3 2 8 2" xfId="12591"/>
    <cellStyle name="20% - Accent5 3 2 9" xfId="12592"/>
    <cellStyle name="20% - Accent5 3 2 9 2" xfId="12593"/>
    <cellStyle name="20% - Accent5 3 3" xfId="12594"/>
    <cellStyle name="20% - Accent5 3 3 10" xfId="12595"/>
    <cellStyle name="20% - Accent5 3 3 11" xfId="12596"/>
    <cellStyle name="20% - Accent5 3 3 12" xfId="12597"/>
    <cellStyle name="20% - Accent5 3 3 13" xfId="12598"/>
    <cellStyle name="20% - Accent5 3 3 2" xfId="12599"/>
    <cellStyle name="20% - Accent5 3 3 2 10" xfId="12600"/>
    <cellStyle name="20% - Accent5 3 3 2 11" xfId="12601"/>
    <cellStyle name="20% - Accent5 3 3 2 2" xfId="12602"/>
    <cellStyle name="20% - Accent5 3 3 2 2 10" xfId="12603"/>
    <cellStyle name="20% - Accent5 3 3 2 2 2" xfId="12604"/>
    <cellStyle name="20% - Accent5 3 3 2 2 2 2" xfId="12605"/>
    <cellStyle name="20% - Accent5 3 3 2 2 2 2 2" xfId="12606"/>
    <cellStyle name="20% - Accent5 3 3 2 2 2 3" xfId="12607"/>
    <cellStyle name="20% - Accent5 3 3 2 2 2 3 2" xfId="12608"/>
    <cellStyle name="20% - Accent5 3 3 2 2 2 4" xfId="12609"/>
    <cellStyle name="20% - Accent5 3 3 2 2 2 5" xfId="12610"/>
    <cellStyle name="20% - Accent5 3 3 2 2 2 6" xfId="12611"/>
    <cellStyle name="20% - Accent5 3 3 2 2 2 7" xfId="12612"/>
    <cellStyle name="20% - Accent5 3 3 2 2 3" xfId="12613"/>
    <cellStyle name="20% - Accent5 3 3 2 2 3 2" xfId="12614"/>
    <cellStyle name="20% - Accent5 3 3 2 2 3 2 2" xfId="12615"/>
    <cellStyle name="20% - Accent5 3 3 2 2 3 3" xfId="12616"/>
    <cellStyle name="20% - Accent5 3 3 2 2 3 3 2" xfId="12617"/>
    <cellStyle name="20% - Accent5 3 3 2 2 3 4" xfId="12618"/>
    <cellStyle name="20% - Accent5 3 3 2 2 3 5" xfId="12619"/>
    <cellStyle name="20% - Accent5 3 3 2 2 3 6" xfId="12620"/>
    <cellStyle name="20% - Accent5 3 3 2 2 3 7" xfId="12621"/>
    <cellStyle name="20% - Accent5 3 3 2 2 4" xfId="12622"/>
    <cellStyle name="20% - Accent5 3 3 2 2 4 2" xfId="12623"/>
    <cellStyle name="20% - Accent5 3 3 2 2 4 2 2" xfId="12624"/>
    <cellStyle name="20% - Accent5 3 3 2 2 4 3" xfId="12625"/>
    <cellStyle name="20% - Accent5 3 3 2 2 4 3 2" xfId="12626"/>
    <cellStyle name="20% - Accent5 3 3 2 2 4 4" xfId="12627"/>
    <cellStyle name="20% - Accent5 3 3 2 2 4 5" xfId="12628"/>
    <cellStyle name="20% - Accent5 3 3 2 2 4 6" xfId="12629"/>
    <cellStyle name="20% - Accent5 3 3 2 2 4 7" xfId="12630"/>
    <cellStyle name="20% - Accent5 3 3 2 2 5" xfId="12631"/>
    <cellStyle name="20% - Accent5 3 3 2 2 5 2" xfId="12632"/>
    <cellStyle name="20% - Accent5 3 3 2 2 6" xfId="12633"/>
    <cellStyle name="20% - Accent5 3 3 2 2 6 2" xfId="12634"/>
    <cellStyle name="20% - Accent5 3 3 2 2 7" xfId="12635"/>
    <cellStyle name="20% - Accent5 3 3 2 2 8" xfId="12636"/>
    <cellStyle name="20% - Accent5 3 3 2 2 9" xfId="12637"/>
    <cellStyle name="20% - Accent5 3 3 2 3" xfId="12638"/>
    <cellStyle name="20% - Accent5 3 3 2 3 2" xfId="12639"/>
    <cellStyle name="20% - Accent5 3 3 2 3 2 2" xfId="12640"/>
    <cellStyle name="20% - Accent5 3 3 2 3 3" xfId="12641"/>
    <cellStyle name="20% - Accent5 3 3 2 3 3 2" xfId="12642"/>
    <cellStyle name="20% - Accent5 3 3 2 3 4" xfId="12643"/>
    <cellStyle name="20% - Accent5 3 3 2 3 5" xfId="12644"/>
    <cellStyle name="20% - Accent5 3 3 2 3 6" xfId="12645"/>
    <cellStyle name="20% - Accent5 3 3 2 3 7" xfId="12646"/>
    <cellStyle name="20% - Accent5 3 3 2 4" xfId="12647"/>
    <cellStyle name="20% - Accent5 3 3 2 4 2" xfId="12648"/>
    <cellStyle name="20% - Accent5 3 3 2 4 2 2" xfId="12649"/>
    <cellStyle name="20% - Accent5 3 3 2 4 3" xfId="12650"/>
    <cellStyle name="20% - Accent5 3 3 2 4 3 2" xfId="12651"/>
    <cellStyle name="20% - Accent5 3 3 2 4 4" xfId="12652"/>
    <cellStyle name="20% - Accent5 3 3 2 4 5" xfId="12653"/>
    <cellStyle name="20% - Accent5 3 3 2 4 6" xfId="12654"/>
    <cellStyle name="20% - Accent5 3 3 2 4 7" xfId="12655"/>
    <cellStyle name="20% - Accent5 3 3 2 5" xfId="12656"/>
    <cellStyle name="20% - Accent5 3 3 2 5 2" xfId="12657"/>
    <cellStyle name="20% - Accent5 3 3 2 5 2 2" xfId="12658"/>
    <cellStyle name="20% - Accent5 3 3 2 5 3" xfId="12659"/>
    <cellStyle name="20% - Accent5 3 3 2 5 3 2" xfId="12660"/>
    <cellStyle name="20% - Accent5 3 3 2 5 4" xfId="12661"/>
    <cellStyle name="20% - Accent5 3 3 2 5 5" xfId="12662"/>
    <cellStyle name="20% - Accent5 3 3 2 5 6" xfId="12663"/>
    <cellStyle name="20% - Accent5 3 3 2 5 7" xfId="12664"/>
    <cellStyle name="20% - Accent5 3 3 2 6" xfId="12665"/>
    <cellStyle name="20% - Accent5 3 3 2 6 2" xfId="12666"/>
    <cellStyle name="20% - Accent5 3 3 2 7" xfId="12667"/>
    <cellStyle name="20% - Accent5 3 3 2 7 2" xfId="12668"/>
    <cellStyle name="20% - Accent5 3 3 2 8" xfId="12669"/>
    <cellStyle name="20% - Accent5 3 3 2 9" xfId="12670"/>
    <cellStyle name="20% - Accent5 3 3 3" xfId="12671"/>
    <cellStyle name="20% - Accent5 3 3 3 10" xfId="12672"/>
    <cellStyle name="20% - Accent5 3 3 3 11" xfId="12673"/>
    <cellStyle name="20% - Accent5 3 3 3 2" xfId="12674"/>
    <cellStyle name="20% - Accent5 3 3 3 2 10" xfId="12675"/>
    <cellStyle name="20% - Accent5 3 3 3 2 2" xfId="12676"/>
    <cellStyle name="20% - Accent5 3 3 3 2 2 2" xfId="12677"/>
    <cellStyle name="20% - Accent5 3 3 3 2 2 2 2" xfId="12678"/>
    <cellStyle name="20% - Accent5 3 3 3 2 2 3" xfId="12679"/>
    <cellStyle name="20% - Accent5 3 3 3 2 2 3 2" xfId="12680"/>
    <cellStyle name="20% - Accent5 3 3 3 2 2 4" xfId="12681"/>
    <cellStyle name="20% - Accent5 3 3 3 2 2 5" xfId="12682"/>
    <cellStyle name="20% - Accent5 3 3 3 2 2 6" xfId="12683"/>
    <cellStyle name="20% - Accent5 3 3 3 2 2 7" xfId="12684"/>
    <cellStyle name="20% - Accent5 3 3 3 2 3" xfId="12685"/>
    <cellStyle name="20% - Accent5 3 3 3 2 3 2" xfId="12686"/>
    <cellStyle name="20% - Accent5 3 3 3 2 3 2 2" xfId="12687"/>
    <cellStyle name="20% - Accent5 3 3 3 2 3 3" xfId="12688"/>
    <cellStyle name="20% - Accent5 3 3 3 2 3 3 2" xfId="12689"/>
    <cellStyle name="20% - Accent5 3 3 3 2 3 4" xfId="12690"/>
    <cellStyle name="20% - Accent5 3 3 3 2 3 5" xfId="12691"/>
    <cellStyle name="20% - Accent5 3 3 3 2 3 6" xfId="12692"/>
    <cellStyle name="20% - Accent5 3 3 3 2 3 7" xfId="12693"/>
    <cellStyle name="20% - Accent5 3 3 3 2 4" xfId="12694"/>
    <cellStyle name="20% - Accent5 3 3 3 2 4 2" xfId="12695"/>
    <cellStyle name="20% - Accent5 3 3 3 2 4 2 2" xfId="12696"/>
    <cellStyle name="20% - Accent5 3 3 3 2 4 3" xfId="12697"/>
    <cellStyle name="20% - Accent5 3 3 3 2 4 3 2" xfId="12698"/>
    <cellStyle name="20% - Accent5 3 3 3 2 4 4" xfId="12699"/>
    <cellStyle name="20% - Accent5 3 3 3 2 4 5" xfId="12700"/>
    <cellStyle name="20% - Accent5 3 3 3 2 4 6" xfId="12701"/>
    <cellStyle name="20% - Accent5 3 3 3 2 4 7" xfId="12702"/>
    <cellStyle name="20% - Accent5 3 3 3 2 5" xfId="12703"/>
    <cellStyle name="20% - Accent5 3 3 3 2 5 2" xfId="12704"/>
    <cellStyle name="20% - Accent5 3 3 3 2 6" xfId="12705"/>
    <cellStyle name="20% - Accent5 3 3 3 2 6 2" xfId="12706"/>
    <cellStyle name="20% - Accent5 3 3 3 2 7" xfId="12707"/>
    <cellStyle name="20% - Accent5 3 3 3 2 8" xfId="12708"/>
    <cellStyle name="20% - Accent5 3 3 3 2 9" xfId="12709"/>
    <cellStyle name="20% - Accent5 3 3 3 3" xfId="12710"/>
    <cellStyle name="20% - Accent5 3 3 3 3 2" xfId="12711"/>
    <cellStyle name="20% - Accent5 3 3 3 3 2 2" xfId="12712"/>
    <cellStyle name="20% - Accent5 3 3 3 3 3" xfId="12713"/>
    <cellStyle name="20% - Accent5 3 3 3 3 3 2" xfId="12714"/>
    <cellStyle name="20% - Accent5 3 3 3 3 4" xfId="12715"/>
    <cellStyle name="20% - Accent5 3 3 3 3 5" xfId="12716"/>
    <cellStyle name="20% - Accent5 3 3 3 3 6" xfId="12717"/>
    <cellStyle name="20% - Accent5 3 3 3 3 7" xfId="12718"/>
    <cellStyle name="20% - Accent5 3 3 3 4" xfId="12719"/>
    <cellStyle name="20% - Accent5 3 3 3 4 2" xfId="12720"/>
    <cellStyle name="20% - Accent5 3 3 3 4 2 2" xfId="12721"/>
    <cellStyle name="20% - Accent5 3 3 3 4 3" xfId="12722"/>
    <cellStyle name="20% - Accent5 3 3 3 4 3 2" xfId="12723"/>
    <cellStyle name="20% - Accent5 3 3 3 4 4" xfId="12724"/>
    <cellStyle name="20% - Accent5 3 3 3 4 5" xfId="12725"/>
    <cellStyle name="20% - Accent5 3 3 3 4 6" xfId="12726"/>
    <cellStyle name="20% - Accent5 3 3 3 4 7" xfId="12727"/>
    <cellStyle name="20% - Accent5 3 3 3 5" xfId="12728"/>
    <cellStyle name="20% - Accent5 3 3 3 5 2" xfId="12729"/>
    <cellStyle name="20% - Accent5 3 3 3 5 2 2" xfId="12730"/>
    <cellStyle name="20% - Accent5 3 3 3 5 3" xfId="12731"/>
    <cellStyle name="20% - Accent5 3 3 3 5 3 2" xfId="12732"/>
    <cellStyle name="20% - Accent5 3 3 3 5 4" xfId="12733"/>
    <cellStyle name="20% - Accent5 3 3 3 5 5" xfId="12734"/>
    <cellStyle name="20% - Accent5 3 3 3 5 6" xfId="12735"/>
    <cellStyle name="20% - Accent5 3 3 3 5 7" xfId="12736"/>
    <cellStyle name="20% - Accent5 3 3 3 6" xfId="12737"/>
    <cellStyle name="20% - Accent5 3 3 3 6 2" xfId="12738"/>
    <cellStyle name="20% - Accent5 3 3 3 7" xfId="12739"/>
    <cellStyle name="20% - Accent5 3 3 3 7 2" xfId="12740"/>
    <cellStyle name="20% - Accent5 3 3 3 8" xfId="12741"/>
    <cellStyle name="20% - Accent5 3 3 3 9" xfId="12742"/>
    <cellStyle name="20% - Accent5 3 3 4" xfId="12743"/>
    <cellStyle name="20% - Accent5 3 3 4 10" xfId="12744"/>
    <cellStyle name="20% - Accent5 3 3 4 2" xfId="12745"/>
    <cellStyle name="20% - Accent5 3 3 4 2 2" xfId="12746"/>
    <cellStyle name="20% - Accent5 3 3 4 2 2 2" xfId="12747"/>
    <cellStyle name="20% - Accent5 3 3 4 2 3" xfId="12748"/>
    <cellStyle name="20% - Accent5 3 3 4 2 3 2" xfId="12749"/>
    <cellStyle name="20% - Accent5 3 3 4 2 4" xfId="12750"/>
    <cellStyle name="20% - Accent5 3 3 4 2 5" xfId="12751"/>
    <cellStyle name="20% - Accent5 3 3 4 2 6" xfId="12752"/>
    <cellStyle name="20% - Accent5 3 3 4 2 7" xfId="12753"/>
    <cellStyle name="20% - Accent5 3 3 4 3" xfId="12754"/>
    <cellStyle name="20% - Accent5 3 3 4 3 2" xfId="12755"/>
    <cellStyle name="20% - Accent5 3 3 4 3 2 2" xfId="12756"/>
    <cellStyle name="20% - Accent5 3 3 4 3 3" xfId="12757"/>
    <cellStyle name="20% - Accent5 3 3 4 3 3 2" xfId="12758"/>
    <cellStyle name="20% - Accent5 3 3 4 3 4" xfId="12759"/>
    <cellStyle name="20% - Accent5 3 3 4 3 5" xfId="12760"/>
    <cellStyle name="20% - Accent5 3 3 4 3 6" xfId="12761"/>
    <cellStyle name="20% - Accent5 3 3 4 3 7" xfId="12762"/>
    <cellStyle name="20% - Accent5 3 3 4 4" xfId="12763"/>
    <cellStyle name="20% - Accent5 3 3 4 4 2" xfId="12764"/>
    <cellStyle name="20% - Accent5 3 3 4 4 2 2" xfId="12765"/>
    <cellStyle name="20% - Accent5 3 3 4 4 3" xfId="12766"/>
    <cellStyle name="20% - Accent5 3 3 4 4 3 2" xfId="12767"/>
    <cellStyle name="20% - Accent5 3 3 4 4 4" xfId="12768"/>
    <cellStyle name="20% - Accent5 3 3 4 4 5" xfId="12769"/>
    <cellStyle name="20% - Accent5 3 3 4 4 6" xfId="12770"/>
    <cellStyle name="20% - Accent5 3 3 4 4 7" xfId="12771"/>
    <cellStyle name="20% - Accent5 3 3 4 5" xfId="12772"/>
    <cellStyle name="20% - Accent5 3 3 4 5 2" xfId="12773"/>
    <cellStyle name="20% - Accent5 3 3 4 6" xfId="12774"/>
    <cellStyle name="20% - Accent5 3 3 4 6 2" xfId="12775"/>
    <cellStyle name="20% - Accent5 3 3 4 7" xfId="12776"/>
    <cellStyle name="20% - Accent5 3 3 4 8" xfId="12777"/>
    <cellStyle name="20% - Accent5 3 3 4 9" xfId="12778"/>
    <cellStyle name="20% - Accent5 3 3 5" xfId="12779"/>
    <cellStyle name="20% - Accent5 3 3 5 2" xfId="12780"/>
    <cellStyle name="20% - Accent5 3 3 5 2 2" xfId="12781"/>
    <cellStyle name="20% - Accent5 3 3 5 3" xfId="12782"/>
    <cellStyle name="20% - Accent5 3 3 5 3 2" xfId="12783"/>
    <cellStyle name="20% - Accent5 3 3 5 4" xfId="12784"/>
    <cellStyle name="20% - Accent5 3 3 5 5" xfId="12785"/>
    <cellStyle name="20% - Accent5 3 3 5 6" xfId="12786"/>
    <cellStyle name="20% - Accent5 3 3 5 7" xfId="12787"/>
    <cellStyle name="20% - Accent5 3 3 6" xfId="12788"/>
    <cellStyle name="20% - Accent5 3 3 6 2" xfId="12789"/>
    <cellStyle name="20% - Accent5 3 3 6 2 2" xfId="12790"/>
    <cellStyle name="20% - Accent5 3 3 6 3" xfId="12791"/>
    <cellStyle name="20% - Accent5 3 3 6 3 2" xfId="12792"/>
    <cellStyle name="20% - Accent5 3 3 6 4" xfId="12793"/>
    <cellStyle name="20% - Accent5 3 3 6 5" xfId="12794"/>
    <cellStyle name="20% - Accent5 3 3 6 6" xfId="12795"/>
    <cellStyle name="20% - Accent5 3 3 6 7" xfId="12796"/>
    <cellStyle name="20% - Accent5 3 3 7" xfId="12797"/>
    <cellStyle name="20% - Accent5 3 3 7 2" xfId="12798"/>
    <cellStyle name="20% - Accent5 3 3 7 2 2" xfId="12799"/>
    <cellStyle name="20% - Accent5 3 3 7 3" xfId="12800"/>
    <cellStyle name="20% - Accent5 3 3 7 3 2" xfId="12801"/>
    <cellStyle name="20% - Accent5 3 3 7 4" xfId="12802"/>
    <cellStyle name="20% - Accent5 3 3 7 5" xfId="12803"/>
    <cellStyle name="20% - Accent5 3 3 7 6" xfId="12804"/>
    <cellStyle name="20% - Accent5 3 3 7 7" xfId="12805"/>
    <cellStyle name="20% - Accent5 3 3 8" xfId="12806"/>
    <cellStyle name="20% - Accent5 3 3 8 2" xfId="12807"/>
    <cellStyle name="20% - Accent5 3 3 9" xfId="12808"/>
    <cellStyle name="20% - Accent5 3 3 9 2" xfId="12809"/>
    <cellStyle name="20% - Accent5 3 4" xfId="12810"/>
    <cellStyle name="20% - Accent5 3 4 10" xfId="12811"/>
    <cellStyle name="20% - Accent5 3 4 11" xfId="12812"/>
    <cellStyle name="20% - Accent5 3 4 12" xfId="12813"/>
    <cellStyle name="20% - Accent5 3 4 13" xfId="12814"/>
    <cellStyle name="20% - Accent5 3 4 2" xfId="12815"/>
    <cellStyle name="20% - Accent5 3 4 2 10" xfId="12816"/>
    <cellStyle name="20% - Accent5 3 4 2 11" xfId="12817"/>
    <cellStyle name="20% - Accent5 3 4 2 2" xfId="12818"/>
    <cellStyle name="20% - Accent5 3 4 2 2 10" xfId="12819"/>
    <cellStyle name="20% - Accent5 3 4 2 2 2" xfId="12820"/>
    <cellStyle name="20% - Accent5 3 4 2 2 2 2" xfId="12821"/>
    <cellStyle name="20% - Accent5 3 4 2 2 2 2 2" xfId="12822"/>
    <cellStyle name="20% - Accent5 3 4 2 2 2 3" xfId="12823"/>
    <cellStyle name="20% - Accent5 3 4 2 2 2 3 2" xfId="12824"/>
    <cellStyle name="20% - Accent5 3 4 2 2 2 4" xfId="12825"/>
    <cellStyle name="20% - Accent5 3 4 2 2 2 5" xfId="12826"/>
    <cellStyle name="20% - Accent5 3 4 2 2 2 6" xfId="12827"/>
    <cellStyle name="20% - Accent5 3 4 2 2 2 7" xfId="12828"/>
    <cellStyle name="20% - Accent5 3 4 2 2 3" xfId="12829"/>
    <cellStyle name="20% - Accent5 3 4 2 2 3 2" xfId="12830"/>
    <cellStyle name="20% - Accent5 3 4 2 2 3 2 2" xfId="12831"/>
    <cellStyle name="20% - Accent5 3 4 2 2 3 3" xfId="12832"/>
    <cellStyle name="20% - Accent5 3 4 2 2 3 3 2" xfId="12833"/>
    <cellStyle name="20% - Accent5 3 4 2 2 3 4" xfId="12834"/>
    <cellStyle name="20% - Accent5 3 4 2 2 3 5" xfId="12835"/>
    <cellStyle name="20% - Accent5 3 4 2 2 3 6" xfId="12836"/>
    <cellStyle name="20% - Accent5 3 4 2 2 3 7" xfId="12837"/>
    <cellStyle name="20% - Accent5 3 4 2 2 4" xfId="12838"/>
    <cellStyle name="20% - Accent5 3 4 2 2 4 2" xfId="12839"/>
    <cellStyle name="20% - Accent5 3 4 2 2 4 2 2" xfId="12840"/>
    <cellStyle name="20% - Accent5 3 4 2 2 4 3" xfId="12841"/>
    <cellStyle name="20% - Accent5 3 4 2 2 4 3 2" xfId="12842"/>
    <cellStyle name="20% - Accent5 3 4 2 2 4 4" xfId="12843"/>
    <cellStyle name="20% - Accent5 3 4 2 2 4 5" xfId="12844"/>
    <cellStyle name="20% - Accent5 3 4 2 2 4 6" xfId="12845"/>
    <cellStyle name="20% - Accent5 3 4 2 2 4 7" xfId="12846"/>
    <cellStyle name="20% - Accent5 3 4 2 2 5" xfId="12847"/>
    <cellStyle name="20% - Accent5 3 4 2 2 5 2" xfId="12848"/>
    <cellStyle name="20% - Accent5 3 4 2 2 6" xfId="12849"/>
    <cellStyle name="20% - Accent5 3 4 2 2 6 2" xfId="12850"/>
    <cellStyle name="20% - Accent5 3 4 2 2 7" xfId="12851"/>
    <cellStyle name="20% - Accent5 3 4 2 2 8" xfId="12852"/>
    <cellStyle name="20% - Accent5 3 4 2 2 9" xfId="12853"/>
    <cellStyle name="20% - Accent5 3 4 2 3" xfId="12854"/>
    <cellStyle name="20% - Accent5 3 4 2 3 2" xfId="12855"/>
    <cellStyle name="20% - Accent5 3 4 2 3 2 2" xfId="12856"/>
    <cellStyle name="20% - Accent5 3 4 2 3 3" xfId="12857"/>
    <cellStyle name="20% - Accent5 3 4 2 3 3 2" xfId="12858"/>
    <cellStyle name="20% - Accent5 3 4 2 3 4" xfId="12859"/>
    <cellStyle name="20% - Accent5 3 4 2 3 5" xfId="12860"/>
    <cellStyle name="20% - Accent5 3 4 2 3 6" xfId="12861"/>
    <cellStyle name="20% - Accent5 3 4 2 3 7" xfId="12862"/>
    <cellStyle name="20% - Accent5 3 4 2 4" xfId="12863"/>
    <cellStyle name="20% - Accent5 3 4 2 4 2" xfId="12864"/>
    <cellStyle name="20% - Accent5 3 4 2 4 2 2" xfId="12865"/>
    <cellStyle name="20% - Accent5 3 4 2 4 3" xfId="12866"/>
    <cellStyle name="20% - Accent5 3 4 2 4 3 2" xfId="12867"/>
    <cellStyle name="20% - Accent5 3 4 2 4 4" xfId="12868"/>
    <cellStyle name="20% - Accent5 3 4 2 4 5" xfId="12869"/>
    <cellStyle name="20% - Accent5 3 4 2 4 6" xfId="12870"/>
    <cellStyle name="20% - Accent5 3 4 2 4 7" xfId="12871"/>
    <cellStyle name="20% - Accent5 3 4 2 5" xfId="12872"/>
    <cellStyle name="20% - Accent5 3 4 2 5 2" xfId="12873"/>
    <cellStyle name="20% - Accent5 3 4 2 5 2 2" xfId="12874"/>
    <cellStyle name="20% - Accent5 3 4 2 5 3" xfId="12875"/>
    <cellStyle name="20% - Accent5 3 4 2 5 3 2" xfId="12876"/>
    <cellStyle name="20% - Accent5 3 4 2 5 4" xfId="12877"/>
    <cellStyle name="20% - Accent5 3 4 2 5 5" xfId="12878"/>
    <cellStyle name="20% - Accent5 3 4 2 5 6" xfId="12879"/>
    <cellStyle name="20% - Accent5 3 4 2 5 7" xfId="12880"/>
    <cellStyle name="20% - Accent5 3 4 2 6" xfId="12881"/>
    <cellStyle name="20% - Accent5 3 4 2 6 2" xfId="12882"/>
    <cellStyle name="20% - Accent5 3 4 2 7" xfId="12883"/>
    <cellStyle name="20% - Accent5 3 4 2 7 2" xfId="12884"/>
    <cellStyle name="20% - Accent5 3 4 2 8" xfId="12885"/>
    <cellStyle name="20% - Accent5 3 4 2 9" xfId="12886"/>
    <cellStyle name="20% - Accent5 3 4 3" xfId="12887"/>
    <cellStyle name="20% - Accent5 3 4 3 10" xfId="12888"/>
    <cellStyle name="20% - Accent5 3 4 3 11" xfId="12889"/>
    <cellStyle name="20% - Accent5 3 4 3 2" xfId="12890"/>
    <cellStyle name="20% - Accent5 3 4 3 2 10" xfId="12891"/>
    <cellStyle name="20% - Accent5 3 4 3 2 2" xfId="12892"/>
    <cellStyle name="20% - Accent5 3 4 3 2 2 2" xfId="12893"/>
    <cellStyle name="20% - Accent5 3 4 3 2 2 2 2" xfId="12894"/>
    <cellStyle name="20% - Accent5 3 4 3 2 2 3" xfId="12895"/>
    <cellStyle name="20% - Accent5 3 4 3 2 2 3 2" xfId="12896"/>
    <cellStyle name="20% - Accent5 3 4 3 2 2 4" xfId="12897"/>
    <cellStyle name="20% - Accent5 3 4 3 2 2 5" xfId="12898"/>
    <cellStyle name="20% - Accent5 3 4 3 2 2 6" xfId="12899"/>
    <cellStyle name="20% - Accent5 3 4 3 2 2 7" xfId="12900"/>
    <cellStyle name="20% - Accent5 3 4 3 2 3" xfId="12901"/>
    <cellStyle name="20% - Accent5 3 4 3 2 3 2" xfId="12902"/>
    <cellStyle name="20% - Accent5 3 4 3 2 3 2 2" xfId="12903"/>
    <cellStyle name="20% - Accent5 3 4 3 2 3 3" xfId="12904"/>
    <cellStyle name="20% - Accent5 3 4 3 2 3 3 2" xfId="12905"/>
    <cellStyle name="20% - Accent5 3 4 3 2 3 4" xfId="12906"/>
    <cellStyle name="20% - Accent5 3 4 3 2 3 5" xfId="12907"/>
    <cellStyle name="20% - Accent5 3 4 3 2 3 6" xfId="12908"/>
    <cellStyle name="20% - Accent5 3 4 3 2 3 7" xfId="12909"/>
    <cellStyle name="20% - Accent5 3 4 3 2 4" xfId="12910"/>
    <cellStyle name="20% - Accent5 3 4 3 2 4 2" xfId="12911"/>
    <cellStyle name="20% - Accent5 3 4 3 2 4 2 2" xfId="12912"/>
    <cellStyle name="20% - Accent5 3 4 3 2 4 3" xfId="12913"/>
    <cellStyle name="20% - Accent5 3 4 3 2 4 3 2" xfId="12914"/>
    <cellStyle name="20% - Accent5 3 4 3 2 4 4" xfId="12915"/>
    <cellStyle name="20% - Accent5 3 4 3 2 4 5" xfId="12916"/>
    <cellStyle name="20% - Accent5 3 4 3 2 4 6" xfId="12917"/>
    <cellStyle name="20% - Accent5 3 4 3 2 4 7" xfId="12918"/>
    <cellStyle name="20% - Accent5 3 4 3 2 5" xfId="12919"/>
    <cellStyle name="20% - Accent5 3 4 3 2 5 2" xfId="12920"/>
    <cellStyle name="20% - Accent5 3 4 3 2 6" xfId="12921"/>
    <cellStyle name="20% - Accent5 3 4 3 2 6 2" xfId="12922"/>
    <cellStyle name="20% - Accent5 3 4 3 2 7" xfId="12923"/>
    <cellStyle name="20% - Accent5 3 4 3 2 8" xfId="12924"/>
    <cellStyle name="20% - Accent5 3 4 3 2 9" xfId="12925"/>
    <cellStyle name="20% - Accent5 3 4 3 3" xfId="12926"/>
    <cellStyle name="20% - Accent5 3 4 3 3 2" xfId="12927"/>
    <cellStyle name="20% - Accent5 3 4 3 3 2 2" xfId="12928"/>
    <cellStyle name="20% - Accent5 3 4 3 3 3" xfId="12929"/>
    <cellStyle name="20% - Accent5 3 4 3 3 3 2" xfId="12930"/>
    <cellStyle name="20% - Accent5 3 4 3 3 4" xfId="12931"/>
    <cellStyle name="20% - Accent5 3 4 3 3 5" xfId="12932"/>
    <cellStyle name="20% - Accent5 3 4 3 3 6" xfId="12933"/>
    <cellStyle name="20% - Accent5 3 4 3 3 7" xfId="12934"/>
    <cellStyle name="20% - Accent5 3 4 3 4" xfId="12935"/>
    <cellStyle name="20% - Accent5 3 4 3 4 2" xfId="12936"/>
    <cellStyle name="20% - Accent5 3 4 3 4 2 2" xfId="12937"/>
    <cellStyle name="20% - Accent5 3 4 3 4 3" xfId="12938"/>
    <cellStyle name="20% - Accent5 3 4 3 4 3 2" xfId="12939"/>
    <cellStyle name="20% - Accent5 3 4 3 4 4" xfId="12940"/>
    <cellStyle name="20% - Accent5 3 4 3 4 5" xfId="12941"/>
    <cellStyle name="20% - Accent5 3 4 3 4 6" xfId="12942"/>
    <cellStyle name="20% - Accent5 3 4 3 4 7" xfId="12943"/>
    <cellStyle name="20% - Accent5 3 4 3 5" xfId="12944"/>
    <cellStyle name="20% - Accent5 3 4 3 5 2" xfId="12945"/>
    <cellStyle name="20% - Accent5 3 4 3 5 2 2" xfId="12946"/>
    <cellStyle name="20% - Accent5 3 4 3 5 3" xfId="12947"/>
    <cellStyle name="20% - Accent5 3 4 3 5 3 2" xfId="12948"/>
    <cellStyle name="20% - Accent5 3 4 3 5 4" xfId="12949"/>
    <cellStyle name="20% - Accent5 3 4 3 5 5" xfId="12950"/>
    <cellStyle name="20% - Accent5 3 4 3 5 6" xfId="12951"/>
    <cellStyle name="20% - Accent5 3 4 3 5 7" xfId="12952"/>
    <cellStyle name="20% - Accent5 3 4 3 6" xfId="12953"/>
    <cellStyle name="20% - Accent5 3 4 3 6 2" xfId="12954"/>
    <cellStyle name="20% - Accent5 3 4 3 7" xfId="12955"/>
    <cellStyle name="20% - Accent5 3 4 3 7 2" xfId="12956"/>
    <cellStyle name="20% - Accent5 3 4 3 8" xfId="12957"/>
    <cellStyle name="20% - Accent5 3 4 3 9" xfId="12958"/>
    <cellStyle name="20% - Accent5 3 4 4" xfId="12959"/>
    <cellStyle name="20% - Accent5 3 4 4 10" xfId="12960"/>
    <cellStyle name="20% - Accent5 3 4 4 2" xfId="12961"/>
    <cellStyle name="20% - Accent5 3 4 4 2 2" xfId="12962"/>
    <cellStyle name="20% - Accent5 3 4 4 2 2 2" xfId="12963"/>
    <cellStyle name="20% - Accent5 3 4 4 2 3" xfId="12964"/>
    <cellStyle name="20% - Accent5 3 4 4 2 3 2" xfId="12965"/>
    <cellStyle name="20% - Accent5 3 4 4 2 4" xfId="12966"/>
    <cellStyle name="20% - Accent5 3 4 4 2 5" xfId="12967"/>
    <cellStyle name="20% - Accent5 3 4 4 2 6" xfId="12968"/>
    <cellStyle name="20% - Accent5 3 4 4 2 7" xfId="12969"/>
    <cellStyle name="20% - Accent5 3 4 4 3" xfId="12970"/>
    <cellStyle name="20% - Accent5 3 4 4 3 2" xfId="12971"/>
    <cellStyle name="20% - Accent5 3 4 4 3 2 2" xfId="12972"/>
    <cellStyle name="20% - Accent5 3 4 4 3 3" xfId="12973"/>
    <cellStyle name="20% - Accent5 3 4 4 3 3 2" xfId="12974"/>
    <cellStyle name="20% - Accent5 3 4 4 3 4" xfId="12975"/>
    <cellStyle name="20% - Accent5 3 4 4 3 5" xfId="12976"/>
    <cellStyle name="20% - Accent5 3 4 4 3 6" xfId="12977"/>
    <cellStyle name="20% - Accent5 3 4 4 3 7" xfId="12978"/>
    <cellStyle name="20% - Accent5 3 4 4 4" xfId="12979"/>
    <cellStyle name="20% - Accent5 3 4 4 4 2" xfId="12980"/>
    <cellStyle name="20% - Accent5 3 4 4 4 2 2" xfId="12981"/>
    <cellStyle name="20% - Accent5 3 4 4 4 3" xfId="12982"/>
    <cellStyle name="20% - Accent5 3 4 4 4 3 2" xfId="12983"/>
    <cellStyle name="20% - Accent5 3 4 4 4 4" xfId="12984"/>
    <cellStyle name="20% - Accent5 3 4 4 4 5" xfId="12985"/>
    <cellStyle name="20% - Accent5 3 4 4 4 6" xfId="12986"/>
    <cellStyle name="20% - Accent5 3 4 4 4 7" xfId="12987"/>
    <cellStyle name="20% - Accent5 3 4 4 5" xfId="12988"/>
    <cellStyle name="20% - Accent5 3 4 4 5 2" xfId="12989"/>
    <cellStyle name="20% - Accent5 3 4 4 6" xfId="12990"/>
    <cellStyle name="20% - Accent5 3 4 4 6 2" xfId="12991"/>
    <cellStyle name="20% - Accent5 3 4 4 7" xfId="12992"/>
    <cellStyle name="20% - Accent5 3 4 4 8" xfId="12993"/>
    <cellStyle name="20% - Accent5 3 4 4 9" xfId="12994"/>
    <cellStyle name="20% - Accent5 3 4 5" xfId="12995"/>
    <cellStyle name="20% - Accent5 3 4 5 2" xfId="12996"/>
    <cellStyle name="20% - Accent5 3 4 5 2 2" xfId="12997"/>
    <cellStyle name="20% - Accent5 3 4 5 3" xfId="12998"/>
    <cellStyle name="20% - Accent5 3 4 5 3 2" xfId="12999"/>
    <cellStyle name="20% - Accent5 3 4 5 4" xfId="13000"/>
    <cellStyle name="20% - Accent5 3 4 5 5" xfId="13001"/>
    <cellStyle name="20% - Accent5 3 4 5 6" xfId="13002"/>
    <cellStyle name="20% - Accent5 3 4 5 7" xfId="13003"/>
    <cellStyle name="20% - Accent5 3 4 6" xfId="13004"/>
    <cellStyle name="20% - Accent5 3 4 6 2" xfId="13005"/>
    <cellStyle name="20% - Accent5 3 4 6 2 2" xfId="13006"/>
    <cellStyle name="20% - Accent5 3 4 6 3" xfId="13007"/>
    <cellStyle name="20% - Accent5 3 4 6 3 2" xfId="13008"/>
    <cellStyle name="20% - Accent5 3 4 6 4" xfId="13009"/>
    <cellStyle name="20% - Accent5 3 4 6 5" xfId="13010"/>
    <cellStyle name="20% - Accent5 3 4 6 6" xfId="13011"/>
    <cellStyle name="20% - Accent5 3 4 6 7" xfId="13012"/>
    <cellStyle name="20% - Accent5 3 4 7" xfId="13013"/>
    <cellStyle name="20% - Accent5 3 4 7 2" xfId="13014"/>
    <cellStyle name="20% - Accent5 3 4 7 2 2" xfId="13015"/>
    <cellStyle name="20% - Accent5 3 4 7 3" xfId="13016"/>
    <cellStyle name="20% - Accent5 3 4 7 3 2" xfId="13017"/>
    <cellStyle name="20% - Accent5 3 4 7 4" xfId="13018"/>
    <cellStyle name="20% - Accent5 3 4 7 5" xfId="13019"/>
    <cellStyle name="20% - Accent5 3 4 7 6" xfId="13020"/>
    <cellStyle name="20% - Accent5 3 4 7 7" xfId="13021"/>
    <cellStyle name="20% - Accent5 3 4 8" xfId="13022"/>
    <cellStyle name="20% - Accent5 3 4 8 2" xfId="13023"/>
    <cellStyle name="20% - Accent5 3 4 9" xfId="13024"/>
    <cellStyle name="20% - Accent5 3 4 9 2" xfId="13025"/>
    <cellStyle name="20% - Accent5 3 5" xfId="13026"/>
    <cellStyle name="20% - Accent5 3 5 10" xfId="13027"/>
    <cellStyle name="20% - Accent5 3 5 11" xfId="13028"/>
    <cellStyle name="20% - Accent5 3 5 12" xfId="13029"/>
    <cellStyle name="20% - Accent5 3 5 13" xfId="13030"/>
    <cellStyle name="20% - Accent5 3 5 2" xfId="13031"/>
    <cellStyle name="20% - Accent5 3 5 2 10" xfId="13032"/>
    <cellStyle name="20% - Accent5 3 5 2 11" xfId="13033"/>
    <cellStyle name="20% - Accent5 3 5 2 2" xfId="13034"/>
    <cellStyle name="20% - Accent5 3 5 2 2 10" xfId="13035"/>
    <cellStyle name="20% - Accent5 3 5 2 2 2" xfId="13036"/>
    <cellStyle name="20% - Accent5 3 5 2 2 2 2" xfId="13037"/>
    <cellStyle name="20% - Accent5 3 5 2 2 2 2 2" xfId="13038"/>
    <cellStyle name="20% - Accent5 3 5 2 2 2 3" xfId="13039"/>
    <cellStyle name="20% - Accent5 3 5 2 2 2 3 2" xfId="13040"/>
    <cellStyle name="20% - Accent5 3 5 2 2 2 4" xfId="13041"/>
    <cellStyle name="20% - Accent5 3 5 2 2 2 5" xfId="13042"/>
    <cellStyle name="20% - Accent5 3 5 2 2 2 6" xfId="13043"/>
    <cellStyle name="20% - Accent5 3 5 2 2 2 7" xfId="13044"/>
    <cellStyle name="20% - Accent5 3 5 2 2 3" xfId="13045"/>
    <cellStyle name="20% - Accent5 3 5 2 2 3 2" xfId="13046"/>
    <cellStyle name="20% - Accent5 3 5 2 2 3 2 2" xfId="13047"/>
    <cellStyle name="20% - Accent5 3 5 2 2 3 3" xfId="13048"/>
    <cellStyle name="20% - Accent5 3 5 2 2 3 3 2" xfId="13049"/>
    <cellStyle name="20% - Accent5 3 5 2 2 3 4" xfId="13050"/>
    <cellStyle name="20% - Accent5 3 5 2 2 3 5" xfId="13051"/>
    <cellStyle name="20% - Accent5 3 5 2 2 3 6" xfId="13052"/>
    <cellStyle name="20% - Accent5 3 5 2 2 3 7" xfId="13053"/>
    <cellStyle name="20% - Accent5 3 5 2 2 4" xfId="13054"/>
    <cellStyle name="20% - Accent5 3 5 2 2 4 2" xfId="13055"/>
    <cellStyle name="20% - Accent5 3 5 2 2 4 2 2" xfId="13056"/>
    <cellStyle name="20% - Accent5 3 5 2 2 4 3" xfId="13057"/>
    <cellStyle name="20% - Accent5 3 5 2 2 4 3 2" xfId="13058"/>
    <cellStyle name="20% - Accent5 3 5 2 2 4 4" xfId="13059"/>
    <cellStyle name="20% - Accent5 3 5 2 2 4 5" xfId="13060"/>
    <cellStyle name="20% - Accent5 3 5 2 2 4 6" xfId="13061"/>
    <cellStyle name="20% - Accent5 3 5 2 2 4 7" xfId="13062"/>
    <cellStyle name="20% - Accent5 3 5 2 2 5" xfId="13063"/>
    <cellStyle name="20% - Accent5 3 5 2 2 5 2" xfId="13064"/>
    <cellStyle name="20% - Accent5 3 5 2 2 6" xfId="13065"/>
    <cellStyle name="20% - Accent5 3 5 2 2 6 2" xfId="13066"/>
    <cellStyle name="20% - Accent5 3 5 2 2 7" xfId="13067"/>
    <cellStyle name="20% - Accent5 3 5 2 2 8" xfId="13068"/>
    <cellStyle name="20% - Accent5 3 5 2 2 9" xfId="13069"/>
    <cellStyle name="20% - Accent5 3 5 2 3" xfId="13070"/>
    <cellStyle name="20% - Accent5 3 5 2 3 2" xfId="13071"/>
    <cellStyle name="20% - Accent5 3 5 2 3 2 2" xfId="13072"/>
    <cellStyle name="20% - Accent5 3 5 2 3 3" xfId="13073"/>
    <cellStyle name="20% - Accent5 3 5 2 3 3 2" xfId="13074"/>
    <cellStyle name="20% - Accent5 3 5 2 3 4" xfId="13075"/>
    <cellStyle name="20% - Accent5 3 5 2 3 5" xfId="13076"/>
    <cellStyle name="20% - Accent5 3 5 2 3 6" xfId="13077"/>
    <cellStyle name="20% - Accent5 3 5 2 3 7" xfId="13078"/>
    <cellStyle name="20% - Accent5 3 5 2 4" xfId="13079"/>
    <cellStyle name="20% - Accent5 3 5 2 4 2" xfId="13080"/>
    <cellStyle name="20% - Accent5 3 5 2 4 2 2" xfId="13081"/>
    <cellStyle name="20% - Accent5 3 5 2 4 3" xfId="13082"/>
    <cellStyle name="20% - Accent5 3 5 2 4 3 2" xfId="13083"/>
    <cellStyle name="20% - Accent5 3 5 2 4 4" xfId="13084"/>
    <cellStyle name="20% - Accent5 3 5 2 4 5" xfId="13085"/>
    <cellStyle name="20% - Accent5 3 5 2 4 6" xfId="13086"/>
    <cellStyle name="20% - Accent5 3 5 2 4 7" xfId="13087"/>
    <cellStyle name="20% - Accent5 3 5 2 5" xfId="13088"/>
    <cellStyle name="20% - Accent5 3 5 2 5 2" xfId="13089"/>
    <cellStyle name="20% - Accent5 3 5 2 5 2 2" xfId="13090"/>
    <cellStyle name="20% - Accent5 3 5 2 5 3" xfId="13091"/>
    <cellStyle name="20% - Accent5 3 5 2 5 3 2" xfId="13092"/>
    <cellStyle name="20% - Accent5 3 5 2 5 4" xfId="13093"/>
    <cellStyle name="20% - Accent5 3 5 2 5 5" xfId="13094"/>
    <cellStyle name="20% - Accent5 3 5 2 5 6" xfId="13095"/>
    <cellStyle name="20% - Accent5 3 5 2 5 7" xfId="13096"/>
    <cellStyle name="20% - Accent5 3 5 2 6" xfId="13097"/>
    <cellStyle name="20% - Accent5 3 5 2 6 2" xfId="13098"/>
    <cellStyle name="20% - Accent5 3 5 2 7" xfId="13099"/>
    <cellStyle name="20% - Accent5 3 5 2 7 2" xfId="13100"/>
    <cellStyle name="20% - Accent5 3 5 2 8" xfId="13101"/>
    <cellStyle name="20% - Accent5 3 5 2 9" xfId="13102"/>
    <cellStyle name="20% - Accent5 3 5 3" xfId="13103"/>
    <cellStyle name="20% - Accent5 3 5 3 10" xfId="13104"/>
    <cellStyle name="20% - Accent5 3 5 3 11" xfId="13105"/>
    <cellStyle name="20% - Accent5 3 5 3 2" xfId="13106"/>
    <cellStyle name="20% - Accent5 3 5 3 2 10" xfId="13107"/>
    <cellStyle name="20% - Accent5 3 5 3 2 2" xfId="13108"/>
    <cellStyle name="20% - Accent5 3 5 3 2 2 2" xfId="13109"/>
    <cellStyle name="20% - Accent5 3 5 3 2 2 2 2" xfId="13110"/>
    <cellStyle name="20% - Accent5 3 5 3 2 2 3" xfId="13111"/>
    <cellStyle name="20% - Accent5 3 5 3 2 2 3 2" xfId="13112"/>
    <cellStyle name="20% - Accent5 3 5 3 2 2 4" xfId="13113"/>
    <cellStyle name="20% - Accent5 3 5 3 2 2 5" xfId="13114"/>
    <cellStyle name="20% - Accent5 3 5 3 2 2 6" xfId="13115"/>
    <cellStyle name="20% - Accent5 3 5 3 2 2 7" xfId="13116"/>
    <cellStyle name="20% - Accent5 3 5 3 2 3" xfId="13117"/>
    <cellStyle name="20% - Accent5 3 5 3 2 3 2" xfId="13118"/>
    <cellStyle name="20% - Accent5 3 5 3 2 3 2 2" xfId="13119"/>
    <cellStyle name="20% - Accent5 3 5 3 2 3 3" xfId="13120"/>
    <cellStyle name="20% - Accent5 3 5 3 2 3 3 2" xfId="13121"/>
    <cellStyle name="20% - Accent5 3 5 3 2 3 4" xfId="13122"/>
    <cellStyle name="20% - Accent5 3 5 3 2 3 5" xfId="13123"/>
    <cellStyle name="20% - Accent5 3 5 3 2 3 6" xfId="13124"/>
    <cellStyle name="20% - Accent5 3 5 3 2 3 7" xfId="13125"/>
    <cellStyle name="20% - Accent5 3 5 3 2 4" xfId="13126"/>
    <cellStyle name="20% - Accent5 3 5 3 2 4 2" xfId="13127"/>
    <cellStyle name="20% - Accent5 3 5 3 2 4 2 2" xfId="13128"/>
    <cellStyle name="20% - Accent5 3 5 3 2 4 3" xfId="13129"/>
    <cellStyle name="20% - Accent5 3 5 3 2 4 3 2" xfId="13130"/>
    <cellStyle name="20% - Accent5 3 5 3 2 4 4" xfId="13131"/>
    <cellStyle name="20% - Accent5 3 5 3 2 4 5" xfId="13132"/>
    <cellStyle name="20% - Accent5 3 5 3 2 4 6" xfId="13133"/>
    <cellStyle name="20% - Accent5 3 5 3 2 4 7" xfId="13134"/>
    <cellStyle name="20% - Accent5 3 5 3 2 5" xfId="13135"/>
    <cellStyle name="20% - Accent5 3 5 3 2 5 2" xfId="13136"/>
    <cellStyle name="20% - Accent5 3 5 3 2 6" xfId="13137"/>
    <cellStyle name="20% - Accent5 3 5 3 2 6 2" xfId="13138"/>
    <cellStyle name="20% - Accent5 3 5 3 2 7" xfId="13139"/>
    <cellStyle name="20% - Accent5 3 5 3 2 8" xfId="13140"/>
    <cellStyle name="20% - Accent5 3 5 3 2 9" xfId="13141"/>
    <cellStyle name="20% - Accent5 3 5 3 3" xfId="13142"/>
    <cellStyle name="20% - Accent5 3 5 3 3 2" xfId="13143"/>
    <cellStyle name="20% - Accent5 3 5 3 3 2 2" xfId="13144"/>
    <cellStyle name="20% - Accent5 3 5 3 3 3" xfId="13145"/>
    <cellStyle name="20% - Accent5 3 5 3 3 3 2" xfId="13146"/>
    <cellStyle name="20% - Accent5 3 5 3 3 4" xfId="13147"/>
    <cellStyle name="20% - Accent5 3 5 3 3 5" xfId="13148"/>
    <cellStyle name="20% - Accent5 3 5 3 3 6" xfId="13149"/>
    <cellStyle name="20% - Accent5 3 5 3 3 7" xfId="13150"/>
    <cellStyle name="20% - Accent5 3 5 3 4" xfId="13151"/>
    <cellStyle name="20% - Accent5 3 5 3 4 2" xfId="13152"/>
    <cellStyle name="20% - Accent5 3 5 3 4 2 2" xfId="13153"/>
    <cellStyle name="20% - Accent5 3 5 3 4 3" xfId="13154"/>
    <cellStyle name="20% - Accent5 3 5 3 4 3 2" xfId="13155"/>
    <cellStyle name="20% - Accent5 3 5 3 4 4" xfId="13156"/>
    <cellStyle name="20% - Accent5 3 5 3 4 5" xfId="13157"/>
    <cellStyle name="20% - Accent5 3 5 3 4 6" xfId="13158"/>
    <cellStyle name="20% - Accent5 3 5 3 4 7" xfId="13159"/>
    <cellStyle name="20% - Accent5 3 5 3 5" xfId="13160"/>
    <cellStyle name="20% - Accent5 3 5 3 5 2" xfId="13161"/>
    <cellStyle name="20% - Accent5 3 5 3 5 2 2" xfId="13162"/>
    <cellStyle name="20% - Accent5 3 5 3 5 3" xfId="13163"/>
    <cellStyle name="20% - Accent5 3 5 3 5 3 2" xfId="13164"/>
    <cellStyle name="20% - Accent5 3 5 3 5 4" xfId="13165"/>
    <cellStyle name="20% - Accent5 3 5 3 5 5" xfId="13166"/>
    <cellStyle name="20% - Accent5 3 5 3 5 6" xfId="13167"/>
    <cellStyle name="20% - Accent5 3 5 3 5 7" xfId="13168"/>
    <cellStyle name="20% - Accent5 3 5 3 6" xfId="13169"/>
    <cellStyle name="20% - Accent5 3 5 3 6 2" xfId="13170"/>
    <cellStyle name="20% - Accent5 3 5 3 7" xfId="13171"/>
    <cellStyle name="20% - Accent5 3 5 3 7 2" xfId="13172"/>
    <cellStyle name="20% - Accent5 3 5 3 8" xfId="13173"/>
    <cellStyle name="20% - Accent5 3 5 3 9" xfId="13174"/>
    <cellStyle name="20% - Accent5 3 5 4" xfId="13175"/>
    <cellStyle name="20% - Accent5 3 5 4 10" xfId="13176"/>
    <cellStyle name="20% - Accent5 3 5 4 2" xfId="13177"/>
    <cellStyle name="20% - Accent5 3 5 4 2 2" xfId="13178"/>
    <cellStyle name="20% - Accent5 3 5 4 2 2 2" xfId="13179"/>
    <cellStyle name="20% - Accent5 3 5 4 2 3" xfId="13180"/>
    <cellStyle name="20% - Accent5 3 5 4 2 3 2" xfId="13181"/>
    <cellStyle name="20% - Accent5 3 5 4 2 4" xfId="13182"/>
    <cellStyle name="20% - Accent5 3 5 4 2 5" xfId="13183"/>
    <cellStyle name="20% - Accent5 3 5 4 2 6" xfId="13184"/>
    <cellStyle name="20% - Accent5 3 5 4 2 7" xfId="13185"/>
    <cellStyle name="20% - Accent5 3 5 4 3" xfId="13186"/>
    <cellStyle name="20% - Accent5 3 5 4 3 2" xfId="13187"/>
    <cellStyle name="20% - Accent5 3 5 4 3 2 2" xfId="13188"/>
    <cellStyle name="20% - Accent5 3 5 4 3 3" xfId="13189"/>
    <cellStyle name="20% - Accent5 3 5 4 3 3 2" xfId="13190"/>
    <cellStyle name="20% - Accent5 3 5 4 3 4" xfId="13191"/>
    <cellStyle name="20% - Accent5 3 5 4 3 5" xfId="13192"/>
    <cellStyle name="20% - Accent5 3 5 4 3 6" xfId="13193"/>
    <cellStyle name="20% - Accent5 3 5 4 3 7" xfId="13194"/>
    <cellStyle name="20% - Accent5 3 5 4 4" xfId="13195"/>
    <cellStyle name="20% - Accent5 3 5 4 4 2" xfId="13196"/>
    <cellStyle name="20% - Accent5 3 5 4 4 2 2" xfId="13197"/>
    <cellStyle name="20% - Accent5 3 5 4 4 3" xfId="13198"/>
    <cellStyle name="20% - Accent5 3 5 4 4 3 2" xfId="13199"/>
    <cellStyle name="20% - Accent5 3 5 4 4 4" xfId="13200"/>
    <cellStyle name="20% - Accent5 3 5 4 4 5" xfId="13201"/>
    <cellStyle name="20% - Accent5 3 5 4 4 6" xfId="13202"/>
    <cellStyle name="20% - Accent5 3 5 4 4 7" xfId="13203"/>
    <cellStyle name="20% - Accent5 3 5 4 5" xfId="13204"/>
    <cellStyle name="20% - Accent5 3 5 4 5 2" xfId="13205"/>
    <cellStyle name="20% - Accent5 3 5 4 6" xfId="13206"/>
    <cellStyle name="20% - Accent5 3 5 4 6 2" xfId="13207"/>
    <cellStyle name="20% - Accent5 3 5 4 7" xfId="13208"/>
    <cellStyle name="20% - Accent5 3 5 4 8" xfId="13209"/>
    <cellStyle name="20% - Accent5 3 5 4 9" xfId="13210"/>
    <cellStyle name="20% - Accent5 3 5 5" xfId="13211"/>
    <cellStyle name="20% - Accent5 3 5 5 2" xfId="13212"/>
    <cellStyle name="20% - Accent5 3 5 5 2 2" xfId="13213"/>
    <cellStyle name="20% - Accent5 3 5 5 3" xfId="13214"/>
    <cellStyle name="20% - Accent5 3 5 5 3 2" xfId="13215"/>
    <cellStyle name="20% - Accent5 3 5 5 4" xfId="13216"/>
    <cellStyle name="20% - Accent5 3 5 5 5" xfId="13217"/>
    <cellStyle name="20% - Accent5 3 5 5 6" xfId="13218"/>
    <cellStyle name="20% - Accent5 3 5 5 7" xfId="13219"/>
    <cellStyle name="20% - Accent5 3 5 6" xfId="13220"/>
    <cellStyle name="20% - Accent5 3 5 6 2" xfId="13221"/>
    <cellStyle name="20% - Accent5 3 5 6 2 2" xfId="13222"/>
    <cellStyle name="20% - Accent5 3 5 6 3" xfId="13223"/>
    <cellStyle name="20% - Accent5 3 5 6 3 2" xfId="13224"/>
    <cellStyle name="20% - Accent5 3 5 6 4" xfId="13225"/>
    <cellStyle name="20% - Accent5 3 5 6 5" xfId="13226"/>
    <cellStyle name="20% - Accent5 3 5 6 6" xfId="13227"/>
    <cellStyle name="20% - Accent5 3 5 6 7" xfId="13228"/>
    <cellStyle name="20% - Accent5 3 5 7" xfId="13229"/>
    <cellStyle name="20% - Accent5 3 5 7 2" xfId="13230"/>
    <cellStyle name="20% - Accent5 3 5 7 2 2" xfId="13231"/>
    <cellStyle name="20% - Accent5 3 5 7 3" xfId="13232"/>
    <cellStyle name="20% - Accent5 3 5 7 3 2" xfId="13233"/>
    <cellStyle name="20% - Accent5 3 5 7 4" xfId="13234"/>
    <cellStyle name="20% - Accent5 3 5 7 5" xfId="13235"/>
    <cellStyle name="20% - Accent5 3 5 7 6" xfId="13236"/>
    <cellStyle name="20% - Accent5 3 5 7 7" xfId="13237"/>
    <cellStyle name="20% - Accent5 3 5 8" xfId="13238"/>
    <cellStyle name="20% - Accent5 3 5 8 2" xfId="13239"/>
    <cellStyle name="20% - Accent5 3 5 9" xfId="13240"/>
    <cellStyle name="20% - Accent5 3 5 9 2" xfId="13241"/>
    <cellStyle name="20% - Accent5 3 6" xfId="13242"/>
    <cellStyle name="20% - Accent5 3 6 10" xfId="13243"/>
    <cellStyle name="20% - Accent5 3 6 11" xfId="13244"/>
    <cellStyle name="20% - Accent5 3 6 12" xfId="13245"/>
    <cellStyle name="20% - Accent5 3 6 13" xfId="13246"/>
    <cellStyle name="20% - Accent5 3 6 2" xfId="13247"/>
    <cellStyle name="20% - Accent5 3 6 2 10" xfId="13248"/>
    <cellStyle name="20% - Accent5 3 6 2 11" xfId="13249"/>
    <cellStyle name="20% - Accent5 3 6 2 2" xfId="13250"/>
    <cellStyle name="20% - Accent5 3 6 2 2 10" xfId="13251"/>
    <cellStyle name="20% - Accent5 3 6 2 2 2" xfId="13252"/>
    <cellStyle name="20% - Accent5 3 6 2 2 2 2" xfId="13253"/>
    <cellStyle name="20% - Accent5 3 6 2 2 2 2 2" xfId="13254"/>
    <cellStyle name="20% - Accent5 3 6 2 2 2 3" xfId="13255"/>
    <cellStyle name="20% - Accent5 3 6 2 2 2 3 2" xfId="13256"/>
    <cellStyle name="20% - Accent5 3 6 2 2 2 4" xfId="13257"/>
    <cellStyle name="20% - Accent5 3 6 2 2 2 5" xfId="13258"/>
    <cellStyle name="20% - Accent5 3 6 2 2 2 6" xfId="13259"/>
    <cellStyle name="20% - Accent5 3 6 2 2 2 7" xfId="13260"/>
    <cellStyle name="20% - Accent5 3 6 2 2 3" xfId="13261"/>
    <cellStyle name="20% - Accent5 3 6 2 2 3 2" xfId="13262"/>
    <cellStyle name="20% - Accent5 3 6 2 2 3 2 2" xfId="13263"/>
    <cellStyle name="20% - Accent5 3 6 2 2 3 3" xfId="13264"/>
    <cellStyle name="20% - Accent5 3 6 2 2 3 3 2" xfId="13265"/>
    <cellStyle name="20% - Accent5 3 6 2 2 3 4" xfId="13266"/>
    <cellStyle name="20% - Accent5 3 6 2 2 3 5" xfId="13267"/>
    <cellStyle name="20% - Accent5 3 6 2 2 3 6" xfId="13268"/>
    <cellStyle name="20% - Accent5 3 6 2 2 3 7" xfId="13269"/>
    <cellStyle name="20% - Accent5 3 6 2 2 4" xfId="13270"/>
    <cellStyle name="20% - Accent5 3 6 2 2 4 2" xfId="13271"/>
    <cellStyle name="20% - Accent5 3 6 2 2 4 2 2" xfId="13272"/>
    <cellStyle name="20% - Accent5 3 6 2 2 4 3" xfId="13273"/>
    <cellStyle name="20% - Accent5 3 6 2 2 4 3 2" xfId="13274"/>
    <cellStyle name="20% - Accent5 3 6 2 2 4 4" xfId="13275"/>
    <cellStyle name="20% - Accent5 3 6 2 2 4 5" xfId="13276"/>
    <cellStyle name="20% - Accent5 3 6 2 2 4 6" xfId="13277"/>
    <cellStyle name="20% - Accent5 3 6 2 2 4 7" xfId="13278"/>
    <cellStyle name="20% - Accent5 3 6 2 2 5" xfId="13279"/>
    <cellStyle name="20% - Accent5 3 6 2 2 5 2" xfId="13280"/>
    <cellStyle name="20% - Accent5 3 6 2 2 6" xfId="13281"/>
    <cellStyle name="20% - Accent5 3 6 2 2 6 2" xfId="13282"/>
    <cellStyle name="20% - Accent5 3 6 2 2 7" xfId="13283"/>
    <cellStyle name="20% - Accent5 3 6 2 2 8" xfId="13284"/>
    <cellStyle name="20% - Accent5 3 6 2 2 9" xfId="13285"/>
    <cellStyle name="20% - Accent5 3 6 2 3" xfId="13286"/>
    <cellStyle name="20% - Accent5 3 6 2 3 2" xfId="13287"/>
    <cellStyle name="20% - Accent5 3 6 2 3 2 2" xfId="13288"/>
    <cellStyle name="20% - Accent5 3 6 2 3 3" xfId="13289"/>
    <cellStyle name="20% - Accent5 3 6 2 3 3 2" xfId="13290"/>
    <cellStyle name="20% - Accent5 3 6 2 3 4" xfId="13291"/>
    <cellStyle name="20% - Accent5 3 6 2 3 5" xfId="13292"/>
    <cellStyle name="20% - Accent5 3 6 2 3 6" xfId="13293"/>
    <cellStyle name="20% - Accent5 3 6 2 3 7" xfId="13294"/>
    <cellStyle name="20% - Accent5 3 6 2 4" xfId="13295"/>
    <cellStyle name="20% - Accent5 3 6 2 4 2" xfId="13296"/>
    <cellStyle name="20% - Accent5 3 6 2 4 2 2" xfId="13297"/>
    <cellStyle name="20% - Accent5 3 6 2 4 3" xfId="13298"/>
    <cellStyle name="20% - Accent5 3 6 2 4 3 2" xfId="13299"/>
    <cellStyle name="20% - Accent5 3 6 2 4 4" xfId="13300"/>
    <cellStyle name="20% - Accent5 3 6 2 4 5" xfId="13301"/>
    <cellStyle name="20% - Accent5 3 6 2 4 6" xfId="13302"/>
    <cellStyle name="20% - Accent5 3 6 2 4 7" xfId="13303"/>
    <cellStyle name="20% - Accent5 3 6 2 5" xfId="13304"/>
    <cellStyle name="20% - Accent5 3 6 2 5 2" xfId="13305"/>
    <cellStyle name="20% - Accent5 3 6 2 5 2 2" xfId="13306"/>
    <cellStyle name="20% - Accent5 3 6 2 5 3" xfId="13307"/>
    <cellStyle name="20% - Accent5 3 6 2 5 3 2" xfId="13308"/>
    <cellStyle name="20% - Accent5 3 6 2 5 4" xfId="13309"/>
    <cellStyle name="20% - Accent5 3 6 2 5 5" xfId="13310"/>
    <cellStyle name="20% - Accent5 3 6 2 5 6" xfId="13311"/>
    <cellStyle name="20% - Accent5 3 6 2 5 7" xfId="13312"/>
    <cellStyle name="20% - Accent5 3 6 2 6" xfId="13313"/>
    <cellStyle name="20% - Accent5 3 6 2 6 2" xfId="13314"/>
    <cellStyle name="20% - Accent5 3 6 2 7" xfId="13315"/>
    <cellStyle name="20% - Accent5 3 6 2 7 2" xfId="13316"/>
    <cellStyle name="20% - Accent5 3 6 2 8" xfId="13317"/>
    <cellStyle name="20% - Accent5 3 6 2 9" xfId="13318"/>
    <cellStyle name="20% - Accent5 3 6 3" xfId="13319"/>
    <cellStyle name="20% - Accent5 3 6 3 10" xfId="13320"/>
    <cellStyle name="20% - Accent5 3 6 3 11" xfId="13321"/>
    <cellStyle name="20% - Accent5 3 6 3 2" xfId="13322"/>
    <cellStyle name="20% - Accent5 3 6 3 2 10" xfId="13323"/>
    <cellStyle name="20% - Accent5 3 6 3 2 2" xfId="13324"/>
    <cellStyle name="20% - Accent5 3 6 3 2 2 2" xfId="13325"/>
    <cellStyle name="20% - Accent5 3 6 3 2 2 2 2" xfId="13326"/>
    <cellStyle name="20% - Accent5 3 6 3 2 2 3" xfId="13327"/>
    <cellStyle name="20% - Accent5 3 6 3 2 2 3 2" xfId="13328"/>
    <cellStyle name="20% - Accent5 3 6 3 2 2 4" xfId="13329"/>
    <cellStyle name="20% - Accent5 3 6 3 2 2 5" xfId="13330"/>
    <cellStyle name="20% - Accent5 3 6 3 2 2 6" xfId="13331"/>
    <cellStyle name="20% - Accent5 3 6 3 2 2 7" xfId="13332"/>
    <cellStyle name="20% - Accent5 3 6 3 2 3" xfId="13333"/>
    <cellStyle name="20% - Accent5 3 6 3 2 3 2" xfId="13334"/>
    <cellStyle name="20% - Accent5 3 6 3 2 3 2 2" xfId="13335"/>
    <cellStyle name="20% - Accent5 3 6 3 2 3 3" xfId="13336"/>
    <cellStyle name="20% - Accent5 3 6 3 2 3 3 2" xfId="13337"/>
    <cellStyle name="20% - Accent5 3 6 3 2 3 4" xfId="13338"/>
    <cellStyle name="20% - Accent5 3 6 3 2 3 5" xfId="13339"/>
    <cellStyle name="20% - Accent5 3 6 3 2 3 6" xfId="13340"/>
    <cellStyle name="20% - Accent5 3 6 3 2 3 7" xfId="13341"/>
    <cellStyle name="20% - Accent5 3 6 3 2 4" xfId="13342"/>
    <cellStyle name="20% - Accent5 3 6 3 2 4 2" xfId="13343"/>
    <cellStyle name="20% - Accent5 3 6 3 2 4 2 2" xfId="13344"/>
    <cellStyle name="20% - Accent5 3 6 3 2 4 3" xfId="13345"/>
    <cellStyle name="20% - Accent5 3 6 3 2 4 3 2" xfId="13346"/>
    <cellStyle name="20% - Accent5 3 6 3 2 4 4" xfId="13347"/>
    <cellStyle name="20% - Accent5 3 6 3 2 4 5" xfId="13348"/>
    <cellStyle name="20% - Accent5 3 6 3 2 4 6" xfId="13349"/>
    <cellStyle name="20% - Accent5 3 6 3 2 4 7" xfId="13350"/>
    <cellStyle name="20% - Accent5 3 6 3 2 5" xfId="13351"/>
    <cellStyle name="20% - Accent5 3 6 3 2 5 2" xfId="13352"/>
    <cellStyle name="20% - Accent5 3 6 3 2 6" xfId="13353"/>
    <cellStyle name="20% - Accent5 3 6 3 2 6 2" xfId="13354"/>
    <cellStyle name="20% - Accent5 3 6 3 2 7" xfId="13355"/>
    <cellStyle name="20% - Accent5 3 6 3 2 8" xfId="13356"/>
    <cellStyle name="20% - Accent5 3 6 3 2 9" xfId="13357"/>
    <cellStyle name="20% - Accent5 3 6 3 3" xfId="13358"/>
    <cellStyle name="20% - Accent5 3 6 3 3 2" xfId="13359"/>
    <cellStyle name="20% - Accent5 3 6 3 3 2 2" xfId="13360"/>
    <cellStyle name="20% - Accent5 3 6 3 3 3" xfId="13361"/>
    <cellStyle name="20% - Accent5 3 6 3 3 3 2" xfId="13362"/>
    <cellStyle name="20% - Accent5 3 6 3 3 4" xfId="13363"/>
    <cellStyle name="20% - Accent5 3 6 3 3 5" xfId="13364"/>
    <cellStyle name="20% - Accent5 3 6 3 3 6" xfId="13365"/>
    <cellStyle name="20% - Accent5 3 6 3 3 7" xfId="13366"/>
    <cellStyle name="20% - Accent5 3 6 3 4" xfId="13367"/>
    <cellStyle name="20% - Accent5 3 6 3 4 2" xfId="13368"/>
    <cellStyle name="20% - Accent5 3 6 3 4 2 2" xfId="13369"/>
    <cellStyle name="20% - Accent5 3 6 3 4 3" xfId="13370"/>
    <cellStyle name="20% - Accent5 3 6 3 4 3 2" xfId="13371"/>
    <cellStyle name="20% - Accent5 3 6 3 4 4" xfId="13372"/>
    <cellStyle name="20% - Accent5 3 6 3 4 5" xfId="13373"/>
    <cellStyle name="20% - Accent5 3 6 3 4 6" xfId="13374"/>
    <cellStyle name="20% - Accent5 3 6 3 4 7" xfId="13375"/>
    <cellStyle name="20% - Accent5 3 6 3 5" xfId="13376"/>
    <cellStyle name="20% - Accent5 3 6 3 5 2" xfId="13377"/>
    <cellStyle name="20% - Accent5 3 6 3 5 2 2" xfId="13378"/>
    <cellStyle name="20% - Accent5 3 6 3 5 3" xfId="13379"/>
    <cellStyle name="20% - Accent5 3 6 3 5 3 2" xfId="13380"/>
    <cellStyle name="20% - Accent5 3 6 3 5 4" xfId="13381"/>
    <cellStyle name="20% - Accent5 3 6 3 5 5" xfId="13382"/>
    <cellStyle name="20% - Accent5 3 6 3 5 6" xfId="13383"/>
    <cellStyle name="20% - Accent5 3 6 3 5 7" xfId="13384"/>
    <cellStyle name="20% - Accent5 3 6 3 6" xfId="13385"/>
    <cellStyle name="20% - Accent5 3 6 3 6 2" xfId="13386"/>
    <cellStyle name="20% - Accent5 3 6 3 7" xfId="13387"/>
    <cellStyle name="20% - Accent5 3 6 3 7 2" xfId="13388"/>
    <cellStyle name="20% - Accent5 3 6 3 8" xfId="13389"/>
    <cellStyle name="20% - Accent5 3 6 3 9" xfId="13390"/>
    <cellStyle name="20% - Accent5 3 6 4" xfId="13391"/>
    <cellStyle name="20% - Accent5 3 6 4 10" xfId="13392"/>
    <cellStyle name="20% - Accent5 3 6 4 2" xfId="13393"/>
    <cellStyle name="20% - Accent5 3 6 4 2 2" xfId="13394"/>
    <cellStyle name="20% - Accent5 3 6 4 2 2 2" xfId="13395"/>
    <cellStyle name="20% - Accent5 3 6 4 2 3" xfId="13396"/>
    <cellStyle name="20% - Accent5 3 6 4 2 3 2" xfId="13397"/>
    <cellStyle name="20% - Accent5 3 6 4 2 4" xfId="13398"/>
    <cellStyle name="20% - Accent5 3 6 4 2 5" xfId="13399"/>
    <cellStyle name="20% - Accent5 3 6 4 2 6" xfId="13400"/>
    <cellStyle name="20% - Accent5 3 6 4 2 7" xfId="13401"/>
    <cellStyle name="20% - Accent5 3 6 4 3" xfId="13402"/>
    <cellStyle name="20% - Accent5 3 6 4 3 2" xfId="13403"/>
    <cellStyle name="20% - Accent5 3 6 4 3 2 2" xfId="13404"/>
    <cellStyle name="20% - Accent5 3 6 4 3 3" xfId="13405"/>
    <cellStyle name="20% - Accent5 3 6 4 3 3 2" xfId="13406"/>
    <cellStyle name="20% - Accent5 3 6 4 3 4" xfId="13407"/>
    <cellStyle name="20% - Accent5 3 6 4 3 5" xfId="13408"/>
    <cellStyle name="20% - Accent5 3 6 4 3 6" xfId="13409"/>
    <cellStyle name="20% - Accent5 3 6 4 3 7" xfId="13410"/>
    <cellStyle name="20% - Accent5 3 6 4 4" xfId="13411"/>
    <cellStyle name="20% - Accent5 3 6 4 4 2" xfId="13412"/>
    <cellStyle name="20% - Accent5 3 6 4 4 2 2" xfId="13413"/>
    <cellStyle name="20% - Accent5 3 6 4 4 3" xfId="13414"/>
    <cellStyle name="20% - Accent5 3 6 4 4 3 2" xfId="13415"/>
    <cellStyle name="20% - Accent5 3 6 4 4 4" xfId="13416"/>
    <cellStyle name="20% - Accent5 3 6 4 4 5" xfId="13417"/>
    <cellStyle name="20% - Accent5 3 6 4 4 6" xfId="13418"/>
    <cellStyle name="20% - Accent5 3 6 4 4 7" xfId="13419"/>
    <cellStyle name="20% - Accent5 3 6 4 5" xfId="13420"/>
    <cellStyle name="20% - Accent5 3 6 4 5 2" xfId="13421"/>
    <cellStyle name="20% - Accent5 3 6 4 6" xfId="13422"/>
    <cellStyle name="20% - Accent5 3 6 4 6 2" xfId="13423"/>
    <cellStyle name="20% - Accent5 3 6 4 7" xfId="13424"/>
    <cellStyle name="20% - Accent5 3 6 4 8" xfId="13425"/>
    <cellStyle name="20% - Accent5 3 6 4 9" xfId="13426"/>
    <cellStyle name="20% - Accent5 3 6 5" xfId="13427"/>
    <cellStyle name="20% - Accent5 3 6 5 2" xfId="13428"/>
    <cellStyle name="20% - Accent5 3 6 5 2 2" xfId="13429"/>
    <cellStyle name="20% - Accent5 3 6 5 3" xfId="13430"/>
    <cellStyle name="20% - Accent5 3 6 5 3 2" xfId="13431"/>
    <cellStyle name="20% - Accent5 3 6 5 4" xfId="13432"/>
    <cellStyle name="20% - Accent5 3 6 5 5" xfId="13433"/>
    <cellStyle name="20% - Accent5 3 6 5 6" xfId="13434"/>
    <cellStyle name="20% - Accent5 3 6 5 7" xfId="13435"/>
    <cellStyle name="20% - Accent5 3 6 6" xfId="13436"/>
    <cellStyle name="20% - Accent5 3 6 6 2" xfId="13437"/>
    <cellStyle name="20% - Accent5 3 6 6 2 2" xfId="13438"/>
    <cellStyle name="20% - Accent5 3 6 6 3" xfId="13439"/>
    <cellStyle name="20% - Accent5 3 6 6 3 2" xfId="13440"/>
    <cellStyle name="20% - Accent5 3 6 6 4" xfId="13441"/>
    <cellStyle name="20% - Accent5 3 6 6 5" xfId="13442"/>
    <cellStyle name="20% - Accent5 3 6 6 6" xfId="13443"/>
    <cellStyle name="20% - Accent5 3 6 6 7" xfId="13444"/>
    <cellStyle name="20% - Accent5 3 6 7" xfId="13445"/>
    <cellStyle name="20% - Accent5 3 6 7 2" xfId="13446"/>
    <cellStyle name="20% - Accent5 3 6 7 2 2" xfId="13447"/>
    <cellStyle name="20% - Accent5 3 6 7 3" xfId="13448"/>
    <cellStyle name="20% - Accent5 3 6 7 3 2" xfId="13449"/>
    <cellStyle name="20% - Accent5 3 6 7 4" xfId="13450"/>
    <cellStyle name="20% - Accent5 3 6 7 5" xfId="13451"/>
    <cellStyle name="20% - Accent5 3 6 7 6" xfId="13452"/>
    <cellStyle name="20% - Accent5 3 6 7 7" xfId="13453"/>
    <cellStyle name="20% - Accent5 3 6 8" xfId="13454"/>
    <cellStyle name="20% - Accent5 3 6 8 2" xfId="13455"/>
    <cellStyle name="20% - Accent5 3 6 9" xfId="13456"/>
    <cellStyle name="20% - Accent5 3 6 9 2" xfId="13457"/>
    <cellStyle name="20% - Accent5 3 7" xfId="13458"/>
    <cellStyle name="20% - Accent5 3 7 10" xfId="13459"/>
    <cellStyle name="20% - Accent5 3 7 11" xfId="13460"/>
    <cellStyle name="20% - Accent5 3 7 2" xfId="13461"/>
    <cellStyle name="20% - Accent5 3 7 2 10" xfId="13462"/>
    <cellStyle name="20% - Accent5 3 7 2 2" xfId="13463"/>
    <cellStyle name="20% - Accent5 3 7 2 2 2" xfId="13464"/>
    <cellStyle name="20% - Accent5 3 7 2 2 2 2" xfId="13465"/>
    <cellStyle name="20% - Accent5 3 7 2 2 3" xfId="13466"/>
    <cellStyle name="20% - Accent5 3 7 2 2 3 2" xfId="13467"/>
    <cellStyle name="20% - Accent5 3 7 2 2 4" xfId="13468"/>
    <cellStyle name="20% - Accent5 3 7 2 2 5" xfId="13469"/>
    <cellStyle name="20% - Accent5 3 7 2 2 6" xfId="13470"/>
    <cellStyle name="20% - Accent5 3 7 2 2 7" xfId="13471"/>
    <cellStyle name="20% - Accent5 3 7 2 3" xfId="13472"/>
    <cellStyle name="20% - Accent5 3 7 2 3 2" xfId="13473"/>
    <cellStyle name="20% - Accent5 3 7 2 3 2 2" xfId="13474"/>
    <cellStyle name="20% - Accent5 3 7 2 3 3" xfId="13475"/>
    <cellStyle name="20% - Accent5 3 7 2 3 3 2" xfId="13476"/>
    <cellStyle name="20% - Accent5 3 7 2 3 4" xfId="13477"/>
    <cellStyle name="20% - Accent5 3 7 2 3 5" xfId="13478"/>
    <cellStyle name="20% - Accent5 3 7 2 3 6" xfId="13479"/>
    <cellStyle name="20% - Accent5 3 7 2 3 7" xfId="13480"/>
    <cellStyle name="20% - Accent5 3 7 2 4" xfId="13481"/>
    <cellStyle name="20% - Accent5 3 7 2 4 2" xfId="13482"/>
    <cellStyle name="20% - Accent5 3 7 2 4 2 2" xfId="13483"/>
    <cellStyle name="20% - Accent5 3 7 2 4 3" xfId="13484"/>
    <cellStyle name="20% - Accent5 3 7 2 4 3 2" xfId="13485"/>
    <cellStyle name="20% - Accent5 3 7 2 4 4" xfId="13486"/>
    <cellStyle name="20% - Accent5 3 7 2 4 5" xfId="13487"/>
    <cellStyle name="20% - Accent5 3 7 2 4 6" xfId="13488"/>
    <cellStyle name="20% - Accent5 3 7 2 4 7" xfId="13489"/>
    <cellStyle name="20% - Accent5 3 7 2 5" xfId="13490"/>
    <cellStyle name="20% - Accent5 3 7 2 5 2" xfId="13491"/>
    <cellStyle name="20% - Accent5 3 7 2 6" xfId="13492"/>
    <cellStyle name="20% - Accent5 3 7 2 6 2" xfId="13493"/>
    <cellStyle name="20% - Accent5 3 7 2 7" xfId="13494"/>
    <cellStyle name="20% - Accent5 3 7 2 8" xfId="13495"/>
    <cellStyle name="20% - Accent5 3 7 2 9" xfId="13496"/>
    <cellStyle name="20% - Accent5 3 7 3" xfId="13497"/>
    <cellStyle name="20% - Accent5 3 7 3 2" xfId="13498"/>
    <cellStyle name="20% - Accent5 3 7 3 2 2" xfId="13499"/>
    <cellStyle name="20% - Accent5 3 7 3 3" xfId="13500"/>
    <cellStyle name="20% - Accent5 3 7 3 3 2" xfId="13501"/>
    <cellStyle name="20% - Accent5 3 7 3 4" xfId="13502"/>
    <cellStyle name="20% - Accent5 3 7 3 5" xfId="13503"/>
    <cellStyle name="20% - Accent5 3 7 3 6" xfId="13504"/>
    <cellStyle name="20% - Accent5 3 7 3 7" xfId="13505"/>
    <cellStyle name="20% - Accent5 3 7 4" xfId="13506"/>
    <cellStyle name="20% - Accent5 3 7 4 2" xfId="13507"/>
    <cellStyle name="20% - Accent5 3 7 4 2 2" xfId="13508"/>
    <cellStyle name="20% - Accent5 3 7 4 3" xfId="13509"/>
    <cellStyle name="20% - Accent5 3 7 4 3 2" xfId="13510"/>
    <cellStyle name="20% - Accent5 3 7 4 4" xfId="13511"/>
    <cellStyle name="20% - Accent5 3 7 4 5" xfId="13512"/>
    <cellStyle name="20% - Accent5 3 7 4 6" xfId="13513"/>
    <cellStyle name="20% - Accent5 3 7 4 7" xfId="13514"/>
    <cellStyle name="20% - Accent5 3 7 5" xfId="13515"/>
    <cellStyle name="20% - Accent5 3 7 5 2" xfId="13516"/>
    <cellStyle name="20% - Accent5 3 7 5 2 2" xfId="13517"/>
    <cellStyle name="20% - Accent5 3 7 5 3" xfId="13518"/>
    <cellStyle name="20% - Accent5 3 7 5 3 2" xfId="13519"/>
    <cellStyle name="20% - Accent5 3 7 5 4" xfId="13520"/>
    <cellStyle name="20% - Accent5 3 7 5 5" xfId="13521"/>
    <cellStyle name="20% - Accent5 3 7 5 6" xfId="13522"/>
    <cellStyle name="20% - Accent5 3 7 5 7" xfId="13523"/>
    <cellStyle name="20% - Accent5 3 7 6" xfId="13524"/>
    <cellStyle name="20% - Accent5 3 7 6 2" xfId="13525"/>
    <cellStyle name="20% - Accent5 3 7 7" xfId="13526"/>
    <cellStyle name="20% - Accent5 3 7 7 2" xfId="13527"/>
    <cellStyle name="20% - Accent5 3 7 8" xfId="13528"/>
    <cellStyle name="20% - Accent5 3 7 9" xfId="13529"/>
    <cellStyle name="20% - Accent5 3 8" xfId="13530"/>
    <cellStyle name="20% - Accent5 3 8 10" xfId="13531"/>
    <cellStyle name="20% - Accent5 3 8 11" xfId="13532"/>
    <cellStyle name="20% - Accent5 3 8 2" xfId="13533"/>
    <cellStyle name="20% - Accent5 3 8 2 10" xfId="13534"/>
    <cellStyle name="20% - Accent5 3 8 2 2" xfId="13535"/>
    <cellStyle name="20% - Accent5 3 8 2 2 2" xfId="13536"/>
    <cellStyle name="20% - Accent5 3 8 2 2 2 2" xfId="13537"/>
    <cellStyle name="20% - Accent5 3 8 2 2 3" xfId="13538"/>
    <cellStyle name="20% - Accent5 3 8 2 2 3 2" xfId="13539"/>
    <cellStyle name="20% - Accent5 3 8 2 2 4" xfId="13540"/>
    <cellStyle name="20% - Accent5 3 8 2 2 5" xfId="13541"/>
    <cellStyle name="20% - Accent5 3 8 2 2 6" xfId="13542"/>
    <cellStyle name="20% - Accent5 3 8 2 2 7" xfId="13543"/>
    <cellStyle name="20% - Accent5 3 8 2 3" xfId="13544"/>
    <cellStyle name="20% - Accent5 3 8 2 3 2" xfId="13545"/>
    <cellStyle name="20% - Accent5 3 8 2 3 2 2" xfId="13546"/>
    <cellStyle name="20% - Accent5 3 8 2 3 3" xfId="13547"/>
    <cellStyle name="20% - Accent5 3 8 2 3 3 2" xfId="13548"/>
    <cellStyle name="20% - Accent5 3 8 2 3 4" xfId="13549"/>
    <cellStyle name="20% - Accent5 3 8 2 3 5" xfId="13550"/>
    <cellStyle name="20% - Accent5 3 8 2 3 6" xfId="13551"/>
    <cellStyle name="20% - Accent5 3 8 2 3 7" xfId="13552"/>
    <cellStyle name="20% - Accent5 3 8 2 4" xfId="13553"/>
    <cellStyle name="20% - Accent5 3 8 2 4 2" xfId="13554"/>
    <cellStyle name="20% - Accent5 3 8 2 4 2 2" xfId="13555"/>
    <cellStyle name="20% - Accent5 3 8 2 4 3" xfId="13556"/>
    <cellStyle name="20% - Accent5 3 8 2 4 3 2" xfId="13557"/>
    <cellStyle name="20% - Accent5 3 8 2 4 4" xfId="13558"/>
    <cellStyle name="20% - Accent5 3 8 2 4 5" xfId="13559"/>
    <cellStyle name="20% - Accent5 3 8 2 4 6" xfId="13560"/>
    <cellStyle name="20% - Accent5 3 8 2 4 7" xfId="13561"/>
    <cellStyle name="20% - Accent5 3 8 2 5" xfId="13562"/>
    <cellStyle name="20% - Accent5 3 8 2 5 2" xfId="13563"/>
    <cellStyle name="20% - Accent5 3 8 2 6" xfId="13564"/>
    <cellStyle name="20% - Accent5 3 8 2 6 2" xfId="13565"/>
    <cellStyle name="20% - Accent5 3 8 2 7" xfId="13566"/>
    <cellStyle name="20% - Accent5 3 8 2 8" xfId="13567"/>
    <cellStyle name="20% - Accent5 3 8 2 9" xfId="13568"/>
    <cellStyle name="20% - Accent5 3 8 3" xfId="13569"/>
    <cellStyle name="20% - Accent5 3 8 3 2" xfId="13570"/>
    <cellStyle name="20% - Accent5 3 8 3 2 2" xfId="13571"/>
    <cellStyle name="20% - Accent5 3 8 3 3" xfId="13572"/>
    <cellStyle name="20% - Accent5 3 8 3 3 2" xfId="13573"/>
    <cellStyle name="20% - Accent5 3 8 3 4" xfId="13574"/>
    <cellStyle name="20% - Accent5 3 8 3 5" xfId="13575"/>
    <cellStyle name="20% - Accent5 3 8 3 6" xfId="13576"/>
    <cellStyle name="20% - Accent5 3 8 3 7" xfId="13577"/>
    <cellStyle name="20% - Accent5 3 8 4" xfId="13578"/>
    <cellStyle name="20% - Accent5 3 8 4 2" xfId="13579"/>
    <cellStyle name="20% - Accent5 3 8 4 2 2" xfId="13580"/>
    <cellStyle name="20% - Accent5 3 8 4 3" xfId="13581"/>
    <cellStyle name="20% - Accent5 3 8 4 3 2" xfId="13582"/>
    <cellStyle name="20% - Accent5 3 8 4 4" xfId="13583"/>
    <cellStyle name="20% - Accent5 3 8 4 5" xfId="13584"/>
    <cellStyle name="20% - Accent5 3 8 4 6" xfId="13585"/>
    <cellStyle name="20% - Accent5 3 8 4 7" xfId="13586"/>
    <cellStyle name="20% - Accent5 3 8 5" xfId="13587"/>
    <cellStyle name="20% - Accent5 3 8 5 2" xfId="13588"/>
    <cellStyle name="20% - Accent5 3 8 5 2 2" xfId="13589"/>
    <cellStyle name="20% - Accent5 3 8 5 3" xfId="13590"/>
    <cellStyle name="20% - Accent5 3 8 5 3 2" xfId="13591"/>
    <cellStyle name="20% - Accent5 3 8 5 4" xfId="13592"/>
    <cellStyle name="20% - Accent5 3 8 5 5" xfId="13593"/>
    <cellStyle name="20% - Accent5 3 8 5 6" xfId="13594"/>
    <cellStyle name="20% - Accent5 3 8 5 7" xfId="13595"/>
    <cellStyle name="20% - Accent5 3 8 6" xfId="13596"/>
    <cellStyle name="20% - Accent5 3 8 6 2" xfId="13597"/>
    <cellStyle name="20% - Accent5 3 8 7" xfId="13598"/>
    <cellStyle name="20% - Accent5 3 8 7 2" xfId="13599"/>
    <cellStyle name="20% - Accent5 3 8 8" xfId="13600"/>
    <cellStyle name="20% - Accent5 3 8 9" xfId="13601"/>
    <cellStyle name="20% - Accent5 3 9" xfId="13602"/>
    <cellStyle name="20% - Accent5 3 9 10" xfId="13603"/>
    <cellStyle name="20% - Accent5 3 9 2" xfId="13604"/>
    <cellStyle name="20% - Accent5 3 9 2 2" xfId="13605"/>
    <cellStyle name="20% - Accent5 3 9 2 2 2" xfId="13606"/>
    <cellStyle name="20% - Accent5 3 9 2 3" xfId="13607"/>
    <cellStyle name="20% - Accent5 3 9 2 3 2" xfId="13608"/>
    <cellStyle name="20% - Accent5 3 9 2 4" xfId="13609"/>
    <cellStyle name="20% - Accent5 3 9 2 5" xfId="13610"/>
    <cellStyle name="20% - Accent5 3 9 2 6" xfId="13611"/>
    <cellStyle name="20% - Accent5 3 9 2 7" xfId="13612"/>
    <cellStyle name="20% - Accent5 3 9 3" xfId="13613"/>
    <cellStyle name="20% - Accent5 3 9 3 2" xfId="13614"/>
    <cellStyle name="20% - Accent5 3 9 3 2 2" xfId="13615"/>
    <cellStyle name="20% - Accent5 3 9 3 3" xfId="13616"/>
    <cellStyle name="20% - Accent5 3 9 3 3 2" xfId="13617"/>
    <cellStyle name="20% - Accent5 3 9 3 4" xfId="13618"/>
    <cellStyle name="20% - Accent5 3 9 3 5" xfId="13619"/>
    <cellStyle name="20% - Accent5 3 9 3 6" xfId="13620"/>
    <cellStyle name="20% - Accent5 3 9 3 7" xfId="13621"/>
    <cellStyle name="20% - Accent5 3 9 4" xfId="13622"/>
    <cellStyle name="20% - Accent5 3 9 4 2" xfId="13623"/>
    <cellStyle name="20% - Accent5 3 9 4 2 2" xfId="13624"/>
    <cellStyle name="20% - Accent5 3 9 4 3" xfId="13625"/>
    <cellStyle name="20% - Accent5 3 9 4 3 2" xfId="13626"/>
    <cellStyle name="20% - Accent5 3 9 4 4" xfId="13627"/>
    <cellStyle name="20% - Accent5 3 9 4 5" xfId="13628"/>
    <cellStyle name="20% - Accent5 3 9 4 6" xfId="13629"/>
    <cellStyle name="20% - Accent5 3 9 4 7" xfId="13630"/>
    <cellStyle name="20% - Accent5 3 9 5" xfId="13631"/>
    <cellStyle name="20% - Accent5 3 9 5 2" xfId="13632"/>
    <cellStyle name="20% - Accent5 3 9 6" xfId="13633"/>
    <cellStyle name="20% - Accent5 3 9 6 2" xfId="13634"/>
    <cellStyle name="20% - Accent5 3 9 7" xfId="13635"/>
    <cellStyle name="20% - Accent5 3 9 8" xfId="13636"/>
    <cellStyle name="20% - Accent5 3 9 9" xfId="13637"/>
    <cellStyle name="20% - Accent5 4" xfId="13638"/>
    <cellStyle name="20% - Accent5 4 2" xfId="37920"/>
    <cellStyle name="20% - Accent5 4 3" xfId="37921"/>
    <cellStyle name="20% - Accent5 5" xfId="13639"/>
    <cellStyle name="20% - Accent5 5 2" xfId="37922"/>
    <cellStyle name="20% - Accent5 5 3" xfId="37923"/>
    <cellStyle name="20% - Accent5 6" xfId="13640"/>
    <cellStyle name="20% - Accent5 6 2" xfId="37924"/>
    <cellStyle name="20% - Accent5 7" xfId="13641"/>
    <cellStyle name="20% - Accent5 8" xfId="37925"/>
    <cellStyle name="20% - Accent6" xfId="643" builtinId="50" customBuiltin="1"/>
    <cellStyle name="20% - Accent6 2" xfId="69"/>
    <cellStyle name="20% - Accent6 2 10" xfId="13642"/>
    <cellStyle name="20% - Accent6 2 10 2" xfId="13643"/>
    <cellStyle name="20% - Accent6 2 10 2 2" xfId="13644"/>
    <cellStyle name="20% - Accent6 2 10 3" xfId="13645"/>
    <cellStyle name="20% - Accent6 2 10 3 2" xfId="13646"/>
    <cellStyle name="20% - Accent6 2 10 4" xfId="13647"/>
    <cellStyle name="20% - Accent6 2 10 5" xfId="13648"/>
    <cellStyle name="20% - Accent6 2 10 6" xfId="13649"/>
    <cellStyle name="20% - Accent6 2 10 7" xfId="13650"/>
    <cellStyle name="20% - Accent6 2 11" xfId="13651"/>
    <cellStyle name="20% - Accent6 2 11 2" xfId="13652"/>
    <cellStyle name="20% - Accent6 2 11 2 2" xfId="13653"/>
    <cellStyle name="20% - Accent6 2 11 3" xfId="13654"/>
    <cellStyle name="20% - Accent6 2 11 3 2" xfId="13655"/>
    <cellStyle name="20% - Accent6 2 11 4" xfId="13656"/>
    <cellStyle name="20% - Accent6 2 11 5" xfId="13657"/>
    <cellStyle name="20% - Accent6 2 11 6" xfId="13658"/>
    <cellStyle name="20% - Accent6 2 11 7" xfId="13659"/>
    <cellStyle name="20% - Accent6 2 12" xfId="13660"/>
    <cellStyle name="20% - Accent6 2 12 2" xfId="13661"/>
    <cellStyle name="20% - Accent6 2 12 2 2" xfId="13662"/>
    <cellStyle name="20% - Accent6 2 12 3" xfId="13663"/>
    <cellStyle name="20% - Accent6 2 12 3 2" xfId="13664"/>
    <cellStyle name="20% - Accent6 2 12 4" xfId="13665"/>
    <cellStyle name="20% - Accent6 2 12 5" xfId="13666"/>
    <cellStyle name="20% - Accent6 2 12 6" xfId="13667"/>
    <cellStyle name="20% - Accent6 2 12 7" xfId="13668"/>
    <cellStyle name="20% - Accent6 2 13" xfId="13669"/>
    <cellStyle name="20% - Accent6 2 13 2" xfId="13670"/>
    <cellStyle name="20% - Accent6 2 14" xfId="13671"/>
    <cellStyle name="20% - Accent6 2 15" xfId="13672"/>
    <cellStyle name="20% - Accent6 2 16" xfId="13673"/>
    <cellStyle name="20% - Accent6 2 17" xfId="13674"/>
    <cellStyle name="20% - Accent6 2 18" xfId="13675"/>
    <cellStyle name="20% - Accent6 2 2" xfId="13676"/>
    <cellStyle name="20% - Accent6 2 2 10" xfId="13677"/>
    <cellStyle name="20% - Accent6 2 2 11" xfId="13678"/>
    <cellStyle name="20% - Accent6 2 2 12" xfId="13679"/>
    <cellStyle name="20% - Accent6 2 2 13" xfId="13680"/>
    <cellStyle name="20% - Accent6 2 2 2" xfId="13681"/>
    <cellStyle name="20% - Accent6 2 2 2 10" xfId="13682"/>
    <cellStyle name="20% - Accent6 2 2 2 11" xfId="13683"/>
    <cellStyle name="20% - Accent6 2 2 2 2" xfId="13684"/>
    <cellStyle name="20% - Accent6 2 2 2 2 10" xfId="13685"/>
    <cellStyle name="20% - Accent6 2 2 2 2 2" xfId="13686"/>
    <cellStyle name="20% - Accent6 2 2 2 2 2 2" xfId="13687"/>
    <cellStyle name="20% - Accent6 2 2 2 2 2 2 2" xfId="13688"/>
    <cellStyle name="20% - Accent6 2 2 2 2 2 3" xfId="13689"/>
    <cellStyle name="20% - Accent6 2 2 2 2 2 3 2" xfId="13690"/>
    <cellStyle name="20% - Accent6 2 2 2 2 2 4" xfId="13691"/>
    <cellStyle name="20% - Accent6 2 2 2 2 2 5" xfId="13692"/>
    <cellStyle name="20% - Accent6 2 2 2 2 2 6" xfId="13693"/>
    <cellStyle name="20% - Accent6 2 2 2 2 2 7" xfId="13694"/>
    <cellStyle name="20% - Accent6 2 2 2 2 3" xfId="13695"/>
    <cellStyle name="20% - Accent6 2 2 2 2 3 2" xfId="13696"/>
    <cellStyle name="20% - Accent6 2 2 2 2 3 2 2" xfId="13697"/>
    <cellStyle name="20% - Accent6 2 2 2 2 3 3" xfId="13698"/>
    <cellStyle name="20% - Accent6 2 2 2 2 3 3 2" xfId="13699"/>
    <cellStyle name="20% - Accent6 2 2 2 2 3 4" xfId="13700"/>
    <cellStyle name="20% - Accent6 2 2 2 2 3 5" xfId="13701"/>
    <cellStyle name="20% - Accent6 2 2 2 2 3 6" xfId="13702"/>
    <cellStyle name="20% - Accent6 2 2 2 2 3 7" xfId="13703"/>
    <cellStyle name="20% - Accent6 2 2 2 2 4" xfId="13704"/>
    <cellStyle name="20% - Accent6 2 2 2 2 4 2" xfId="13705"/>
    <cellStyle name="20% - Accent6 2 2 2 2 4 2 2" xfId="13706"/>
    <cellStyle name="20% - Accent6 2 2 2 2 4 3" xfId="13707"/>
    <cellStyle name="20% - Accent6 2 2 2 2 4 3 2" xfId="13708"/>
    <cellStyle name="20% - Accent6 2 2 2 2 4 4" xfId="13709"/>
    <cellStyle name="20% - Accent6 2 2 2 2 4 5" xfId="13710"/>
    <cellStyle name="20% - Accent6 2 2 2 2 4 6" xfId="13711"/>
    <cellStyle name="20% - Accent6 2 2 2 2 4 7" xfId="13712"/>
    <cellStyle name="20% - Accent6 2 2 2 2 5" xfId="13713"/>
    <cellStyle name="20% - Accent6 2 2 2 2 5 2" xfId="13714"/>
    <cellStyle name="20% - Accent6 2 2 2 2 6" xfId="13715"/>
    <cellStyle name="20% - Accent6 2 2 2 2 6 2" xfId="13716"/>
    <cellStyle name="20% - Accent6 2 2 2 2 7" xfId="13717"/>
    <cellStyle name="20% - Accent6 2 2 2 2 8" xfId="13718"/>
    <cellStyle name="20% - Accent6 2 2 2 2 9" xfId="13719"/>
    <cellStyle name="20% - Accent6 2 2 2 3" xfId="13720"/>
    <cellStyle name="20% - Accent6 2 2 2 3 2" xfId="13721"/>
    <cellStyle name="20% - Accent6 2 2 2 3 2 2" xfId="13722"/>
    <cellStyle name="20% - Accent6 2 2 2 3 3" xfId="13723"/>
    <cellStyle name="20% - Accent6 2 2 2 3 3 2" xfId="13724"/>
    <cellStyle name="20% - Accent6 2 2 2 3 4" xfId="13725"/>
    <cellStyle name="20% - Accent6 2 2 2 3 5" xfId="13726"/>
    <cellStyle name="20% - Accent6 2 2 2 3 6" xfId="13727"/>
    <cellStyle name="20% - Accent6 2 2 2 3 7" xfId="13728"/>
    <cellStyle name="20% - Accent6 2 2 2 4" xfId="13729"/>
    <cellStyle name="20% - Accent6 2 2 2 4 2" xfId="13730"/>
    <cellStyle name="20% - Accent6 2 2 2 4 2 2" xfId="13731"/>
    <cellStyle name="20% - Accent6 2 2 2 4 3" xfId="13732"/>
    <cellStyle name="20% - Accent6 2 2 2 4 3 2" xfId="13733"/>
    <cellStyle name="20% - Accent6 2 2 2 4 4" xfId="13734"/>
    <cellStyle name="20% - Accent6 2 2 2 4 5" xfId="13735"/>
    <cellStyle name="20% - Accent6 2 2 2 4 6" xfId="13736"/>
    <cellStyle name="20% - Accent6 2 2 2 4 7" xfId="13737"/>
    <cellStyle name="20% - Accent6 2 2 2 5" xfId="13738"/>
    <cellStyle name="20% - Accent6 2 2 2 5 2" xfId="13739"/>
    <cellStyle name="20% - Accent6 2 2 2 5 2 2" xfId="13740"/>
    <cellStyle name="20% - Accent6 2 2 2 5 3" xfId="13741"/>
    <cellStyle name="20% - Accent6 2 2 2 5 3 2" xfId="13742"/>
    <cellStyle name="20% - Accent6 2 2 2 5 4" xfId="13743"/>
    <cellStyle name="20% - Accent6 2 2 2 5 5" xfId="13744"/>
    <cellStyle name="20% - Accent6 2 2 2 5 6" xfId="13745"/>
    <cellStyle name="20% - Accent6 2 2 2 5 7" xfId="13746"/>
    <cellStyle name="20% - Accent6 2 2 2 6" xfId="13747"/>
    <cellStyle name="20% - Accent6 2 2 2 6 2" xfId="13748"/>
    <cellStyle name="20% - Accent6 2 2 2 7" xfId="13749"/>
    <cellStyle name="20% - Accent6 2 2 2 7 2" xfId="13750"/>
    <cellStyle name="20% - Accent6 2 2 2 8" xfId="13751"/>
    <cellStyle name="20% - Accent6 2 2 2 9" xfId="13752"/>
    <cellStyle name="20% - Accent6 2 2 3" xfId="13753"/>
    <cellStyle name="20% - Accent6 2 2 3 10" xfId="13754"/>
    <cellStyle name="20% - Accent6 2 2 3 11" xfId="13755"/>
    <cellStyle name="20% - Accent6 2 2 3 2" xfId="13756"/>
    <cellStyle name="20% - Accent6 2 2 3 2 10" xfId="13757"/>
    <cellStyle name="20% - Accent6 2 2 3 2 2" xfId="13758"/>
    <cellStyle name="20% - Accent6 2 2 3 2 2 2" xfId="13759"/>
    <cellStyle name="20% - Accent6 2 2 3 2 2 2 2" xfId="13760"/>
    <cellStyle name="20% - Accent6 2 2 3 2 2 3" xfId="13761"/>
    <cellStyle name="20% - Accent6 2 2 3 2 2 3 2" xfId="13762"/>
    <cellStyle name="20% - Accent6 2 2 3 2 2 4" xfId="13763"/>
    <cellStyle name="20% - Accent6 2 2 3 2 2 5" xfId="13764"/>
    <cellStyle name="20% - Accent6 2 2 3 2 2 6" xfId="13765"/>
    <cellStyle name="20% - Accent6 2 2 3 2 2 7" xfId="13766"/>
    <cellStyle name="20% - Accent6 2 2 3 2 3" xfId="13767"/>
    <cellStyle name="20% - Accent6 2 2 3 2 3 2" xfId="13768"/>
    <cellStyle name="20% - Accent6 2 2 3 2 3 2 2" xfId="13769"/>
    <cellStyle name="20% - Accent6 2 2 3 2 3 3" xfId="13770"/>
    <cellStyle name="20% - Accent6 2 2 3 2 3 3 2" xfId="13771"/>
    <cellStyle name="20% - Accent6 2 2 3 2 3 4" xfId="13772"/>
    <cellStyle name="20% - Accent6 2 2 3 2 3 5" xfId="13773"/>
    <cellStyle name="20% - Accent6 2 2 3 2 3 6" xfId="13774"/>
    <cellStyle name="20% - Accent6 2 2 3 2 3 7" xfId="13775"/>
    <cellStyle name="20% - Accent6 2 2 3 2 4" xfId="13776"/>
    <cellStyle name="20% - Accent6 2 2 3 2 4 2" xfId="13777"/>
    <cellStyle name="20% - Accent6 2 2 3 2 4 2 2" xfId="13778"/>
    <cellStyle name="20% - Accent6 2 2 3 2 4 3" xfId="13779"/>
    <cellStyle name="20% - Accent6 2 2 3 2 4 3 2" xfId="13780"/>
    <cellStyle name="20% - Accent6 2 2 3 2 4 4" xfId="13781"/>
    <cellStyle name="20% - Accent6 2 2 3 2 4 5" xfId="13782"/>
    <cellStyle name="20% - Accent6 2 2 3 2 4 6" xfId="13783"/>
    <cellStyle name="20% - Accent6 2 2 3 2 4 7" xfId="13784"/>
    <cellStyle name="20% - Accent6 2 2 3 2 5" xfId="13785"/>
    <cellStyle name="20% - Accent6 2 2 3 2 5 2" xfId="13786"/>
    <cellStyle name="20% - Accent6 2 2 3 2 6" xfId="13787"/>
    <cellStyle name="20% - Accent6 2 2 3 2 6 2" xfId="13788"/>
    <cellStyle name="20% - Accent6 2 2 3 2 7" xfId="13789"/>
    <cellStyle name="20% - Accent6 2 2 3 2 8" xfId="13790"/>
    <cellStyle name="20% - Accent6 2 2 3 2 9" xfId="13791"/>
    <cellStyle name="20% - Accent6 2 2 3 3" xfId="13792"/>
    <cellStyle name="20% - Accent6 2 2 3 3 2" xfId="13793"/>
    <cellStyle name="20% - Accent6 2 2 3 3 2 2" xfId="13794"/>
    <cellStyle name="20% - Accent6 2 2 3 3 3" xfId="13795"/>
    <cellStyle name="20% - Accent6 2 2 3 3 3 2" xfId="13796"/>
    <cellStyle name="20% - Accent6 2 2 3 3 4" xfId="13797"/>
    <cellStyle name="20% - Accent6 2 2 3 3 5" xfId="13798"/>
    <cellStyle name="20% - Accent6 2 2 3 3 6" xfId="13799"/>
    <cellStyle name="20% - Accent6 2 2 3 3 7" xfId="13800"/>
    <cellStyle name="20% - Accent6 2 2 3 4" xfId="13801"/>
    <cellStyle name="20% - Accent6 2 2 3 4 2" xfId="13802"/>
    <cellStyle name="20% - Accent6 2 2 3 4 2 2" xfId="13803"/>
    <cellStyle name="20% - Accent6 2 2 3 4 3" xfId="13804"/>
    <cellStyle name="20% - Accent6 2 2 3 4 3 2" xfId="13805"/>
    <cellStyle name="20% - Accent6 2 2 3 4 4" xfId="13806"/>
    <cellStyle name="20% - Accent6 2 2 3 4 5" xfId="13807"/>
    <cellStyle name="20% - Accent6 2 2 3 4 6" xfId="13808"/>
    <cellStyle name="20% - Accent6 2 2 3 4 7" xfId="13809"/>
    <cellStyle name="20% - Accent6 2 2 3 5" xfId="13810"/>
    <cellStyle name="20% - Accent6 2 2 3 5 2" xfId="13811"/>
    <cellStyle name="20% - Accent6 2 2 3 5 2 2" xfId="13812"/>
    <cellStyle name="20% - Accent6 2 2 3 5 3" xfId="13813"/>
    <cellStyle name="20% - Accent6 2 2 3 5 3 2" xfId="13814"/>
    <cellStyle name="20% - Accent6 2 2 3 5 4" xfId="13815"/>
    <cellStyle name="20% - Accent6 2 2 3 5 5" xfId="13816"/>
    <cellStyle name="20% - Accent6 2 2 3 5 6" xfId="13817"/>
    <cellStyle name="20% - Accent6 2 2 3 5 7" xfId="13818"/>
    <cellStyle name="20% - Accent6 2 2 3 6" xfId="13819"/>
    <cellStyle name="20% - Accent6 2 2 3 6 2" xfId="13820"/>
    <cellStyle name="20% - Accent6 2 2 3 7" xfId="13821"/>
    <cellStyle name="20% - Accent6 2 2 3 7 2" xfId="13822"/>
    <cellStyle name="20% - Accent6 2 2 3 8" xfId="13823"/>
    <cellStyle name="20% - Accent6 2 2 3 9" xfId="13824"/>
    <cellStyle name="20% - Accent6 2 2 4" xfId="13825"/>
    <cellStyle name="20% - Accent6 2 2 4 10" xfId="13826"/>
    <cellStyle name="20% - Accent6 2 2 4 2" xfId="13827"/>
    <cellStyle name="20% - Accent6 2 2 4 2 2" xfId="13828"/>
    <cellStyle name="20% - Accent6 2 2 4 2 2 2" xfId="13829"/>
    <cellStyle name="20% - Accent6 2 2 4 2 3" xfId="13830"/>
    <cellStyle name="20% - Accent6 2 2 4 2 3 2" xfId="13831"/>
    <cellStyle name="20% - Accent6 2 2 4 2 4" xfId="13832"/>
    <cellStyle name="20% - Accent6 2 2 4 2 5" xfId="13833"/>
    <cellStyle name="20% - Accent6 2 2 4 2 6" xfId="13834"/>
    <cellStyle name="20% - Accent6 2 2 4 2 7" xfId="13835"/>
    <cellStyle name="20% - Accent6 2 2 4 3" xfId="13836"/>
    <cellStyle name="20% - Accent6 2 2 4 3 2" xfId="13837"/>
    <cellStyle name="20% - Accent6 2 2 4 3 2 2" xfId="13838"/>
    <cellStyle name="20% - Accent6 2 2 4 3 3" xfId="13839"/>
    <cellStyle name="20% - Accent6 2 2 4 3 3 2" xfId="13840"/>
    <cellStyle name="20% - Accent6 2 2 4 3 4" xfId="13841"/>
    <cellStyle name="20% - Accent6 2 2 4 3 5" xfId="13842"/>
    <cellStyle name="20% - Accent6 2 2 4 3 6" xfId="13843"/>
    <cellStyle name="20% - Accent6 2 2 4 3 7" xfId="13844"/>
    <cellStyle name="20% - Accent6 2 2 4 4" xfId="13845"/>
    <cellStyle name="20% - Accent6 2 2 4 4 2" xfId="13846"/>
    <cellStyle name="20% - Accent6 2 2 4 4 2 2" xfId="13847"/>
    <cellStyle name="20% - Accent6 2 2 4 4 3" xfId="13848"/>
    <cellStyle name="20% - Accent6 2 2 4 4 3 2" xfId="13849"/>
    <cellStyle name="20% - Accent6 2 2 4 4 4" xfId="13850"/>
    <cellStyle name="20% - Accent6 2 2 4 4 5" xfId="13851"/>
    <cellStyle name="20% - Accent6 2 2 4 4 6" xfId="13852"/>
    <cellStyle name="20% - Accent6 2 2 4 4 7" xfId="13853"/>
    <cellStyle name="20% - Accent6 2 2 4 5" xfId="13854"/>
    <cellStyle name="20% - Accent6 2 2 4 5 2" xfId="13855"/>
    <cellStyle name="20% - Accent6 2 2 4 6" xfId="13856"/>
    <cellStyle name="20% - Accent6 2 2 4 6 2" xfId="13857"/>
    <cellStyle name="20% - Accent6 2 2 4 7" xfId="13858"/>
    <cellStyle name="20% - Accent6 2 2 4 8" xfId="13859"/>
    <cellStyle name="20% - Accent6 2 2 4 9" xfId="13860"/>
    <cellStyle name="20% - Accent6 2 2 5" xfId="13861"/>
    <cellStyle name="20% - Accent6 2 2 5 2" xfId="13862"/>
    <cellStyle name="20% - Accent6 2 2 5 2 2" xfId="13863"/>
    <cellStyle name="20% - Accent6 2 2 5 3" xfId="13864"/>
    <cellStyle name="20% - Accent6 2 2 5 3 2" xfId="13865"/>
    <cellStyle name="20% - Accent6 2 2 5 4" xfId="13866"/>
    <cellStyle name="20% - Accent6 2 2 5 5" xfId="13867"/>
    <cellStyle name="20% - Accent6 2 2 5 6" xfId="13868"/>
    <cellStyle name="20% - Accent6 2 2 5 7" xfId="13869"/>
    <cellStyle name="20% - Accent6 2 2 6" xfId="13870"/>
    <cellStyle name="20% - Accent6 2 2 6 2" xfId="13871"/>
    <cellStyle name="20% - Accent6 2 2 6 2 2" xfId="13872"/>
    <cellStyle name="20% - Accent6 2 2 6 3" xfId="13873"/>
    <cellStyle name="20% - Accent6 2 2 6 3 2" xfId="13874"/>
    <cellStyle name="20% - Accent6 2 2 6 4" xfId="13875"/>
    <cellStyle name="20% - Accent6 2 2 6 5" xfId="13876"/>
    <cellStyle name="20% - Accent6 2 2 6 6" xfId="13877"/>
    <cellStyle name="20% - Accent6 2 2 6 7" xfId="13878"/>
    <cellStyle name="20% - Accent6 2 2 7" xfId="13879"/>
    <cellStyle name="20% - Accent6 2 2 7 2" xfId="13880"/>
    <cellStyle name="20% - Accent6 2 2 7 2 2" xfId="13881"/>
    <cellStyle name="20% - Accent6 2 2 7 3" xfId="13882"/>
    <cellStyle name="20% - Accent6 2 2 7 3 2" xfId="13883"/>
    <cellStyle name="20% - Accent6 2 2 7 4" xfId="13884"/>
    <cellStyle name="20% - Accent6 2 2 7 5" xfId="13885"/>
    <cellStyle name="20% - Accent6 2 2 7 6" xfId="13886"/>
    <cellStyle name="20% - Accent6 2 2 7 7" xfId="13887"/>
    <cellStyle name="20% - Accent6 2 2 8" xfId="13888"/>
    <cellStyle name="20% - Accent6 2 2 8 2" xfId="13889"/>
    <cellStyle name="20% - Accent6 2 2 9" xfId="13890"/>
    <cellStyle name="20% - Accent6 2 2 9 2" xfId="13891"/>
    <cellStyle name="20% - Accent6 2 3" xfId="13892"/>
    <cellStyle name="20% - Accent6 2 3 10" xfId="13893"/>
    <cellStyle name="20% - Accent6 2 3 11" xfId="13894"/>
    <cellStyle name="20% - Accent6 2 3 12" xfId="13895"/>
    <cellStyle name="20% - Accent6 2 3 13" xfId="13896"/>
    <cellStyle name="20% - Accent6 2 3 2" xfId="13897"/>
    <cellStyle name="20% - Accent6 2 3 2 10" xfId="13898"/>
    <cellStyle name="20% - Accent6 2 3 2 11" xfId="13899"/>
    <cellStyle name="20% - Accent6 2 3 2 2" xfId="13900"/>
    <cellStyle name="20% - Accent6 2 3 2 2 10" xfId="13901"/>
    <cellStyle name="20% - Accent6 2 3 2 2 2" xfId="13902"/>
    <cellStyle name="20% - Accent6 2 3 2 2 2 2" xfId="13903"/>
    <cellStyle name="20% - Accent6 2 3 2 2 2 2 2" xfId="13904"/>
    <cellStyle name="20% - Accent6 2 3 2 2 2 3" xfId="13905"/>
    <cellStyle name="20% - Accent6 2 3 2 2 2 3 2" xfId="13906"/>
    <cellStyle name="20% - Accent6 2 3 2 2 2 4" xfId="13907"/>
    <cellStyle name="20% - Accent6 2 3 2 2 2 5" xfId="13908"/>
    <cellStyle name="20% - Accent6 2 3 2 2 2 6" xfId="13909"/>
    <cellStyle name="20% - Accent6 2 3 2 2 2 7" xfId="13910"/>
    <cellStyle name="20% - Accent6 2 3 2 2 3" xfId="13911"/>
    <cellStyle name="20% - Accent6 2 3 2 2 3 2" xfId="13912"/>
    <cellStyle name="20% - Accent6 2 3 2 2 3 2 2" xfId="13913"/>
    <cellStyle name="20% - Accent6 2 3 2 2 3 3" xfId="13914"/>
    <cellStyle name="20% - Accent6 2 3 2 2 3 3 2" xfId="13915"/>
    <cellStyle name="20% - Accent6 2 3 2 2 3 4" xfId="13916"/>
    <cellStyle name="20% - Accent6 2 3 2 2 3 5" xfId="13917"/>
    <cellStyle name="20% - Accent6 2 3 2 2 3 6" xfId="13918"/>
    <cellStyle name="20% - Accent6 2 3 2 2 3 7" xfId="13919"/>
    <cellStyle name="20% - Accent6 2 3 2 2 4" xfId="13920"/>
    <cellStyle name="20% - Accent6 2 3 2 2 4 2" xfId="13921"/>
    <cellStyle name="20% - Accent6 2 3 2 2 4 2 2" xfId="13922"/>
    <cellStyle name="20% - Accent6 2 3 2 2 4 3" xfId="13923"/>
    <cellStyle name="20% - Accent6 2 3 2 2 4 3 2" xfId="13924"/>
    <cellStyle name="20% - Accent6 2 3 2 2 4 4" xfId="13925"/>
    <cellStyle name="20% - Accent6 2 3 2 2 4 5" xfId="13926"/>
    <cellStyle name="20% - Accent6 2 3 2 2 4 6" xfId="13927"/>
    <cellStyle name="20% - Accent6 2 3 2 2 4 7" xfId="13928"/>
    <cellStyle name="20% - Accent6 2 3 2 2 5" xfId="13929"/>
    <cellStyle name="20% - Accent6 2 3 2 2 5 2" xfId="13930"/>
    <cellStyle name="20% - Accent6 2 3 2 2 6" xfId="13931"/>
    <cellStyle name="20% - Accent6 2 3 2 2 6 2" xfId="13932"/>
    <cellStyle name="20% - Accent6 2 3 2 2 7" xfId="13933"/>
    <cellStyle name="20% - Accent6 2 3 2 2 8" xfId="13934"/>
    <cellStyle name="20% - Accent6 2 3 2 2 9" xfId="13935"/>
    <cellStyle name="20% - Accent6 2 3 2 3" xfId="13936"/>
    <cellStyle name="20% - Accent6 2 3 2 3 2" xfId="13937"/>
    <cellStyle name="20% - Accent6 2 3 2 3 2 2" xfId="13938"/>
    <cellStyle name="20% - Accent6 2 3 2 3 3" xfId="13939"/>
    <cellStyle name="20% - Accent6 2 3 2 3 3 2" xfId="13940"/>
    <cellStyle name="20% - Accent6 2 3 2 3 4" xfId="13941"/>
    <cellStyle name="20% - Accent6 2 3 2 3 5" xfId="13942"/>
    <cellStyle name="20% - Accent6 2 3 2 3 6" xfId="13943"/>
    <cellStyle name="20% - Accent6 2 3 2 3 7" xfId="13944"/>
    <cellStyle name="20% - Accent6 2 3 2 4" xfId="13945"/>
    <cellStyle name="20% - Accent6 2 3 2 4 2" xfId="13946"/>
    <cellStyle name="20% - Accent6 2 3 2 4 2 2" xfId="13947"/>
    <cellStyle name="20% - Accent6 2 3 2 4 3" xfId="13948"/>
    <cellStyle name="20% - Accent6 2 3 2 4 3 2" xfId="13949"/>
    <cellStyle name="20% - Accent6 2 3 2 4 4" xfId="13950"/>
    <cellStyle name="20% - Accent6 2 3 2 4 5" xfId="13951"/>
    <cellStyle name="20% - Accent6 2 3 2 4 6" xfId="13952"/>
    <cellStyle name="20% - Accent6 2 3 2 4 7" xfId="13953"/>
    <cellStyle name="20% - Accent6 2 3 2 5" xfId="13954"/>
    <cellStyle name="20% - Accent6 2 3 2 5 2" xfId="13955"/>
    <cellStyle name="20% - Accent6 2 3 2 5 2 2" xfId="13956"/>
    <cellStyle name="20% - Accent6 2 3 2 5 3" xfId="13957"/>
    <cellStyle name="20% - Accent6 2 3 2 5 3 2" xfId="13958"/>
    <cellStyle name="20% - Accent6 2 3 2 5 4" xfId="13959"/>
    <cellStyle name="20% - Accent6 2 3 2 5 5" xfId="13960"/>
    <cellStyle name="20% - Accent6 2 3 2 5 6" xfId="13961"/>
    <cellStyle name="20% - Accent6 2 3 2 5 7" xfId="13962"/>
    <cellStyle name="20% - Accent6 2 3 2 6" xfId="13963"/>
    <cellStyle name="20% - Accent6 2 3 2 6 2" xfId="13964"/>
    <cellStyle name="20% - Accent6 2 3 2 7" xfId="13965"/>
    <cellStyle name="20% - Accent6 2 3 2 7 2" xfId="13966"/>
    <cellStyle name="20% - Accent6 2 3 2 8" xfId="13967"/>
    <cellStyle name="20% - Accent6 2 3 2 9" xfId="13968"/>
    <cellStyle name="20% - Accent6 2 3 3" xfId="13969"/>
    <cellStyle name="20% - Accent6 2 3 3 10" xfId="13970"/>
    <cellStyle name="20% - Accent6 2 3 3 11" xfId="13971"/>
    <cellStyle name="20% - Accent6 2 3 3 2" xfId="13972"/>
    <cellStyle name="20% - Accent6 2 3 3 2 10" xfId="13973"/>
    <cellStyle name="20% - Accent6 2 3 3 2 2" xfId="13974"/>
    <cellStyle name="20% - Accent6 2 3 3 2 2 2" xfId="13975"/>
    <cellStyle name="20% - Accent6 2 3 3 2 2 2 2" xfId="13976"/>
    <cellStyle name="20% - Accent6 2 3 3 2 2 3" xfId="13977"/>
    <cellStyle name="20% - Accent6 2 3 3 2 2 3 2" xfId="13978"/>
    <cellStyle name="20% - Accent6 2 3 3 2 2 4" xfId="13979"/>
    <cellStyle name="20% - Accent6 2 3 3 2 2 5" xfId="13980"/>
    <cellStyle name="20% - Accent6 2 3 3 2 2 6" xfId="13981"/>
    <cellStyle name="20% - Accent6 2 3 3 2 2 7" xfId="13982"/>
    <cellStyle name="20% - Accent6 2 3 3 2 3" xfId="13983"/>
    <cellStyle name="20% - Accent6 2 3 3 2 3 2" xfId="13984"/>
    <cellStyle name="20% - Accent6 2 3 3 2 3 2 2" xfId="13985"/>
    <cellStyle name="20% - Accent6 2 3 3 2 3 3" xfId="13986"/>
    <cellStyle name="20% - Accent6 2 3 3 2 3 3 2" xfId="13987"/>
    <cellStyle name="20% - Accent6 2 3 3 2 3 4" xfId="13988"/>
    <cellStyle name="20% - Accent6 2 3 3 2 3 5" xfId="13989"/>
    <cellStyle name="20% - Accent6 2 3 3 2 3 6" xfId="13990"/>
    <cellStyle name="20% - Accent6 2 3 3 2 3 7" xfId="13991"/>
    <cellStyle name="20% - Accent6 2 3 3 2 4" xfId="13992"/>
    <cellStyle name="20% - Accent6 2 3 3 2 4 2" xfId="13993"/>
    <cellStyle name="20% - Accent6 2 3 3 2 4 2 2" xfId="13994"/>
    <cellStyle name="20% - Accent6 2 3 3 2 4 3" xfId="13995"/>
    <cellStyle name="20% - Accent6 2 3 3 2 4 3 2" xfId="13996"/>
    <cellStyle name="20% - Accent6 2 3 3 2 4 4" xfId="13997"/>
    <cellStyle name="20% - Accent6 2 3 3 2 4 5" xfId="13998"/>
    <cellStyle name="20% - Accent6 2 3 3 2 4 6" xfId="13999"/>
    <cellStyle name="20% - Accent6 2 3 3 2 4 7" xfId="14000"/>
    <cellStyle name="20% - Accent6 2 3 3 2 5" xfId="14001"/>
    <cellStyle name="20% - Accent6 2 3 3 2 5 2" xfId="14002"/>
    <cellStyle name="20% - Accent6 2 3 3 2 6" xfId="14003"/>
    <cellStyle name="20% - Accent6 2 3 3 2 6 2" xfId="14004"/>
    <cellStyle name="20% - Accent6 2 3 3 2 7" xfId="14005"/>
    <cellStyle name="20% - Accent6 2 3 3 2 8" xfId="14006"/>
    <cellStyle name="20% - Accent6 2 3 3 2 9" xfId="14007"/>
    <cellStyle name="20% - Accent6 2 3 3 3" xfId="14008"/>
    <cellStyle name="20% - Accent6 2 3 3 3 2" xfId="14009"/>
    <cellStyle name="20% - Accent6 2 3 3 3 2 2" xfId="14010"/>
    <cellStyle name="20% - Accent6 2 3 3 3 3" xfId="14011"/>
    <cellStyle name="20% - Accent6 2 3 3 3 3 2" xfId="14012"/>
    <cellStyle name="20% - Accent6 2 3 3 3 4" xfId="14013"/>
    <cellStyle name="20% - Accent6 2 3 3 3 5" xfId="14014"/>
    <cellStyle name="20% - Accent6 2 3 3 3 6" xfId="14015"/>
    <cellStyle name="20% - Accent6 2 3 3 3 7" xfId="14016"/>
    <cellStyle name="20% - Accent6 2 3 3 4" xfId="14017"/>
    <cellStyle name="20% - Accent6 2 3 3 4 2" xfId="14018"/>
    <cellStyle name="20% - Accent6 2 3 3 4 2 2" xfId="14019"/>
    <cellStyle name="20% - Accent6 2 3 3 4 3" xfId="14020"/>
    <cellStyle name="20% - Accent6 2 3 3 4 3 2" xfId="14021"/>
    <cellStyle name="20% - Accent6 2 3 3 4 4" xfId="14022"/>
    <cellStyle name="20% - Accent6 2 3 3 4 5" xfId="14023"/>
    <cellStyle name="20% - Accent6 2 3 3 4 6" xfId="14024"/>
    <cellStyle name="20% - Accent6 2 3 3 4 7" xfId="14025"/>
    <cellStyle name="20% - Accent6 2 3 3 5" xfId="14026"/>
    <cellStyle name="20% - Accent6 2 3 3 5 2" xfId="14027"/>
    <cellStyle name="20% - Accent6 2 3 3 5 2 2" xfId="14028"/>
    <cellStyle name="20% - Accent6 2 3 3 5 3" xfId="14029"/>
    <cellStyle name="20% - Accent6 2 3 3 5 3 2" xfId="14030"/>
    <cellStyle name="20% - Accent6 2 3 3 5 4" xfId="14031"/>
    <cellStyle name="20% - Accent6 2 3 3 5 5" xfId="14032"/>
    <cellStyle name="20% - Accent6 2 3 3 5 6" xfId="14033"/>
    <cellStyle name="20% - Accent6 2 3 3 5 7" xfId="14034"/>
    <cellStyle name="20% - Accent6 2 3 3 6" xfId="14035"/>
    <cellStyle name="20% - Accent6 2 3 3 6 2" xfId="14036"/>
    <cellStyle name="20% - Accent6 2 3 3 7" xfId="14037"/>
    <cellStyle name="20% - Accent6 2 3 3 7 2" xfId="14038"/>
    <cellStyle name="20% - Accent6 2 3 3 8" xfId="14039"/>
    <cellStyle name="20% - Accent6 2 3 3 9" xfId="14040"/>
    <cellStyle name="20% - Accent6 2 3 4" xfId="14041"/>
    <cellStyle name="20% - Accent6 2 3 4 10" xfId="14042"/>
    <cellStyle name="20% - Accent6 2 3 4 2" xfId="14043"/>
    <cellStyle name="20% - Accent6 2 3 4 2 2" xfId="14044"/>
    <cellStyle name="20% - Accent6 2 3 4 2 2 2" xfId="14045"/>
    <cellStyle name="20% - Accent6 2 3 4 2 3" xfId="14046"/>
    <cellStyle name="20% - Accent6 2 3 4 2 3 2" xfId="14047"/>
    <cellStyle name="20% - Accent6 2 3 4 2 4" xfId="14048"/>
    <cellStyle name="20% - Accent6 2 3 4 2 5" xfId="14049"/>
    <cellStyle name="20% - Accent6 2 3 4 2 6" xfId="14050"/>
    <cellStyle name="20% - Accent6 2 3 4 2 7" xfId="14051"/>
    <cellStyle name="20% - Accent6 2 3 4 3" xfId="14052"/>
    <cellStyle name="20% - Accent6 2 3 4 3 2" xfId="14053"/>
    <cellStyle name="20% - Accent6 2 3 4 3 2 2" xfId="14054"/>
    <cellStyle name="20% - Accent6 2 3 4 3 3" xfId="14055"/>
    <cellStyle name="20% - Accent6 2 3 4 3 3 2" xfId="14056"/>
    <cellStyle name="20% - Accent6 2 3 4 3 4" xfId="14057"/>
    <cellStyle name="20% - Accent6 2 3 4 3 5" xfId="14058"/>
    <cellStyle name="20% - Accent6 2 3 4 3 6" xfId="14059"/>
    <cellStyle name="20% - Accent6 2 3 4 3 7" xfId="14060"/>
    <cellStyle name="20% - Accent6 2 3 4 4" xfId="14061"/>
    <cellStyle name="20% - Accent6 2 3 4 4 2" xfId="14062"/>
    <cellStyle name="20% - Accent6 2 3 4 4 2 2" xfId="14063"/>
    <cellStyle name="20% - Accent6 2 3 4 4 3" xfId="14064"/>
    <cellStyle name="20% - Accent6 2 3 4 4 3 2" xfId="14065"/>
    <cellStyle name="20% - Accent6 2 3 4 4 4" xfId="14066"/>
    <cellStyle name="20% - Accent6 2 3 4 4 5" xfId="14067"/>
    <cellStyle name="20% - Accent6 2 3 4 4 6" xfId="14068"/>
    <cellStyle name="20% - Accent6 2 3 4 4 7" xfId="14069"/>
    <cellStyle name="20% - Accent6 2 3 4 5" xfId="14070"/>
    <cellStyle name="20% - Accent6 2 3 4 5 2" xfId="14071"/>
    <cellStyle name="20% - Accent6 2 3 4 6" xfId="14072"/>
    <cellStyle name="20% - Accent6 2 3 4 6 2" xfId="14073"/>
    <cellStyle name="20% - Accent6 2 3 4 7" xfId="14074"/>
    <cellStyle name="20% - Accent6 2 3 4 8" xfId="14075"/>
    <cellStyle name="20% - Accent6 2 3 4 9" xfId="14076"/>
    <cellStyle name="20% - Accent6 2 3 5" xfId="14077"/>
    <cellStyle name="20% - Accent6 2 3 5 2" xfId="14078"/>
    <cellStyle name="20% - Accent6 2 3 5 2 2" xfId="14079"/>
    <cellStyle name="20% - Accent6 2 3 5 3" xfId="14080"/>
    <cellStyle name="20% - Accent6 2 3 5 3 2" xfId="14081"/>
    <cellStyle name="20% - Accent6 2 3 5 4" xfId="14082"/>
    <cellStyle name="20% - Accent6 2 3 5 5" xfId="14083"/>
    <cellStyle name="20% - Accent6 2 3 5 6" xfId="14084"/>
    <cellStyle name="20% - Accent6 2 3 5 7" xfId="14085"/>
    <cellStyle name="20% - Accent6 2 3 6" xfId="14086"/>
    <cellStyle name="20% - Accent6 2 3 6 2" xfId="14087"/>
    <cellStyle name="20% - Accent6 2 3 6 2 2" xfId="14088"/>
    <cellStyle name="20% - Accent6 2 3 6 3" xfId="14089"/>
    <cellStyle name="20% - Accent6 2 3 6 3 2" xfId="14090"/>
    <cellStyle name="20% - Accent6 2 3 6 4" xfId="14091"/>
    <cellStyle name="20% - Accent6 2 3 6 5" xfId="14092"/>
    <cellStyle name="20% - Accent6 2 3 6 6" xfId="14093"/>
    <cellStyle name="20% - Accent6 2 3 6 7" xfId="14094"/>
    <cellStyle name="20% - Accent6 2 3 7" xfId="14095"/>
    <cellStyle name="20% - Accent6 2 3 7 2" xfId="14096"/>
    <cellStyle name="20% - Accent6 2 3 7 2 2" xfId="14097"/>
    <cellStyle name="20% - Accent6 2 3 7 3" xfId="14098"/>
    <cellStyle name="20% - Accent6 2 3 7 3 2" xfId="14099"/>
    <cellStyle name="20% - Accent6 2 3 7 4" xfId="14100"/>
    <cellStyle name="20% - Accent6 2 3 7 5" xfId="14101"/>
    <cellStyle name="20% - Accent6 2 3 7 6" xfId="14102"/>
    <cellStyle name="20% - Accent6 2 3 7 7" xfId="14103"/>
    <cellStyle name="20% - Accent6 2 3 8" xfId="14104"/>
    <cellStyle name="20% - Accent6 2 3 8 2" xfId="14105"/>
    <cellStyle name="20% - Accent6 2 3 9" xfId="14106"/>
    <cellStyle name="20% - Accent6 2 3 9 2" xfId="14107"/>
    <cellStyle name="20% - Accent6 2 4" xfId="14108"/>
    <cellStyle name="20% - Accent6 2 4 10" xfId="14109"/>
    <cellStyle name="20% - Accent6 2 4 11" xfId="14110"/>
    <cellStyle name="20% - Accent6 2 4 12" xfId="14111"/>
    <cellStyle name="20% - Accent6 2 4 13" xfId="14112"/>
    <cellStyle name="20% - Accent6 2 4 2" xfId="14113"/>
    <cellStyle name="20% - Accent6 2 4 2 10" xfId="14114"/>
    <cellStyle name="20% - Accent6 2 4 2 11" xfId="14115"/>
    <cellStyle name="20% - Accent6 2 4 2 2" xfId="14116"/>
    <cellStyle name="20% - Accent6 2 4 2 2 10" xfId="14117"/>
    <cellStyle name="20% - Accent6 2 4 2 2 2" xfId="14118"/>
    <cellStyle name="20% - Accent6 2 4 2 2 2 2" xfId="14119"/>
    <cellStyle name="20% - Accent6 2 4 2 2 2 2 2" xfId="14120"/>
    <cellStyle name="20% - Accent6 2 4 2 2 2 3" xfId="14121"/>
    <cellStyle name="20% - Accent6 2 4 2 2 2 3 2" xfId="14122"/>
    <cellStyle name="20% - Accent6 2 4 2 2 2 4" xfId="14123"/>
    <cellStyle name="20% - Accent6 2 4 2 2 2 5" xfId="14124"/>
    <cellStyle name="20% - Accent6 2 4 2 2 2 6" xfId="14125"/>
    <cellStyle name="20% - Accent6 2 4 2 2 2 7" xfId="14126"/>
    <cellStyle name="20% - Accent6 2 4 2 2 3" xfId="14127"/>
    <cellStyle name="20% - Accent6 2 4 2 2 3 2" xfId="14128"/>
    <cellStyle name="20% - Accent6 2 4 2 2 3 2 2" xfId="14129"/>
    <cellStyle name="20% - Accent6 2 4 2 2 3 3" xfId="14130"/>
    <cellStyle name="20% - Accent6 2 4 2 2 3 3 2" xfId="14131"/>
    <cellStyle name="20% - Accent6 2 4 2 2 3 4" xfId="14132"/>
    <cellStyle name="20% - Accent6 2 4 2 2 3 5" xfId="14133"/>
    <cellStyle name="20% - Accent6 2 4 2 2 3 6" xfId="14134"/>
    <cellStyle name="20% - Accent6 2 4 2 2 3 7" xfId="14135"/>
    <cellStyle name="20% - Accent6 2 4 2 2 4" xfId="14136"/>
    <cellStyle name="20% - Accent6 2 4 2 2 4 2" xfId="14137"/>
    <cellStyle name="20% - Accent6 2 4 2 2 4 2 2" xfId="14138"/>
    <cellStyle name="20% - Accent6 2 4 2 2 4 3" xfId="14139"/>
    <cellStyle name="20% - Accent6 2 4 2 2 4 3 2" xfId="14140"/>
    <cellStyle name="20% - Accent6 2 4 2 2 4 4" xfId="14141"/>
    <cellStyle name="20% - Accent6 2 4 2 2 4 5" xfId="14142"/>
    <cellStyle name="20% - Accent6 2 4 2 2 4 6" xfId="14143"/>
    <cellStyle name="20% - Accent6 2 4 2 2 4 7" xfId="14144"/>
    <cellStyle name="20% - Accent6 2 4 2 2 5" xfId="14145"/>
    <cellStyle name="20% - Accent6 2 4 2 2 5 2" xfId="14146"/>
    <cellStyle name="20% - Accent6 2 4 2 2 6" xfId="14147"/>
    <cellStyle name="20% - Accent6 2 4 2 2 6 2" xfId="14148"/>
    <cellStyle name="20% - Accent6 2 4 2 2 7" xfId="14149"/>
    <cellStyle name="20% - Accent6 2 4 2 2 8" xfId="14150"/>
    <cellStyle name="20% - Accent6 2 4 2 2 9" xfId="14151"/>
    <cellStyle name="20% - Accent6 2 4 2 3" xfId="14152"/>
    <cellStyle name="20% - Accent6 2 4 2 3 2" xfId="14153"/>
    <cellStyle name="20% - Accent6 2 4 2 3 2 2" xfId="14154"/>
    <cellStyle name="20% - Accent6 2 4 2 3 3" xfId="14155"/>
    <cellStyle name="20% - Accent6 2 4 2 3 3 2" xfId="14156"/>
    <cellStyle name="20% - Accent6 2 4 2 3 4" xfId="14157"/>
    <cellStyle name="20% - Accent6 2 4 2 3 5" xfId="14158"/>
    <cellStyle name="20% - Accent6 2 4 2 3 6" xfId="14159"/>
    <cellStyle name="20% - Accent6 2 4 2 3 7" xfId="14160"/>
    <cellStyle name="20% - Accent6 2 4 2 4" xfId="14161"/>
    <cellStyle name="20% - Accent6 2 4 2 4 2" xfId="14162"/>
    <cellStyle name="20% - Accent6 2 4 2 4 2 2" xfId="14163"/>
    <cellStyle name="20% - Accent6 2 4 2 4 3" xfId="14164"/>
    <cellStyle name="20% - Accent6 2 4 2 4 3 2" xfId="14165"/>
    <cellStyle name="20% - Accent6 2 4 2 4 4" xfId="14166"/>
    <cellStyle name="20% - Accent6 2 4 2 4 5" xfId="14167"/>
    <cellStyle name="20% - Accent6 2 4 2 4 6" xfId="14168"/>
    <cellStyle name="20% - Accent6 2 4 2 4 7" xfId="14169"/>
    <cellStyle name="20% - Accent6 2 4 2 5" xfId="14170"/>
    <cellStyle name="20% - Accent6 2 4 2 5 2" xfId="14171"/>
    <cellStyle name="20% - Accent6 2 4 2 5 2 2" xfId="14172"/>
    <cellStyle name="20% - Accent6 2 4 2 5 3" xfId="14173"/>
    <cellStyle name="20% - Accent6 2 4 2 5 3 2" xfId="14174"/>
    <cellStyle name="20% - Accent6 2 4 2 5 4" xfId="14175"/>
    <cellStyle name="20% - Accent6 2 4 2 5 5" xfId="14176"/>
    <cellStyle name="20% - Accent6 2 4 2 5 6" xfId="14177"/>
    <cellStyle name="20% - Accent6 2 4 2 5 7" xfId="14178"/>
    <cellStyle name="20% - Accent6 2 4 2 6" xfId="14179"/>
    <cellStyle name="20% - Accent6 2 4 2 6 2" xfId="14180"/>
    <cellStyle name="20% - Accent6 2 4 2 7" xfId="14181"/>
    <cellStyle name="20% - Accent6 2 4 2 7 2" xfId="14182"/>
    <cellStyle name="20% - Accent6 2 4 2 8" xfId="14183"/>
    <cellStyle name="20% - Accent6 2 4 2 9" xfId="14184"/>
    <cellStyle name="20% - Accent6 2 4 3" xfId="14185"/>
    <cellStyle name="20% - Accent6 2 4 3 10" xfId="14186"/>
    <cellStyle name="20% - Accent6 2 4 3 11" xfId="14187"/>
    <cellStyle name="20% - Accent6 2 4 3 2" xfId="14188"/>
    <cellStyle name="20% - Accent6 2 4 3 2 10" xfId="14189"/>
    <cellStyle name="20% - Accent6 2 4 3 2 2" xfId="14190"/>
    <cellStyle name="20% - Accent6 2 4 3 2 2 2" xfId="14191"/>
    <cellStyle name="20% - Accent6 2 4 3 2 2 2 2" xfId="14192"/>
    <cellStyle name="20% - Accent6 2 4 3 2 2 3" xfId="14193"/>
    <cellStyle name="20% - Accent6 2 4 3 2 2 3 2" xfId="14194"/>
    <cellStyle name="20% - Accent6 2 4 3 2 2 4" xfId="14195"/>
    <cellStyle name="20% - Accent6 2 4 3 2 2 5" xfId="14196"/>
    <cellStyle name="20% - Accent6 2 4 3 2 2 6" xfId="14197"/>
    <cellStyle name="20% - Accent6 2 4 3 2 2 7" xfId="14198"/>
    <cellStyle name="20% - Accent6 2 4 3 2 3" xfId="14199"/>
    <cellStyle name="20% - Accent6 2 4 3 2 3 2" xfId="14200"/>
    <cellStyle name="20% - Accent6 2 4 3 2 3 2 2" xfId="14201"/>
    <cellStyle name="20% - Accent6 2 4 3 2 3 3" xfId="14202"/>
    <cellStyle name="20% - Accent6 2 4 3 2 3 3 2" xfId="14203"/>
    <cellStyle name="20% - Accent6 2 4 3 2 3 4" xfId="14204"/>
    <cellStyle name="20% - Accent6 2 4 3 2 3 5" xfId="14205"/>
    <cellStyle name="20% - Accent6 2 4 3 2 3 6" xfId="14206"/>
    <cellStyle name="20% - Accent6 2 4 3 2 3 7" xfId="14207"/>
    <cellStyle name="20% - Accent6 2 4 3 2 4" xfId="14208"/>
    <cellStyle name="20% - Accent6 2 4 3 2 4 2" xfId="14209"/>
    <cellStyle name="20% - Accent6 2 4 3 2 4 2 2" xfId="14210"/>
    <cellStyle name="20% - Accent6 2 4 3 2 4 3" xfId="14211"/>
    <cellStyle name="20% - Accent6 2 4 3 2 4 3 2" xfId="14212"/>
    <cellStyle name="20% - Accent6 2 4 3 2 4 4" xfId="14213"/>
    <cellStyle name="20% - Accent6 2 4 3 2 4 5" xfId="14214"/>
    <cellStyle name="20% - Accent6 2 4 3 2 4 6" xfId="14215"/>
    <cellStyle name="20% - Accent6 2 4 3 2 4 7" xfId="14216"/>
    <cellStyle name="20% - Accent6 2 4 3 2 5" xfId="14217"/>
    <cellStyle name="20% - Accent6 2 4 3 2 5 2" xfId="14218"/>
    <cellStyle name="20% - Accent6 2 4 3 2 6" xfId="14219"/>
    <cellStyle name="20% - Accent6 2 4 3 2 6 2" xfId="14220"/>
    <cellStyle name="20% - Accent6 2 4 3 2 7" xfId="14221"/>
    <cellStyle name="20% - Accent6 2 4 3 2 8" xfId="14222"/>
    <cellStyle name="20% - Accent6 2 4 3 2 9" xfId="14223"/>
    <cellStyle name="20% - Accent6 2 4 3 3" xfId="14224"/>
    <cellStyle name="20% - Accent6 2 4 3 3 2" xfId="14225"/>
    <cellStyle name="20% - Accent6 2 4 3 3 2 2" xfId="14226"/>
    <cellStyle name="20% - Accent6 2 4 3 3 3" xfId="14227"/>
    <cellStyle name="20% - Accent6 2 4 3 3 3 2" xfId="14228"/>
    <cellStyle name="20% - Accent6 2 4 3 3 4" xfId="14229"/>
    <cellStyle name="20% - Accent6 2 4 3 3 5" xfId="14230"/>
    <cellStyle name="20% - Accent6 2 4 3 3 6" xfId="14231"/>
    <cellStyle name="20% - Accent6 2 4 3 3 7" xfId="14232"/>
    <cellStyle name="20% - Accent6 2 4 3 4" xfId="14233"/>
    <cellStyle name="20% - Accent6 2 4 3 4 2" xfId="14234"/>
    <cellStyle name="20% - Accent6 2 4 3 4 2 2" xfId="14235"/>
    <cellStyle name="20% - Accent6 2 4 3 4 3" xfId="14236"/>
    <cellStyle name="20% - Accent6 2 4 3 4 3 2" xfId="14237"/>
    <cellStyle name="20% - Accent6 2 4 3 4 4" xfId="14238"/>
    <cellStyle name="20% - Accent6 2 4 3 4 5" xfId="14239"/>
    <cellStyle name="20% - Accent6 2 4 3 4 6" xfId="14240"/>
    <cellStyle name="20% - Accent6 2 4 3 4 7" xfId="14241"/>
    <cellStyle name="20% - Accent6 2 4 3 5" xfId="14242"/>
    <cellStyle name="20% - Accent6 2 4 3 5 2" xfId="14243"/>
    <cellStyle name="20% - Accent6 2 4 3 5 2 2" xfId="14244"/>
    <cellStyle name="20% - Accent6 2 4 3 5 3" xfId="14245"/>
    <cellStyle name="20% - Accent6 2 4 3 5 3 2" xfId="14246"/>
    <cellStyle name="20% - Accent6 2 4 3 5 4" xfId="14247"/>
    <cellStyle name="20% - Accent6 2 4 3 5 5" xfId="14248"/>
    <cellStyle name="20% - Accent6 2 4 3 5 6" xfId="14249"/>
    <cellStyle name="20% - Accent6 2 4 3 5 7" xfId="14250"/>
    <cellStyle name="20% - Accent6 2 4 3 6" xfId="14251"/>
    <cellStyle name="20% - Accent6 2 4 3 6 2" xfId="14252"/>
    <cellStyle name="20% - Accent6 2 4 3 7" xfId="14253"/>
    <cellStyle name="20% - Accent6 2 4 3 7 2" xfId="14254"/>
    <cellStyle name="20% - Accent6 2 4 3 8" xfId="14255"/>
    <cellStyle name="20% - Accent6 2 4 3 9" xfId="14256"/>
    <cellStyle name="20% - Accent6 2 4 4" xfId="14257"/>
    <cellStyle name="20% - Accent6 2 4 4 10" xfId="14258"/>
    <cellStyle name="20% - Accent6 2 4 4 2" xfId="14259"/>
    <cellStyle name="20% - Accent6 2 4 4 2 2" xfId="14260"/>
    <cellStyle name="20% - Accent6 2 4 4 2 2 2" xfId="14261"/>
    <cellStyle name="20% - Accent6 2 4 4 2 3" xfId="14262"/>
    <cellStyle name="20% - Accent6 2 4 4 2 3 2" xfId="14263"/>
    <cellStyle name="20% - Accent6 2 4 4 2 4" xfId="14264"/>
    <cellStyle name="20% - Accent6 2 4 4 2 5" xfId="14265"/>
    <cellStyle name="20% - Accent6 2 4 4 2 6" xfId="14266"/>
    <cellStyle name="20% - Accent6 2 4 4 2 7" xfId="14267"/>
    <cellStyle name="20% - Accent6 2 4 4 3" xfId="14268"/>
    <cellStyle name="20% - Accent6 2 4 4 3 2" xfId="14269"/>
    <cellStyle name="20% - Accent6 2 4 4 3 2 2" xfId="14270"/>
    <cellStyle name="20% - Accent6 2 4 4 3 3" xfId="14271"/>
    <cellStyle name="20% - Accent6 2 4 4 3 3 2" xfId="14272"/>
    <cellStyle name="20% - Accent6 2 4 4 3 4" xfId="14273"/>
    <cellStyle name="20% - Accent6 2 4 4 3 5" xfId="14274"/>
    <cellStyle name="20% - Accent6 2 4 4 3 6" xfId="14275"/>
    <cellStyle name="20% - Accent6 2 4 4 3 7" xfId="14276"/>
    <cellStyle name="20% - Accent6 2 4 4 4" xfId="14277"/>
    <cellStyle name="20% - Accent6 2 4 4 4 2" xfId="14278"/>
    <cellStyle name="20% - Accent6 2 4 4 4 2 2" xfId="14279"/>
    <cellStyle name="20% - Accent6 2 4 4 4 3" xfId="14280"/>
    <cellStyle name="20% - Accent6 2 4 4 4 3 2" xfId="14281"/>
    <cellStyle name="20% - Accent6 2 4 4 4 4" xfId="14282"/>
    <cellStyle name="20% - Accent6 2 4 4 4 5" xfId="14283"/>
    <cellStyle name="20% - Accent6 2 4 4 4 6" xfId="14284"/>
    <cellStyle name="20% - Accent6 2 4 4 4 7" xfId="14285"/>
    <cellStyle name="20% - Accent6 2 4 4 5" xfId="14286"/>
    <cellStyle name="20% - Accent6 2 4 4 5 2" xfId="14287"/>
    <cellStyle name="20% - Accent6 2 4 4 6" xfId="14288"/>
    <cellStyle name="20% - Accent6 2 4 4 6 2" xfId="14289"/>
    <cellStyle name="20% - Accent6 2 4 4 7" xfId="14290"/>
    <cellStyle name="20% - Accent6 2 4 4 8" xfId="14291"/>
    <cellStyle name="20% - Accent6 2 4 4 9" xfId="14292"/>
    <cellStyle name="20% - Accent6 2 4 5" xfId="14293"/>
    <cellStyle name="20% - Accent6 2 4 5 2" xfId="14294"/>
    <cellStyle name="20% - Accent6 2 4 5 2 2" xfId="14295"/>
    <cellStyle name="20% - Accent6 2 4 5 3" xfId="14296"/>
    <cellStyle name="20% - Accent6 2 4 5 3 2" xfId="14297"/>
    <cellStyle name="20% - Accent6 2 4 5 4" xfId="14298"/>
    <cellStyle name="20% - Accent6 2 4 5 5" xfId="14299"/>
    <cellStyle name="20% - Accent6 2 4 5 6" xfId="14300"/>
    <cellStyle name="20% - Accent6 2 4 5 7" xfId="14301"/>
    <cellStyle name="20% - Accent6 2 4 6" xfId="14302"/>
    <cellStyle name="20% - Accent6 2 4 6 2" xfId="14303"/>
    <cellStyle name="20% - Accent6 2 4 6 2 2" xfId="14304"/>
    <cellStyle name="20% - Accent6 2 4 6 3" xfId="14305"/>
    <cellStyle name="20% - Accent6 2 4 6 3 2" xfId="14306"/>
    <cellStyle name="20% - Accent6 2 4 6 4" xfId="14307"/>
    <cellStyle name="20% - Accent6 2 4 6 5" xfId="14308"/>
    <cellStyle name="20% - Accent6 2 4 6 6" xfId="14309"/>
    <cellStyle name="20% - Accent6 2 4 6 7" xfId="14310"/>
    <cellStyle name="20% - Accent6 2 4 7" xfId="14311"/>
    <cellStyle name="20% - Accent6 2 4 7 2" xfId="14312"/>
    <cellStyle name="20% - Accent6 2 4 7 2 2" xfId="14313"/>
    <cellStyle name="20% - Accent6 2 4 7 3" xfId="14314"/>
    <cellStyle name="20% - Accent6 2 4 7 3 2" xfId="14315"/>
    <cellStyle name="20% - Accent6 2 4 7 4" xfId="14316"/>
    <cellStyle name="20% - Accent6 2 4 7 5" xfId="14317"/>
    <cellStyle name="20% - Accent6 2 4 7 6" xfId="14318"/>
    <cellStyle name="20% - Accent6 2 4 7 7" xfId="14319"/>
    <cellStyle name="20% - Accent6 2 4 8" xfId="14320"/>
    <cellStyle name="20% - Accent6 2 4 8 2" xfId="14321"/>
    <cellStyle name="20% - Accent6 2 4 9" xfId="14322"/>
    <cellStyle name="20% - Accent6 2 4 9 2" xfId="14323"/>
    <cellStyle name="20% - Accent6 2 5" xfId="14324"/>
    <cellStyle name="20% - Accent6 2 5 10" xfId="14325"/>
    <cellStyle name="20% - Accent6 2 5 11" xfId="14326"/>
    <cellStyle name="20% - Accent6 2 5 12" xfId="14327"/>
    <cellStyle name="20% - Accent6 2 5 13" xfId="14328"/>
    <cellStyle name="20% - Accent6 2 5 2" xfId="14329"/>
    <cellStyle name="20% - Accent6 2 5 2 10" xfId="14330"/>
    <cellStyle name="20% - Accent6 2 5 2 11" xfId="14331"/>
    <cellStyle name="20% - Accent6 2 5 2 2" xfId="14332"/>
    <cellStyle name="20% - Accent6 2 5 2 2 10" xfId="14333"/>
    <cellStyle name="20% - Accent6 2 5 2 2 2" xfId="14334"/>
    <cellStyle name="20% - Accent6 2 5 2 2 2 2" xfId="14335"/>
    <cellStyle name="20% - Accent6 2 5 2 2 2 2 2" xfId="14336"/>
    <cellStyle name="20% - Accent6 2 5 2 2 2 3" xfId="14337"/>
    <cellStyle name="20% - Accent6 2 5 2 2 2 3 2" xfId="14338"/>
    <cellStyle name="20% - Accent6 2 5 2 2 2 4" xfId="14339"/>
    <cellStyle name="20% - Accent6 2 5 2 2 2 5" xfId="14340"/>
    <cellStyle name="20% - Accent6 2 5 2 2 2 6" xfId="14341"/>
    <cellStyle name="20% - Accent6 2 5 2 2 2 7" xfId="14342"/>
    <cellStyle name="20% - Accent6 2 5 2 2 3" xfId="14343"/>
    <cellStyle name="20% - Accent6 2 5 2 2 3 2" xfId="14344"/>
    <cellStyle name="20% - Accent6 2 5 2 2 3 2 2" xfId="14345"/>
    <cellStyle name="20% - Accent6 2 5 2 2 3 3" xfId="14346"/>
    <cellStyle name="20% - Accent6 2 5 2 2 3 3 2" xfId="14347"/>
    <cellStyle name="20% - Accent6 2 5 2 2 3 4" xfId="14348"/>
    <cellStyle name="20% - Accent6 2 5 2 2 3 5" xfId="14349"/>
    <cellStyle name="20% - Accent6 2 5 2 2 3 6" xfId="14350"/>
    <cellStyle name="20% - Accent6 2 5 2 2 3 7" xfId="14351"/>
    <cellStyle name="20% - Accent6 2 5 2 2 4" xfId="14352"/>
    <cellStyle name="20% - Accent6 2 5 2 2 4 2" xfId="14353"/>
    <cellStyle name="20% - Accent6 2 5 2 2 4 2 2" xfId="14354"/>
    <cellStyle name="20% - Accent6 2 5 2 2 4 3" xfId="14355"/>
    <cellStyle name="20% - Accent6 2 5 2 2 4 3 2" xfId="14356"/>
    <cellStyle name="20% - Accent6 2 5 2 2 4 4" xfId="14357"/>
    <cellStyle name="20% - Accent6 2 5 2 2 4 5" xfId="14358"/>
    <cellStyle name="20% - Accent6 2 5 2 2 4 6" xfId="14359"/>
    <cellStyle name="20% - Accent6 2 5 2 2 4 7" xfId="14360"/>
    <cellStyle name="20% - Accent6 2 5 2 2 5" xfId="14361"/>
    <cellStyle name="20% - Accent6 2 5 2 2 5 2" xfId="14362"/>
    <cellStyle name="20% - Accent6 2 5 2 2 6" xfId="14363"/>
    <cellStyle name="20% - Accent6 2 5 2 2 6 2" xfId="14364"/>
    <cellStyle name="20% - Accent6 2 5 2 2 7" xfId="14365"/>
    <cellStyle name="20% - Accent6 2 5 2 2 8" xfId="14366"/>
    <cellStyle name="20% - Accent6 2 5 2 2 9" xfId="14367"/>
    <cellStyle name="20% - Accent6 2 5 2 3" xfId="14368"/>
    <cellStyle name="20% - Accent6 2 5 2 3 2" xfId="14369"/>
    <cellStyle name="20% - Accent6 2 5 2 3 2 2" xfId="14370"/>
    <cellStyle name="20% - Accent6 2 5 2 3 3" xfId="14371"/>
    <cellStyle name="20% - Accent6 2 5 2 3 3 2" xfId="14372"/>
    <cellStyle name="20% - Accent6 2 5 2 3 4" xfId="14373"/>
    <cellStyle name="20% - Accent6 2 5 2 3 5" xfId="14374"/>
    <cellStyle name="20% - Accent6 2 5 2 3 6" xfId="14375"/>
    <cellStyle name="20% - Accent6 2 5 2 3 7" xfId="14376"/>
    <cellStyle name="20% - Accent6 2 5 2 4" xfId="14377"/>
    <cellStyle name="20% - Accent6 2 5 2 4 2" xfId="14378"/>
    <cellStyle name="20% - Accent6 2 5 2 4 2 2" xfId="14379"/>
    <cellStyle name="20% - Accent6 2 5 2 4 3" xfId="14380"/>
    <cellStyle name="20% - Accent6 2 5 2 4 3 2" xfId="14381"/>
    <cellStyle name="20% - Accent6 2 5 2 4 4" xfId="14382"/>
    <cellStyle name="20% - Accent6 2 5 2 4 5" xfId="14383"/>
    <cellStyle name="20% - Accent6 2 5 2 4 6" xfId="14384"/>
    <cellStyle name="20% - Accent6 2 5 2 4 7" xfId="14385"/>
    <cellStyle name="20% - Accent6 2 5 2 5" xfId="14386"/>
    <cellStyle name="20% - Accent6 2 5 2 5 2" xfId="14387"/>
    <cellStyle name="20% - Accent6 2 5 2 5 2 2" xfId="14388"/>
    <cellStyle name="20% - Accent6 2 5 2 5 3" xfId="14389"/>
    <cellStyle name="20% - Accent6 2 5 2 5 3 2" xfId="14390"/>
    <cellStyle name="20% - Accent6 2 5 2 5 4" xfId="14391"/>
    <cellStyle name="20% - Accent6 2 5 2 5 5" xfId="14392"/>
    <cellStyle name="20% - Accent6 2 5 2 5 6" xfId="14393"/>
    <cellStyle name="20% - Accent6 2 5 2 5 7" xfId="14394"/>
    <cellStyle name="20% - Accent6 2 5 2 6" xfId="14395"/>
    <cellStyle name="20% - Accent6 2 5 2 6 2" xfId="14396"/>
    <cellStyle name="20% - Accent6 2 5 2 7" xfId="14397"/>
    <cellStyle name="20% - Accent6 2 5 2 7 2" xfId="14398"/>
    <cellStyle name="20% - Accent6 2 5 2 8" xfId="14399"/>
    <cellStyle name="20% - Accent6 2 5 2 9" xfId="14400"/>
    <cellStyle name="20% - Accent6 2 5 3" xfId="14401"/>
    <cellStyle name="20% - Accent6 2 5 3 10" xfId="14402"/>
    <cellStyle name="20% - Accent6 2 5 3 11" xfId="14403"/>
    <cellStyle name="20% - Accent6 2 5 3 2" xfId="14404"/>
    <cellStyle name="20% - Accent6 2 5 3 2 10" xfId="14405"/>
    <cellStyle name="20% - Accent6 2 5 3 2 2" xfId="14406"/>
    <cellStyle name="20% - Accent6 2 5 3 2 2 2" xfId="14407"/>
    <cellStyle name="20% - Accent6 2 5 3 2 2 2 2" xfId="14408"/>
    <cellStyle name="20% - Accent6 2 5 3 2 2 3" xfId="14409"/>
    <cellStyle name="20% - Accent6 2 5 3 2 2 3 2" xfId="14410"/>
    <cellStyle name="20% - Accent6 2 5 3 2 2 4" xfId="14411"/>
    <cellStyle name="20% - Accent6 2 5 3 2 2 5" xfId="14412"/>
    <cellStyle name="20% - Accent6 2 5 3 2 2 6" xfId="14413"/>
    <cellStyle name="20% - Accent6 2 5 3 2 2 7" xfId="14414"/>
    <cellStyle name="20% - Accent6 2 5 3 2 3" xfId="14415"/>
    <cellStyle name="20% - Accent6 2 5 3 2 3 2" xfId="14416"/>
    <cellStyle name="20% - Accent6 2 5 3 2 3 2 2" xfId="14417"/>
    <cellStyle name="20% - Accent6 2 5 3 2 3 3" xfId="14418"/>
    <cellStyle name="20% - Accent6 2 5 3 2 3 3 2" xfId="14419"/>
    <cellStyle name="20% - Accent6 2 5 3 2 3 4" xfId="14420"/>
    <cellStyle name="20% - Accent6 2 5 3 2 3 5" xfId="14421"/>
    <cellStyle name="20% - Accent6 2 5 3 2 3 6" xfId="14422"/>
    <cellStyle name="20% - Accent6 2 5 3 2 3 7" xfId="14423"/>
    <cellStyle name="20% - Accent6 2 5 3 2 4" xfId="14424"/>
    <cellStyle name="20% - Accent6 2 5 3 2 4 2" xfId="14425"/>
    <cellStyle name="20% - Accent6 2 5 3 2 4 2 2" xfId="14426"/>
    <cellStyle name="20% - Accent6 2 5 3 2 4 3" xfId="14427"/>
    <cellStyle name="20% - Accent6 2 5 3 2 4 3 2" xfId="14428"/>
    <cellStyle name="20% - Accent6 2 5 3 2 4 4" xfId="14429"/>
    <cellStyle name="20% - Accent6 2 5 3 2 4 5" xfId="14430"/>
    <cellStyle name="20% - Accent6 2 5 3 2 4 6" xfId="14431"/>
    <cellStyle name="20% - Accent6 2 5 3 2 4 7" xfId="14432"/>
    <cellStyle name="20% - Accent6 2 5 3 2 5" xfId="14433"/>
    <cellStyle name="20% - Accent6 2 5 3 2 5 2" xfId="14434"/>
    <cellStyle name="20% - Accent6 2 5 3 2 6" xfId="14435"/>
    <cellStyle name="20% - Accent6 2 5 3 2 6 2" xfId="14436"/>
    <cellStyle name="20% - Accent6 2 5 3 2 7" xfId="14437"/>
    <cellStyle name="20% - Accent6 2 5 3 2 8" xfId="14438"/>
    <cellStyle name="20% - Accent6 2 5 3 2 9" xfId="14439"/>
    <cellStyle name="20% - Accent6 2 5 3 3" xfId="14440"/>
    <cellStyle name="20% - Accent6 2 5 3 3 2" xfId="14441"/>
    <cellStyle name="20% - Accent6 2 5 3 3 2 2" xfId="14442"/>
    <cellStyle name="20% - Accent6 2 5 3 3 3" xfId="14443"/>
    <cellStyle name="20% - Accent6 2 5 3 3 3 2" xfId="14444"/>
    <cellStyle name="20% - Accent6 2 5 3 3 4" xfId="14445"/>
    <cellStyle name="20% - Accent6 2 5 3 3 5" xfId="14446"/>
    <cellStyle name="20% - Accent6 2 5 3 3 6" xfId="14447"/>
    <cellStyle name="20% - Accent6 2 5 3 3 7" xfId="14448"/>
    <cellStyle name="20% - Accent6 2 5 3 4" xfId="14449"/>
    <cellStyle name="20% - Accent6 2 5 3 4 2" xfId="14450"/>
    <cellStyle name="20% - Accent6 2 5 3 4 2 2" xfId="14451"/>
    <cellStyle name="20% - Accent6 2 5 3 4 3" xfId="14452"/>
    <cellStyle name="20% - Accent6 2 5 3 4 3 2" xfId="14453"/>
    <cellStyle name="20% - Accent6 2 5 3 4 4" xfId="14454"/>
    <cellStyle name="20% - Accent6 2 5 3 4 5" xfId="14455"/>
    <cellStyle name="20% - Accent6 2 5 3 4 6" xfId="14456"/>
    <cellStyle name="20% - Accent6 2 5 3 4 7" xfId="14457"/>
    <cellStyle name="20% - Accent6 2 5 3 5" xfId="14458"/>
    <cellStyle name="20% - Accent6 2 5 3 5 2" xfId="14459"/>
    <cellStyle name="20% - Accent6 2 5 3 5 2 2" xfId="14460"/>
    <cellStyle name="20% - Accent6 2 5 3 5 3" xfId="14461"/>
    <cellStyle name="20% - Accent6 2 5 3 5 3 2" xfId="14462"/>
    <cellStyle name="20% - Accent6 2 5 3 5 4" xfId="14463"/>
    <cellStyle name="20% - Accent6 2 5 3 5 5" xfId="14464"/>
    <cellStyle name="20% - Accent6 2 5 3 5 6" xfId="14465"/>
    <cellStyle name="20% - Accent6 2 5 3 5 7" xfId="14466"/>
    <cellStyle name="20% - Accent6 2 5 3 6" xfId="14467"/>
    <cellStyle name="20% - Accent6 2 5 3 6 2" xfId="14468"/>
    <cellStyle name="20% - Accent6 2 5 3 7" xfId="14469"/>
    <cellStyle name="20% - Accent6 2 5 3 7 2" xfId="14470"/>
    <cellStyle name="20% - Accent6 2 5 3 8" xfId="14471"/>
    <cellStyle name="20% - Accent6 2 5 3 9" xfId="14472"/>
    <cellStyle name="20% - Accent6 2 5 4" xfId="14473"/>
    <cellStyle name="20% - Accent6 2 5 4 10" xfId="14474"/>
    <cellStyle name="20% - Accent6 2 5 4 2" xfId="14475"/>
    <cellStyle name="20% - Accent6 2 5 4 2 2" xfId="14476"/>
    <cellStyle name="20% - Accent6 2 5 4 2 2 2" xfId="14477"/>
    <cellStyle name="20% - Accent6 2 5 4 2 3" xfId="14478"/>
    <cellStyle name="20% - Accent6 2 5 4 2 3 2" xfId="14479"/>
    <cellStyle name="20% - Accent6 2 5 4 2 4" xfId="14480"/>
    <cellStyle name="20% - Accent6 2 5 4 2 5" xfId="14481"/>
    <cellStyle name="20% - Accent6 2 5 4 2 6" xfId="14482"/>
    <cellStyle name="20% - Accent6 2 5 4 2 7" xfId="14483"/>
    <cellStyle name="20% - Accent6 2 5 4 3" xfId="14484"/>
    <cellStyle name="20% - Accent6 2 5 4 3 2" xfId="14485"/>
    <cellStyle name="20% - Accent6 2 5 4 3 2 2" xfId="14486"/>
    <cellStyle name="20% - Accent6 2 5 4 3 3" xfId="14487"/>
    <cellStyle name="20% - Accent6 2 5 4 3 3 2" xfId="14488"/>
    <cellStyle name="20% - Accent6 2 5 4 3 4" xfId="14489"/>
    <cellStyle name="20% - Accent6 2 5 4 3 5" xfId="14490"/>
    <cellStyle name="20% - Accent6 2 5 4 3 6" xfId="14491"/>
    <cellStyle name="20% - Accent6 2 5 4 3 7" xfId="14492"/>
    <cellStyle name="20% - Accent6 2 5 4 4" xfId="14493"/>
    <cellStyle name="20% - Accent6 2 5 4 4 2" xfId="14494"/>
    <cellStyle name="20% - Accent6 2 5 4 4 2 2" xfId="14495"/>
    <cellStyle name="20% - Accent6 2 5 4 4 3" xfId="14496"/>
    <cellStyle name="20% - Accent6 2 5 4 4 3 2" xfId="14497"/>
    <cellStyle name="20% - Accent6 2 5 4 4 4" xfId="14498"/>
    <cellStyle name="20% - Accent6 2 5 4 4 5" xfId="14499"/>
    <cellStyle name="20% - Accent6 2 5 4 4 6" xfId="14500"/>
    <cellStyle name="20% - Accent6 2 5 4 4 7" xfId="14501"/>
    <cellStyle name="20% - Accent6 2 5 4 5" xfId="14502"/>
    <cellStyle name="20% - Accent6 2 5 4 5 2" xfId="14503"/>
    <cellStyle name="20% - Accent6 2 5 4 6" xfId="14504"/>
    <cellStyle name="20% - Accent6 2 5 4 6 2" xfId="14505"/>
    <cellStyle name="20% - Accent6 2 5 4 7" xfId="14506"/>
    <cellStyle name="20% - Accent6 2 5 4 8" xfId="14507"/>
    <cellStyle name="20% - Accent6 2 5 4 9" xfId="14508"/>
    <cellStyle name="20% - Accent6 2 5 5" xfId="14509"/>
    <cellStyle name="20% - Accent6 2 5 5 2" xfId="14510"/>
    <cellStyle name="20% - Accent6 2 5 5 2 2" xfId="14511"/>
    <cellStyle name="20% - Accent6 2 5 5 3" xfId="14512"/>
    <cellStyle name="20% - Accent6 2 5 5 3 2" xfId="14513"/>
    <cellStyle name="20% - Accent6 2 5 5 4" xfId="14514"/>
    <cellStyle name="20% - Accent6 2 5 5 5" xfId="14515"/>
    <cellStyle name="20% - Accent6 2 5 5 6" xfId="14516"/>
    <cellStyle name="20% - Accent6 2 5 5 7" xfId="14517"/>
    <cellStyle name="20% - Accent6 2 5 6" xfId="14518"/>
    <cellStyle name="20% - Accent6 2 5 6 2" xfId="14519"/>
    <cellStyle name="20% - Accent6 2 5 6 2 2" xfId="14520"/>
    <cellStyle name="20% - Accent6 2 5 6 3" xfId="14521"/>
    <cellStyle name="20% - Accent6 2 5 6 3 2" xfId="14522"/>
    <cellStyle name="20% - Accent6 2 5 6 4" xfId="14523"/>
    <cellStyle name="20% - Accent6 2 5 6 5" xfId="14524"/>
    <cellStyle name="20% - Accent6 2 5 6 6" xfId="14525"/>
    <cellStyle name="20% - Accent6 2 5 6 7" xfId="14526"/>
    <cellStyle name="20% - Accent6 2 5 7" xfId="14527"/>
    <cellStyle name="20% - Accent6 2 5 7 2" xfId="14528"/>
    <cellStyle name="20% - Accent6 2 5 7 2 2" xfId="14529"/>
    <cellStyle name="20% - Accent6 2 5 7 3" xfId="14530"/>
    <cellStyle name="20% - Accent6 2 5 7 3 2" xfId="14531"/>
    <cellStyle name="20% - Accent6 2 5 7 4" xfId="14532"/>
    <cellStyle name="20% - Accent6 2 5 7 5" xfId="14533"/>
    <cellStyle name="20% - Accent6 2 5 7 6" xfId="14534"/>
    <cellStyle name="20% - Accent6 2 5 7 7" xfId="14535"/>
    <cellStyle name="20% - Accent6 2 5 8" xfId="14536"/>
    <cellStyle name="20% - Accent6 2 5 8 2" xfId="14537"/>
    <cellStyle name="20% - Accent6 2 5 9" xfId="14538"/>
    <cellStyle name="20% - Accent6 2 5 9 2" xfId="14539"/>
    <cellStyle name="20% - Accent6 2 6" xfId="14540"/>
    <cellStyle name="20% - Accent6 2 6 10" xfId="14541"/>
    <cellStyle name="20% - Accent6 2 6 11" xfId="14542"/>
    <cellStyle name="20% - Accent6 2 6 12" xfId="14543"/>
    <cellStyle name="20% - Accent6 2 6 13" xfId="14544"/>
    <cellStyle name="20% - Accent6 2 6 2" xfId="14545"/>
    <cellStyle name="20% - Accent6 2 6 2 10" xfId="14546"/>
    <cellStyle name="20% - Accent6 2 6 2 11" xfId="14547"/>
    <cellStyle name="20% - Accent6 2 6 2 2" xfId="14548"/>
    <cellStyle name="20% - Accent6 2 6 2 2 10" xfId="14549"/>
    <cellStyle name="20% - Accent6 2 6 2 2 2" xfId="14550"/>
    <cellStyle name="20% - Accent6 2 6 2 2 2 2" xfId="14551"/>
    <cellStyle name="20% - Accent6 2 6 2 2 2 2 2" xfId="14552"/>
    <cellStyle name="20% - Accent6 2 6 2 2 2 3" xfId="14553"/>
    <cellStyle name="20% - Accent6 2 6 2 2 2 3 2" xfId="14554"/>
    <cellStyle name="20% - Accent6 2 6 2 2 2 4" xfId="14555"/>
    <cellStyle name="20% - Accent6 2 6 2 2 2 5" xfId="14556"/>
    <cellStyle name="20% - Accent6 2 6 2 2 2 6" xfId="14557"/>
    <cellStyle name="20% - Accent6 2 6 2 2 2 7" xfId="14558"/>
    <cellStyle name="20% - Accent6 2 6 2 2 3" xfId="14559"/>
    <cellStyle name="20% - Accent6 2 6 2 2 3 2" xfId="14560"/>
    <cellStyle name="20% - Accent6 2 6 2 2 3 2 2" xfId="14561"/>
    <cellStyle name="20% - Accent6 2 6 2 2 3 3" xfId="14562"/>
    <cellStyle name="20% - Accent6 2 6 2 2 3 3 2" xfId="14563"/>
    <cellStyle name="20% - Accent6 2 6 2 2 3 4" xfId="14564"/>
    <cellStyle name="20% - Accent6 2 6 2 2 3 5" xfId="14565"/>
    <cellStyle name="20% - Accent6 2 6 2 2 3 6" xfId="14566"/>
    <cellStyle name="20% - Accent6 2 6 2 2 3 7" xfId="14567"/>
    <cellStyle name="20% - Accent6 2 6 2 2 4" xfId="14568"/>
    <cellStyle name="20% - Accent6 2 6 2 2 4 2" xfId="14569"/>
    <cellStyle name="20% - Accent6 2 6 2 2 4 2 2" xfId="14570"/>
    <cellStyle name="20% - Accent6 2 6 2 2 4 3" xfId="14571"/>
    <cellStyle name="20% - Accent6 2 6 2 2 4 3 2" xfId="14572"/>
    <cellStyle name="20% - Accent6 2 6 2 2 4 4" xfId="14573"/>
    <cellStyle name="20% - Accent6 2 6 2 2 4 5" xfId="14574"/>
    <cellStyle name="20% - Accent6 2 6 2 2 4 6" xfId="14575"/>
    <cellStyle name="20% - Accent6 2 6 2 2 4 7" xfId="14576"/>
    <cellStyle name="20% - Accent6 2 6 2 2 5" xfId="14577"/>
    <cellStyle name="20% - Accent6 2 6 2 2 5 2" xfId="14578"/>
    <cellStyle name="20% - Accent6 2 6 2 2 6" xfId="14579"/>
    <cellStyle name="20% - Accent6 2 6 2 2 6 2" xfId="14580"/>
    <cellStyle name="20% - Accent6 2 6 2 2 7" xfId="14581"/>
    <cellStyle name="20% - Accent6 2 6 2 2 8" xfId="14582"/>
    <cellStyle name="20% - Accent6 2 6 2 2 9" xfId="14583"/>
    <cellStyle name="20% - Accent6 2 6 2 3" xfId="14584"/>
    <cellStyle name="20% - Accent6 2 6 2 3 2" xfId="14585"/>
    <cellStyle name="20% - Accent6 2 6 2 3 2 2" xfId="14586"/>
    <cellStyle name="20% - Accent6 2 6 2 3 3" xfId="14587"/>
    <cellStyle name="20% - Accent6 2 6 2 3 3 2" xfId="14588"/>
    <cellStyle name="20% - Accent6 2 6 2 3 4" xfId="14589"/>
    <cellStyle name="20% - Accent6 2 6 2 3 5" xfId="14590"/>
    <cellStyle name="20% - Accent6 2 6 2 3 6" xfId="14591"/>
    <cellStyle name="20% - Accent6 2 6 2 3 7" xfId="14592"/>
    <cellStyle name="20% - Accent6 2 6 2 4" xfId="14593"/>
    <cellStyle name="20% - Accent6 2 6 2 4 2" xfId="14594"/>
    <cellStyle name="20% - Accent6 2 6 2 4 2 2" xfId="14595"/>
    <cellStyle name="20% - Accent6 2 6 2 4 3" xfId="14596"/>
    <cellStyle name="20% - Accent6 2 6 2 4 3 2" xfId="14597"/>
    <cellStyle name="20% - Accent6 2 6 2 4 4" xfId="14598"/>
    <cellStyle name="20% - Accent6 2 6 2 4 5" xfId="14599"/>
    <cellStyle name="20% - Accent6 2 6 2 4 6" xfId="14600"/>
    <cellStyle name="20% - Accent6 2 6 2 4 7" xfId="14601"/>
    <cellStyle name="20% - Accent6 2 6 2 5" xfId="14602"/>
    <cellStyle name="20% - Accent6 2 6 2 5 2" xfId="14603"/>
    <cellStyle name="20% - Accent6 2 6 2 5 2 2" xfId="14604"/>
    <cellStyle name="20% - Accent6 2 6 2 5 3" xfId="14605"/>
    <cellStyle name="20% - Accent6 2 6 2 5 3 2" xfId="14606"/>
    <cellStyle name="20% - Accent6 2 6 2 5 4" xfId="14607"/>
    <cellStyle name="20% - Accent6 2 6 2 5 5" xfId="14608"/>
    <cellStyle name="20% - Accent6 2 6 2 5 6" xfId="14609"/>
    <cellStyle name="20% - Accent6 2 6 2 5 7" xfId="14610"/>
    <cellStyle name="20% - Accent6 2 6 2 6" xfId="14611"/>
    <cellStyle name="20% - Accent6 2 6 2 6 2" xfId="14612"/>
    <cellStyle name="20% - Accent6 2 6 2 7" xfId="14613"/>
    <cellStyle name="20% - Accent6 2 6 2 7 2" xfId="14614"/>
    <cellStyle name="20% - Accent6 2 6 2 8" xfId="14615"/>
    <cellStyle name="20% - Accent6 2 6 2 9" xfId="14616"/>
    <cellStyle name="20% - Accent6 2 6 3" xfId="14617"/>
    <cellStyle name="20% - Accent6 2 6 3 10" xfId="14618"/>
    <cellStyle name="20% - Accent6 2 6 3 11" xfId="14619"/>
    <cellStyle name="20% - Accent6 2 6 3 2" xfId="14620"/>
    <cellStyle name="20% - Accent6 2 6 3 2 10" xfId="14621"/>
    <cellStyle name="20% - Accent6 2 6 3 2 2" xfId="14622"/>
    <cellStyle name="20% - Accent6 2 6 3 2 2 2" xfId="14623"/>
    <cellStyle name="20% - Accent6 2 6 3 2 2 2 2" xfId="14624"/>
    <cellStyle name="20% - Accent6 2 6 3 2 2 3" xfId="14625"/>
    <cellStyle name="20% - Accent6 2 6 3 2 2 3 2" xfId="14626"/>
    <cellStyle name="20% - Accent6 2 6 3 2 2 4" xfId="14627"/>
    <cellStyle name="20% - Accent6 2 6 3 2 2 5" xfId="14628"/>
    <cellStyle name="20% - Accent6 2 6 3 2 2 6" xfId="14629"/>
    <cellStyle name="20% - Accent6 2 6 3 2 2 7" xfId="14630"/>
    <cellStyle name="20% - Accent6 2 6 3 2 3" xfId="14631"/>
    <cellStyle name="20% - Accent6 2 6 3 2 3 2" xfId="14632"/>
    <cellStyle name="20% - Accent6 2 6 3 2 3 2 2" xfId="14633"/>
    <cellStyle name="20% - Accent6 2 6 3 2 3 3" xfId="14634"/>
    <cellStyle name="20% - Accent6 2 6 3 2 3 3 2" xfId="14635"/>
    <cellStyle name="20% - Accent6 2 6 3 2 3 4" xfId="14636"/>
    <cellStyle name="20% - Accent6 2 6 3 2 3 5" xfId="14637"/>
    <cellStyle name="20% - Accent6 2 6 3 2 3 6" xfId="14638"/>
    <cellStyle name="20% - Accent6 2 6 3 2 3 7" xfId="14639"/>
    <cellStyle name="20% - Accent6 2 6 3 2 4" xfId="14640"/>
    <cellStyle name="20% - Accent6 2 6 3 2 4 2" xfId="14641"/>
    <cellStyle name="20% - Accent6 2 6 3 2 4 2 2" xfId="14642"/>
    <cellStyle name="20% - Accent6 2 6 3 2 4 3" xfId="14643"/>
    <cellStyle name="20% - Accent6 2 6 3 2 4 3 2" xfId="14644"/>
    <cellStyle name="20% - Accent6 2 6 3 2 4 4" xfId="14645"/>
    <cellStyle name="20% - Accent6 2 6 3 2 4 5" xfId="14646"/>
    <cellStyle name="20% - Accent6 2 6 3 2 4 6" xfId="14647"/>
    <cellStyle name="20% - Accent6 2 6 3 2 4 7" xfId="14648"/>
    <cellStyle name="20% - Accent6 2 6 3 2 5" xfId="14649"/>
    <cellStyle name="20% - Accent6 2 6 3 2 5 2" xfId="14650"/>
    <cellStyle name="20% - Accent6 2 6 3 2 6" xfId="14651"/>
    <cellStyle name="20% - Accent6 2 6 3 2 6 2" xfId="14652"/>
    <cellStyle name="20% - Accent6 2 6 3 2 7" xfId="14653"/>
    <cellStyle name="20% - Accent6 2 6 3 2 8" xfId="14654"/>
    <cellStyle name="20% - Accent6 2 6 3 2 9" xfId="14655"/>
    <cellStyle name="20% - Accent6 2 6 3 3" xfId="14656"/>
    <cellStyle name="20% - Accent6 2 6 3 3 2" xfId="14657"/>
    <cellStyle name="20% - Accent6 2 6 3 3 2 2" xfId="14658"/>
    <cellStyle name="20% - Accent6 2 6 3 3 3" xfId="14659"/>
    <cellStyle name="20% - Accent6 2 6 3 3 3 2" xfId="14660"/>
    <cellStyle name="20% - Accent6 2 6 3 3 4" xfId="14661"/>
    <cellStyle name="20% - Accent6 2 6 3 3 5" xfId="14662"/>
    <cellStyle name="20% - Accent6 2 6 3 3 6" xfId="14663"/>
    <cellStyle name="20% - Accent6 2 6 3 3 7" xfId="14664"/>
    <cellStyle name="20% - Accent6 2 6 3 4" xfId="14665"/>
    <cellStyle name="20% - Accent6 2 6 3 4 2" xfId="14666"/>
    <cellStyle name="20% - Accent6 2 6 3 4 2 2" xfId="14667"/>
    <cellStyle name="20% - Accent6 2 6 3 4 3" xfId="14668"/>
    <cellStyle name="20% - Accent6 2 6 3 4 3 2" xfId="14669"/>
    <cellStyle name="20% - Accent6 2 6 3 4 4" xfId="14670"/>
    <cellStyle name="20% - Accent6 2 6 3 4 5" xfId="14671"/>
    <cellStyle name="20% - Accent6 2 6 3 4 6" xfId="14672"/>
    <cellStyle name="20% - Accent6 2 6 3 4 7" xfId="14673"/>
    <cellStyle name="20% - Accent6 2 6 3 5" xfId="14674"/>
    <cellStyle name="20% - Accent6 2 6 3 5 2" xfId="14675"/>
    <cellStyle name="20% - Accent6 2 6 3 5 2 2" xfId="14676"/>
    <cellStyle name="20% - Accent6 2 6 3 5 3" xfId="14677"/>
    <cellStyle name="20% - Accent6 2 6 3 5 3 2" xfId="14678"/>
    <cellStyle name="20% - Accent6 2 6 3 5 4" xfId="14679"/>
    <cellStyle name="20% - Accent6 2 6 3 5 5" xfId="14680"/>
    <cellStyle name="20% - Accent6 2 6 3 5 6" xfId="14681"/>
    <cellStyle name="20% - Accent6 2 6 3 5 7" xfId="14682"/>
    <cellStyle name="20% - Accent6 2 6 3 6" xfId="14683"/>
    <cellStyle name="20% - Accent6 2 6 3 6 2" xfId="14684"/>
    <cellStyle name="20% - Accent6 2 6 3 7" xfId="14685"/>
    <cellStyle name="20% - Accent6 2 6 3 7 2" xfId="14686"/>
    <cellStyle name="20% - Accent6 2 6 3 8" xfId="14687"/>
    <cellStyle name="20% - Accent6 2 6 3 9" xfId="14688"/>
    <cellStyle name="20% - Accent6 2 6 4" xfId="14689"/>
    <cellStyle name="20% - Accent6 2 6 4 10" xfId="14690"/>
    <cellStyle name="20% - Accent6 2 6 4 2" xfId="14691"/>
    <cellStyle name="20% - Accent6 2 6 4 2 2" xfId="14692"/>
    <cellStyle name="20% - Accent6 2 6 4 2 2 2" xfId="14693"/>
    <cellStyle name="20% - Accent6 2 6 4 2 3" xfId="14694"/>
    <cellStyle name="20% - Accent6 2 6 4 2 3 2" xfId="14695"/>
    <cellStyle name="20% - Accent6 2 6 4 2 4" xfId="14696"/>
    <cellStyle name="20% - Accent6 2 6 4 2 5" xfId="14697"/>
    <cellStyle name="20% - Accent6 2 6 4 2 6" xfId="14698"/>
    <cellStyle name="20% - Accent6 2 6 4 2 7" xfId="14699"/>
    <cellStyle name="20% - Accent6 2 6 4 3" xfId="14700"/>
    <cellStyle name="20% - Accent6 2 6 4 3 2" xfId="14701"/>
    <cellStyle name="20% - Accent6 2 6 4 3 2 2" xfId="14702"/>
    <cellStyle name="20% - Accent6 2 6 4 3 3" xfId="14703"/>
    <cellStyle name="20% - Accent6 2 6 4 3 3 2" xfId="14704"/>
    <cellStyle name="20% - Accent6 2 6 4 3 4" xfId="14705"/>
    <cellStyle name="20% - Accent6 2 6 4 3 5" xfId="14706"/>
    <cellStyle name="20% - Accent6 2 6 4 3 6" xfId="14707"/>
    <cellStyle name="20% - Accent6 2 6 4 3 7" xfId="14708"/>
    <cellStyle name="20% - Accent6 2 6 4 4" xfId="14709"/>
    <cellStyle name="20% - Accent6 2 6 4 4 2" xfId="14710"/>
    <cellStyle name="20% - Accent6 2 6 4 4 2 2" xfId="14711"/>
    <cellStyle name="20% - Accent6 2 6 4 4 3" xfId="14712"/>
    <cellStyle name="20% - Accent6 2 6 4 4 3 2" xfId="14713"/>
    <cellStyle name="20% - Accent6 2 6 4 4 4" xfId="14714"/>
    <cellStyle name="20% - Accent6 2 6 4 4 5" xfId="14715"/>
    <cellStyle name="20% - Accent6 2 6 4 4 6" xfId="14716"/>
    <cellStyle name="20% - Accent6 2 6 4 4 7" xfId="14717"/>
    <cellStyle name="20% - Accent6 2 6 4 5" xfId="14718"/>
    <cellStyle name="20% - Accent6 2 6 4 5 2" xfId="14719"/>
    <cellStyle name="20% - Accent6 2 6 4 6" xfId="14720"/>
    <cellStyle name="20% - Accent6 2 6 4 6 2" xfId="14721"/>
    <cellStyle name="20% - Accent6 2 6 4 7" xfId="14722"/>
    <cellStyle name="20% - Accent6 2 6 4 8" xfId="14723"/>
    <cellStyle name="20% - Accent6 2 6 4 9" xfId="14724"/>
    <cellStyle name="20% - Accent6 2 6 5" xfId="14725"/>
    <cellStyle name="20% - Accent6 2 6 5 2" xfId="14726"/>
    <cellStyle name="20% - Accent6 2 6 5 2 2" xfId="14727"/>
    <cellStyle name="20% - Accent6 2 6 5 3" xfId="14728"/>
    <cellStyle name="20% - Accent6 2 6 5 3 2" xfId="14729"/>
    <cellStyle name="20% - Accent6 2 6 5 4" xfId="14730"/>
    <cellStyle name="20% - Accent6 2 6 5 5" xfId="14731"/>
    <cellStyle name="20% - Accent6 2 6 5 6" xfId="14732"/>
    <cellStyle name="20% - Accent6 2 6 5 7" xfId="14733"/>
    <cellStyle name="20% - Accent6 2 6 6" xfId="14734"/>
    <cellStyle name="20% - Accent6 2 6 6 2" xfId="14735"/>
    <cellStyle name="20% - Accent6 2 6 6 2 2" xfId="14736"/>
    <cellStyle name="20% - Accent6 2 6 6 3" xfId="14737"/>
    <cellStyle name="20% - Accent6 2 6 6 3 2" xfId="14738"/>
    <cellStyle name="20% - Accent6 2 6 6 4" xfId="14739"/>
    <cellStyle name="20% - Accent6 2 6 6 5" xfId="14740"/>
    <cellStyle name="20% - Accent6 2 6 6 6" xfId="14741"/>
    <cellStyle name="20% - Accent6 2 6 6 7" xfId="14742"/>
    <cellStyle name="20% - Accent6 2 6 7" xfId="14743"/>
    <cellStyle name="20% - Accent6 2 6 7 2" xfId="14744"/>
    <cellStyle name="20% - Accent6 2 6 7 2 2" xfId="14745"/>
    <cellStyle name="20% - Accent6 2 6 7 3" xfId="14746"/>
    <cellStyle name="20% - Accent6 2 6 7 3 2" xfId="14747"/>
    <cellStyle name="20% - Accent6 2 6 7 4" xfId="14748"/>
    <cellStyle name="20% - Accent6 2 6 7 5" xfId="14749"/>
    <cellStyle name="20% - Accent6 2 6 7 6" xfId="14750"/>
    <cellStyle name="20% - Accent6 2 6 7 7" xfId="14751"/>
    <cellStyle name="20% - Accent6 2 6 8" xfId="14752"/>
    <cellStyle name="20% - Accent6 2 6 8 2" xfId="14753"/>
    <cellStyle name="20% - Accent6 2 6 9" xfId="14754"/>
    <cellStyle name="20% - Accent6 2 6 9 2" xfId="14755"/>
    <cellStyle name="20% - Accent6 2 7" xfId="14756"/>
    <cellStyle name="20% - Accent6 2 7 10" xfId="14757"/>
    <cellStyle name="20% - Accent6 2 7 11" xfId="14758"/>
    <cellStyle name="20% - Accent6 2 7 2" xfId="14759"/>
    <cellStyle name="20% - Accent6 2 7 2 10" xfId="14760"/>
    <cellStyle name="20% - Accent6 2 7 2 2" xfId="14761"/>
    <cellStyle name="20% - Accent6 2 7 2 2 2" xfId="14762"/>
    <cellStyle name="20% - Accent6 2 7 2 2 2 2" xfId="14763"/>
    <cellStyle name="20% - Accent6 2 7 2 2 3" xfId="14764"/>
    <cellStyle name="20% - Accent6 2 7 2 2 3 2" xfId="14765"/>
    <cellStyle name="20% - Accent6 2 7 2 2 4" xfId="14766"/>
    <cellStyle name="20% - Accent6 2 7 2 2 5" xfId="14767"/>
    <cellStyle name="20% - Accent6 2 7 2 2 6" xfId="14768"/>
    <cellStyle name="20% - Accent6 2 7 2 2 7" xfId="14769"/>
    <cellStyle name="20% - Accent6 2 7 2 3" xfId="14770"/>
    <cellStyle name="20% - Accent6 2 7 2 3 2" xfId="14771"/>
    <cellStyle name="20% - Accent6 2 7 2 3 2 2" xfId="14772"/>
    <cellStyle name="20% - Accent6 2 7 2 3 3" xfId="14773"/>
    <cellStyle name="20% - Accent6 2 7 2 3 3 2" xfId="14774"/>
    <cellStyle name="20% - Accent6 2 7 2 3 4" xfId="14775"/>
    <cellStyle name="20% - Accent6 2 7 2 3 5" xfId="14776"/>
    <cellStyle name="20% - Accent6 2 7 2 3 6" xfId="14777"/>
    <cellStyle name="20% - Accent6 2 7 2 3 7" xfId="14778"/>
    <cellStyle name="20% - Accent6 2 7 2 4" xfId="14779"/>
    <cellStyle name="20% - Accent6 2 7 2 4 2" xfId="14780"/>
    <cellStyle name="20% - Accent6 2 7 2 4 2 2" xfId="14781"/>
    <cellStyle name="20% - Accent6 2 7 2 4 3" xfId="14782"/>
    <cellStyle name="20% - Accent6 2 7 2 4 3 2" xfId="14783"/>
    <cellStyle name="20% - Accent6 2 7 2 4 4" xfId="14784"/>
    <cellStyle name="20% - Accent6 2 7 2 4 5" xfId="14785"/>
    <cellStyle name="20% - Accent6 2 7 2 4 6" xfId="14786"/>
    <cellStyle name="20% - Accent6 2 7 2 4 7" xfId="14787"/>
    <cellStyle name="20% - Accent6 2 7 2 5" xfId="14788"/>
    <cellStyle name="20% - Accent6 2 7 2 5 2" xfId="14789"/>
    <cellStyle name="20% - Accent6 2 7 2 6" xfId="14790"/>
    <cellStyle name="20% - Accent6 2 7 2 6 2" xfId="14791"/>
    <cellStyle name="20% - Accent6 2 7 2 7" xfId="14792"/>
    <cellStyle name="20% - Accent6 2 7 2 8" xfId="14793"/>
    <cellStyle name="20% - Accent6 2 7 2 9" xfId="14794"/>
    <cellStyle name="20% - Accent6 2 7 3" xfId="14795"/>
    <cellStyle name="20% - Accent6 2 7 3 2" xfId="14796"/>
    <cellStyle name="20% - Accent6 2 7 3 2 2" xfId="14797"/>
    <cellStyle name="20% - Accent6 2 7 3 3" xfId="14798"/>
    <cellStyle name="20% - Accent6 2 7 3 3 2" xfId="14799"/>
    <cellStyle name="20% - Accent6 2 7 3 4" xfId="14800"/>
    <cellStyle name="20% - Accent6 2 7 3 5" xfId="14801"/>
    <cellStyle name="20% - Accent6 2 7 3 6" xfId="14802"/>
    <cellStyle name="20% - Accent6 2 7 3 7" xfId="14803"/>
    <cellStyle name="20% - Accent6 2 7 4" xfId="14804"/>
    <cellStyle name="20% - Accent6 2 7 4 2" xfId="14805"/>
    <cellStyle name="20% - Accent6 2 7 4 2 2" xfId="14806"/>
    <cellStyle name="20% - Accent6 2 7 4 3" xfId="14807"/>
    <cellStyle name="20% - Accent6 2 7 4 3 2" xfId="14808"/>
    <cellStyle name="20% - Accent6 2 7 4 4" xfId="14809"/>
    <cellStyle name="20% - Accent6 2 7 4 5" xfId="14810"/>
    <cellStyle name="20% - Accent6 2 7 4 6" xfId="14811"/>
    <cellStyle name="20% - Accent6 2 7 4 7" xfId="14812"/>
    <cellStyle name="20% - Accent6 2 7 5" xfId="14813"/>
    <cellStyle name="20% - Accent6 2 7 5 2" xfId="14814"/>
    <cellStyle name="20% - Accent6 2 7 5 2 2" xfId="14815"/>
    <cellStyle name="20% - Accent6 2 7 5 3" xfId="14816"/>
    <cellStyle name="20% - Accent6 2 7 5 3 2" xfId="14817"/>
    <cellStyle name="20% - Accent6 2 7 5 4" xfId="14818"/>
    <cellStyle name="20% - Accent6 2 7 5 5" xfId="14819"/>
    <cellStyle name="20% - Accent6 2 7 5 6" xfId="14820"/>
    <cellStyle name="20% - Accent6 2 7 5 7" xfId="14821"/>
    <cellStyle name="20% - Accent6 2 7 6" xfId="14822"/>
    <cellStyle name="20% - Accent6 2 7 6 2" xfId="14823"/>
    <cellStyle name="20% - Accent6 2 7 7" xfId="14824"/>
    <cellStyle name="20% - Accent6 2 7 7 2" xfId="14825"/>
    <cellStyle name="20% - Accent6 2 7 8" xfId="14826"/>
    <cellStyle name="20% - Accent6 2 7 9" xfId="14827"/>
    <cellStyle name="20% - Accent6 2 8" xfId="14828"/>
    <cellStyle name="20% - Accent6 2 8 10" xfId="14829"/>
    <cellStyle name="20% - Accent6 2 8 11" xfId="14830"/>
    <cellStyle name="20% - Accent6 2 8 2" xfId="14831"/>
    <cellStyle name="20% - Accent6 2 8 2 10" xfId="14832"/>
    <cellStyle name="20% - Accent6 2 8 2 2" xfId="14833"/>
    <cellStyle name="20% - Accent6 2 8 2 2 2" xfId="14834"/>
    <cellStyle name="20% - Accent6 2 8 2 2 2 2" xfId="14835"/>
    <cellStyle name="20% - Accent6 2 8 2 2 3" xfId="14836"/>
    <cellStyle name="20% - Accent6 2 8 2 2 3 2" xfId="14837"/>
    <cellStyle name="20% - Accent6 2 8 2 2 4" xfId="14838"/>
    <cellStyle name="20% - Accent6 2 8 2 2 5" xfId="14839"/>
    <cellStyle name="20% - Accent6 2 8 2 2 6" xfId="14840"/>
    <cellStyle name="20% - Accent6 2 8 2 2 7" xfId="14841"/>
    <cellStyle name="20% - Accent6 2 8 2 3" xfId="14842"/>
    <cellStyle name="20% - Accent6 2 8 2 3 2" xfId="14843"/>
    <cellStyle name="20% - Accent6 2 8 2 3 2 2" xfId="14844"/>
    <cellStyle name="20% - Accent6 2 8 2 3 3" xfId="14845"/>
    <cellStyle name="20% - Accent6 2 8 2 3 3 2" xfId="14846"/>
    <cellStyle name="20% - Accent6 2 8 2 3 4" xfId="14847"/>
    <cellStyle name="20% - Accent6 2 8 2 3 5" xfId="14848"/>
    <cellStyle name="20% - Accent6 2 8 2 3 6" xfId="14849"/>
    <cellStyle name="20% - Accent6 2 8 2 3 7" xfId="14850"/>
    <cellStyle name="20% - Accent6 2 8 2 4" xfId="14851"/>
    <cellStyle name="20% - Accent6 2 8 2 4 2" xfId="14852"/>
    <cellStyle name="20% - Accent6 2 8 2 4 2 2" xfId="14853"/>
    <cellStyle name="20% - Accent6 2 8 2 4 3" xfId="14854"/>
    <cellStyle name="20% - Accent6 2 8 2 4 3 2" xfId="14855"/>
    <cellStyle name="20% - Accent6 2 8 2 4 4" xfId="14856"/>
    <cellStyle name="20% - Accent6 2 8 2 4 5" xfId="14857"/>
    <cellStyle name="20% - Accent6 2 8 2 4 6" xfId="14858"/>
    <cellStyle name="20% - Accent6 2 8 2 4 7" xfId="14859"/>
    <cellStyle name="20% - Accent6 2 8 2 5" xfId="14860"/>
    <cellStyle name="20% - Accent6 2 8 2 5 2" xfId="14861"/>
    <cellStyle name="20% - Accent6 2 8 2 6" xfId="14862"/>
    <cellStyle name="20% - Accent6 2 8 2 6 2" xfId="14863"/>
    <cellStyle name="20% - Accent6 2 8 2 7" xfId="14864"/>
    <cellStyle name="20% - Accent6 2 8 2 8" xfId="14865"/>
    <cellStyle name="20% - Accent6 2 8 2 9" xfId="14866"/>
    <cellStyle name="20% - Accent6 2 8 3" xfId="14867"/>
    <cellStyle name="20% - Accent6 2 8 3 2" xfId="14868"/>
    <cellStyle name="20% - Accent6 2 8 3 2 2" xfId="14869"/>
    <cellStyle name="20% - Accent6 2 8 3 3" xfId="14870"/>
    <cellStyle name="20% - Accent6 2 8 3 3 2" xfId="14871"/>
    <cellStyle name="20% - Accent6 2 8 3 4" xfId="14872"/>
    <cellStyle name="20% - Accent6 2 8 3 5" xfId="14873"/>
    <cellStyle name="20% - Accent6 2 8 3 6" xfId="14874"/>
    <cellStyle name="20% - Accent6 2 8 3 7" xfId="14875"/>
    <cellStyle name="20% - Accent6 2 8 4" xfId="14876"/>
    <cellStyle name="20% - Accent6 2 8 4 2" xfId="14877"/>
    <cellStyle name="20% - Accent6 2 8 4 2 2" xfId="14878"/>
    <cellStyle name="20% - Accent6 2 8 4 3" xfId="14879"/>
    <cellStyle name="20% - Accent6 2 8 4 3 2" xfId="14880"/>
    <cellStyle name="20% - Accent6 2 8 4 4" xfId="14881"/>
    <cellStyle name="20% - Accent6 2 8 4 5" xfId="14882"/>
    <cellStyle name="20% - Accent6 2 8 4 6" xfId="14883"/>
    <cellStyle name="20% - Accent6 2 8 4 7" xfId="14884"/>
    <cellStyle name="20% - Accent6 2 8 5" xfId="14885"/>
    <cellStyle name="20% - Accent6 2 8 5 2" xfId="14886"/>
    <cellStyle name="20% - Accent6 2 8 5 2 2" xfId="14887"/>
    <cellStyle name="20% - Accent6 2 8 5 3" xfId="14888"/>
    <cellStyle name="20% - Accent6 2 8 5 3 2" xfId="14889"/>
    <cellStyle name="20% - Accent6 2 8 5 4" xfId="14890"/>
    <cellStyle name="20% - Accent6 2 8 5 5" xfId="14891"/>
    <cellStyle name="20% - Accent6 2 8 5 6" xfId="14892"/>
    <cellStyle name="20% - Accent6 2 8 5 7" xfId="14893"/>
    <cellStyle name="20% - Accent6 2 8 6" xfId="14894"/>
    <cellStyle name="20% - Accent6 2 8 6 2" xfId="14895"/>
    <cellStyle name="20% - Accent6 2 8 7" xfId="14896"/>
    <cellStyle name="20% - Accent6 2 8 7 2" xfId="14897"/>
    <cellStyle name="20% - Accent6 2 8 8" xfId="14898"/>
    <cellStyle name="20% - Accent6 2 8 9" xfId="14899"/>
    <cellStyle name="20% - Accent6 2 9" xfId="14900"/>
    <cellStyle name="20% - Accent6 2 9 10" xfId="14901"/>
    <cellStyle name="20% - Accent6 2 9 2" xfId="14902"/>
    <cellStyle name="20% - Accent6 2 9 2 2" xfId="14903"/>
    <cellStyle name="20% - Accent6 2 9 2 2 2" xfId="14904"/>
    <cellStyle name="20% - Accent6 2 9 2 3" xfId="14905"/>
    <cellStyle name="20% - Accent6 2 9 2 3 2" xfId="14906"/>
    <cellStyle name="20% - Accent6 2 9 2 4" xfId="14907"/>
    <cellStyle name="20% - Accent6 2 9 2 5" xfId="14908"/>
    <cellStyle name="20% - Accent6 2 9 2 6" xfId="14909"/>
    <cellStyle name="20% - Accent6 2 9 2 7" xfId="14910"/>
    <cellStyle name="20% - Accent6 2 9 3" xfId="14911"/>
    <cellStyle name="20% - Accent6 2 9 3 2" xfId="14912"/>
    <cellStyle name="20% - Accent6 2 9 3 2 2" xfId="14913"/>
    <cellStyle name="20% - Accent6 2 9 3 3" xfId="14914"/>
    <cellStyle name="20% - Accent6 2 9 3 3 2" xfId="14915"/>
    <cellStyle name="20% - Accent6 2 9 3 4" xfId="14916"/>
    <cellStyle name="20% - Accent6 2 9 3 5" xfId="14917"/>
    <cellStyle name="20% - Accent6 2 9 3 6" xfId="14918"/>
    <cellStyle name="20% - Accent6 2 9 3 7" xfId="14919"/>
    <cellStyle name="20% - Accent6 2 9 4" xfId="14920"/>
    <cellStyle name="20% - Accent6 2 9 4 2" xfId="14921"/>
    <cellStyle name="20% - Accent6 2 9 4 2 2" xfId="14922"/>
    <cellStyle name="20% - Accent6 2 9 4 3" xfId="14923"/>
    <cellStyle name="20% - Accent6 2 9 4 3 2" xfId="14924"/>
    <cellStyle name="20% - Accent6 2 9 4 4" xfId="14925"/>
    <cellStyle name="20% - Accent6 2 9 4 5" xfId="14926"/>
    <cellStyle name="20% - Accent6 2 9 4 6" xfId="14927"/>
    <cellStyle name="20% - Accent6 2 9 4 7" xfId="14928"/>
    <cellStyle name="20% - Accent6 2 9 5" xfId="14929"/>
    <cellStyle name="20% - Accent6 2 9 5 2" xfId="14930"/>
    <cellStyle name="20% - Accent6 2 9 6" xfId="14931"/>
    <cellStyle name="20% - Accent6 2 9 6 2" xfId="14932"/>
    <cellStyle name="20% - Accent6 2 9 7" xfId="14933"/>
    <cellStyle name="20% - Accent6 2 9 8" xfId="14934"/>
    <cellStyle name="20% - Accent6 2 9 9" xfId="14935"/>
    <cellStyle name="20% - Accent6 3" xfId="496"/>
    <cellStyle name="20% - Accent6 3 10" xfId="14936"/>
    <cellStyle name="20% - Accent6 3 10 2" xfId="14937"/>
    <cellStyle name="20% - Accent6 3 10 2 2" xfId="14938"/>
    <cellStyle name="20% - Accent6 3 10 3" xfId="14939"/>
    <cellStyle name="20% - Accent6 3 10 3 2" xfId="14940"/>
    <cellStyle name="20% - Accent6 3 10 4" xfId="14941"/>
    <cellStyle name="20% - Accent6 3 10 5" xfId="14942"/>
    <cellStyle name="20% - Accent6 3 10 6" xfId="14943"/>
    <cellStyle name="20% - Accent6 3 10 7" xfId="14944"/>
    <cellStyle name="20% - Accent6 3 11" xfId="14945"/>
    <cellStyle name="20% - Accent6 3 11 2" xfId="14946"/>
    <cellStyle name="20% - Accent6 3 11 2 2" xfId="14947"/>
    <cellStyle name="20% - Accent6 3 11 3" xfId="14948"/>
    <cellStyle name="20% - Accent6 3 11 3 2" xfId="14949"/>
    <cellStyle name="20% - Accent6 3 11 4" xfId="14950"/>
    <cellStyle name="20% - Accent6 3 11 5" xfId="14951"/>
    <cellStyle name="20% - Accent6 3 11 6" xfId="14952"/>
    <cellStyle name="20% - Accent6 3 11 7" xfId="14953"/>
    <cellStyle name="20% - Accent6 3 12" xfId="14954"/>
    <cellStyle name="20% - Accent6 3 12 2" xfId="14955"/>
    <cellStyle name="20% - Accent6 3 12 2 2" xfId="14956"/>
    <cellStyle name="20% - Accent6 3 12 3" xfId="14957"/>
    <cellStyle name="20% - Accent6 3 12 3 2" xfId="14958"/>
    <cellStyle name="20% - Accent6 3 12 4" xfId="14959"/>
    <cellStyle name="20% - Accent6 3 12 5" xfId="14960"/>
    <cellStyle name="20% - Accent6 3 12 6" xfId="14961"/>
    <cellStyle name="20% - Accent6 3 12 7" xfId="14962"/>
    <cellStyle name="20% - Accent6 3 13" xfId="14963"/>
    <cellStyle name="20% - Accent6 3 13 2" xfId="14964"/>
    <cellStyle name="20% - Accent6 3 14" xfId="14965"/>
    <cellStyle name="20% - Accent6 3 14 2" xfId="14966"/>
    <cellStyle name="20% - Accent6 3 15" xfId="14967"/>
    <cellStyle name="20% - Accent6 3 16" xfId="14968"/>
    <cellStyle name="20% - Accent6 3 17" xfId="14969"/>
    <cellStyle name="20% - Accent6 3 18" xfId="14970"/>
    <cellStyle name="20% - Accent6 3 2" xfId="14971"/>
    <cellStyle name="20% - Accent6 3 2 10" xfId="14972"/>
    <cellStyle name="20% - Accent6 3 2 11" xfId="14973"/>
    <cellStyle name="20% - Accent6 3 2 12" xfId="14974"/>
    <cellStyle name="20% - Accent6 3 2 13" xfId="14975"/>
    <cellStyle name="20% - Accent6 3 2 2" xfId="14976"/>
    <cellStyle name="20% - Accent6 3 2 2 10" xfId="14977"/>
    <cellStyle name="20% - Accent6 3 2 2 11" xfId="14978"/>
    <cellStyle name="20% - Accent6 3 2 2 2" xfId="14979"/>
    <cellStyle name="20% - Accent6 3 2 2 2 10" xfId="14980"/>
    <cellStyle name="20% - Accent6 3 2 2 2 2" xfId="14981"/>
    <cellStyle name="20% - Accent6 3 2 2 2 2 2" xfId="14982"/>
    <cellStyle name="20% - Accent6 3 2 2 2 2 2 2" xfId="14983"/>
    <cellStyle name="20% - Accent6 3 2 2 2 2 3" xfId="14984"/>
    <cellStyle name="20% - Accent6 3 2 2 2 2 3 2" xfId="14985"/>
    <cellStyle name="20% - Accent6 3 2 2 2 2 4" xfId="14986"/>
    <cellStyle name="20% - Accent6 3 2 2 2 2 5" xfId="14987"/>
    <cellStyle name="20% - Accent6 3 2 2 2 2 6" xfId="14988"/>
    <cellStyle name="20% - Accent6 3 2 2 2 2 7" xfId="14989"/>
    <cellStyle name="20% - Accent6 3 2 2 2 3" xfId="14990"/>
    <cellStyle name="20% - Accent6 3 2 2 2 3 2" xfId="14991"/>
    <cellStyle name="20% - Accent6 3 2 2 2 3 2 2" xfId="14992"/>
    <cellStyle name="20% - Accent6 3 2 2 2 3 3" xfId="14993"/>
    <cellStyle name="20% - Accent6 3 2 2 2 3 3 2" xfId="14994"/>
    <cellStyle name="20% - Accent6 3 2 2 2 3 4" xfId="14995"/>
    <cellStyle name="20% - Accent6 3 2 2 2 3 5" xfId="14996"/>
    <cellStyle name="20% - Accent6 3 2 2 2 3 6" xfId="14997"/>
    <cellStyle name="20% - Accent6 3 2 2 2 3 7" xfId="14998"/>
    <cellStyle name="20% - Accent6 3 2 2 2 4" xfId="14999"/>
    <cellStyle name="20% - Accent6 3 2 2 2 4 2" xfId="15000"/>
    <cellStyle name="20% - Accent6 3 2 2 2 4 2 2" xfId="15001"/>
    <cellStyle name="20% - Accent6 3 2 2 2 4 3" xfId="15002"/>
    <cellStyle name="20% - Accent6 3 2 2 2 4 3 2" xfId="15003"/>
    <cellStyle name="20% - Accent6 3 2 2 2 4 4" xfId="15004"/>
    <cellStyle name="20% - Accent6 3 2 2 2 4 5" xfId="15005"/>
    <cellStyle name="20% - Accent6 3 2 2 2 4 6" xfId="15006"/>
    <cellStyle name="20% - Accent6 3 2 2 2 4 7" xfId="15007"/>
    <cellStyle name="20% - Accent6 3 2 2 2 5" xfId="15008"/>
    <cellStyle name="20% - Accent6 3 2 2 2 5 2" xfId="15009"/>
    <cellStyle name="20% - Accent6 3 2 2 2 6" xfId="15010"/>
    <cellStyle name="20% - Accent6 3 2 2 2 6 2" xfId="15011"/>
    <cellStyle name="20% - Accent6 3 2 2 2 7" xfId="15012"/>
    <cellStyle name="20% - Accent6 3 2 2 2 8" xfId="15013"/>
    <cellStyle name="20% - Accent6 3 2 2 2 9" xfId="15014"/>
    <cellStyle name="20% - Accent6 3 2 2 3" xfId="15015"/>
    <cellStyle name="20% - Accent6 3 2 2 3 2" xfId="15016"/>
    <cellStyle name="20% - Accent6 3 2 2 3 2 2" xfId="15017"/>
    <cellStyle name="20% - Accent6 3 2 2 3 3" xfId="15018"/>
    <cellStyle name="20% - Accent6 3 2 2 3 3 2" xfId="15019"/>
    <cellStyle name="20% - Accent6 3 2 2 3 4" xfId="15020"/>
    <cellStyle name="20% - Accent6 3 2 2 3 5" xfId="15021"/>
    <cellStyle name="20% - Accent6 3 2 2 3 6" xfId="15022"/>
    <cellStyle name="20% - Accent6 3 2 2 3 7" xfId="15023"/>
    <cellStyle name="20% - Accent6 3 2 2 4" xfId="15024"/>
    <cellStyle name="20% - Accent6 3 2 2 4 2" xfId="15025"/>
    <cellStyle name="20% - Accent6 3 2 2 4 2 2" xfId="15026"/>
    <cellStyle name="20% - Accent6 3 2 2 4 3" xfId="15027"/>
    <cellStyle name="20% - Accent6 3 2 2 4 3 2" xfId="15028"/>
    <cellStyle name="20% - Accent6 3 2 2 4 4" xfId="15029"/>
    <cellStyle name="20% - Accent6 3 2 2 4 5" xfId="15030"/>
    <cellStyle name="20% - Accent6 3 2 2 4 6" xfId="15031"/>
    <cellStyle name="20% - Accent6 3 2 2 4 7" xfId="15032"/>
    <cellStyle name="20% - Accent6 3 2 2 5" xfId="15033"/>
    <cellStyle name="20% - Accent6 3 2 2 5 2" xfId="15034"/>
    <cellStyle name="20% - Accent6 3 2 2 5 2 2" xfId="15035"/>
    <cellStyle name="20% - Accent6 3 2 2 5 3" xfId="15036"/>
    <cellStyle name="20% - Accent6 3 2 2 5 3 2" xfId="15037"/>
    <cellStyle name="20% - Accent6 3 2 2 5 4" xfId="15038"/>
    <cellStyle name="20% - Accent6 3 2 2 5 5" xfId="15039"/>
    <cellStyle name="20% - Accent6 3 2 2 5 6" xfId="15040"/>
    <cellStyle name="20% - Accent6 3 2 2 5 7" xfId="15041"/>
    <cellStyle name="20% - Accent6 3 2 2 6" xfId="15042"/>
    <cellStyle name="20% - Accent6 3 2 2 6 2" xfId="15043"/>
    <cellStyle name="20% - Accent6 3 2 2 7" xfId="15044"/>
    <cellStyle name="20% - Accent6 3 2 2 7 2" xfId="15045"/>
    <cellStyle name="20% - Accent6 3 2 2 8" xfId="15046"/>
    <cellStyle name="20% - Accent6 3 2 2 9" xfId="15047"/>
    <cellStyle name="20% - Accent6 3 2 3" xfId="15048"/>
    <cellStyle name="20% - Accent6 3 2 3 10" xfId="15049"/>
    <cellStyle name="20% - Accent6 3 2 3 11" xfId="15050"/>
    <cellStyle name="20% - Accent6 3 2 3 2" xfId="15051"/>
    <cellStyle name="20% - Accent6 3 2 3 2 10" xfId="15052"/>
    <cellStyle name="20% - Accent6 3 2 3 2 2" xfId="15053"/>
    <cellStyle name="20% - Accent6 3 2 3 2 2 2" xfId="15054"/>
    <cellStyle name="20% - Accent6 3 2 3 2 2 2 2" xfId="15055"/>
    <cellStyle name="20% - Accent6 3 2 3 2 2 3" xfId="15056"/>
    <cellStyle name="20% - Accent6 3 2 3 2 2 3 2" xfId="15057"/>
    <cellStyle name="20% - Accent6 3 2 3 2 2 4" xfId="15058"/>
    <cellStyle name="20% - Accent6 3 2 3 2 2 5" xfId="15059"/>
    <cellStyle name="20% - Accent6 3 2 3 2 2 6" xfId="15060"/>
    <cellStyle name="20% - Accent6 3 2 3 2 2 7" xfId="15061"/>
    <cellStyle name="20% - Accent6 3 2 3 2 3" xfId="15062"/>
    <cellStyle name="20% - Accent6 3 2 3 2 3 2" xfId="15063"/>
    <cellStyle name="20% - Accent6 3 2 3 2 3 2 2" xfId="15064"/>
    <cellStyle name="20% - Accent6 3 2 3 2 3 3" xfId="15065"/>
    <cellStyle name="20% - Accent6 3 2 3 2 3 3 2" xfId="15066"/>
    <cellStyle name="20% - Accent6 3 2 3 2 3 4" xfId="15067"/>
    <cellStyle name="20% - Accent6 3 2 3 2 3 5" xfId="15068"/>
    <cellStyle name="20% - Accent6 3 2 3 2 3 6" xfId="15069"/>
    <cellStyle name="20% - Accent6 3 2 3 2 3 7" xfId="15070"/>
    <cellStyle name="20% - Accent6 3 2 3 2 4" xfId="15071"/>
    <cellStyle name="20% - Accent6 3 2 3 2 4 2" xfId="15072"/>
    <cellStyle name="20% - Accent6 3 2 3 2 4 2 2" xfId="15073"/>
    <cellStyle name="20% - Accent6 3 2 3 2 4 3" xfId="15074"/>
    <cellStyle name="20% - Accent6 3 2 3 2 4 3 2" xfId="15075"/>
    <cellStyle name="20% - Accent6 3 2 3 2 4 4" xfId="15076"/>
    <cellStyle name="20% - Accent6 3 2 3 2 4 5" xfId="15077"/>
    <cellStyle name="20% - Accent6 3 2 3 2 4 6" xfId="15078"/>
    <cellStyle name="20% - Accent6 3 2 3 2 4 7" xfId="15079"/>
    <cellStyle name="20% - Accent6 3 2 3 2 5" xfId="15080"/>
    <cellStyle name="20% - Accent6 3 2 3 2 5 2" xfId="15081"/>
    <cellStyle name="20% - Accent6 3 2 3 2 6" xfId="15082"/>
    <cellStyle name="20% - Accent6 3 2 3 2 6 2" xfId="15083"/>
    <cellStyle name="20% - Accent6 3 2 3 2 7" xfId="15084"/>
    <cellStyle name="20% - Accent6 3 2 3 2 8" xfId="15085"/>
    <cellStyle name="20% - Accent6 3 2 3 2 9" xfId="15086"/>
    <cellStyle name="20% - Accent6 3 2 3 3" xfId="15087"/>
    <cellStyle name="20% - Accent6 3 2 3 3 2" xfId="15088"/>
    <cellStyle name="20% - Accent6 3 2 3 3 2 2" xfId="15089"/>
    <cellStyle name="20% - Accent6 3 2 3 3 3" xfId="15090"/>
    <cellStyle name="20% - Accent6 3 2 3 3 3 2" xfId="15091"/>
    <cellStyle name="20% - Accent6 3 2 3 3 4" xfId="15092"/>
    <cellStyle name="20% - Accent6 3 2 3 3 5" xfId="15093"/>
    <cellStyle name="20% - Accent6 3 2 3 3 6" xfId="15094"/>
    <cellStyle name="20% - Accent6 3 2 3 3 7" xfId="15095"/>
    <cellStyle name="20% - Accent6 3 2 3 4" xfId="15096"/>
    <cellStyle name="20% - Accent6 3 2 3 4 2" xfId="15097"/>
    <cellStyle name="20% - Accent6 3 2 3 4 2 2" xfId="15098"/>
    <cellStyle name="20% - Accent6 3 2 3 4 3" xfId="15099"/>
    <cellStyle name="20% - Accent6 3 2 3 4 3 2" xfId="15100"/>
    <cellStyle name="20% - Accent6 3 2 3 4 4" xfId="15101"/>
    <cellStyle name="20% - Accent6 3 2 3 4 5" xfId="15102"/>
    <cellStyle name="20% - Accent6 3 2 3 4 6" xfId="15103"/>
    <cellStyle name="20% - Accent6 3 2 3 4 7" xfId="15104"/>
    <cellStyle name="20% - Accent6 3 2 3 5" xfId="15105"/>
    <cellStyle name="20% - Accent6 3 2 3 5 2" xfId="15106"/>
    <cellStyle name="20% - Accent6 3 2 3 5 2 2" xfId="15107"/>
    <cellStyle name="20% - Accent6 3 2 3 5 3" xfId="15108"/>
    <cellStyle name="20% - Accent6 3 2 3 5 3 2" xfId="15109"/>
    <cellStyle name="20% - Accent6 3 2 3 5 4" xfId="15110"/>
    <cellStyle name="20% - Accent6 3 2 3 5 5" xfId="15111"/>
    <cellStyle name="20% - Accent6 3 2 3 5 6" xfId="15112"/>
    <cellStyle name="20% - Accent6 3 2 3 5 7" xfId="15113"/>
    <cellStyle name="20% - Accent6 3 2 3 6" xfId="15114"/>
    <cellStyle name="20% - Accent6 3 2 3 6 2" xfId="15115"/>
    <cellStyle name="20% - Accent6 3 2 3 7" xfId="15116"/>
    <cellStyle name="20% - Accent6 3 2 3 7 2" xfId="15117"/>
    <cellStyle name="20% - Accent6 3 2 3 8" xfId="15118"/>
    <cellStyle name="20% - Accent6 3 2 3 9" xfId="15119"/>
    <cellStyle name="20% - Accent6 3 2 4" xfId="15120"/>
    <cellStyle name="20% - Accent6 3 2 4 10" xfId="15121"/>
    <cellStyle name="20% - Accent6 3 2 4 2" xfId="15122"/>
    <cellStyle name="20% - Accent6 3 2 4 2 2" xfId="15123"/>
    <cellStyle name="20% - Accent6 3 2 4 2 2 2" xfId="15124"/>
    <cellStyle name="20% - Accent6 3 2 4 2 3" xfId="15125"/>
    <cellStyle name="20% - Accent6 3 2 4 2 3 2" xfId="15126"/>
    <cellStyle name="20% - Accent6 3 2 4 2 4" xfId="15127"/>
    <cellStyle name="20% - Accent6 3 2 4 2 5" xfId="15128"/>
    <cellStyle name="20% - Accent6 3 2 4 2 6" xfId="15129"/>
    <cellStyle name="20% - Accent6 3 2 4 2 7" xfId="15130"/>
    <cellStyle name="20% - Accent6 3 2 4 3" xfId="15131"/>
    <cellStyle name="20% - Accent6 3 2 4 3 2" xfId="15132"/>
    <cellStyle name="20% - Accent6 3 2 4 3 2 2" xfId="15133"/>
    <cellStyle name="20% - Accent6 3 2 4 3 3" xfId="15134"/>
    <cellStyle name="20% - Accent6 3 2 4 3 3 2" xfId="15135"/>
    <cellStyle name="20% - Accent6 3 2 4 3 4" xfId="15136"/>
    <cellStyle name="20% - Accent6 3 2 4 3 5" xfId="15137"/>
    <cellStyle name="20% - Accent6 3 2 4 3 6" xfId="15138"/>
    <cellStyle name="20% - Accent6 3 2 4 3 7" xfId="15139"/>
    <cellStyle name="20% - Accent6 3 2 4 4" xfId="15140"/>
    <cellStyle name="20% - Accent6 3 2 4 4 2" xfId="15141"/>
    <cellStyle name="20% - Accent6 3 2 4 4 2 2" xfId="15142"/>
    <cellStyle name="20% - Accent6 3 2 4 4 3" xfId="15143"/>
    <cellStyle name="20% - Accent6 3 2 4 4 3 2" xfId="15144"/>
    <cellStyle name="20% - Accent6 3 2 4 4 4" xfId="15145"/>
    <cellStyle name="20% - Accent6 3 2 4 4 5" xfId="15146"/>
    <cellStyle name="20% - Accent6 3 2 4 4 6" xfId="15147"/>
    <cellStyle name="20% - Accent6 3 2 4 4 7" xfId="15148"/>
    <cellStyle name="20% - Accent6 3 2 4 5" xfId="15149"/>
    <cellStyle name="20% - Accent6 3 2 4 5 2" xfId="15150"/>
    <cellStyle name="20% - Accent6 3 2 4 6" xfId="15151"/>
    <cellStyle name="20% - Accent6 3 2 4 6 2" xfId="15152"/>
    <cellStyle name="20% - Accent6 3 2 4 7" xfId="15153"/>
    <cellStyle name="20% - Accent6 3 2 4 8" xfId="15154"/>
    <cellStyle name="20% - Accent6 3 2 4 9" xfId="15155"/>
    <cellStyle name="20% - Accent6 3 2 5" xfId="15156"/>
    <cellStyle name="20% - Accent6 3 2 5 2" xfId="15157"/>
    <cellStyle name="20% - Accent6 3 2 5 2 2" xfId="15158"/>
    <cellStyle name="20% - Accent6 3 2 5 3" xfId="15159"/>
    <cellStyle name="20% - Accent6 3 2 5 3 2" xfId="15160"/>
    <cellStyle name="20% - Accent6 3 2 5 4" xfId="15161"/>
    <cellStyle name="20% - Accent6 3 2 5 5" xfId="15162"/>
    <cellStyle name="20% - Accent6 3 2 5 6" xfId="15163"/>
    <cellStyle name="20% - Accent6 3 2 5 7" xfId="15164"/>
    <cellStyle name="20% - Accent6 3 2 6" xfId="15165"/>
    <cellStyle name="20% - Accent6 3 2 6 2" xfId="15166"/>
    <cellStyle name="20% - Accent6 3 2 6 2 2" xfId="15167"/>
    <cellStyle name="20% - Accent6 3 2 6 3" xfId="15168"/>
    <cellStyle name="20% - Accent6 3 2 6 3 2" xfId="15169"/>
    <cellStyle name="20% - Accent6 3 2 6 4" xfId="15170"/>
    <cellStyle name="20% - Accent6 3 2 6 5" xfId="15171"/>
    <cellStyle name="20% - Accent6 3 2 6 6" xfId="15172"/>
    <cellStyle name="20% - Accent6 3 2 6 7" xfId="15173"/>
    <cellStyle name="20% - Accent6 3 2 7" xfId="15174"/>
    <cellStyle name="20% - Accent6 3 2 7 2" xfId="15175"/>
    <cellStyle name="20% - Accent6 3 2 7 2 2" xfId="15176"/>
    <cellStyle name="20% - Accent6 3 2 7 3" xfId="15177"/>
    <cellStyle name="20% - Accent6 3 2 7 3 2" xfId="15178"/>
    <cellStyle name="20% - Accent6 3 2 7 4" xfId="15179"/>
    <cellStyle name="20% - Accent6 3 2 7 5" xfId="15180"/>
    <cellStyle name="20% - Accent6 3 2 7 6" xfId="15181"/>
    <cellStyle name="20% - Accent6 3 2 7 7" xfId="15182"/>
    <cellStyle name="20% - Accent6 3 2 8" xfId="15183"/>
    <cellStyle name="20% - Accent6 3 2 8 2" xfId="15184"/>
    <cellStyle name="20% - Accent6 3 2 9" xfId="15185"/>
    <cellStyle name="20% - Accent6 3 2 9 2" xfId="15186"/>
    <cellStyle name="20% - Accent6 3 3" xfId="15187"/>
    <cellStyle name="20% - Accent6 3 3 10" xfId="15188"/>
    <cellStyle name="20% - Accent6 3 3 11" xfId="15189"/>
    <cellStyle name="20% - Accent6 3 3 12" xfId="15190"/>
    <cellStyle name="20% - Accent6 3 3 13" xfId="15191"/>
    <cellStyle name="20% - Accent6 3 3 2" xfId="15192"/>
    <cellStyle name="20% - Accent6 3 3 2 10" xfId="15193"/>
    <cellStyle name="20% - Accent6 3 3 2 11" xfId="15194"/>
    <cellStyle name="20% - Accent6 3 3 2 2" xfId="15195"/>
    <cellStyle name="20% - Accent6 3 3 2 2 10" xfId="15196"/>
    <cellStyle name="20% - Accent6 3 3 2 2 2" xfId="15197"/>
    <cellStyle name="20% - Accent6 3 3 2 2 2 2" xfId="15198"/>
    <cellStyle name="20% - Accent6 3 3 2 2 2 2 2" xfId="15199"/>
    <cellStyle name="20% - Accent6 3 3 2 2 2 3" xfId="15200"/>
    <cellStyle name="20% - Accent6 3 3 2 2 2 3 2" xfId="15201"/>
    <cellStyle name="20% - Accent6 3 3 2 2 2 4" xfId="15202"/>
    <cellStyle name="20% - Accent6 3 3 2 2 2 5" xfId="15203"/>
    <cellStyle name="20% - Accent6 3 3 2 2 2 6" xfId="15204"/>
    <cellStyle name="20% - Accent6 3 3 2 2 2 7" xfId="15205"/>
    <cellStyle name="20% - Accent6 3 3 2 2 3" xfId="15206"/>
    <cellStyle name="20% - Accent6 3 3 2 2 3 2" xfId="15207"/>
    <cellStyle name="20% - Accent6 3 3 2 2 3 2 2" xfId="15208"/>
    <cellStyle name="20% - Accent6 3 3 2 2 3 3" xfId="15209"/>
    <cellStyle name="20% - Accent6 3 3 2 2 3 3 2" xfId="15210"/>
    <cellStyle name="20% - Accent6 3 3 2 2 3 4" xfId="15211"/>
    <cellStyle name="20% - Accent6 3 3 2 2 3 5" xfId="15212"/>
    <cellStyle name="20% - Accent6 3 3 2 2 3 6" xfId="15213"/>
    <cellStyle name="20% - Accent6 3 3 2 2 3 7" xfId="15214"/>
    <cellStyle name="20% - Accent6 3 3 2 2 4" xfId="15215"/>
    <cellStyle name="20% - Accent6 3 3 2 2 4 2" xfId="15216"/>
    <cellStyle name="20% - Accent6 3 3 2 2 4 2 2" xfId="15217"/>
    <cellStyle name="20% - Accent6 3 3 2 2 4 3" xfId="15218"/>
    <cellStyle name="20% - Accent6 3 3 2 2 4 3 2" xfId="15219"/>
    <cellStyle name="20% - Accent6 3 3 2 2 4 4" xfId="15220"/>
    <cellStyle name="20% - Accent6 3 3 2 2 4 5" xfId="15221"/>
    <cellStyle name="20% - Accent6 3 3 2 2 4 6" xfId="15222"/>
    <cellStyle name="20% - Accent6 3 3 2 2 4 7" xfId="15223"/>
    <cellStyle name="20% - Accent6 3 3 2 2 5" xfId="15224"/>
    <cellStyle name="20% - Accent6 3 3 2 2 5 2" xfId="15225"/>
    <cellStyle name="20% - Accent6 3 3 2 2 6" xfId="15226"/>
    <cellStyle name="20% - Accent6 3 3 2 2 6 2" xfId="15227"/>
    <cellStyle name="20% - Accent6 3 3 2 2 7" xfId="15228"/>
    <cellStyle name="20% - Accent6 3 3 2 2 8" xfId="15229"/>
    <cellStyle name="20% - Accent6 3 3 2 2 9" xfId="15230"/>
    <cellStyle name="20% - Accent6 3 3 2 3" xfId="15231"/>
    <cellStyle name="20% - Accent6 3 3 2 3 2" xfId="15232"/>
    <cellStyle name="20% - Accent6 3 3 2 3 2 2" xfId="15233"/>
    <cellStyle name="20% - Accent6 3 3 2 3 3" xfId="15234"/>
    <cellStyle name="20% - Accent6 3 3 2 3 3 2" xfId="15235"/>
    <cellStyle name="20% - Accent6 3 3 2 3 4" xfId="15236"/>
    <cellStyle name="20% - Accent6 3 3 2 3 5" xfId="15237"/>
    <cellStyle name="20% - Accent6 3 3 2 3 6" xfId="15238"/>
    <cellStyle name="20% - Accent6 3 3 2 3 7" xfId="15239"/>
    <cellStyle name="20% - Accent6 3 3 2 4" xfId="15240"/>
    <cellStyle name="20% - Accent6 3 3 2 4 2" xfId="15241"/>
    <cellStyle name="20% - Accent6 3 3 2 4 2 2" xfId="15242"/>
    <cellStyle name="20% - Accent6 3 3 2 4 3" xfId="15243"/>
    <cellStyle name="20% - Accent6 3 3 2 4 3 2" xfId="15244"/>
    <cellStyle name="20% - Accent6 3 3 2 4 4" xfId="15245"/>
    <cellStyle name="20% - Accent6 3 3 2 4 5" xfId="15246"/>
    <cellStyle name="20% - Accent6 3 3 2 4 6" xfId="15247"/>
    <cellStyle name="20% - Accent6 3 3 2 4 7" xfId="15248"/>
    <cellStyle name="20% - Accent6 3 3 2 5" xfId="15249"/>
    <cellStyle name="20% - Accent6 3 3 2 5 2" xfId="15250"/>
    <cellStyle name="20% - Accent6 3 3 2 5 2 2" xfId="15251"/>
    <cellStyle name="20% - Accent6 3 3 2 5 3" xfId="15252"/>
    <cellStyle name="20% - Accent6 3 3 2 5 3 2" xfId="15253"/>
    <cellStyle name="20% - Accent6 3 3 2 5 4" xfId="15254"/>
    <cellStyle name="20% - Accent6 3 3 2 5 5" xfId="15255"/>
    <cellStyle name="20% - Accent6 3 3 2 5 6" xfId="15256"/>
    <cellStyle name="20% - Accent6 3 3 2 5 7" xfId="15257"/>
    <cellStyle name="20% - Accent6 3 3 2 6" xfId="15258"/>
    <cellStyle name="20% - Accent6 3 3 2 6 2" xfId="15259"/>
    <cellStyle name="20% - Accent6 3 3 2 7" xfId="15260"/>
    <cellStyle name="20% - Accent6 3 3 2 7 2" xfId="15261"/>
    <cellStyle name="20% - Accent6 3 3 2 8" xfId="15262"/>
    <cellStyle name="20% - Accent6 3 3 2 9" xfId="15263"/>
    <cellStyle name="20% - Accent6 3 3 3" xfId="15264"/>
    <cellStyle name="20% - Accent6 3 3 3 10" xfId="15265"/>
    <cellStyle name="20% - Accent6 3 3 3 11" xfId="15266"/>
    <cellStyle name="20% - Accent6 3 3 3 2" xfId="15267"/>
    <cellStyle name="20% - Accent6 3 3 3 2 10" xfId="15268"/>
    <cellStyle name="20% - Accent6 3 3 3 2 2" xfId="15269"/>
    <cellStyle name="20% - Accent6 3 3 3 2 2 2" xfId="15270"/>
    <cellStyle name="20% - Accent6 3 3 3 2 2 2 2" xfId="15271"/>
    <cellStyle name="20% - Accent6 3 3 3 2 2 3" xfId="15272"/>
    <cellStyle name="20% - Accent6 3 3 3 2 2 3 2" xfId="15273"/>
    <cellStyle name="20% - Accent6 3 3 3 2 2 4" xfId="15274"/>
    <cellStyle name="20% - Accent6 3 3 3 2 2 5" xfId="15275"/>
    <cellStyle name="20% - Accent6 3 3 3 2 2 6" xfId="15276"/>
    <cellStyle name="20% - Accent6 3 3 3 2 2 7" xfId="15277"/>
    <cellStyle name="20% - Accent6 3 3 3 2 3" xfId="15278"/>
    <cellStyle name="20% - Accent6 3 3 3 2 3 2" xfId="15279"/>
    <cellStyle name="20% - Accent6 3 3 3 2 3 2 2" xfId="15280"/>
    <cellStyle name="20% - Accent6 3 3 3 2 3 3" xfId="15281"/>
    <cellStyle name="20% - Accent6 3 3 3 2 3 3 2" xfId="15282"/>
    <cellStyle name="20% - Accent6 3 3 3 2 3 4" xfId="15283"/>
    <cellStyle name="20% - Accent6 3 3 3 2 3 5" xfId="15284"/>
    <cellStyle name="20% - Accent6 3 3 3 2 3 6" xfId="15285"/>
    <cellStyle name="20% - Accent6 3 3 3 2 3 7" xfId="15286"/>
    <cellStyle name="20% - Accent6 3 3 3 2 4" xfId="15287"/>
    <cellStyle name="20% - Accent6 3 3 3 2 4 2" xfId="15288"/>
    <cellStyle name="20% - Accent6 3 3 3 2 4 2 2" xfId="15289"/>
    <cellStyle name="20% - Accent6 3 3 3 2 4 3" xfId="15290"/>
    <cellStyle name="20% - Accent6 3 3 3 2 4 3 2" xfId="15291"/>
    <cellStyle name="20% - Accent6 3 3 3 2 4 4" xfId="15292"/>
    <cellStyle name="20% - Accent6 3 3 3 2 4 5" xfId="15293"/>
    <cellStyle name="20% - Accent6 3 3 3 2 4 6" xfId="15294"/>
    <cellStyle name="20% - Accent6 3 3 3 2 4 7" xfId="15295"/>
    <cellStyle name="20% - Accent6 3 3 3 2 5" xfId="15296"/>
    <cellStyle name="20% - Accent6 3 3 3 2 5 2" xfId="15297"/>
    <cellStyle name="20% - Accent6 3 3 3 2 6" xfId="15298"/>
    <cellStyle name="20% - Accent6 3 3 3 2 6 2" xfId="15299"/>
    <cellStyle name="20% - Accent6 3 3 3 2 7" xfId="15300"/>
    <cellStyle name="20% - Accent6 3 3 3 2 8" xfId="15301"/>
    <cellStyle name="20% - Accent6 3 3 3 2 9" xfId="15302"/>
    <cellStyle name="20% - Accent6 3 3 3 3" xfId="15303"/>
    <cellStyle name="20% - Accent6 3 3 3 3 2" xfId="15304"/>
    <cellStyle name="20% - Accent6 3 3 3 3 2 2" xfId="15305"/>
    <cellStyle name="20% - Accent6 3 3 3 3 3" xfId="15306"/>
    <cellStyle name="20% - Accent6 3 3 3 3 3 2" xfId="15307"/>
    <cellStyle name="20% - Accent6 3 3 3 3 4" xfId="15308"/>
    <cellStyle name="20% - Accent6 3 3 3 3 5" xfId="15309"/>
    <cellStyle name="20% - Accent6 3 3 3 3 6" xfId="15310"/>
    <cellStyle name="20% - Accent6 3 3 3 3 7" xfId="15311"/>
    <cellStyle name="20% - Accent6 3 3 3 4" xfId="15312"/>
    <cellStyle name="20% - Accent6 3 3 3 4 2" xfId="15313"/>
    <cellStyle name="20% - Accent6 3 3 3 4 2 2" xfId="15314"/>
    <cellStyle name="20% - Accent6 3 3 3 4 3" xfId="15315"/>
    <cellStyle name="20% - Accent6 3 3 3 4 3 2" xfId="15316"/>
    <cellStyle name="20% - Accent6 3 3 3 4 4" xfId="15317"/>
    <cellStyle name="20% - Accent6 3 3 3 4 5" xfId="15318"/>
    <cellStyle name="20% - Accent6 3 3 3 4 6" xfId="15319"/>
    <cellStyle name="20% - Accent6 3 3 3 4 7" xfId="15320"/>
    <cellStyle name="20% - Accent6 3 3 3 5" xfId="15321"/>
    <cellStyle name="20% - Accent6 3 3 3 5 2" xfId="15322"/>
    <cellStyle name="20% - Accent6 3 3 3 5 2 2" xfId="15323"/>
    <cellStyle name="20% - Accent6 3 3 3 5 3" xfId="15324"/>
    <cellStyle name="20% - Accent6 3 3 3 5 3 2" xfId="15325"/>
    <cellStyle name="20% - Accent6 3 3 3 5 4" xfId="15326"/>
    <cellStyle name="20% - Accent6 3 3 3 5 5" xfId="15327"/>
    <cellStyle name="20% - Accent6 3 3 3 5 6" xfId="15328"/>
    <cellStyle name="20% - Accent6 3 3 3 5 7" xfId="15329"/>
    <cellStyle name="20% - Accent6 3 3 3 6" xfId="15330"/>
    <cellStyle name="20% - Accent6 3 3 3 6 2" xfId="15331"/>
    <cellStyle name="20% - Accent6 3 3 3 7" xfId="15332"/>
    <cellStyle name="20% - Accent6 3 3 3 7 2" xfId="15333"/>
    <cellStyle name="20% - Accent6 3 3 3 8" xfId="15334"/>
    <cellStyle name="20% - Accent6 3 3 3 9" xfId="15335"/>
    <cellStyle name="20% - Accent6 3 3 4" xfId="15336"/>
    <cellStyle name="20% - Accent6 3 3 4 10" xfId="15337"/>
    <cellStyle name="20% - Accent6 3 3 4 2" xfId="15338"/>
    <cellStyle name="20% - Accent6 3 3 4 2 2" xfId="15339"/>
    <cellStyle name="20% - Accent6 3 3 4 2 2 2" xfId="15340"/>
    <cellStyle name="20% - Accent6 3 3 4 2 3" xfId="15341"/>
    <cellStyle name="20% - Accent6 3 3 4 2 3 2" xfId="15342"/>
    <cellStyle name="20% - Accent6 3 3 4 2 4" xfId="15343"/>
    <cellStyle name="20% - Accent6 3 3 4 2 5" xfId="15344"/>
    <cellStyle name="20% - Accent6 3 3 4 2 6" xfId="15345"/>
    <cellStyle name="20% - Accent6 3 3 4 2 7" xfId="15346"/>
    <cellStyle name="20% - Accent6 3 3 4 3" xfId="15347"/>
    <cellStyle name="20% - Accent6 3 3 4 3 2" xfId="15348"/>
    <cellStyle name="20% - Accent6 3 3 4 3 2 2" xfId="15349"/>
    <cellStyle name="20% - Accent6 3 3 4 3 3" xfId="15350"/>
    <cellStyle name="20% - Accent6 3 3 4 3 3 2" xfId="15351"/>
    <cellStyle name="20% - Accent6 3 3 4 3 4" xfId="15352"/>
    <cellStyle name="20% - Accent6 3 3 4 3 5" xfId="15353"/>
    <cellStyle name="20% - Accent6 3 3 4 3 6" xfId="15354"/>
    <cellStyle name="20% - Accent6 3 3 4 3 7" xfId="15355"/>
    <cellStyle name="20% - Accent6 3 3 4 4" xfId="15356"/>
    <cellStyle name="20% - Accent6 3 3 4 4 2" xfId="15357"/>
    <cellStyle name="20% - Accent6 3 3 4 4 2 2" xfId="15358"/>
    <cellStyle name="20% - Accent6 3 3 4 4 3" xfId="15359"/>
    <cellStyle name="20% - Accent6 3 3 4 4 3 2" xfId="15360"/>
    <cellStyle name="20% - Accent6 3 3 4 4 4" xfId="15361"/>
    <cellStyle name="20% - Accent6 3 3 4 4 5" xfId="15362"/>
    <cellStyle name="20% - Accent6 3 3 4 4 6" xfId="15363"/>
    <cellStyle name="20% - Accent6 3 3 4 4 7" xfId="15364"/>
    <cellStyle name="20% - Accent6 3 3 4 5" xfId="15365"/>
    <cellStyle name="20% - Accent6 3 3 4 5 2" xfId="15366"/>
    <cellStyle name="20% - Accent6 3 3 4 6" xfId="15367"/>
    <cellStyle name="20% - Accent6 3 3 4 6 2" xfId="15368"/>
    <cellStyle name="20% - Accent6 3 3 4 7" xfId="15369"/>
    <cellStyle name="20% - Accent6 3 3 4 8" xfId="15370"/>
    <cellStyle name="20% - Accent6 3 3 4 9" xfId="15371"/>
    <cellStyle name="20% - Accent6 3 3 5" xfId="15372"/>
    <cellStyle name="20% - Accent6 3 3 5 2" xfId="15373"/>
    <cellStyle name="20% - Accent6 3 3 5 2 2" xfId="15374"/>
    <cellStyle name="20% - Accent6 3 3 5 3" xfId="15375"/>
    <cellStyle name="20% - Accent6 3 3 5 3 2" xfId="15376"/>
    <cellStyle name="20% - Accent6 3 3 5 4" xfId="15377"/>
    <cellStyle name="20% - Accent6 3 3 5 5" xfId="15378"/>
    <cellStyle name="20% - Accent6 3 3 5 6" xfId="15379"/>
    <cellStyle name="20% - Accent6 3 3 5 7" xfId="15380"/>
    <cellStyle name="20% - Accent6 3 3 6" xfId="15381"/>
    <cellStyle name="20% - Accent6 3 3 6 2" xfId="15382"/>
    <cellStyle name="20% - Accent6 3 3 6 2 2" xfId="15383"/>
    <cellStyle name="20% - Accent6 3 3 6 3" xfId="15384"/>
    <cellStyle name="20% - Accent6 3 3 6 3 2" xfId="15385"/>
    <cellStyle name="20% - Accent6 3 3 6 4" xfId="15386"/>
    <cellStyle name="20% - Accent6 3 3 6 5" xfId="15387"/>
    <cellStyle name="20% - Accent6 3 3 6 6" xfId="15388"/>
    <cellStyle name="20% - Accent6 3 3 6 7" xfId="15389"/>
    <cellStyle name="20% - Accent6 3 3 7" xfId="15390"/>
    <cellStyle name="20% - Accent6 3 3 7 2" xfId="15391"/>
    <cellStyle name="20% - Accent6 3 3 7 2 2" xfId="15392"/>
    <cellStyle name="20% - Accent6 3 3 7 3" xfId="15393"/>
    <cellStyle name="20% - Accent6 3 3 7 3 2" xfId="15394"/>
    <cellStyle name="20% - Accent6 3 3 7 4" xfId="15395"/>
    <cellStyle name="20% - Accent6 3 3 7 5" xfId="15396"/>
    <cellStyle name="20% - Accent6 3 3 7 6" xfId="15397"/>
    <cellStyle name="20% - Accent6 3 3 7 7" xfId="15398"/>
    <cellStyle name="20% - Accent6 3 3 8" xfId="15399"/>
    <cellStyle name="20% - Accent6 3 3 8 2" xfId="15400"/>
    <cellStyle name="20% - Accent6 3 3 9" xfId="15401"/>
    <cellStyle name="20% - Accent6 3 3 9 2" xfId="15402"/>
    <cellStyle name="20% - Accent6 3 4" xfId="15403"/>
    <cellStyle name="20% - Accent6 3 4 10" xfId="15404"/>
    <cellStyle name="20% - Accent6 3 4 11" xfId="15405"/>
    <cellStyle name="20% - Accent6 3 4 12" xfId="15406"/>
    <cellStyle name="20% - Accent6 3 4 13" xfId="15407"/>
    <cellStyle name="20% - Accent6 3 4 2" xfId="15408"/>
    <cellStyle name="20% - Accent6 3 4 2 10" xfId="15409"/>
    <cellStyle name="20% - Accent6 3 4 2 11" xfId="15410"/>
    <cellStyle name="20% - Accent6 3 4 2 2" xfId="15411"/>
    <cellStyle name="20% - Accent6 3 4 2 2 10" xfId="15412"/>
    <cellStyle name="20% - Accent6 3 4 2 2 2" xfId="15413"/>
    <cellStyle name="20% - Accent6 3 4 2 2 2 2" xfId="15414"/>
    <cellStyle name="20% - Accent6 3 4 2 2 2 2 2" xfId="15415"/>
    <cellStyle name="20% - Accent6 3 4 2 2 2 3" xfId="15416"/>
    <cellStyle name="20% - Accent6 3 4 2 2 2 3 2" xfId="15417"/>
    <cellStyle name="20% - Accent6 3 4 2 2 2 4" xfId="15418"/>
    <cellStyle name="20% - Accent6 3 4 2 2 2 5" xfId="15419"/>
    <cellStyle name="20% - Accent6 3 4 2 2 2 6" xfId="15420"/>
    <cellStyle name="20% - Accent6 3 4 2 2 2 7" xfId="15421"/>
    <cellStyle name="20% - Accent6 3 4 2 2 3" xfId="15422"/>
    <cellStyle name="20% - Accent6 3 4 2 2 3 2" xfId="15423"/>
    <cellStyle name="20% - Accent6 3 4 2 2 3 2 2" xfId="15424"/>
    <cellStyle name="20% - Accent6 3 4 2 2 3 3" xfId="15425"/>
    <cellStyle name="20% - Accent6 3 4 2 2 3 3 2" xfId="15426"/>
    <cellStyle name="20% - Accent6 3 4 2 2 3 4" xfId="15427"/>
    <cellStyle name="20% - Accent6 3 4 2 2 3 5" xfId="15428"/>
    <cellStyle name="20% - Accent6 3 4 2 2 3 6" xfId="15429"/>
    <cellStyle name="20% - Accent6 3 4 2 2 3 7" xfId="15430"/>
    <cellStyle name="20% - Accent6 3 4 2 2 4" xfId="15431"/>
    <cellStyle name="20% - Accent6 3 4 2 2 4 2" xfId="15432"/>
    <cellStyle name="20% - Accent6 3 4 2 2 4 2 2" xfId="15433"/>
    <cellStyle name="20% - Accent6 3 4 2 2 4 3" xfId="15434"/>
    <cellStyle name="20% - Accent6 3 4 2 2 4 3 2" xfId="15435"/>
    <cellStyle name="20% - Accent6 3 4 2 2 4 4" xfId="15436"/>
    <cellStyle name="20% - Accent6 3 4 2 2 4 5" xfId="15437"/>
    <cellStyle name="20% - Accent6 3 4 2 2 4 6" xfId="15438"/>
    <cellStyle name="20% - Accent6 3 4 2 2 4 7" xfId="15439"/>
    <cellStyle name="20% - Accent6 3 4 2 2 5" xfId="15440"/>
    <cellStyle name="20% - Accent6 3 4 2 2 5 2" xfId="15441"/>
    <cellStyle name="20% - Accent6 3 4 2 2 6" xfId="15442"/>
    <cellStyle name="20% - Accent6 3 4 2 2 6 2" xfId="15443"/>
    <cellStyle name="20% - Accent6 3 4 2 2 7" xfId="15444"/>
    <cellStyle name="20% - Accent6 3 4 2 2 8" xfId="15445"/>
    <cellStyle name="20% - Accent6 3 4 2 2 9" xfId="15446"/>
    <cellStyle name="20% - Accent6 3 4 2 3" xfId="15447"/>
    <cellStyle name="20% - Accent6 3 4 2 3 2" xfId="15448"/>
    <cellStyle name="20% - Accent6 3 4 2 3 2 2" xfId="15449"/>
    <cellStyle name="20% - Accent6 3 4 2 3 3" xfId="15450"/>
    <cellStyle name="20% - Accent6 3 4 2 3 3 2" xfId="15451"/>
    <cellStyle name="20% - Accent6 3 4 2 3 4" xfId="15452"/>
    <cellStyle name="20% - Accent6 3 4 2 3 5" xfId="15453"/>
    <cellStyle name="20% - Accent6 3 4 2 3 6" xfId="15454"/>
    <cellStyle name="20% - Accent6 3 4 2 3 7" xfId="15455"/>
    <cellStyle name="20% - Accent6 3 4 2 4" xfId="15456"/>
    <cellStyle name="20% - Accent6 3 4 2 4 2" xfId="15457"/>
    <cellStyle name="20% - Accent6 3 4 2 4 2 2" xfId="15458"/>
    <cellStyle name="20% - Accent6 3 4 2 4 3" xfId="15459"/>
    <cellStyle name="20% - Accent6 3 4 2 4 3 2" xfId="15460"/>
    <cellStyle name="20% - Accent6 3 4 2 4 4" xfId="15461"/>
    <cellStyle name="20% - Accent6 3 4 2 4 5" xfId="15462"/>
    <cellStyle name="20% - Accent6 3 4 2 4 6" xfId="15463"/>
    <cellStyle name="20% - Accent6 3 4 2 4 7" xfId="15464"/>
    <cellStyle name="20% - Accent6 3 4 2 5" xfId="15465"/>
    <cellStyle name="20% - Accent6 3 4 2 5 2" xfId="15466"/>
    <cellStyle name="20% - Accent6 3 4 2 5 2 2" xfId="15467"/>
    <cellStyle name="20% - Accent6 3 4 2 5 3" xfId="15468"/>
    <cellStyle name="20% - Accent6 3 4 2 5 3 2" xfId="15469"/>
    <cellStyle name="20% - Accent6 3 4 2 5 4" xfId="15470"/>
    <cellStyle name="20% - Accent6 3 4 2 5 5" xfId="15471"/>
    <cellStyle name="20% - Accent6 3 4 2 5 6" xfId="15472"/>
    <cellStyle name="20% - Accent6 3 4 2 5 7" xfId="15473"/>
    <cellStyle name="20% - Accent6 3 4 2 6" xfId="15474"/>
    <cellStyle name="20% - Accent6 3 4 2 6 2" xfId="15475"/>
    <cellStyle name="20% - Accent6 3 4 2 7" xfId="15476"/>
    <cellStyle name="20% - Accent6 3 4 2 7 2" xfId="15477"/>
    <cellStyle name="20% - Accent6 3 4 2 8" xfId="15478"/>
    <cellStyle name="20% - Accent6 3 4 2 9" xfId="15479"/>
    <cellStyle name="20% - Accent6 3 4 3" xfId="15480"/>
    <cellStyle name="20% - Accent6 3 4 3 10" xfId="15481"/>
    <cellStyle name="20% - Accent6 3 4 3 11" xfId="15482"/>
    <cellStyle name="20% - Accent6 3 4 3 2" xfId="15483"/>
    <cellStyle name="20% - Accent6 3 4 3 2 10" xfId="15484"/>
    <cellStyle name="20% - Accent6 3 4 3 2 2" xfId="15485"/>
    <cellStyle name="20% - Accent6 3 4 3 2 2 2" xfId="15486"/>
    <cellStyle name="20% - Accent6 3 4 3 2 2 2 2" xfId="15487"/>
    <cellStyle name="20% - Accent6 3 4 3 2 2 3" xfId="15488"/>
    <cellStyle name="20% - Accent6 3 4 3 2 2 3 2" xfId="15489"/>
    <cellStyle name="20% - Accent6 3 4 3 2 2 4" xfId="15490"/>
    <cellStyle name="20% - Accent6 3 4 3 2 2 5" xfId="15491"/>
    <cellStyle name="20% - Accent6 3 4 3 2 2 6" xfId="15492"/>
    <cellStyle name="20% - Accent6 3 4 3 2 2 7" xfId="15493"/>
    <cellStyle name="20% - Accent6 3 4 3 2 3" xfId="15494"/>
    <cellStyle name="20% - Accent6 3 4 3 2 3 2" xfId="15495"/>
    <cellStyle name="20% - Accent6 3 4 3 2 3 2 2" xfId="15496"/>
    <cellStyle name="20% - Accent6 3 4 3 2 3 3" xfId="15497"/>
    <cellStyle name="20% - Accent6 3 4 3 2 3 3 2" xfId="15498"/>
    <cellStyle name="20% - Accent6 3 4 3 2 3 4" xfId="15499"/>
    <cellStyle name="20% - Accent6 3 4 3 2 3 5" xfId="15500"/>
    <cellStyle name="20% - Accent6 3 4 3 2 3 6" xfId="15501"/>
    <cellStyle name="20% - Accent6 3 4 3 2 3 7" xfId="15502"/>
    <cellStyle name="20% - Accent6 3 4 3 2 4" xfId="15503"/>
    <cellStyle name="20% - Accent6 3 4 3 2 4 2" xfId="15504"/>
    <cellStyle name="20% - Accent6 3 4 3 2 4 2 2" xfId="15505"/>
    <cellStyle name="20% - Accent6 3 4 3 2 4 3" xfId="15506"/>
    <cellStyle name="20% - Accent6 3 4 3 2 4 3 2" xfId="15507"/>
    <cellStyle name="20% - Accent6 3 4 3 2 4 4" xfId="15508"/>
    <cellStyle name="20% - Accent6 3 4 3 2 4 5" xfId="15509"/>
    <cellStyle name="20% - Accent6 3 4 3 2 4 6" xfId="15510"/>
    <cellStyle name="20% - Accent6 3 4 3 2 4 7" xfId="15511"/>
    <cellStyle name="20% - Accent6 3 4 3 2 5" xfId="15512"/>
    <cellStyle name="20% - Accent6 3 4 3 2 5 2" xfId="15513"/>
    <cellStyle name="20% - Accent6 3 4 3 2 6" xfId="15514"/>
    <cellStyle name="20% - Accent6 3 4 3 2 6 2" xfId="15515"/>
    <cellStyle name="20% - Accent6 3 4 3 2 7" xfId="15516"/>
    <cellStyle name="20% - Accent6 3 4 3 2 8" xfId="15517"/>
    <cellStyle name="20% - Accent6 3 4 3 2 9" xfId="15518"/>
    <cellStyle name="20% - Accent6 3 4 3 3" xfId="15519"/>
    <cellStyle name="20% - Accent6 3 4 3 3 2" xfId="15520"/>
    <cellStyle name="20% - Accent6 3 4 3 3 2 2" xfId="15521"/>
    <cellStyle name="20% - Accent6 3 4 3 3 3" xfId="15522"/>
    <cellStyle name="20% - Accent6 3 4 3 3 3 2" xfId="15523"/>
    <cellStyle name="20% - Accent6 3 4 3 3 4" xfId="15524"/>
    <cellStyle name="20% - Accent6 3 4 3 3 5" xfId="15525"/>
    <cellStyle name="20% - Accent6 3 4 3 3 6" xfId="15526"/>
    <cellStyle name="20% - Accent6 3 4 3 3 7" xfId="15527"/>
    <cellStyle name="20% - Accent6 3 4 3 4" xfId="15528"/>
    <cellStyle name="20% - Accent6 3 4 3 4 2" xfId="15529"/>
    <cellStyle name="20% - Accent6 3 4 3 4 2 2" xfId="15530"/>
    <cellStyle name="20% - Accent6 3 4 3 4 3" xfId="15531"/>
    <cellStyle name="20% - Accent6 3 4 3 4 3 2" xfId="15532"/>
    <cellStyle name="20% - Accent6 3 4 3 4 4" xfId="15533"/>
    <cellStyle name="20% - Accent6 3 4 3 4 5" xfId="15534"/>
    <cellStyle name="20% - Accent6 3 4 3 4 6" xfId="15535"/>
    <cellStyle name="20% - Accent6 3 4 3 4 7" xfId="15536"/>
    <cellStyle name="20% - Accent6 3 4 3 5" xfId="15537"/>
    <cellStyle name="20% - Accent6 3 4 3 5 2" xfId="15538"/>
    <cellStyle name="20% - Accent6 3 4 3 5 2 2" xfId="15539"/>
    <cellStyle name="20% - Accent6 3 4 3 5 3" xfId="15540"/>
    <cellStyle name="20% - Accent6 3 4 3 5 3 2" xfId="15541"/>
    <cellStyle name="20% - Accent6 3 4 3 5 4" xfId="15542"/>
    <cellStyle name="20% - Accent6 3 4 3 5 5" xfId="15543"/>
    <cellStyle name="20% - Accent6 3 4 3 5 6" xfId="15544"/>
    <cellStyle name="20% - Accent6 3 4 3 5 7" xfId="15545"/>
    <cellStyle name="20% - Accent6 3 4 3 6" xfId="15546"/>
    <cellStyle name="20% - Accent6 3 4 3 6 2" xfId="15547"/>
    <cellStyle name="20% - Accent6 3 4 3 7" xfId="15548"/>
    <cellStyle name="20% - Accent6 3 4 3 7 2" xfId="15549"/>
    <cellStyle name="20% - Accent6 3 4 3 8" xfId="15550"/>
    <cellStyle name="20% - Accent6 3 4 3 9" xfId="15551"/>
    <cellStyle name="20% - Accent6 3 4 4" xfId="15552"/>
    <cellStyle name="20% - Accent6 3 4 4 10" xfId="15553"/>
    <cellStyle name="20% - Accent6 3 4 4 2" xfId="15554"/>
    <cellStyle name="20% - Accent6 3 4 4 2 2" xfId="15555"/>
    <cellStyle name="20% - Accent6 3 4 4 2 2 2" xfId="15556"/>
    <cellStyle name="20% - Accent6 3 4 4 2 3" xfId="15557"/>
    <cellStyle name="20% - Accent6 3 4 4 2 3 2" xfId="15558"/>
    <cellStyle name="20% - Accent6 3 4 4 2 4" xfId="15559"/>
    <cellStyle name="20% - Accent6 3 4 4 2 5" xfId="15560"/>
    <cellStyle name="20% - Accent6 3 4 4 2 6" xfId="15561"/>
    <cellStyle name="20% - Accent6 3 4 4 2 7" xfId="15562"/>
    <cellStyle name="20% - Accent6 3 4 4 3" xfId="15563"/>
    <cellStyle name="20% - Accent6 3 4 4 3 2" xfId="15564"/>
    <cellStyle name="20% - Accent6 3 4 4 3 2 2" xfId="15565"/>
    <cellStyle name="20% - Accent6 3 4 4 3 3" xfId="15566"/>
    <cellStyle name="20% - Accent6 3 4 4 3 3 2" xfId="15567"/>
    <cellStyle name="20% - Accent6 3 4 4 3 4" xfId="15568"/>
    <cellStyle name="20% - Accent6 3 4 4 3 5" xfId="15569"/>
    <cellStyle name="20% - Accent6 3 4 4 3 6" xfId="15570"/>
    <cellStyle name="20% - Accent6 3 4 4 3 7" xfId="15571"/>
    <cellStyle name="20% - Accent6 3 4 4 4" xfId="15572"/>
    <cellStyle name="20% - Accent6 3 4 4 4 2" xfId="15573"/>
    <cellStyle name="20% - Accent6 3 4 4 4 2 2" xfId="15574"/>
    <cellStyle name="20% - Accent6 3 4 4 4 3" xfId="15575"/>
    <cellStyle name="20% - Accent6 3 4 4 4 3 2" xfId="15576"/>
    <cellStyle name="20% - Accent6 3 4 4 4 4" xfId="15577"/>
    <cellStyle name="20% - Accent6 3 4 4 4 5" xfId="15578"/>
    <cellStyle name="20% - Accent6 3 4 4 4 6" xfId="15579"/>
    <cellStyle name="20% - Accent6 3 4 4 4 7" xfId="15580"/>
    <cellStyle name="20% - Accent6 3 4 4 5" xfId="15581"/>
    <cellStyle name="20% - Accent6 3 4 4 5 2" xfId="15582"/>
    <cellStyle name="20% - Accent6 3 4 4 6" xfId="15583"/>
    <cellStyle name="20% - Accent6 3 4 4 6 2" xfId="15584"/>
    <cellStyle name="20% - Accent6 3 4 4 7" xfId="15585"/>
    <cellStyle name="20% - Accent6 3 4 4 8" xfId="15586"/>
    <cellStyle name="20% - Accent6 3 4 4 9" xfId="15587"/>
    <cellStyle name="20% - Accent6 3 4 5" xfId="15588"/>
    <cellStyle name="20% - Accent6 3 4 5 2" xfId="15589"/>
    <cellStyle name="20% - Accent6 3 4 5 2 2" xfId="15590"/>
    <cellStyle name="20% - Accent6 3 4 5 3" xfId="15591"/>
    <cellStyle name="20% - Accent6 3 4 5 3 2" xfId="15592"/>
    <cellStyle name="20% - Accent6 3 4 5 4" xfId="15593"/>
    <cellStyle name="20% - Accent6 3 4 5 5" xfId="15594"/>
    <cellStyle name="20% - Accent6 3 4 5 6" xfId="15595"/>
    <cellStyle name="20% - Accent6 3 4 5 7" xfId="15596"/>
    <cellStyle name="20% - Accent6 3 4 6" xfId="15597"/>
    <cellStyle name="20% - Accent6 3 4 6 2" xfId="15598"/>
    <cellStyle name="20% - Accent6 3 4 6 2 2" xfId="15599"/>
    <cellStyle name="20% - Accent6 3 4 6 3" xfId="15600"/>
    <cellStyle name="20% - Accent6 3 4 6 3 2" xfId="15601"/>
    <cellStyle name="20% - Accent6 3 4 6 4" xfId="15602"/>
    <cellStyle name="20% - Accent6 3 4 6 5" xfId="15603"/>
    <cellStyle name="20% - Accent6 3 4 6 6" xfId="15604"/>
    <cellStyle name="20% - Accent6 3 4 6 7" xfId="15605"/>
    <cellStyle name="20% - Accent6 3 4 7" xfId="15606"/>
    <cellStyle name="20% - Accent6 3 4 7 2" xfId="15607"/>
    <cellStyle name="20% - Accent6 3 4 7 2 2" xfId="15608"/>
    <cellStyle name="20% - Accent6 3 4 7 3" xfId="15609"/>
    <cellStyle name="20% - Accent6 3 4 7 3 2" xfId="15610"/>
    <cellStyle name="20% - Accent6 3 4 7 4" xfId="15611"/>
    <cellStyle name="20% - Accent6 3 4 7 5" xfId="15612"/>
    <cellStyle name="20% - Accent6 3 4 7 6" xfId="15613"/>
    <cellStyle name="20% - Accent6 3 4 7 7" xfId="15614"/>
    <cellStyle name="20% - Accent6 3 4 8" xfId="15615"/>
    <cellStyle name="20% - Accent6 3 4 8 2" xfId="15616"/>
    <cellStyle name="20% - Accent6 3 4 9" xfId="15617"/>
    <cellStyle name="20% - Accent6 3 4 9 2" xfId="15618"/>
    <cellStyle name="20% - Accent6 3 5" xfId="15619"/>
    <cellStyle name="20% - Accent6 3 5 10" xfId="15620"/>
    <cellStyle name="20% - Accent6 3 5 11" xfId="15621"/>
    <cellStyle name="20% - Accent6 3 5 12" xfId="15622"/>
    <cellStyle name="20% - Accent6 3 5 13" xfId="15623"/>
    <cellStyle name="20% - Accent6 3 5 2" xfId="15624"/>
    <cellStyle name="20% - Accent6 3 5 2 10" xfId="15625"/>
    <cellStyle name="20% - Accent6 3 5 2 11" xfId="15626"/>
    <cellStyle name="20% - Accent6 3 5 2 2" xfId="15627"/>
    <cellStyle name="20% - Accent6 3 5 2 2 10" xfId="15628"/>
    <cellStyle name="20% - Accent6 3 5 2 2 2" xfId="15629"/>
    <cellStyle name="20% - Accent6 3 5 2 2 2 2" xfId="15630"/>
    <cellStyle name="20% - Accent6 3 5 2 2 2 2 2" xfId="15631"/>
    <cellStyle name="20% - Accent6 3 5 2 2 2 3" xfId="15632"/>
    <cellStyle name="20% - Accent6 3 5 2 2 2 3 2" xfId="15633"/>
    <cellStyle name="20% - Accent6 3 5 2 2 2 4" xfId="15634"/>
    <cellStyle name="20% - Accent6 3 5 2 2 2 5" xfId="15635"/>
    <cellStyle name="20% - Accent6 3 5 2 2 2 6" xfId="15636"/>
    <cellStyle name="20% - Accent6 3 5 2 2 2 7" xfId="15637"/>
    <cellStyle name="20% - Accent6 3 5 2 2 3" xfId="15638"/>
    <cellStyle name="20% - Accent6 3 5 2 2 3 2" xfId="15639"/>
    <cellStyle name="20% - Accent6 3 5 2 2 3 2 2" xfId="15640"/>
    <cellStyle name="20% - Accent6 3 5 2 2 3 3" xfId="15641"/>
    <cellStyle name="20% - Accent6 3 5 2 2 3 3 2" xfId="15642"/>
    <cellStyle name="20% - Accent6 3 5 2 2 3 4" xfId="15643"/>
    <cellStyle name="20% - Accent6 3 5 2 2 3 5" xfId="15644"/>
    <cellStyle name="20% - Accent6 3 5 2 2 3 6" xfId="15645"/>
    <cellStyle name="20% - Accent6 3 5 2 2 3 7" xfId="15646"/>
    <cellStyle name="20% - Accent6 3 5 2 2 4" xfId="15647"/>
    <cellStyle name="20% - Accent6 3 5 2 2 4 2" xfId="15648"/>
    <cellStyle name="20% - Accent6 3 5 2 2 4 2 2" xfId="15649"/>
    <cellStyle name="20% - Accent6 3 5 2 2 4 3" xfId="15650"/>
    <cellStyle name="20% - Accent6 3 5 2 2 4 3 2" xfId="15651"/>
    <cellStyle name="20% - Accent6 3 5 2 2 4 4" xfId="15652"/>
    <cellStyle name="20% - Accent6 3 5 2 2 4 5" xfId="15653"/>
    <cellStyle name="20% - Accent6 3 5 2 2 4 6" xfId="15654"/>
    <cellStyle name="20% - Accent6 3 5 2 2 4 7" xfId="15655"/>
    <cellStyle name="20% - Accent6 3 5 2 2 5" xfId="15656"/>
    <cellStyle name="20% - Accent6 3 5 2 2 5 2" xfId="15657"/>
    <cellStyle name="20% - Accent6 3 5 2 2 6" xfId="15658"/>
    <cellStyle name="20% - Accent6 3 5 2 2 6 2" xfId="15659"/>
    <cellStyle name="20% - Accent6 3 5 2 2 7" xfId="15660"/>
    <cellStyle name="20% - Accent6 3 5 2 2 8" xfId="15661"/>
    <cellStyle name="20% - Accent6 3 5 2 2 9" xfId="15662"/>
    <cellStyle name="20% - Accent6 3 5 2 3" xfId="15663"/>
    <cellStyle name="20% - Accent6 3 5 2 3 2" xfId="15664"/>
    <cellStyle name="20% - Accent6 3 5 2 3 2 2" xfId="15665"/>
    <cellStyle name="20% - Accent6 3 5 2 3 3" xfId="15666"/>
    <cellStyle name="20% - Accent6 3 5 2 3 3 2" xfId="15667"/>
    <cellStyle name="20% - Accent6 3 5 2 3 4" xfId="15668"/>
    <cellStyle name="20% - Accent6 3 5 2 3 5" xfId="15669"/>
    <cellStyle name="20% - Accent6 3 5 2 3 6" xfId="15670"/>
    <cellStyle name="20% - Accent6 3 5 2 3 7" xfId="15671"/>
    <cellStyle name="20% - Accent6 3 5 2 4" xfId="15672"/>
    <cellStyle name="20% - Accent6 3 5 2 4 2" xfId="15673"/>
    <cellStyle name="20% - Accent6 3 5 2 4 2 2" xfId="15674"/>
    <cellStyle name="20% - Accent6 3 5 2 4 3" xfId="15675"/>
    <cellStyle name="20% - Accent6 3 5 2 4 3 2" xfId="15676"/>
    <cellStyle name="20% - Accent6 3 5 2 4 4" xfId="15677"/>
    <cellStyle name="20% - Accent6 3 5 2 4 5" xfId="15678"/>
    <cellStyle name="20% - Accent6 3 5 2 4 6" xfId="15679"/>
    <cellStyle name="20% - Accent6 3 5 2 4 7" xfId="15680"/>
    <cellStyle name="20% - Accent6 3 5 2 5" xfId="15681"/>
    <cellStyle name="20% - Accent6 3 5 2 5 2" xfId="15682"/>
    <cellStyle name="20% - Accent6 3 5 2 5 2 2" xfId="15683"/>
    <cellStyle name="20% - Accent6 3 5 2 5 3" xfId="15684"/>
    <cellStyle name="20% - Accent6 3 5 2 5 3 2" xfId="15685"/>
    <cellStyle name="20% - Accent6 3 5 2 5 4" xfId="15686"/>
    <cellStyle name="20% - Accent6 3 5 2 5 5" xfId="15687"/>
    <cellStyle name="20% - Accent6 3 5 2 5 6" xfId="15688"/>
    <cellStyle name="20% - Accent6 3 5 2 5 7" xfId="15689"/>
    <cellStyle name="20% - Accent6 3 5 2 6" xfId="15690"/>
    <cellStyle name="20% - Accent6 3 5 2 6 2" xfId="15691"/>
    <cellStyle name="20% - Accent6 3 5 2 7" xfId="15692"/>
    <cellStyle name="20% - Accent6 3 5 2 7 2" xfId="15693"/>
    <cellStyle name="20% - Accent6 3 5 2 8" xfId="15694"/>
    <cellStyle name="20% - Accent6 3 5 2 9" xfId="15695"/>
    <cellStyle name="20% - Accent6 3 5 3" xfId="15696"/>
    <cellStyle name="20% - Accent6 3 5 3 10" xfId="15697"/>
    <cellStyle name="20% - Accent6 3 5 3 11" xfId="15698"/>
    <cellStyle name="20% - Accent6 3 5 3 2" xfId="15699"/>
    <cellStyle name="20% - Accent6 3 5 3 2 10" xfId="15700"/>
    <cellStyle name="20% - Accent6 3 5 3 2 2" xfId="15701"/>
    <cellStyle name="20% - Accent6 3 5 3 2 2 2" xfId="15702"/>
    <cellStyle name="20% - Accent6 3 5 3 2 2 2 2" xfId="15703"/>
    <cellStyle name="20% - Accent6 3 5 3 2 2 3" xfId="15704"/>
    <cellStyle name="20% - Accent6 3 5 3 2 2 3 2" xfId="15705"/>
    <cellStyle name="20% - Accent6 3 5 3 2 2 4" xfId="15706"/>
    <cellStyle name="20% - Accent6 3 5 3 2 2 5" xfId="15707"/>
    <cellStyle name="20% - Accent6 3 5 3 2 2 6" xfId="15708"/>
    <cellStyle name="20% - Accent6 3 5 3 2 2 7" xfId="15709"/>
    <cellStyle name="20% - Accent6 3 5 3 2 3" xfId="15710"/>
    <cellStyle name="20% - Accent6 3 5 3 2 3 2" xfId="15711"/>
    <cellStyle name="20% - Accent6 3 5 3 2 3 2 2" xfId="15712"/>
    <cellStyle name="20% - Accent6 3 5 3 2 3 3" xfId="15713"/>
    <cellStyle name="20% - Accent6 3 5 3 2 3 3 2" xfId="15714"/>
    <cellStyle name="20% - Accent6 3 5 3 2 3 4" xfId="15715"/>
    <cellStyle name="20% - Accent6 3 5 3 2 3 5" xfId="15716"/>
    <cellStyle name="20% - Accent6 3 5 3 2 3 6" xfId="15717"/>
    <cellStyle name="20% - Accent6 3 5 3 2 3 7" xfId="15718"/>
    <cellStyle name="20% - Accent6 3 5 3 2 4" xfId="15719"/>
    <cellStyle name="20% - Accent6 3 5 3 2 4 2" xfId="15720"/>
    <cellStyle name="20% - Accent6 3 5 3 2 4 2 2" xfId="15721"/>
    <cellStyle name="20% - Accent6 3 5 3 2 4 3" xfId="15722"/>
    <cellStyle name="20% - Accent6 3 5 3 2 4 3 2" xfId="15723"/>
    <cellStyle name="20% - Accent6 3 5 3 2 4 4" xfId="15724"/>
    <cellStyle name="20% - Accent6 3 5 3 2 4 5" xfId="15725"/>
    <cellStyle name="20% - Accent6 3 5 3 2 4 6" xfId="15726"/>
    <cellStyle name="20% - Accent6 3 5 3 2 4 7" xfId="15727"/>
    <cellStyle name="20% - Accent6 3 5 3 2 5" xfId="15728"/>
    <cellStyle name="20% - Accent6 3 5 3 2 5 2" xfId="15729"/>
    <cellStyle name="20% - Accent6 3 5 3 2 6" xfId="15730"/>
    <cellStyle name="20% - Accent6 3 5 3 2 6 2" xfId="15731"/>
    <cellStyle name="20% - Accent6 3 5 3 2 7" xfId="15732"/>
    <cellStyle name="20% - Accent6 3 5 3 2 8" xfId="15733"/>
    <cellStyle name="20% - Accent6 3 5 3 2 9" xfId="15734"/>
    <cellStyle name="20% - Accent6 3 5 3 3" xfId="15735"/>
    <cellStyle name="20% - Accent6 3 5 3 3 2" xfId="15736"/>
    <cellStyle name="20% - Accent6 3 5 3 3 2 2" xfId="15737"/>
    <cellStyle name="20% - Accent6 3 5 3 3 3" xfId="15738"/>
    <cellStyle name="20% - Accent6 3 5 3 3 3 2" xfId="15739"/>
    <cellStyle name="20% - Accent6 3 5 3 3 4" xfId="15740"/>
    <cellStyle name="20% - Accent6 3 5 3 3 5" xfId="15741"/>
    <cellStyle name="20% - Accent6 3 5 3 3 6" xfId="15742"/>
    <cellStyle name="20% - Accent6 3 5 3 3 7" xfId="15743"/>
    <cellStyle name="20% - Accent6 3 5 3 4" xfId="15744"/>
    <cellStyle name="20% - Accent6 3 5 3 4 2" xfId="15745"/>
    <cellStyle name="20% - Accent6 3 5 3 4 2 2" xfId="15746"/>
    <cellStyle name="20% - Accent6 3 5 3 4 3" xfId="15747"/>
    <cellStyle name="20% - Accent6 3 5 3 4 3 2" xfId="15748"/>
    <cellStyle name="20% - Accent6 3 5 3 4 4" xfId="15749"/>
    <cellStyle name="20% - Accent6 3 5 3 4 5" xfId="15750"/>
    <cellStyle name="20% - Accent6 3 5 3 4 6" xfId="15751"/>
    <cellStyle name="20% - Accent6 3 5 3 4 7" xfId="15752"/>
    <cellStyle name="20% - Accent6 3 5 3 5" xfId="15753"/>
    <cellStyle name="20% - Accent6 3 5 3 5 2" xfId="15754"/>
    <cellStyle name="20% - Accent6 3 5 3 5 2 2" xfId="15755"/>
    <cellStyle name="20% - Accent6 3 5 3 5 3" xfId="15756"/>
    <cellStyle name="20% - Accent6 3 5 3 5 3 2" xfId="15757"/>
    <cellStyle name="20% - Accent6 3 5 3 5 4" xfId="15758"/>
    <cellStyle name="20% - Accent6 3 5 3 5 5" xfId="15759"/>
    <cellStyle name="20% - Accent6 3 5 3 5 6" xfId="15760"/>
    <cellStyle name="20% - Accent6 3 5 3 5 7" xfId="15761"/>
    <cellStyle name="20% - Accent6 3 5 3 6" xfId="15762"/>
    <cellStyle name="20% - Accent6 3 5 3 6 2" xfId="15763"/>
    <cellStyle name="20% - Accent6 3 5 3 7" xfId="15764"/>
    <cellStyle name="20% - Accent6 3 5 3 7 2" xfId="15765"/>
    <cellStyle name="20% - Accent6 3 5 3 8" xfId="15766"/>
    <cellStyle name="20% - Accent6 3 5 3 9" xfId="15767"/>
    <cellStyle name="20% - Accent6 3 5 4" xfId="15768"/>
    <cellStyle name="20% - Accent6 3 5 4 10" xfId="15769"/>
    <cellStyle name="20% - Accent6 3 5 4 2" xfId="15770"/>
    <cellStyle name="20% - Accent6 3 5 4 2 2" xfId="15771"/>
    <cellStyle name="20% - Accent6 3 5 4 2 2 2" xfId="15772"/>
    <cellStyle name="20% - Accent6 3 5 4 2 3" xfId="15773"/>
    <cellStyle name="20% - Accent6 3 5 4 2 3 2" xfId="15774"/>
    <cellStyle name="20% - Accent6 3 5 4 2 4" xfId="15775"/>
    <cellStyle name="20% - Accent6 3 5 4 2 5" xfId="15776"/>
    <cellStyle name="20% - Accent6 3 5 4 2 6" xfId="15777"/>
    <cellStyle name="20% - Accent6 3 5 4 2 7" xfId="15778"/>
    <cellStyle name="20% - Accent6 3 5 4 3" xfId="15779"/>
    <cellStyle name="20% - Accent6 3 5 4 3 2" xfId="15780"/>
    <cellStyle name="20% - Accent6 3 5 4 3 2 2" xfId="15781"/>
    <cellStyle name="20% - Accent6 3 5 4 3 3" xfId="15782"/>
    <cellStyle name="20% - Accent6 3 5 4 3 3 2" xfId="15783"/>
    <cellStyle name="20% - Accent6 3 5 4 3 4" xfId="15784"/>
    <cellStyle name="20% - Accent6 3 5 4 3 5" xfId="15785"/>
    <cellStyle name="20% - Accent6 3 5 4 3 6" xfId="15786"/>
    <cellStyle name="20% - Accent6 3 5 4 3 7" xfId="15787"/>
    <cellStyle name="20% - Accent6 3 5 4 4" xfId="15788"/>
    <cellStyle name="20% - Accent6 3 5 4 4 2" xfId="15789"/>
    <cellStyle name="20% - Accent6 3 5 4 4 2 2" xfId="15790"/>
    <cellStyle name="20% - Accent6 3 5 4 4 3" xfId="15791"/>
    <cellStyle name="20% - Accent6 3 5 4 4 3 2" xfId="15792"/>
    <cellStyle name="20% - Accent6 3 5 4 4 4" xfId="15793"/>
    <cellStyle name="20% - Accent6 3 5 4 4 5" xfId="15794"/>
    <cellStyle name="20% - Accent6 3 5 4 4 6" xfId="15795"/>
    <cellStyle name="20% - Accent6 3 5 4 4 7" xfId="15796"/>
    <cellStyle name="20% - Accent6 3 5 4 5" xfId="15797"/>
    <cellStyle name="20% - Accent6 3 5 4 5 2" xfId="15798"/>
    <cellStyle name="20% - Accent6 3 5 4 6" xfId="15799"/>
    <cellStyle name="20% - Accent6 3 5 4 6 2" xfId="15800"/>
    <cellStyle name="20% - Accent6 3 5 4 7" xfId="15801"/>
    <cellStyle name="20% - Accent6 3 5 4 8" xfId="15802"/>
    <cellStyle name="20% - Accent6 3 5 4 9" xfId="15803"/>
    <cellStyle name="20% - Accent6 3 5 5" xfId="15804"/>
    <cellStyle name="20% - Accent6 3 5 5 2" xfId="15805"/>
    <cellStyle name="20% - Accent6 3 5 5 2 2" xfId="15806"/>
    <cellStyle name="20% - Accent6 3 5 5 3" xfId="15807"/>
    <cellStyle name="20% - Accent6 3 5 5 3 2" xfId="15808"/>
    <cellStyle name="20% - Accent6 3 5 5 4" xfId="15809"/>
    <cellStyle name="20% - Accent6 3 5 5 5" xfId="15810"/>
    <cellStyle name="20% - Accent6 3 5 5 6" xfId="15811"/>
    <cellStyle name="20% - Accent6 3 5 5 7" xfId="15812"/>
    <cellStyle name="20% - Accent6 3 5 6" xfId="15813"/>
    <cellStyle name="20% - Accent6 3 5 6 2" xfId="15814"/>
    <cellStyle name="20% - Accent6 3 5 6 2 2" xfId="15815"/>
    <cellStyle name="20% - Accent6 3 5 6 3" xfId="15816"/>
    <cellStyle name="20% - Accent6 3 5 6 3 2" xfId="15817"/>
    <cellStyle name="20% - Accent6 3 5 6 4" xfId="15818"/>
    <cellStyle name="20% - Accent6 3 5 6 5" xfId="15819"/>
    <cellStyle name="20% - Accent6 3 5 6 6" xfId="15820"/>
    <cellStyle name="20% - Accent6 3 5 6 7" xfId="15821"/>
    <cellStyle name="20% - Accent6 3 5 7" xfId="15822"/>
    <cellStyle name="20% - Accent6 3 5 7 2" xfId="15823"/>
    <cellStyle name="20% - Accent6 3 5 7 2 2" xfId="15824"/>
    <cellStyle name="20% - Accent6 3 5 7 3" xfId="15825"/>
    <cellStyle name="20% - Accent6 3 5 7 3 2" xfId="15826"/>
    <cellStyle name="20% - Accent6 3 5 7 4" xfId="15827"/>
    <cellStyle name="20% - Accent6 3 5 7 5" xfId="15828"/>
    <cellStyle name="20% - Accent6 3 5 7 6" xfId="15829"/>
    <cellStyle name="20% - Accent6 3 5 7 7" xfId="15830"/>
    <cellStyle name="20% - Accent6 3 5 8" xfId="15831"/>
    <cellStyle name="20% - Accent6 3 5 8 2" xfId="15832"/>
    <cellStyle name="20% - Accent6 3 5 9" xfId="15833"/>
    <cellStyle name="20% - Accent6 3 5 9 2" xfId="15834"/>
    <cellStyle name="20% - Accent6 3 6" xfId="15835"/>
    <cellStyle name="20% - Accent6 3 6 10" xfId="15836"/>
    <cellStyle name="20% - Accent6 3 6 11" xfId="15837"/>
    <cellStyle name="20% - Accent6 3 6 12" xfId="15838"/>
    <cellStyle name="20% - Accent6 3 6 13" xfId="15839"/>
    <cellStyle name="20% - Accent6 3 6 2" xfId="15840"/>
    <cellStyle name="20% - Accent6 3 6 2 10" xfId="15841"/>
    <cellStyle name="20% - Accent6 3 6 2 11" xfId="15842"/>
    <cellStyle name="20% - Accent6 3 6 2 2" xfId="15843"/>
    <cellStyle name="20% - Accent6 3 6 2 2 10" xfId="15844"/>
    <cellStyle name="20% - Accent6 3 6 2 2 2" xfId="15845"/>
    <cellStyle name="20% - Accent6 3 6 2 2 2 2" xfId="15846"/>
    <cellStyle name="20% - Accent6 3 6 2 2 2 2 2" xfId="15847"/>
    <cellStyle name="20% - Accent6 3 6 2 2 2 3" xfId="15848"/>
    <cellStyle name="20% - Accent6 3 6 2 2 2 3 2" xfId="15849"/>
    <cellStyle name="20% - Accent6 3 6 2 2 2 4" xfId="15850"/>
    <cellStyle name="20% - Accent6 3 6 2 2 2 5" xfId="15851"/>
    <cellStyle name="20% - Accent6 3 6 2 2 2 6" xfId="15852"/>
    <cellStyle name="20% - Accent6 3 6 2 2 2 7" xfId="15853"/>
    <cellStyle name="20% - Accent6 3 6 2 2 3" xfId="15854"/>
    <cellStyle name="20% - Accent6 3 6 2 2 3 2" xfId="15855"/>
    <cellStyle name="20% - Accent6 3 6 2 2 3 2 2" xfId="15856"/>
    <cellStyle name="20% - Accent6 3 6 2 2 3 3" xfId="15857"/>
    <cellStyle name="20% - Accent6 3 6 2 2 3 3 2" xfId="15858"/>
    <cellStyle name="20% - Accent6 3 6 2 2 3 4" xfId="15859"/>
    <cellStyle name="20% - Accent6 3 6 2 2 3 5" xfId="15860"/>
    <cellStyle name="20% - Accent6 3 6 2 2 3 6" xfId="15861"/>
    <cellStyle name="20% - Accent6 3 6 2 2 3 7" xfId="15862"/>
    <cellStyle name="20% - Accent6 3 6 2 2 4" xfId="15863"/>
    <cellStyle name="20% - Accent6 3 6 2 2 4 2" xfId="15864"/>
    <cellStyle name="20% - Accent6 3 6 2 2 4 2 2" xfId="15865"/>
    <cellStyle name="20% - Accent6 3 6 2 2 4 3" xfId="15866"/>
    <cellStyle name="20% - Accent6 3 6 2 2 4 3 2" xfId="15867"/>
    <cellStyle name="20% - Accent6 3 6 2 2 4 4" xfId="15868"/>
    <cellStyle name="20% - Accent6 3 6 2 2 4 5" xfId="15869"/>
    <cellStyle name="20% - Accent6 3 6 2 2 4 6" xfId="15870"/>
    <cellStyle name="20% - Accent6 3 6 2 2 4 7" xfId="15871"/>
    <cellStyle name="20% - Accent6 3 6 2 2 5" xfId="15872"/>
    <cellStyle name="20% - Accent6 3 6 2 2 5 2" xfId="15873"/>
    <cellStyle name="20% - Accent6 3 6 2 2 6" xfId="15874"/>
    <cellStyle name="20% - Accent6 3 6 2 2 6 2" xfId="15875"/>
    <cellStyle name="20% - Accent6 3 6 2 2 7" xfId="15876"/>
    <cellStyle name="20% - Accent6 3 6 2 2 8" xfId="15877"/>
    <cellStyle name="20% - Accent6 3 6 2 2 9" xfId="15878"/>
    <cellStyle name="20% - Accent6 3 6 2 3" xfId="15879"/>
    <cellStyle name="20% - Accent6 3 6 2 3 2" xfId="15880"/>
    <cellStyle name="20% - Accent6 3 6 2 3 2 2" xfId="15881"/>
    <cellStyle name="20% - Accent6 3 6 2 3 3" xfId="15882"/>
    <cellStyle name="20% - Accent6 3 6 2 3 3 2" xfId="15883"/>
    <cellStyle name="20% - Accent6 3 6 2 3 4" xfId="15884"/>
    <cellStyle name="20% - Accent6 3 6 2 3 5" xfId="15885"/>
    <cellStyle name="20% - Accent6 3 6 2 3 6" xfId="15886"/>
    <cellStyle name="20% - Accent6 3 6 2 3 7" xfId="15887"/>
    <cellStyle name="20% - Accent6 3 6 2 4" xfId="15888"/>
    <cellStyle name="20% - Accent6 3 6 2 4 2" xfId="15889"/>
    <cellStyle name="20% - Accent6 3 6 2 4 2 2" xfId="15890"/>
    <cellStyle name="20% - Accent6 3 6 2 4 3" xfId="15891"/>
    <cellStyle name="20% - Accent6 3 6 2 4 3 2" xfId="15892"/>
    <cellStyle name="20% - Accent6 3 6 2 4 4" xfId="15893"/>
    <cellStyle name="20% - Accent6 3 6 2 4 5" xfId="15894"/>
    <cellStyle name="20% - Accent6 3 6 2 4 6" xfId="15895"/>
    <cellStyle name="20% - Accent6 3 6 2 4 7" xfId="15896"/>
    <cellStyle name="20% - Accent6 3 6 2 5" xfId="15897"/>
    <cellStyle name="20% - Accent6 3 6 2 5 2" xfId="15898"/>
    <cellStyle name="20% - Accent6 3 6 2 5 2 2" xfId="15899"/>
    <cellStyle name="20% - Accent6 3 6 2 5 3" xfId="15900"/>
    <cellStyle name="20% - Accent6 3 6 2 5 3 2" xfId="15901"/>
    <cellStyle name="20% - Accent6 3 6 2 5 4" xfId="15902"/>
    <cellStyle name="20% - Accent6 3 6 2 5 5" xfId="15903"/>
    <cellStyle name="20% - Accent6 3 6 2 5 6" xfId="15904"/>
    <cellStyle name="20% - Accent6 3 6 2 5 7" xfId="15905"/>
    <cellStyle name="20% - Accent6 3 6 2 6" xfId="15906"/>
    <cellStyle name="20% - Accent6 3 6 2 6 2" xfId="15907"/>
    <cellStyle name="20% - Accent6 3 6 2 7" xfId="15908"/>
    <cellStyle name="20% - Accent6 3 6 2 7 2" xfId="15909"/>
    <cellStyle name="20% - Accent6 3 6 2 8" xfId="15910"/>
    <cellStyle name="20% - Accent6 3 6 2 9" xfId="15911"/>
    <cellStyle name="20% - Accent6 3 6 3" xfId="15912"/>
    <cellStyle name="20% - Accent6 3 6 3 10" xfId="15913"/>
    <cellStyle name="20% - Accent6 3 6 3 11" xfId="15914"/>
    <cellStyle name="20% - Accent6 3 6 3 2" xfId="15915"/>
    <cellStyle name="20% - Accent6 3 6 3 2 10" xfId="15916"/>
    <cellStyle name="20% - Accent6 3 6 3 2 2" xfId="15917"/>
    <cellStyle name="20% - Accent6 3 6 3 2 2 2" xfId="15918"/>
    <cellStyle name="20% - Accent6 3 6 3 2 2 2 2" xfId="15919"/>
    <cellStyle name="20% - Accent6 3 6 3 2 2 3" xfId="15920"/>
    <cellStyle name="20% - Accent6 3 6 3 2 2 3 2" xfId="15921"/>
    <cellStyle name="20% - Accent6 3 6 3 2 2 4" xfId="15922"/>
    <cellStyle name="20% - Accent6 3 6 3 2 2 5" xfId="15923"/>
    <cellStyle name="20% - Accent6 3 6 3 2 2 6" xfId="15924"/>
    <cellStyle name="20% - Accent6 3 6 3 2 2 7" xfId="15925"/>
    <cellStyle name="20% - Accent6 3 6 3 2 3" xfId="15926"/>
    <cellStyle name="20% - Accent6 3 6 3 2 3 2" xfId="15927"/>
    <cellStyle name="20% - Accent6 3 6 3 2 3 2 2" xfId="15928"/>
    <cellStyle name="20% - Accent6 3 6 3 2 3 3" xfId="15929"/>
    <cellStyle name="20% - Accent6 3 6 3 2 3 3 2" xfId="15930"/>
    <cellStyle name="20% - Accent6 3 6 3 2 3 4" xfId="15931"/>
    <cellStyle name="20% - Accent6 3 6 3 2 3 5" xfId="15932"/>
    <cellStyle name="20% - Accent6 3 6 3 2 3 6" xfId="15933"/>
    <cellStyle name="20% - Accent6 3 6 3 2 3 7" xfId="15934"/>
    <cellStyle name="20% - Accent6 3 6 3 2 4" xfId="15935"/>
    <cellStyle name="20% - Accent6 3 6 3 2 4 2" xfId="15936"/>
    <cellStyle name="20% - Accent6 3 6 3 2 4 2 2" xfId="15937"/>
    <cellStyle name="20% - Accent6 3 6 3 2 4 3" xfId="15938"/>
    <cellStyle name="20% - Accent6 3 6 3 2 4 3 2" xfId="15939"/>
    <cellStyle name="20% - Accent6 3 6 3 2 4 4" xfId="15940"/>
    <cellStyle name="20% - Accent6 3 6 3 2 4 5" xfId="15941"/>
    <cellStyle name="20% - Accent6 3 6 3 2 4 6" xfId="15942"/>
    <cellStyle name="20% - Accent6 3 6 3 2 4 7" xfId="15943"/>
    <cellStyle name="20% - Accent6 3 6 3 2 5" xfId="15944"/>
    <cellStyle name="20% - Accent6 3 6 3 2 5 2" xfId="15945"/>
    <cellStyle name="20% - Accent6 3 6 3 2 6" xfId="15946"/>
    <cellStyle name="20% - Accent6 3 6 3 2 6 2" xfId="15947"/>
    <cellStyle name="20% - Accent6 3 6 3 2 7" xfId="15948"/>
    <cellStyle name="20% - Accent6 3 6 3 2 8" xfId="15949"/>
    <cellStyle name="20% - Accent6 3 6 3 2 9" xfId="15950"/>
    <cellStyle name="20% - Accent6 3 6 3 3" xfId="15951"/>
    <cellStyle name="20% - Accent6 3 6 3 3 2" xfId="15952"/>
    <cellStyle name="20% - Accent6 3 6 3 3 2 2" xfId="15953"/>
    <cellStyle name="20% - Accent6 3 6 3 3 3" xfId="15954"/>
    <cellStyle name="20% - Accent6 3 6 3 3 3 2" xfId="15955"/>
    <cellStyle name="20% - Accent6 3 6 3 3 4" xfId="15956"/>
    <cellStyle name="20% - Accent6 3 6 3 3 5" xfId="15957"/>
    <cellStyle name="20% - Accent6 3 6 3 3 6" xfId="15958"/>
    <cellStyle name="20% - Accent6 3 6 3 3 7" xfId="15959"/>
    <cellStyle name="20% - Accent6 3 6 3 4" xfId="15960"/>
    <cellStyle name="20% - Accent6 3 6 3 4 2" xfId="15961"/>
    <cellStyle name="20% - Accent6 3 6 3 4 2 2" xfId="15962"/>
    <cellStyle name="20% - Accent6 3 6 3 4 3" xfId="15963"/>
    <cellStyle name="20% - Accent6 3 6 3 4 3 2" xfId="15964"/>
    <cellStyle name="20% - Accent6 3 6 3 4 4" xfId="15965"/>
    <cellStyle name="20% - Accent6 3 6 3 4 5" xfId="15966"/>
    <cellStyle name="20% - Accent6 3 6 3 4 6" xfId="15967"/>
    <cellStyle name="20% - Accent6 3 6 3 4 7" xfId="15968"/>
    <cellStyle name="20% - Accent6 3 6 3 5" xfId="15969"/>
    <cellStyle name="20% - Accent6 3 6 3 5 2" xfId="15970"/>
    <cellStyle name="20% - Accent6 3 6 3 5 2 2" xfId="15971"/>
    <cellStyle name="20% - Accent6 3 6 3 5 3" xfId="15972"/>
    <cellStyle name="20% - Accent6 3 6 3 5 3 2" xfId="15973"/>
    <cellStyle name="20% - Accent6 3 6 3 5 4" xfId="15974"/>
    <cellStyle name="20% - Accent6 3 6 3 5 5" xfId="15975"/>
    <cellStyle name="20% - Accent6 3 6 3 5 6" xfId="15976"/>
    <cellStyle name="20% - Accent6 3 6 3 5 7" xfId="15977"/>
    <cellStyle name="20% - Accent6 3 6 3 6" xfId="15978"/>
    <cellStyle name="20% - Accent6 3 6 3 6 2" xfId="15979"/>
    <cellStyle name="20% - Accent6 3 6 3 7" xfId="15980"/>
    <cellStyle name="20% - Accent6 3 6 3 7 2" xfId="15981"/>
    <cellStyle name="20% - Accent6 3 6 3 8" xfId="15982"/>
    <cellStyle name="20% - Accent6 3 6 3 9" xfId="15983"/>
    <cellStyle name="20% - Accent6 3 6 4" xfId="15984"/>
    <cellStyle name="20% - Accent6 3 6 4 10" xfId="15985"/>
    <cellStyle name="20% - Accent6 3 6 4 2" xfId="15986"/>
    <cellStyle name="20% - Accent6 3 6 4 2 2" xfId="15987"/>
    <cellStyle name="20% - Accent6 3 6 4 2 2 2" xfId="15988"/>
    <cellStyle name="20% - Accent6 3 6 4 2 3" xfId="15989"/>
    <cellStyle name="20% - Accent6 3 6 4 2 3 2" xfId="15990"/>
    <cellStyle name="20% - Accent6 3 6 4 2 4" xfId="15991"/>
    <cellStyle name="20% - Accent6 3 6 4 2 5" xfId="15992"/>
    <cellStyle name="20% - Accent6 3 6 4 2 6" xfId="15993"/>
    <cellStyle name="20% - Accent6 3 6 4 2 7" xfId="15994"/>
    <cellStyle name="20% - Accent6 3 6 4 3" xfId="15995"/>
    <cellStyle name="20% - Accent6 3 6 4 3 2" xfId="15996"/>
    <cellStyle name="20% - Accent6 3 6 4 3 2 2" xfId="15997"/>
    <cellStyle name="20% - Accent6 3 6 4 3 3" xfId="15998"/>
    <cellStyle name="20% - Accent6 3 6 4 3 3 2" xfId="15999"/>
    <cellStyle name="20% - Accent6 3 6 4 3 4" xfId="16000"/>
    <cellStyle name="20% - Accent6 3 6 4 3 5" xfId="16001"/>
    <cellStyle name="20% - Accent6 3 6 4 3 6" xfId="16002"/>
    <cellStyle name="20% - Accent6 3 6 4 3 7" xfId="16003"/>
    <cellStyle name="20% - Accent6 3 6 4 4" xfId="16004"/>
    <cellStyle name="20% - Accent6 3 6 4 4 2" xfId="16005"/>
    <cellStyle name="20% - Accent6 3 6 4 4 2 2" xfId="16006"/>
    <cellStyle name="20% - Accent6 3 6 4 4 3" xfId="16007"/>
    <cellStyle name="20% - Accent6 3 6 4 4 3 2" xfId="16008"/>
    <cellStyle name="20% - Accent6 3 6 4 4 4" xfId="16009"/>
    <cellStyle name="20% - Accent6 3 6 4 4 5" xfId="16010"/>
    <cellStyle name="20% - Accent6 3 6 4 4 6" xfId="16011"/>
    <cellStyle name="20% - Accent6 3 6 4 4 7" xfId="16012"/>
    <cellStyle name="20% - Accent6 3 6 4 5" xfId="16013"/>
    <cellStyle name="20% - Accent6 3 6 4 5 2" xfId="16014"/>
    <cellStyle name="20% - Accent6 3 6 4 6" xfId="16015"/>
    <cellStyle name="20% - Accent6 3 6 4 6 2" xfId="16016"/>
    <cellStyle name="20% - Accent6 3 6 4 7" xfId="16017"/>
    <cellStyle name="20% - Accent6 3 6 4 8" xfId="16018"/>
    <cellStyle name="20% - Accent6 3 6 4 9" xfId="16019"/>
    <cellStyle name="20% - Accent6 3 6 5" xfId="16020"/>
    <cellStyle name="20% - Accent6 3 6 5 2" xfId="16021"/>
    <cellStyle name="20% - Accent6 3 6 5 2 2" xfId="16022"/>
    <cellStyle name="20% - Accent6 3 6 5 3" xfId="16023"/>
    <cellStyle name="20% - Accent6 3 6 5 3 2" xfId="16024"/>
    <cellStyle name="20% - Accent6 3 6 5 4" xfId="16025"/>
    <cellStyle name="20% - Accent6 3 6 5 5" xfId="16026"/>
    <cellStyle name="20% - Accent6 3 6 5 6" xfId="16027"/>
    <cellStyle name="20% - Accent6 3 6 5 7" xfId="16028"/>
    <cellStyle name="20% - Accent6 3 6 6" xfId="16029"/>
    <cellStyle name="20% - Accent6 3 6 6 2" xfId="16030"/>
    <cellStyle name="20% - Accent6 3 6 6 2 2" xfId="16031"/>
    <cellStyle name="20% - Accent6 3 6 6 3" xfId="16032"/>
    <cellStyle name="20% - Accent6 3 6 6 3 2" xfId="16033"/>
    <cellStyle name="20% - Accent6 3 6 6 4" xfId="16034"/>
    <cellStyle name="20% - Accent6 3 6 6 5" xfId="16035"/>
    <cellStyle name="20% - Accent6 3 6 6 6" xfId="16036"/>
    <cellStyle name="20% - Accent6 3 6 6 7" xfId="16037"/>
    <cellStyle name="20% - Accent6 3 6 7" xfId="16038"/>
    <cellStyle name="20% - Accent6 3 6 7 2" xfId="16039"/>
    <cellStyle name="20% - Accent6 3 6 7 2 2" xfId="16040"/>
    <cellStyle name="20% - Accent6 3 6 7 3" xfId="16041"/>
    <cellStyle name="20% - Accent6 3 6 7 3 2" xfId="16042"/>
    <cellStyle name="20% - Accent6 3 6 7 4" xfId="16043"/>
    <cellStyle name="20% - Accent6 3 6 7 5" xfId="16044"/>
    <cellStyle name="20% - Accent6 3 6 7 6" xfId="16045"/>
    <cellStyle name="20% - Accent6 3 6 7 7" xfId="16046"/>
    <cellStyle name="20% - Accent6 3 6 8" xfId="16047"/>
    <cellStyle name="20% - Accent6 3 6 8 2" xfId="16048"/>
    <cellStyle name="20% - Accent6 3 6 9" xfId="16049"/>
    <cellStyle name="20% - Accent6 3 6 9 2" xfId="16050"/>
    <cellStyle name="20% - Accent6 3 7" xfId="16051"/>
    <cellStyle name="20% - Accent6 3 7 10" xfId="16052"/>
    <cellStyle name="20% - Accent6 3 7 11" xfId="16053"/>
    <cellStyle name="20% - Accent6 3 7 2" xfId="16054"/>
    <cellStyle name="20% - Accent6 3 7 2 10" xfId="16055"/>
    <cellStyle name="20% - Accent6 3 7 2 2" xfId="16056"/>
    <cellStyle name="20% - Accent6 3 7 2 2 2" xfId="16057"/>
    <cellStyle name="20% - Accent6 3 7 2 2 2 2" xfId="16058"/>
    <cellStyle name="20% - Accent6 3 7 2 2 3" xfId="16059"/>
    <cellStyle name="20% - Accent6 3 7 2 2 3 2" xfId="16060"/>
    <cellStyle name="20% - Accent6 3 7 2 2 4" xfId="16061"/>
    <cellStyle name="20% - Accent6 3 7 2 2 5" xfId="16062"/>
    <cellStyle name="20% - Accent6 3 7 2 2 6" xfId="16063"/>
    <cellStyle name="20% - Accent6 3 7 2 2 7" xfId="16064"/>
    <cellStyle name="20% - Accent6 3 7 2 3" xfId="16065"/>
    <cellStyle name="20% - Accent6 3 7 2 3 2" xfId="16066"/>
    <cellStyle name="20% - Accent6 3 7 2 3 2 2" xfId="16067"/>
    <cellStyle name="20% - Accent6 3 7 2 3 3" xfId="16068"/>
    <cellStyle name="20% - Accent6 3 7 2 3 3 2" xfId="16069"/>
    <cellStyle name="20% - Accent6 3 7 2 3 4" xfId="16070"/>
    <cellStyle name="20% - Accent6 3 7 2 3 5" xfId="16071"/>
    <cellStyle name="20% - Accent6 3 7 2 3 6" xfId="16072"/>
    <cellStyle name="20% - Accent6 3 7 2 3 7" xfId="16073"/>
    <cellStyle name="20% - Accent6 3 7 2 4" xfId="16074"/>
    <cellStyle name="20% - Accent6 3 7 2 4 2" xfId="16075"/>
    <cellStyle name="20% - Accent6 3 7 2 4 2 2" xfId="16076"/>
    <cellStyle name="20% - Accent6 3 7 2 4 3" xfId="16077"/>
    <cellStyle name="20% - Accent6 3 7 2 4 3 2" xfId="16078"/>
    <cellStyle name="20% - Accent6 3 7 2 4 4" xfId="16079"/>
    <cellStyle name="20% - Accent6 3 7 2 4 5" xfId="16080"/>
    <cellStyle name="20% - Accent6 3 7 2 4 6" xfId="16081"/>
    <cellStyle name="20% - Accent6 3 7 2 4 7" xfId="16082"/>
    <cellStyle name="20% - Accent6 3 7 2 5" xfId="16083"/>
    <cellStyle name="20% - Accent6 3 7 2 5 2" xfId="16084"/>
    <cellStyle name="20% - Accent6 3 7 2 6" xfId="16085"/>
    <cellStyle name="20% - Accent6 3 7 2 6 2" xfId="16086"/>
    <cellStyle name="20% - Accent6 3 7 2 7" xfId="16087"/>
    <cellStyle name="20% - Accent6 3 7 2 8" xfId="16088"/>
    <cellStyle name="20% - Accent6 3 7 2 9" xfId="16089"/>
    <cellStyle name="20% - Accent6 3 7 3" xfId="16090"/>
    <cellStyle name="20% - Accent6 3 7 3 2" xfId="16091"/>
    <cellStyle name="20% - Accent6 3 7 3 2 2" xfId="16092"/>
    <cellStyle name="20% - Accent6 3 7 3 3" xfId="16093"/>
    <cellStyle name="20% - Accent6 3 7 3 3 2" xfId="16094"/>
    <cellStyle name="20% - Accent6 3 7 3 4" xfId="16095"/>
    <cellStyle name="20% - Accent6 3 7 3 5" xfId="16096"/>
    <cellStyle name="20% - Accent6 3 7 3 6" xfId="16097"/>
    <cellStyle name="20% - Accent6 3 7 3 7" xfId="16098"/>
    <cellStyle name="20% - Accent6 3 7 4" xfId="16099"/>
    <cellStyle name="20% - Accent6 3 7 4 2" xfId="16100"/>
    <cellStyle name="20% - Accent6 3 7 4 2 2" xfId="16101"/>
    <cellStyle name="20% - Accent6 3 7 4 3" xfId="16102"/>
    <cellStyle name="20% - Accent6 3 7 4 3 2" xfId="16103"/>
    <cellStyle name="20% - Accent6 3 7 4 4" xfId="16104"/>
    <cellStyle name="20% - Accent6 3 7 4 5" xfId="16105"/>
    <cellStyle name="20% - Accent6 3 7 4 6" xfId="16106"/>
    <cellStyle name="20% - Accent6 3 7 4 7" xfId="16107"/>
    <cellStyle name="20% - Accent6 3 7 5" xfId="16108"/>
    <cellStyle name="20% - Accent6 3 7 5 2" xfId="16109"/>
    <cellStyle name="20% - Accent6 3 7 5 2 2" xfId="16110"/>
    <cellStyle name="20% - Accent6 3 7 5 3" xfId="16111"/>
    <cellStyle name="20% - Accent6 3 7 5 3 2" xfId="16112"/>
    <cellStyle name="20% - Accent6 3 7 5 4" xfId="16113"/>
    <cellStyle name="20% - Accent6 3 7 5 5" xfId="16114"/>
    <cellStyle name="20% - Accent6 3 7 5 6" xfId="16115"/>
    <cellStyle name="20% - Accent6 3 7 5 7" xfId="16116"/>
    <cellStyle name="20% - Accent6 3 7 6" xfId="16117"/>
    <cellStyle name="20% - Accent6 3 7 6 2" xfId="16118"/>
    <cellStyle name="20% - Accent6 3 7 7" xfId="16119"/>
    <cellStyle name="20% - Accent6 3 7 7 2" xfId="16120"/>
    <cellStyle name="20% - Accent6 3 7 8" xfId="16121"/>
    <cellStyle name="20% - Accent6 3 7 9" xfId="16122"/>
    <cellStyle name="20% - Accent6 3 8" xfId="16123"/>
    <cellStyle name="20% - Accent6 3 8 10" xfId="16124"/>
    <cellStyle name="20% - Accent6 3 8 11" xfId="16125"/>
    <cellStyle name="20% - Accent6 3 8 2" xfId="16126"/>
    <cellStyle name="20% - Accent6 3 8 2 10" xfId="16127"/>
    <cellStyle name="20% - Accent6 3 8 2 2" xfId="16128"/>
    <cellStyle name="20% - Accent6 3 8 2 2 2" xfId="16129"/>
    <cellStyle name="20% - Accent6 3 8 2 2 2 2" xfId="16130"/>
    <cellStyle name="20% - Accent6 3 8 2 2 3" xfId="16131"/>
    <cellStyle name="20% - Accent6 3 8 2 2 3 2" xfId="16132"/>
    <cellStyle name="20% - Accent6 3 8 2 2 4" xfId="16133"/>
    <cellStyle name="20% - Accent6 3 8 2 2 5" xfId="16134"/>
    <cellStyle name="20% - Accent6 3 8 2 2 6" xfId="16135"/>
    <cellStyle name="20% - Accent6 3 8 2 2 7" xfId="16136"/>
    <cellStyle name="20% - Accent6 3 8 2 3" xfId="16137"/>
    <cellStyle name="20% - Accent6 3 8 2 3 2" xfId="16138"/>
    <cellStyle name="20% - Accent6 3 8 2 3 2 2" xfId="16139"/>
    <cellStyle name="20% - Accent6 3 8 2 3 3" xfId="16140"/>
    <cellStyle name="20% - Accent6 3 8 2 3 3 2" xfId="16141"/>
    <cellStyle name="20% - Accent6 3 8 2 3 4" xfId="16142"/>
    <cellStyle name="20% - Accent6 3 8 2 3 5" xfId="16143"/>
    <cellStyle name="20% - Accent6 3 8 2 3 6" xfId="16144"/>
    <cellStyle name="20% - Accent6 3 8 2 3 7" xfId="16145"/>
    <cellStyle name="20% - Accent6 3 8 2 4" xfId="16146"/>
    <cellStyle name="20% - Accent6 3 8 2 4 2" xfId="16147"/>
    <cellStyle name="20% - Accent6 3 8 2 4 2 2" xfId="16148"/>
    <cellStyle name="20% - Accent6 3 8 2 4 3" xfId="16149"/>
    <cellStyle name="20% - Accent6 3 8 2 4 3 2" xfId="16150"/>
    <cellStyle name="20% - Accent6 3 8 2 4 4" xfId="16151"/>
    <cellStyle name="20% - Accent6 3 8 2 4 5" xfId="16152"/>
    <cellStyle name="20% - Accent6 3 8 2 4 6" xfId="16153"/>
    <cellStyle name="20% - Accent6 3 8 2 4 7" xfId="16154"/>
    <cellStyle name="20% - Accent6 3 8 2 5" xfId="16155"/>
    <cellStyle name="20% - Accent6 3 8 2 5 2" xfId="16156"/>
    <cellStyle name="20% - Accent6 3 8 2 6" xfId="16157"/>
    <cellStyle name="20% - Accent6 3 8 2 6 2" xfId="16158"/>
    <cellStyle name="20% - Accent6 3 8 2 7" xfId="16159"/>
    <cellStyle name="20% - Accent6 3 8 2 8" xfId="16160"/>
    <cellStyle name="20% - Accent6 3 8 2 9" xfId="16161"/>
    <cellStyle name="20% - Accent6 3 8 3" xfId="16162"/>
    <cellStyle name="20% - Accent6 3 8 3 2" xfId="16163"/>
    <cellStyle name="20% - Accent6 3 8 3 2 2" xfId="16164"/>
    <cellStyle name="20% - Accent6 3 8 3 3" xfId="16165"/>
    <cellStyle name="20% - Accent6 3 8 3 3 2" xfId="16166"/>
    <cellStyle name="20% - Accent6 3 8 3 4" xfId="16167"/>
    <cellStyle name="20% - Accent6 3 8 3 5" xfId="16168"/>
    <cellStyle name="20% - Accent6 3 8 3 6" xfId="16169"/>
    <cellStyle name="20% - Accent6 3 8 3 7" xfId="16170"/>
    <cellStyle name="20% - Accent6 3 8 4" xfId="16171"/>
    <cellStyle name="20% - Accent6 3 8 4 2" xfId="16172"/>
    <cellStyle name="20% - Accent6 3 8 4 2 2" xfId="16173"/>
    <cellStyle name="20% - Accent6 3 8 4 3" xfId="16174"/>
    <cellStyle name="20% - Accent6 3 8 4 3 2" xfId="16175"/>
    <cellStyle name="20% - Accent6 3 8 4 4" xfId="16176"/>
    <cellStyle name="20% - Accent6 3 8 4 5" xfId="16177"/>
    <cellStyle name="20% - Accent6 3 8 4 6" xfId="16178"/>
    <cellStyle name="20% - Accent6 3 8 4 7" xfId="16179"/>
    <cellStyle name="20% - Accent6 3 8 5" xfId="16180"/>
    <cellStyle name="20% - Accent6 3 8 5 2" xfId="16181"/>
    <cellStyle name="20% - Accent6 3 8 5 2 2" xfId="16182"/>
    <cellStyle name="20% - Accent6 3 8 5 3" xfId="16183"/>
    <cellStyle name="20% - Accent6 3 8 5 3 2" xfId="16184"/>
    <cellStyle name="20% - Accent6 3 8 5 4" xfId="16185"/>
    <cellStyle name="20% - Accent6 3 8 5 5" xfId="16186"/>
    <cellStyle name="20% - Accent6 3 8 5 6" xfId="16187"/>
    <cellStyle name="20% - Accent6 3 8 5 7" xfId="16188"/>
    <cellStyle name="20% - Accent6 3 8 6" xfId="16189"/>
    <cellStyle name="20% - Accent6 3 8 6 2" xfId="16190"/>
    <cellStyle name="20% - Accent6 3 8 7" xfId="16191"/>
    <cellStyle name="20% - Accent6 3 8 7 2" xfId="16192"/>
    <cellStyle name="20% - Accent6 3 8 8" xfId="16193"/>
    <cellStyle name="20% - Accent6 3 8 9" xfId="16194"/>
    <cellStyle name="20% - Accent6 3 9" xfId="16195"/>
    <cellStyle name="20% - Accent6 3 9 10" xfId="16196"/>
    <cellStyle name="20% - Accent6 3 9 2" xfId="16197"/>
    <cellStyle name="20% - Accent6 3 9 2 2" xfId="16198"/>
    <cellStyle name="20% - Accent6 3 9 2 2 2" xfId="16199"/>
    <cellStyle name="20% - Accent6 3 9 2 3" xfId="16200"/>
    <cellStyle name="20% - Accent6 3 9 2 3 2" xfId="16201"/>
    <cellStyle name="20% - Accent6 3 9 2 4" xfId="16202"/>
    <cellStyle name="20% - Accent6 3 9 2 5" xfId="16203"/>
    <cellStyle name="20% - Accent6 3 9 2 6" xfId="16204"/>
    <cellStyle name="20% - Accent6 3 9 2 7" xfId="16205"/>
    <cellStyle name="20% - Accent6 3 9 3" xfId="16206"/>
    <cellStyle name="20% - Accent6 3 9 3 2" xfId="16207"/>
    <cellStyle name="20% - Accent6 3 9 3 2 2" xfId="16208"/>
    <cellStyle name="20% - Accent6 3 9 3 3" xfId="16209"/>
    <cellStyle name="20% - Accent6 3 9 3 3 2" xfId="16210"/>
    <cellStyle name="20% - Accent6 3 9 3 4" xfId="16211"/>
    <cellStyle name="20% - Accent6 3 9 3 5" xfId="16212"/>
    <cellStyle name="20% - Accent6 3 9 3 6" xfId="16213"/>
    <cellStyle name="20% - Accent6 3 9 3 7" xfId="16214"/>
    <cellStyle name="20% - Accent6 3 9 4" xfId="16215"/>
    <cellStyle name="20% - Accent6 3 9 4 2" xfId="16216"/>
    <cellStyle name="20% - Accent6 3 9 4 2 2" xfId="16217"/>
    <cellStyle name="20% - Accent6 3 9 4 3" xfId="16218"/>
    <cellStyle name="20% - Accent6 3 9 4 3 2" xfId="16219"/>
    <cellStyle name="20% - Accent6 3 9 4 4" xfId="16220"/>
    <cellStyle name="20% - Accent6 3 9 4 5" xfId="16221"/>
    <cellStyle name="20% - Accent6 3 9 4 6" xfId="16222"/>
    <cellStyle name="20% - Accent6 3 9 4 7" xfId="16223"/>
    <cellStyle name="20% - Accent6 3 9 5" xfId="16224"/>
    <cellStyle name="20% - Accent6 3 9 5 2" xfId="16225"/>
    <cellStyle name="20% - Accent6 3 9 6" xfId="16226"/>
    <cellStyle name="20% - Accent6 3 9 6 2" xfId="16227"/>
    <cellStyle name="20% - Accent6 3 9 7" xfId="16228"/>
    <cellStyle name="20% - Accent6 3 9 8" xfId="16229"/>
    <cellStyle name="20% - Accent6 3 9 9" xfId="16230"/>
    <cellStyle name="20% - Accent6 4" xfId="16231"/>
    <cellStyle name="20% - Accent6 4 2" xfId="16232"/>
    <cellStyle name="20% - Accent6 4 3" xfId="37926"/>
    <cellStyle name="20% - Accent6 5" xfId="16233"/>
    <cellStyle name="20% - Accent6 5 2" xfId="16234"/>
    <cellStyle name="20% - Accent6 5 3" xfId="16235"/>
    <cellStyle name="20% - Accent6 6" xfId="16236"/>
    <cellStyle name="20% - Accent6 6 2" xfId="37927"/>
    <cellStyle name="20% - Accent6 7" xfId="16237"/>
    <cellStyle name="20% - Accent6 8" xfId="37928"/>
    <cellStyle name="40% - Accent1" xfId="624" builtinId="31" customBuiltin="1"/>
    <cellStyle name="40% - Accent1 2" xfId="70"/>
    <cellStyle name="40% - Accent1 2 10" xfId="16238"/>
    <cellStyle name="40% - Accent1 2 10 2" xfId="16239"/>
    <cellStyle name="40% - Accent1 2 10 2 2" xfId="16240"/>
    <cellStyle name="40% - Accent1 2 10 3" xfId="16241"/>
    <cellStyle name="40% - Accent1 2 10 3 2" xfId="16242"/>
    <cellStyle name="40% - Accent1 2 10 4" xfId="16243"/>
    <cellStyle name="40% - Accent1 2 10 5" xfId="16244"/>
    <cellStyle name="40% - Accent1 2 10 6" xfId="16245"/>
    <cellStyle name="40% - Accent1 2 10 7" xfId="16246"/>
    <cellStyle name="40% - Accent1 2 11" xfId="16247"/>
    <cellStyle name="40% - Accent1 2 11 2" xfId="16248"/>
    <cellStyle name="40% - Accent1 2 11 2 2" xfId="16249"/>
    <cellStyle name="40% - Accent1 2 11 3" xfId="16250"/>
    <cellStyle name="40% - Accent1 2 11 3 2" xfId="16251"/>
    <cellStyle name="40% - Accent1 2 11 4" xfId="16252"/>
    <cellStyle name="40% - Accent1 2 11 5" xfId="16253"/>
    <cellStyle name="40% - Accent1 2 11 6" xfId="16254"/>
    <cellStyle name="40% - Accent1 2 11 7" xfId="16255"/>
    <cellStyle name="40% - Accent1 2 12" xfId="16256"/>
    <cellStyle name="40% - Accent1 2 12 2" xfId="16257"/>
    <cellStyle name="40% - Accent1 2 12 2 2" xfId="16258"/>
    <cellStyle name="40% - Accent1 2 12 3" xfId="16259"/>
    <cellStyle name="40% - Accent1 2 12 3 2" xfId="16260"/>
    <cellStyle name="40% - Accent1 2 12 4" xfId="16261"/>
    <cellStyle name="40% - Accent1 2 12 5" xfId="16262"/>
    <cellStyle name="40% - Accent1 2 12 6" xfId="16263"/>
    <cellStyle name="40% - Accent1 2 12 7" xfId="16264"/>
    <cellStyle name="40% - Accent1 2 13" xfId="16265"/>
    <cellStyle name="40% - Accent1 2 13 2" xfId="16266"/>
    <cellStyle name="40% - Accent1 2 14" xfId="16267"/>
    <cellStyle name="40% - Accent1 2 15" xfId="16268"/>
    <cellStyle name="40% - Accent1 2 16" xfId="16269"/>
    <cellStyle name="40% - Accent1 2 17" xfId="16270"/>
    <cellStyle name="40% - Accent1 2 18" xfId="16271"/>
    <cellStyle name="40% - Accent1 2 2" xfId="16272"/>
    <cellStyle name="40% - Accent1 2 2 10" xfId="16273"/>
    <cellStyle name="40% - Accent1 2 2 11" xfId="16274"/>
    <cellStyle name="40% - Accent1 2 2 12" xfId="16275"/>
    <cellStyle name="40% - Accent1 2 2 13" xfId="16276"/>
    <cellStyle name="40% - Accent1 2 2 2" xfId="16277"/>
    <cellStyle name="40% - Accent1 2 2 2 10" xfId="16278"/>
    <cellStyle name="40% - Accent1 2 2 2 11" xfId="16279"/>
    <cellStyle name="40% - Accent1 2 2 2 2" xfId="16280"/>
    <cellStyle name="40% - Accent1 2 2 2 2 10" xfId="16281"/>
    <cellStyle name="40% - Accent1 2 2 2 2 2" xfId="16282"/>
    <cellStyle name="40% - Accent1 2 2 2 2 2 2" xfId="16283"/>
    <cellStyle name="40% - Accent1 2 2 2 2 2 2 2" xfId="16284"/>
    <cellStyle name="40% - Accent1 2 2 2 2 2 3" xfId="16285"/>
    <cellStyle name="40% - Accent1 2 2 2 2 2 3 2" xfId="16286"/>
    <cellStyle name="40% - Accent1 2 2 2 2 2 4" xfId="16287"/>
    <cellStyle name="40% - Accent1 2 2 2 2 2 5" xfId="16288"/>
    <cellStyle name="40% - Accent1 2 2 2 2 2 6" xfId="16289"/>
    <cellStyle name="40% - Accent1 2 2 2 2 2 7" xfId="16290"/>
    <cellStyle name="40% - Accent1 2 2 2 2 3" xfId="16291"/>
    <cellStyle name="40% - Accent1 2 2 2 2 3 2" xfId="16292"/>
    <cellStyle name="40% - Accent1 2 2 2 2 3 2 2" xfId="16293"/>
    <cellStyle name="40% - Accent1 2 2 2 2 3 3" xfId="16294"/>
    <cellStyle name="40% - Accent1 2 2 2 2 3 3 2" xfId="16295"/>
    <cellStyle name="40% - Accent1 2 2 2 2 3 4" xfId="16296"/>
    <cellStyle name="40% - Accent1 2 2 2 2 3 5" xfId="16297"/>
    <cellStyle name="40% - Accent1 2 2 2 2 3 6" xfId="16298"/>
    <cellStyle name="40% - Accent1 2 2 2 2 3 7" xfId="16299"/>
    <cellStyle name="40% - Accent1 2 2 2 2 4" xfId="16300"/>
    <cellStyle name="40% - Accent1 2 2 2 2 4 2" xfId="16301"/>
    <cellStyle name="40% - Accent1 2 2 2 2 4 2 2" xfId="16302"/>
    <cellStyle name="40% - Accent1 2 2 2 2 4 3" xfId="16303"/>
    <cellStyle name="40% - Accent1 2 2 2 2 4 3 2" xfId="16304"/>
    <cellStyle name="40% - Accent1 2 2 2 2 4 4" xfId="16305"/>
    <cellStyle name="40% - Accent1 2 2 2 2 4 5" xfId="16306"/>
    <cellStyle name="40% - Accent1 2 2 2 2 4 6" xfId="16307"/>
    <cellStyle name="40% - Accent1 2 2 2 2 4 7" xfId="16308"/>
    <cellStyle name="40% - Accent1 2 2 2 2 5" xfId="16309"/>
    <cellStyle name="40% - Accent1 2 2 2 2 5 2" xfId="16310"/>
    <cellStyle name="40% - Accent1 2 2 2 2 6" xfId="16311"/>
    <cellStyle name="40% - Accent1 2 2 2 2 6 2" xfId="16312"/>
    <cellStyle name="40% - Accent1 2 2 2 2 7" xfId="16313"/>
    <cellStyle name="40% - Accent1 2 2 2 2 8" xfId="16314"/>
    <cellStyle name="40% - Accent1 2 2 2 2 9" xfId="16315"/>
    <cellStyle name="40% - Accent1 2 2 2 3" xfId="16316"/>
    <cellStyle name="40% - Accent1 2 2 2 3 2" xfId="16317"/>
    <cellStyle name="40% - Accent1 2 2 2 3 2 2" xfId="16318"/>
    <cellStyle name="40% - Accent1 2 2 2 3 3" xfId="16319"/>
    <cellStyle name="40% - Accent1 2 2 2 3 3 2" xfId="16320"/>
    <cellStyle name="40% - Accent1 2 2 2 3 4" xfId="16321"/>
    <cellStyle name="40% - Accent1 2 2 2 3 5" xfId="16322"/>
    <cellStyle name="40% - Accent1 2 2 2 3 6" xfId="16323"/>
    <cellStyle name="40% - Accent1 2 2 2 3 7" xfId="16324"/>
    <cellStyle name="40% - Accent1 2 2 2 4" xfId="16325"/>
    <cellStyle name="40% - Accent1 2 2 2 4 2" xfId="16326"/>
    <cellStyle name="40% - Accent1 2 2 2 4 2 2" xfId="16327"/>
    <cellStyle name="40% - Accent1 2 2 2 4 3" xfId="16328"/>
    <cellStyle name="40% - Accent1 2 2 2 4 3 2" xfId="16329"/>
    <cellStyle name="40% - Accent1 2 2 2 4 4" xfId="16330"/>
    <cellStyle name="40% - Accent1 2 2 2 4 5" xfId="16331"/>
    <cellStyle name="40% - Accent1 2 2 2 4 6" xfId="16332"/>
    <cellStyle name="40% - Accent1 2 2 2 4 7" xfId="16333"/>
    <cellStyle name="40% - Accent1 2 2 2 5" xfId="16334"/>
    <cellStyle name="40% - Accent1 2 2 2 5 2" xfId="16335"/>
    <cellStyle name="40% - Accent1 2 2 2 5 2 2" xfId="16336"/>
    <cellStyle name="40% - Accent1 2 2 2 5 3" xfId="16337"/>
    <cellStyle name="40% - Accent1 2 2 2 5 3 2" xfId="16338"/>
    <cellStyle name="40% - Accent1 2 2 2 5 4" xfId="16339"/>
    <cellStyle name="40% - Accent1 2 2 2 5 5" xfId="16340"/>
    <cellStyle name="40% - Accent1 2 2 2 5 6" xfId="16341"/>
    <cellStyle name="40% - Accent1 2 2 2 5 7" xfId="16342"/>
    <cellStyle name="40% - Accent1 2 2 2 6" xfId="16343"/>
    <cellStyle name="40% - Accent1 2 2 2 6 2" xfId="16344"/>
    <cellStyle name="40% - Accent1 2 2 2 7" xfId="16345"/>
    <cellStyle name="40% - Accent1 2 2 2 7 2" xfId="16346"/>
    <cellStyle name="40% - Accent1 2 2 2 8" xfId="16347"/>
    <cellStyle name="40% - Accent1 2 2 2 9" xfId="16348"/>
    <cellStyle name="40% - Accent1 2 2 3" xfId="16349"/>
    <cellStyle name="40% - Accent1 2 2 3 10" xfId="16350"/>
    <cellStyle name="40% - Accent1 2 2 3 11" xfId="16351"/>
    <cellStyle name="40% - Accent1 2 2 3 2" xfId="16352"/>
    <cellStyle name="40% - Accent1 2 2 3 2 10" xfId="16353"/>
    <cellStyle name="40% - Accent1 2 2 3 2 2" xfId="16354"/>
    <cellStyle name="40% - Accent1 2 2 3 2 2 2" xfId="16355"/>
    <cellStyle name="40% - Accent1 2 2 3 2 2 2 2" xfId="16356"/>
    <cellStyle name="40% - Accent1 2 2 3 2 2 3" xfId="16357"/>
    <cellStyle name="40% - Accent1 2 2 3 2 2 3 2" xfId="16358"/>
    <cellStyle name="40% - Accent1 2 2 3 2 2 4" xfId="16359"/>
    <cellStyle name="40% - Accent1 2 2 3 2 2 5" xfId="16360"/>
    <cellStyle name="40% - Accent1 2 2 3 2 2 6" xfId="16361"/>
    <cellStyle name="40% - Accent1 2 2 3 2 2 7" xfId="16362"/>
    <cellStyle name="40% - Accent1 2 2 3 2 3" xfId="16363"/>
    <cellStyle name="40% - Accent1 2 2 3 2 3 2" xfId="16364"/>
    <cellStyle name="40% - Accent1 2 2 3 2 3 2 2" xfId="16365"/>
    <cellStyle name="40% - Accent1 2 2 3 2 3 3" xfId="16366"/>
    <cellStyle name="40% - Accent1 2 2 3 2 3 3 2" xfId="16367"/>
    <cellStyle name="40% - Accent1 2 2 3 2 3 4" xfId="16368"/>
    <cellStyle name="40% - Accent1 2 2 3 2 3 5" xfId="16369"/>
    <cellStyle name="40% - Accent1 2 2 3 2 3 6" xfId="16370"/>
    <cellStyle name="40% - Accent1 2 2 3 2 3 7" xfId="16371"/>
    <cellStyle name="40% - Accent1 2 2 3 2 4" xfId="16372"/>
    <cellStyle name="40% - Accent1 2 2 3 2 4 2" xfId="16373"/>
    <cellStyle name="40% - Accent1 2 2 3 2 4 2 2" xfId="16374"/>
    <cellStyle name="40% - Accent1 2 2 3 2 4 3" xfId="16375"/>
    <cellStyle name="40% - Accent1 2 2 3 2 4 3 2" xfId="16376"/>
    <cellStyle name="40% - Accent1 2 2 3 2 4 4" xfId="16377"/>
    <cellStyle name="40% - Accent1 2 2 3 2 4 5" xfId="16378"/>
    <cellStyle name="40% - Accent1 2 2 3 2 4 6" xfId="16379"/>
    <cellStyle name="40% - Accent1 2 2 3 2 4 7" xfId="16380"/>
    <cellStyle name="40% - Accent1 2 2 3 2 5" xfId="16381"/>
    <cellStyle name="40% - Accent1 2 2 3 2 5 2" xfId="16382"/>
    <cellStyle name="40% - Accent1 2 2 3 2 6" xfId="16383"/>
    <cellStyle name="40% - Accent1 2 2 3 2 6 2" xfId="16384"/>
    <cellStyle name="40% - Accent1 2 2 3 2 7" xfId="16385"/>
    <cellStyle name="40% - Accent1 2 2 3 2 8" xfId="16386"/>
    <cellStyle name="40% - Accent1 2 2 3 2 9" xfId="16387"/>
    <cellStyle name="40% - Accent1 2 2 3 3" xfId="16388"/>
    <cellStyle name="40% - Accent1 2 2 3 3 2" xfId="16389"/>
    <cellStyle name="40% - Accent1 2 2 3 3 2 2" xfId="16390"/>
    <cellStyle name="40% - Accent1 2 2 3 3 3" xfId="16391"/>
    <cellStyle name="40% - Accent1 2 2 3 3 3 2" xfId="16392"/>
    <cellStyle name="40% - Accent1 2 2 3 3 4" xfId="16393"/>
    <cellStyle name="40% - Accent1 2 2 3 3 5" xfId="16394"/>
    <cellStyle name="40% - Accent1 2 2 3 3 6" xfId="16395"/>
    <cellStyle name="40% - Accent1 2 2 3 3 7" xfId="16396"/>
    <cellStyle name="40% - Accent1 2 2 3 4" xfId="16397"/>
    <cellStyle name="40% - Accent1 2 2 3 4 2" xfId="16398"/>
    <cellStyle name="40% - Accent1 2 2 3 4 2 2" xfId="16399"/>
    <cellStyle name="40% - Accent1 2 2 3 4 3" xfId="16400"/>
    <cellStyle name="40% - Accent1 2 2 3 4 3 2" xfId="16401"/>
    <cellStyle name="40% - Accent1 2 2 3 4 4" xfId="16402"/>
    <cellStyle name="40% - Accent1 2 2 3 4 5" xfId="16403"/>
    <cellStyle name="40% - Accent1 2 2 3 4 6" xfId="16404"/>
    <cellStyle name="40% - Accent1 2 2 3 4 7" xfId="16405"/>
    <cellStyle name="40% - Accent1 2 2 3 5" xfId="16406"/>
    <cellStyle name="40% - Accent1 2 2 3 5 2" xfId="16407"/>
    <cellStyle name="40% - Accent1 2 2 3 5 2 2" xfId="16408"/>
    <cellStyle name="40% - Accent1 2 2 3 5 3" xfId="16409"/>
    <cellStyle name="40% - Accent1 2 2 3 5 3 2" xfId="16410"/>
    <cellStyle name="40% - Accent1 2 2 3 5 4" xfId="16411"/>
    <cellStyle name="40% - Accent1 2 2 3 5 5" xfId="16412"/>
    <cellStyle name="40% - Accent1 2 2 3 5 6" xfId="16413"/>
    <cellStyle name="40% - Accent1 2 2 3 5 7" xfId="16414"/>
    <cellStyle name="40% - Accent1 2 2 3 6" xfId="16415"/>
    <cellStyle name="40% - Accent1 2 2 3 6 2" xfId="16416"/>
    <cellStyle name="40% - Accent1 2 2 3 7" xfId="16417"/>
    <cellStyle name="40% - Accent1 2 2 3 7 2" xfId="16418"/>
    <cellStyle name="40% - Accent1 2 2 3 8" xfId="16419"/>
    <cellStyle name="40% - Accent1 2 2 3 9" xfId="16420"/>
    <cellStyle name="40% - Accent1 2 2 4" xfId="16421"/>
    <cellStyle name="40% - Accent1 2 2 4 10" xfId="16422"/>
    <cellStyle name="40% - Accent1 2 2 4 2" xfId="16423"/>
    <cellStyle name="40% - Accent1 2 2 4 2 2" xfId="16424"/>
    <cellStyle name="40% - Accent1 2 2 4 2 2 2" xfId="16425"/>
    <cellStyle name="40% - Accent1 2 2 4 2 3" xfId="16426"/>
    <cellStyle name="40% - Accent1 2 2 4 2 3 2" xfId="16427"/>
    <cellStyle name="40% - Accent1 2 2 4 2 4" xfId="16428"/>
    <cellStyle name="40% - Accent1 2 2 4 2 5" xfId="16429"/>
    <cellStyle name="40% - Accent1 2 2 4 2 6" xfId="16430"/>
    <cellStyle name="40% - Accent1 2 2 4 2 7" xfId="16431"/>
    <cellStyle name="40% - Accent1 2 2 4 3" xfId="16432"/>
    <cellStyle name="40% - Accent1 2 2 4 3 2" xfId="16433"/>
    <cellStyle name="40% - Accent1 2 2 4 3 2 2" xfId="16434"/>
    <cellStyle name="40% - Accent1 2 2 4 3 3" xfId="16435"/>
    <cellStyle name="40% - Accent1 2 2 4 3 3 2" xfId="16436"/>
    <cellStyle name="40% - Accent1 2 2 4 3 4" xfId="16437"/>
    <cellStyle name="40% - Accent1 2 2 4 3 5" xfId="16438"/>
    <cellStyle name="40% - Accent1 2 2 4 3 6" xfId="16439"/>
    <cellStyle name="40% - Accent1 2 2 4 3 7" xfId="16440"/>
    <cellStyle name="40% - Accent1 2 2 4 4" xfId="16441"/>
    <cellStyle name="40% - Accent1 2 2 4 4 2" xfId="16442"/>
    <cellStyle name="40% - Accent1 2 2 4 4 2 2" xfId="16443"/>
    <cellStyle name="40% - Accent1 2 2 4 4 3" xfId="16444"/>
    <cellStyle name="40% - Accent1 2 2 4 4 3 2" xfId="16445"/>
    <cellStyle name="40% - Accent1 2 2 4 4 4" xfId="16446"/>
    <cellStyle name="40% - Accent1 2 2 4 4 5" xfId="16447"/>
    <cellStyle name="40% - Accent1 2 2 4 4 6" xfId="16448"/>
    <cellStyle name="40% - Accent1 2 2 4 4 7" xfId="16449"/>
    <cellStyle name="40% - Accent1 2 2 4 5" xfId="16450"/>
    <cellStyle name="40% - Accent1 2 2 4 5 2" xfId="16451"/>
    <cellStyle name="40% - Accent1 2 2 4 6" xfId="16452"/>
    <cellStyle name="40% - Accent1 2 2 4 6 2" xfId="16453"/>
    <cellStyle name="40% - Accent1 2 2 4 7" xfId="16454"/>
    <cellStyle name="40% - Accent1 2 2 4 8" xfId="16455"/>
    <cellStyle name="40% - Accent1 2 2 4 9" xfId="16456"/>
    <cellStyle name="40% - Accent1 2 2 5" xfId="16457"/>
    <cellStyle name="40% - Accent1 2 2 5 2" xfId="16458"/>
    <cellStyle name="40% - Accent1 2 2 5 2 2" xfId="16459"/>
    <cellStyle name="40% - Accent1 2 2 5 3" xfId="16460"/>
    <cellStyle name="40% - Accent1 2 2 5 3 2" xfId="16461"/>
    <cellStyle name="40% - Accent1 2 2 5 4" xfId="16462"/>
    <cellStyle name="40% - Accent1 2 2 5 5" xfId="16463"/>
    <cellStyle name="40% - Accent1 2 2 5 6" xfId="16464"/>
    <cellStyle name="40% - Accent1 2 2 5 7" xfId="16465"/>
    <cellStyle name="40% - Accent1 2 2 6" xfId="16466"/>
    <cellStyle name="40% - Accent1 2 2 6 2" xfId="16467"/>
    <cellStyle name="40% - Accent1 2 2 6 2 2" xfId="16468"/>
    <cellStyle name="40% - Accent1 2 2 6 3" xfId="16469"/>
    <cellStyle name="40% - Accent1 2 2 6 3 2" xfId="16470"/>
    <cellStyle name="40% - Accent1 2 2 6 4" xfId="16471"/>
    <cellStyle name="40% - Accent1 2 2 6 5" xfId="16472"/>
    <cellStyle name="40% - Accent1 2 2 6 6" xfId="16473"/>
    <cellStyle name="40% - Accent1 2 2 6 7" xfId="16474"/>
    <cellStyle name="40% - Accent1 2 2 7" xfId="16475"/>
    <cellStyle name="40% - Accent1 2 2 7 2" xfId="16476"/>
    <cellStyle name="40% - Accent1 2 2 7 2 2" xfId="16477"/>
    <cellStyle name="40% - Accent1 2 2 7 3" xfId="16478"/>
    <cellStyle name="40% - Accent1 2 2 7 3 2" xfId="16479"/>
    <cellStyle name="40% - Accent1 2 2 7 4" xfId="16480"/>
    <cellStyle name="40% - Accent1 2 2 7 5" xfId="16481"/>
    <cellStyle name="40% - Accent1 2 2 7 6" xfId="16482"/>
    <cellStyle name="40% - Accent1 2 2 7 7" xfId="16483"/>
    <cellStyle name="40% - Accent1 2 2 8" xfId="16484"/>
    <cellStyle name="40% - Accent1 2 2 8 2" xfId="16485"/>
    <cellStyle name="40% - Accent1 2 2 9" xfId="16486"/>
    <cellStyle name="40% - Accent1 2 2 9 2" xfId="16487"/>
    <cellStyle name="40% - Accent1 2 3" xfId="16488"/>
    <cellStyle name="40% - Accent1 2 3 10" xfId="16489"/>
    <cellStyle name="40% - Accent1 2 3 11" xfId="16490"/>
    <cellStyle name="40% - Accent1 2 3 12" xfId="16491"/>
    <cellStyle name="40% - Accent1 2 3 13" xfId="16492"/>
    <cellStyle name="40% - Accent1 2 3 2" xfId="16493"/>
    <cellStyle name="40% - Accent1 2 3 2 10" xfId="16494"/>
    <cellStyle name="40% - Accent1 2 3 2 11" xfId="16495"/>
    <cellStyle name="40% - Accent1 2 3 2 2" xfId="16496"/>
    <cellStyle name="40% - Accent1 2 3 2 2 10" xfId="16497"/>
    <cellStyle name="40% - Accent1 2 3 2 2 2" xfId="16498"/>
    <cellStyle name="40% - Accent1 2 3 2 2 2 2" xfId="16499"/>
    <cellStyle name="40% - Accent1 2 3 2 2 2 2 2" xfId="16500"/>
    <cellStyle name="40% - Accent1 2 3 2 2 2 3" xfId="16501"/>
    <cellStyle name="40% - Accent1 2 3 2 2 2 3 2" xfId="16502"/>
    <cellStyle name="40% - Accent1 2 3 2 2 2 4" xfId="16503"/>
    <cellStyle name="40% - Accent1 2 3 2 2 2 5" xfId="16504"/>
    <cellStyle name="40% - Accent1 2 3 2 2 2 6" xfId="16505"/>
    <cellStyle name="40% - Accent1 2 3 2 2 2 7" xfId="16506"/>
    <cellStyle name="40% - Accent1 2 3 2 2 3" xfId="16507"/>
    <cellStyle name="40% - Accent1 2 3 2 2 3 2" xfId="16508"/>
    <cellStyle name="40% - Accent1 2 3 2 2 3 2 2" xfId="16509"/>
    <cellStyle name="40% - Accent1 2 3 2 2 3 3" xfId="16510"/>
    <cellStyle name="40% - Accent1 2 3 2 2 3 3 2" xfId="16511"/>
    <cellStyle name="40% - Accent1 2 3 2 2 3 4" xfId="16512"/>
    <cellStyle name="40% - Accent1 2 3 2 2 3 5" xfId="16513"/>
    <cellStyle name="40% - Accent1 2 3 2 2 3 6" xfId="16514"/>
    <cellStyle name="40% - Accent1 2 3 2 2 3 7" xfId="16515"/>
    <cellStyle name="40% - Accent1 2 3 2 2 4" xfId="16516"/>
    <cellStyle name="40% - Accent1 2 3 2 2 4 2" xfId="16517"/>
    <cellStyle name="40% - Accent1 2 3 2 2 4 2 2" xfId="16518"/>
    <cellStyle name="40% - Accent1 2 3 2 2 4 3" xfId="16519"/>
    <cellStyle name="40% - Accent1 2 3 2 2 4 3 2" xfId="16520"/>
    <cellStyle name="40% - Accent1 2 3 2 2 4 4" xfId="16521"/>
    <cellStyle name="40% - Accent1 2 3 2 2 4 5" xfId="16522"/>
    <cellStyle name="40% - Accent1 2 3 2 2 4 6" xfId="16523"/>
    <cellStyle name="40% - Accent1 2 3 2 2 4 7" xfId="16524"/>
    <cellStyle name="40% - Accent1 2 3 2 2 5" xfId="16525"/>
    <cellStyle name="40% - Accent1 2 3 2 2 5 2" xfId="16526"/>
    <cellStyle name="40% - Accent1 2 3 2 2 6" xfId="16527"/>
    <cellStyle name="40% - Accent1 2 3 2 2 6 2" xfId="16528"/>
    <cellStyle name="40% - Accent1 2 3 2 2 7" xfId="16529"/>
    <cellStyle name="40% - Accent1 2 3 2 2 8" xfId="16530"/>
    <cellStyle name="40% - Accent1 2 3 2 2 9" xfId="16531"/>
    <cellStyle name="40% - Accent1 2 3 2 3" xfId="16532"/>
    <cellStyle name="40% - Accent1 2 3 2 3 2" xfId="16533"/>
    <cellStyle name="40% - Accent1 2 3 2 3 2 2" xfId="16534"/>
    <cellStyle name="40% - Accent1 2 3 2 3 3" xfId="16535"/>
    <cellStyle name="40% - Accent1 2 3 2 3 3 2" xfId="16536"/>
    <cellStyle name="40% - Accent1 2 3 2 3 4" xfId="16537"/>
    <cellStyle name="40% - Accent1 2 3 2 3 5" xfId="16538"/>
    <cellStyle name="40% - Accent1 2 3 2 3 6" xfId="16539"/>
    <cellStyle name="40% - Accent1 2 3 2 3 7" xfId="16540"/>
    <cellStyle name="40% - Accent1 2 3 2 4" xfId="16541"/>
    <cellStyle name="40% - Accent1 2 3 2 4 2" xfId="16542"/>
    <cellStyle name="40% - Accent1 2 3 2 4 2 2" xfId="16543"/>
    <cellStyle name="40% - Accent1 2 3 2 4 3" xfId="16544"/>
    <cellStyle name="40% - Accent1 2 3 2 4 3 2" xfId="16545"/>
    <cellStyle name="40% - Accent1 2 3 2 4 4" xfId="16546"/>
    <cellStyle name="40% - Accent1 2 3 2 4 5" xfId="16547"/>
    <cellStyle name="40% - Accent1 2 3 2 4 6" xfId="16548"/>
    <cellStyle name="40% - Accent1 2 3 2 4 7" xfId="16549"/>
    <cellStyle name="40% - Accent1 2 3 2 5" xfId="16550"/>
    <cellStyle name="40% - Accent1 2 3 2 5 2" xfId="16551"/>
    <cellStyle name="40% - Accent1 2 3 2 5 2 2" xfId="16552"/>
    <cellStyle name="40% - Accent1 2 3 2 5 3" xfId="16553"/>
    <cellStyle name="40% - Accent1 2 3 2 5 3 2" xfId="16554"/>
    <cellStyle name="40% - Accent1 2 3 2 5 4" xfId="16555"/>
    <cellStyle name="40% - Accent1 2 3 2 5 5" xfId="16556"/>
    <cellStyle name="40% - Accent1 2 3 2 5 6" xfId="16557"/>
    <cellStyle name="40% - Accent1 2 3 2 5 7" xfId="16558"/>
    <cellStyle name="40% - Accent1 2 3 2 6" xfId="16559"/>
    <cellStyle name="40% - Accent1 2 3 2 6 2" xfId="16560"/>
    <cellStyle name="40% - Accent1 2 3 2 7" xfId="16561"/>
    <cellStyle name="40% - Accent1 2 3 2 7 2" xfId="16562"/>
    <cellStyle name="40% - Accent1 2 3 2 8" xfId="16563"/>
    <cellStyle name="40% - Accent1 2 3 2 9" xfId="16564"/>
    <cellStyle name="40% - Accent1 2 3 3" xfId="16565"/>
    <cellStyle name="40% - Accent1 2 3 3 10" xfId="16566"/>
    <cellStyle name="40% - Accent1 2 3 3 11" xfId="16567"/>
    <cellStyle name="40% - Accent1 2 3 3 2" xfId="16568"/>
    <cellStyle name="40% - Accent1 2 3 3 2 10" xfId="16569"/>
    <cellStyle name="40% - Accent1 2 3 3 2 2" xfId="16570"/>
    <cellStyle name="40% - Accent1 2 3 3 2 2 2" xfId="16571"/>
    <cellStyle name="40% - Accent1 2 3 3 2 2 2 2" xfId="16572"/>
    <cellStyle name="40% - Accent1 2 3 3 2 2 3" xfId="16573"/>
    <cellStyle name="40% - Accent1 2 3 3 2 2 3 2" xfId="16574"/>
    <cellStyle name="40% - Accent1 2 3 3 2 2 4" xfId="16575"/>
    <cellStyle name="40% - Accent1 2 3 3 2 2 5" xfId="16576"/>
    <cellStyle name="40% - Accent1 2 3 3 2 2 6" xfId="16577"/>
    <cellStyle name="40% - Accent1 2 3 3 2 2 7" xfId="16578"/>
    <cellStyle name="40% - Accent1 2 3 3 2 3" xfId="16579"/>
    <cellStyle name="40% - Accent1 2 3 3 2 3 2" xfId="16580"/>
    <cellStyle name="40% - Accent1 2 3 3 2 3 2 2" xfId="16581"/>
    <cellStyle name="40% - Accent1 2 3 3 2 3 3" xfId="16582"/>
    <cellStyle name="40% - Accent1 2 3 3 2 3 3 2" xfId="16583"/>
    <cellStyle name="40% - Accent1 2 3 3 2 3 4" xfId="16584"/>
    <cellStyle name="40% - Accent1 2 3 3 2 3 5" xfId="16585"/>
    <cellStyle name="40% - Accent1 2 3 3 2 3 6" xfId="16586"/>
    <cellStyle name="40% - Accent1 2 3 3 2 3 7" xfId="16587"/>
    <cellStyle name="40% - Accent1 2 3 3 2 4" xfId="16588"/>
    <cellStyle name="40% - Accent1 2 3 3 2 4 2" xfId="16589"/>
    <cellStyle name="40% - Accent1 2 3 3 2 4 2 2" xfId="16590"/>
    <cellStyle name="40% - Accent1 2 3 3 2 4 3" xfId="16591"/>
    <cellStyle name="40% - Accent1 2 3 3 2 4 3 2" xfId="16592"/>
    <cellStyle name="40% - Accent1 2 3 3 2 4 4" xfId="16593"/>
    <cellStyle name="40% - Accent1 2 3 3 2 4 5" xfId="16594"/>
    <cellStyle name="40% - Accent1 2 3 3 2 4 6" xfId="16595"/>
    <cellStyle name="40% - Accent1 2 3 3 2 4 7" xfId="16596"/>
    <cellStyle name="40% - Accent1 2 3 3 2 5" xfId="16597"/>
    <cellStyle name="40% - Accent1 2 3 3 2 5 2" xfId="16598"/>
    <cellStyle name="40% - Accent1 2 3 3 2 6" xfId="16599"/>
    <cellStyle name="40% - Accent1 2 3 3 2 6 2" xfId="16600"/>
    <cellStyle name="40% - Accent1 2 3 3 2 7" xfId="16601"/>
    <cellStyle name="40% - Accent1 2 3 3 2 8" xfId="16602"/>
    <cellStyle name="40% - Accent1 2 3 3 2 9" xfId="16603"/>
    <cellStyle name="40% - Accent1 2 3 3 3" xfId="16604"/>
    <cellStyle name="40% - Accent1 2 3 3 3 2" xfId="16605"/>
    <cellStyle name="40% - Accent1 2 3 3 3 2 2" xfId="16606"/>
    <cellStyle name="40% - Accent1 2 3 3 3 3" xfId="16607"/>
    <cellStyle name="40% - Accent1 2 3 3 3 3 2" xfId="16608"/>
    <cellStyle name="40% - Accent1 2 3 3 3 4" xfId="16609"/>
    <cellStyle name="40% - Accent1 2 3 3 3 5" xfId="16610"/>
    <cellStyle name="40% - Accent1 2 3 3 3 6" xfId="16611"/>
    <cellStyle name="40% - Accent1 2 3 3 3 7" xfId="16612"/>
    <cellStyle name="40% - Accent1 2 3 3 4" xfId="16613"/>
    <cellStyle name="40% - Accent1 2 3 3 4 2" xfId="16614"/>
    <cellStyle name="40% - Accent1 2 3 3 4 2 2" xfId="16615"/>
    <cellStyle name="40% - Accent1 2 3 3 4 3" xfId="16616"/>
    <cellStyle name="40% - Accent1 2 3 3 4 3 2" xfId="16617"/>
    <cellStyle name="40% - Accent1 2 3 3 4 4" xfId="16618"/>
    <cellStyle name="40% - Accent1 2 3 3 4 5" xfId="16619"/>
    <cellStyle name="40% - Accent1 2 3 3 4 6" xfId="16620"/>
    <cellStyle name="40% - Accent1 2 3 3 4 7" xfId="16621"/>
    <cellStyle name="40% - Accent1 2 3 3 5" xfId="16622"/>
    <cellStyle name="40% - Accent1 2 3 3 5 2" xfId="16623"/>
    <cellStyle name="40% - Accent1 2 3 3 5 2 2" xfId="16624"/>
    <cellStyle name="40% - Accent1 2 3 3 5 3" xfId="16625"/>
    <cellStyle name="40% - Accent1 2 3 3 5 3 2" xfId="16626"/>
    <cellStyle name="40% - Accent1 2 3 3 5 4" xfId="16627"/>
    <cellStyle name="40% - Accent1 2 3 3 5 5" xfId="16628"/>
    <cellStyle name="40% - Accent1 2 3 3 5 6" xfId="16629"/>
    <cellStyle name="40% - Accent1 2 3 3 5 7" xfId="16630"/>
    <cellStyle name="40% - Accent1 2 3 3 6" xfId="16631"/>
    <cellStyle name="40% - Accent1 2 3 3 6 2" xfId="16632"/>
    <cellStyle name="40% - Accent1 2 3 3 7" xfId="16633"/>
    <cellStyle name="40% - Accent1 2 3 3 7 2" xfId="16634"/>
    <cellStyle name="40% - Accent1 2 3 3 8" xfId="16635"/>
    <cellStyle name="40% - Accent1 2 3 3 9" xfId="16636"/>
    <cellStyle name="40% - Accent1 2 3 4" xfId="16637"/>
    <cellStyle name="40% - Accent1 2 3 4 10" xfId="16638"/>
    <cellStyle name="40% - Accent1 2 3 4 2" xfId="16639"/>
    <cellStyle name="40% - Accent1 2 3 4 2 2" xfId="16640"/>
    <cellStyle name="40% - Accent1 2 3 4 2 2 2" xfId="16641"/>
    <cellStyle name="40% - Accent1 2 3 4 2 3" xfId="16642"/>
    <cellStyle name="40% - Accent1 2 3 4 2 3 2" xfId="16643"/>
    <cellStyle name="40% - Accent1 2 3 4 2 4" xfId="16644"/>
    <cellStyle name="40% - Accent1 2 3 4 2 5" xfId="16645"/>
    <cellStyle name="40% - Accent1 2 3 4 2 6" xfId="16646"/>
    <cellStyle name="40% - Accent1 2 3 4 2 7" xfId="16647"/>
    <cellStyle name="40% - Accent1 2 3 4 3" xfId="16648"/>
    <cellStyle name="40% - Accent1 2 3 4 3 2" xfId="16649"/>
    <cellStyle name="40% - Accent1 2 3 4 3 2 2" xfId="16650"/>
    <cellStyle name="40% - Accent1 2 3 4 3 3" xfId="16651"/>
    <cellStyle name="40% - Accent1 2 3 4 3 3 2" xfId="16652"/>
    <cellStyle name="40% - Accent1 2 3 4 3 4" xfId="16653"/>
    <cellStyle name="40% - Accent1 2 3 4 3 5" xfId="16654"/>
    <cellStyle name="40% - Accent1 2 3 4 3 6" xfId="16655"/>
    <cellStyle name="40% - Accent1 2 3 4 3 7" xfId="16656"/>
    <cellStyle name="40% - Accent1 2 3 4 4" xfId="16657"/>
    <cellStyle name="40% - Accent1 2 3 4 4 2" xfId="16658"/>
    <cellStyle name="40% - Accent1 2 3 4 4 2 2" xfId="16659"/>
    <cellStyle name="40% - Accent1 2 3 4 4 3" xfId="16660"/>
    <cellStyle name="40% - Accent1 2 3 4 4 3 2" xfId="16661"/>
    <cellStyle name="40% - Accent1 2 3 4 4 4" xfId="16662"/>
    <cellStyle name="40% - Accent1 2 3 4 4 5" xfId="16663"/>
    <cellStyle name="40% - Accent1 2 3 4 4 6" xfId="16664"/>
    <cellStyle name="40% - Accent1 2 3 4 4 7" xfId="16665"/>
    <cellStyle name="40% - Accent1 2 3 4 5" xfId="16666"/>
    <cellStyle name="40% - Accent1 2 3 4 5 2" xfId="16667"/>
    <cellStyle name="40% - Accent1 2 3 4 6" xfId="16668"/>
    <cellStyle name="40% - Accent1 2 3 4 6 2" xfId="16669"/>
    <cellStyle name="40% - Accent1 2 3 4 7" xfId="16670"/>
    <cellStyle name="40% - Accent1 2 3 4 8" xfId="16671"/>
    <cellStyle name="40% - Accent1 2 3 4 9" xfId="16672"/>
    <cellStyle name="40% - Accent1 2 3 5" xfId="16673"/>
    <cellStyle name="40% - Accent1 2 3 5 2" xfId="16674"/>
    <cellStyle name="40% - Accent1 2 3 5 2 2" xfId="16675"/>
    <cellStyle name="40% - Accent1 2 3 5 3" xfId="16676"/>
    <cellStyle name="40% - Accent1 2 3 5 3 2" xfId="16677"/>
    <cellStyle name="40% - Accent1 2 3 5 4" xfId="16678"/>
    <cellStyle name="40% - Accent1 2 3 5 5" xfId="16679"/>
    <cellStyle name="40% - Accent1 2 3 5 6" xfId="16680"/>
    <cellStyle name="40% - Accent1 2 3 5 7" xfId="16681"/>
    <cellStyle name="40% - Accent1 2 3 6" xfId="16682"/>
    <cellStyle name="40% - Accent1 2 3 6 2" xfId="16683"/>
    <cellStyle name="40% - Accent1 2 3 6 2 2" xfId="16684"/>
    <cellStyle name="40% - Accent1 2 3 6 3" xfId="16685"/>
    <cellStyle name="40% - Accent1 2 3 6 3 2" xfId="16686"/>
    <cellStyle name="40% - Accent1 2 3 6 4" xfId="16687"/>
    <cellStyle name="40% - Accent1 2 3 6 5" xfId="16688"/>
    <cellStyle name="40% - Accent1 2 3 6 6" xfId="16689"/>
    <cellStyle name="40% - Accent1 2 3 6 7" xfId="16690"/>
    <cellStyle name="40% - Accent1 2 3 7" xfId="16691"/>
    <cellStyle name="40% - Accent1 2 3 7 2" xfId="16692"/>
    <cellStyle name="40% - Accent1 2 3 7 2 2" xfId="16693"/>
    <cellStyle name="40% - Accent1 2 3 7 3" xfId="16694"/>
    <cellStyle name="40% - Accent1 2 3 7 3 2" xfId="16695"/>
    <cellStyle name="40% - Accent1 2 3 7 4" xfId="16696"/>
    <cellStyle name="40% - Accent1 2 3 7 5" xfId="16697"/>
    <cellStyle name="40% - Accent1 2 3 7 6" xfId="16698"/>
    <cellStyle name="40% - Accent1 2 3 7 7" xfId="16699"/>
    <cellStyle name="40% - Accent1 2 3 8" xfId="16700"/>
    <cellStyle name="40% - Accent1 2 3 8 2" xfId="16701"/>
    <cellStyle name="40% - Accent1 2 3 9" xfId="16702"/>
    <cellStyle name="40% - Accent1 2 3 9 2" xfId="16703"/>
    <cellStyle name="40% - Accent1 2 4" xfId="16704"/>
    <cellStyle name="40% - Accent1 2 4 10" xfId="16705"/>
    <cellStyle name="40% - Accent1 2 4 11" xfId="16706"/>
    <cellStyle name="40% - Accent1 2 4 12" xfId="16707"/>
    <cellStyle name="40% - Accent1 2 4 13" xfId="16708"/>
    <cellStyle name="40% - Accent1 2 4 2" xfId="16709"/>
    <cellStyle name="40% - Accent1 2 4 2 10" xfId="16710"/>
    <cellStyle name="40% - Accent1 2 4 2 11" xfId="16711"/>
    <cellStyle name="40% - Accent1 2 4 2 2" xfId="16712"/>
    <cellStyle name="40% - Accent1 2 4 2 2 10" xfId="16713"/>
    <cellStyle name="40% - Accent1 2 4 2 2 2" xfId="16714"/>
    <cellStyle name="40% - Accent1 2 4 2 2 2 2" xfId="16715"/>
    <cellStyle name="40% - Accent1 2 4 2 2 2 2 2" xfId="16716"/>
    <cellStyle name="40% - Accent1 2 4 2 2 2 3" xfId="16717"/>
    <cellStyle name="40% - Accent1 2 4 2 2 2 3 2" xfId="16718"/>
    <cellStyle name="40% - Accent1 2 4 2 2 2 4" xfId="16719"/>
    <cellStyle name="40% - Accent1 2 4 2 2 2 5" xfId="16720"/>
    <cellStyle name="40% - Accent1 2 4 2 2 2 6" xfId="16721"/>
    <cellStyle name="40% - Accent1 2 4 2 2 2 7" xfId="16722"/>
    <cellStyle name="40% - Accent1 2 4 2 2 3" xfId="16723"/>
    <cellStyle name="40% - Accent1 2 4 2 2 3 2" xfId="16724"/>
    <cellStyle name="40% - Accent1 2 4 2 2 3 2 2" xfId="16725"/>
    <cellStyle name="40% - Accent1 2 4 2 2 3 3" xfId="16726"/>
    <cellStyle name="40% - Accent1 2 4 2 2 3 3 2" xfId="16727"/>
    <cellStyle name="40% - Accent1 2 4 2 2 3 4" xfId="16728"/>
    <cellStyle name="40% - Accent1 2 4 2 2 3 5" xfId="16729"/>
    <cellStyle name="40% - Accent1 2 4 2 2 3 6" xfId="16730"/>
    <cellStyle name="40% - Accent1 2 4 2 2 3 7" xfId="16731"/>
    <cellStyle name="40% - Accent1 2 4 2 2 4" xfId="16732"/>
    <cellStyle name="40% - Accent1 2 4 2 2 4 2" xfId="16733"/>
    <cellStyle name="40% - Accent1 2 4 2 2 4 2 2" xfId="16734"/>
    <cellStyle name="40% - Accent1 2 4 2 2 4 3" xfId="16735"/>
    <cellStyle name="40% - Accent1 2 4 2 2 4 3 2" xfId="16736"/>
    <cellStyle name="40% - Accent1 2 4 2 2 4 4" xfId="16737"/>
    <cellStyle name="40% - Accent1 2 4 2 2 4 5" xfId="16738"/>
    <cellStyle name="40% - Accent1 2 4 2 2 4 6" xfId="16739"/>
    <cellStyle name="40% - Accent1 2 4 2 2 4 7" xfId="16740"/>
    <cellStyle name="40% - Accent1 2 4 2 2 5" xfId="16741"/>
    <cellStyle name="40% - Accent1 2 4 2 2 5 2" xfId="16742"/>
    <cellStyle name="40% - Accent1 2 4 2 2 6" xfId="16743"/>
    <cellStyle name="40% - Accent1 2 4 2 2 6 2" xfId="16744"/>
    <cellStyle name="40% - Accent1 2 4 2 2 7" xfId="16745"/>
    <cellStyle name="40% - Accent1 2 4 2 2 8" xfId="16746"/>
    <cellStyle name="40% - Accent1 2 4 2 2 9" xfId="16747"/>
    <cellStyle name="40% - Accent1 2 4 2 3" xfId="16748"/>
    <cellStyle name="40% - Accent1 2 4 2 3 2" xfId="16749"/>
    <cellStyle name="40% - Accent1 2 4 2 3 2 2" xfId="16750"/>
    <cellStyle name="40% - Accent1 2 4 2 3 3" xfId="16751"/>
    <cellStyle name="40% - Accent1 2 4 2 3 3 2" xfId="16752"/>
    <cellStyle name="40% - Accent1 2 4 2 3 4" xfId="16753"/>
    <cellStyle name="40% - Accent1 2 4 2 3 5" xfId="16754"/>
    <cellStyle name="40% - Accent1 2 4 2 3 6" xfId="16755"/>
    <cellStyle name="40% - Accent1 2 4 2 3 7" xfId="16756"/>
    <cellStyle name="40% - Accent1 2 4 2 4" xfId="16757"/>
    <cellStyle name="40% - Accent1 2 4 2 4 2" xfId="16758"/>
    <cellStyle name="40% - Accent1 2 4 2 4 2 2" xfId="16759"/>
    <cellStyle name="40% - Accent1 2 4 2 4 3" xfId="16760"/>
    <cellStyle name="40% - Accent1 2 4 2 4 3 2" xfId="16761"/>
    <cellStyle name="40% - Accent1 2 4 2 4 4" xfId="16762"/>
    <cellStyle name="40% - Accent1 2 4 2 4 5" xfId="16763"/>
    <cellStyle name="40% - Accent1 2 4 2 4 6" xfId="16764"/>
    <cellStyle name="40% - Accent1 2 4 2 4 7" xfId="16765"/>
    <cellStyle name="40% - Accent1 2 4 2 5" xfId="16766"/>
    <cellStyle name="40% - Accent1 2 4 2 5 2" xfId="16767"/>
    <cellStyle name="40% - Accent1 2 4 2 5 2 2" xfId="16768"/>
    <cellStyle name="40% - Accent1 2 4 2 5 3" xfId="16769"/>
    <cellStyle name="40% - Accent1 2 4 2 5 3 2" xfId="16770"/>
    <cellStyle name="40% - Accent1 2 4 2 5 4" xfId="16771"/>
    <cellStyle name="40% - Accent1 2 4 2 5 5" xfId="16772"/>
    <cellStyle name="40% - Accent1 2 4 2 5 6" xfId="16773"/>
    <cellStyle name="40% - Accent1 2 4 2 5 7" xfId="16774"/>
    <cellStyle name="40% - Accent1 2 4 2 6" xfId="16775"/>
    <cellStyle name="40% - Accent1 2 4 2 6 2" xfId="16776"/>
    <cellStyle name="40% - Accent1 2 4 2 7" xfId="16777"/>
    <cellStyle name="40% - Accent1 2 4 2 7 2" xfId="16778"/>
    <cellStyle name="40% - Accent1 2 4 2 8" xfId="16779"/>
    <cellStyle name="40% - Accent1 2 4 2 9" xfId="16780"/>
    <cellStyle name="40% - Accent1 2 4 3" xfId="16781"/>
    <cellStyle name="40% - Accent1 2 4 3 10" xfId="16782"/>
    <cellStyle name="40% - Accent1 2 4 3 11" xfId="16783"/>
    <cellStyle name="40% - Accent1 2 4 3 2" xfId="16784"/>
    <cellStyle name="40% - Accent1 2 4 3 2 10" xfId="16785"/>
    <cellStyle name="40% - Accent1 2 4 3 2 2" xfId="16786"/>
    <cellStyle name="40% - Accent1 2 4 3 2 2 2" xfId="16787"/>
    <cellStyle name="40% - Accent1 2 4 3 2 2 2 2" xfId="16788"/>
    <cellStyle name="40% - Accent1 2 4 3 2 2 3" xfId="16789"/>
    <cellStyle name="40% - Accent1 2 4 3 2 2 3 2" xfId="16790"/>
    <cellStyle name="40% - Accent1 2 4 3 2 2 4" xfId="16791"/>
    <cellStyle name="40% - Accent1 2 4 3 2 2 5" xfId="16792"/>
    <cellStyle name="40% - Accent1 2 4 3 2 2 6" xfId="16793"/>
    <cellStyle name="40% - Accent1 2 4 3 2 2 7" xfId="16794"/>
    <cellStyle name="40% - Accent1 2 4 3 2 3" xfId="16795"/>
    <cellStyle name="40% - Accent1 2 4 3 2 3 2" xfId="16796"/>
    <cellStyle name="40% - Accent1 2 4 3 2 3 2 2" xfId="16797"/>
    <cellStyle name="40% - Accent1 2 4 3 2 3 3" xfId="16798"/>
    <cellStyle name="40% - Accent1 2 4 3 2 3 3 2" xfId="16799"/>
    <cellStyle name="40% - Accent1 2 4 3 2 3 4" xfId="16800"/>
    <cellStyle name="40% - Accent1 2 4 3 2 3 5" xfId="16801"/>
    <cellStyle name="40% - Accent1 2 4 3 2 3 6" xfId="16802"/>
    <cellStyle name="40% - Accent1 2 4 3 2 3 7" xfId="16803"/>
    <cellStyle name="40% - Accent1 2 4 3 2 4" xfId="16804"/>
    <cellStyle name="40% - Accent1 2 4 3 2 4 2" xfId="16805"/>
    <cellStyle name="40% - Accent1 2 4 3 2 4 2 2" xfId="16806"/>
    <cellStyle name="40% - Accent1 2 4 3 2 4 3" xfId="16807"/>
    <cellStyle name="40% - Accent1 2 4 3 2 4 3 2" xfId="16808"/>
    <cellStyle name="40% - Accent1 2 4 3 2 4 4" xfId="16809"/>
    <cellStyle name="40% - Accent1 2 4 3 2 4 5" xfId="16810"/>
    <cellStyle name="40% - Accent1 2 4 3 2 4 6" xfId="16811"/>
    <cellStyle name="40% - Accent1 2 4 3 2 4 7" xfId="16812"/>
    <cellStyle name="40% - Accent1 2 4 3 2 5" xfId="16813"/>
    <cellStyle name="40% - Accent1 2 4 3 2 5 2" xfId="16814"/>
    <cellStyle name="40% - Accent1 2 4 3 2 6" xfId="16815"/>
    <cellStyle name="40% - Accent1 2 4 3 2 6 2" xfId="16816"/>
    <cellStyle name="40% - Accent1 2 4 3 2 7" xfId="16817"/>
    <cellStyle name="40% - Accent1 2 4 3 2 8" xfId="16818"/>
    <cellStyle name="40% - Accent1 2 4 3 2 9" xfId="16819"/>
    <cellStyle name="40% - Accent1 2 4 3 3" xfId="16820"/>
    <cellStyle name="40% - Accent1 2 4 3 3 2" xfId="16821"/>
    <cellStyle name="40% - Accent1 2 4 3 3 2 2" xfId="16822"/>
    <cellStyle name="40% - Accent1 2 4 3 3 3" xfId="16823"/>
    <cellStyle name="40% - Accent1 2 4 3 3 3 2" xfId="16824"/>
    <cellStyle name="40% - Accent1 2 4 3 3 4" xfId="16825"/>
    <cellStyle name="40% - Accent1 2 4 3 3 5" xfId="16826"/>
    <cellStyle name="40% - Accent1 2 4 3 3 6" xfId="16827"/>
    <cellStyle name="40% - Accent1 2 4 3 3 7" xfId="16828"/>
    <cellStyle name="40% - Accent1 2 4 3 4" xfId="16829"/>
    <cellStyle name="40% - Accent1 2 4 3 4 2" xfId="16830"/>
    <cellStyle name="40% - Accent1 2 4 3 4 2 2" xfId="16831"/>
    <cellStyle name="40% - Accent1 2 4 3 4 3" xfId="16832"/>
    <cellStyle name="40% - Accent1 2 4 3 4 3 2" xfId="16833"/>
    <cellStyle name="40% - Accent1 2 4 3 4 4" xfId="16834"/>
    <cellStyle name="40% - Accent1 2 4 3 4 5" xfId="16835"/>
    <cellStyle name="40% - Accent1 2 4 3 4 6" xfId="16836"/>
    <cellStyle name="40% - Accent1 2 4 3 4 7" xfId="16837"/>
    <cellStyle name="40% - Accent1 2 4 3 5" xfId="16838"/>
    <cellStyle name="40% - Accent1 2 4 3 5 2" xfId="16839"/>
    <cellStyle name="40% - Accent1 2 4 3 5 2 2" xfId="16840"/>
    <cellStyle name="40% - Accent1 2 4 3 5 3" xfId="16841"/>
    <cellStyle name="40% - Accent1 2 4 3 5 3 2" xfId="16842"/>
    <cellStyle name="40% - Accent1 2 4 3 5 4" xfId="16843"/>
    <cellStyle name="40% - Accent1 2 4 3 5 5" xfId="16844"/>
    <cellStyle name="40% - Accent1 2 4 3 5 6" xfId="16845"/>
    <cellStyle name="40% - Accent1 2 4 3 5 7" xfId="16846"/>
    <cellStyle name="40% - Accent1 2 4 3 6" xfId="16847"/>
    <cellStyle name="40% - Accent1 2 4 3 6 2" xfId="16848"/>
    <cellStyle name="40% - Accent1 2 4 3 7" xfId="16849"/>
    <cellStyle name="40% - Accent1 2 4 3 7 2" xfId="16850"/>
    <cellStyle name="40% - Accent1 2 4 3 8" xfId="16851"/>
    <cellStyle name="40% - Accent1 2 4 3 9" xfId="16852"/>
    <cellStyle name="40% - Accent1 2 4 4" xfId="16853"/>
    <cellStyle name="40% - Accent1 2 4 4 10" xfId="16854"/>
    <cellStyle name="40% - Accent1 2 4 4 2" xfId="16855"/>
    <cellStyle name="40% - Accent1 2 4 4 2 2" xfId="16856"/>
    <cellStyle name="40% - Accent1 2 4 4 2 2 2" xfId="16857"/>
    <cellStyle name="40% - Accent1 2 4 4 2 3" xfId="16858"/>
    <cellStyle name="40% - Accent1 2 4 4 2 3 2" xfId="16859"/>
    <cellStyle name="40% - Accent1 2 4 4 2 4" xfId="16860"/>
    <cellStyle name="40% - Accent1 2 4 4 2 5" xfId="16861"/>
    <cellStyle name="40% - Accent1 2 4 4 2 6" xfId="16862"/>
    <cellStyle name="40% - Accent1 2 4 4 2 7" xfId="16863"/>
    <cellStyle name="40% - Accent1 2 4 4 3" xfId="16864"/>
    <cellStyle name="40% - Accent1 2 4 4 3 2" xfId="16865"/>
    <cellStyle name="40% - Accent1 2 4 4 3 2 2" xfId="16866"/>
    <cellStyle name="40% - Accent1 2 4 4 3 3" xfId="16867"/>
    <cellStyle name="40% - Accent1 2 4 4 3 3 2" xfId="16868"/>
    <cellStyle name="40% - Accent1 2 4 4 3 4" xfId="16869"/>
    <cellStyle name="40% - Accent1 2 4 4 3 5" xfId="16870"/>
    <cellStyle name="40% - Accent1 2 4 4 3 6" xfId="16871"/>
    <cellStyle name="40% - Accent1 2 4 4 3 7" xfId="16872"/>
    <cellStyle name="40% - Accent1 2 4 4 4" xfId="16873"/>
    <cellStyle name="40% - Accent1 2 4 4 4 2" xfId="16874"/>
    <cellStyle name="40% - Accent1 2 4 4 4 2 2" xfId="16875"/>
    <cellStyle name="40% - Accent1 2 4 4 4 3" xfId="16876"/>
    <cellStyle name="40% - Accent1 2 4 4 4 3 2" xfId="16877"/>
    <cellStyle name="40% - Accent1 2 4 4 4 4" xfId="16878"/>
    <cellStyle name="40% - Accent1 2 4 4 4 5" xfId="16879"/>
    <cellStyle name="40% - Accent1 2 4 4 4 6" xfId="16880"/>
    <cellStyle name="40% - Accent1 2 4 4 4 7" xfId="16881"/>
    <cellStyle name="40% - Accent1 2 4 4 5" xfId="16882"/>
    <cellStyle name="40% - Accent1 2 4 4 5 2" xfId="16883"/>
    <cellStyle name="40% - Accent1 2 4 4 6" xfId="16884"/>
    <cellStyle name="40% - Accent1 2 4 4 6 2" xfId="16885"/>
    <cellStyle name="40% - Accent1 2 4 4 7" xfId="16886"/>
    <cellStyle name="40% - Accent1 2 4 4 8" xfId="16887"/>
    <cellStyle name="40% - Accent1 2 4 4 9" xfId="16888"/>
    <cellStyle name="40% - Accent1 2 4 5" xfId="16889"/>
    <cellStyle name="40% - Accent1 2 4 5 2" xfId="16890"/>
    <cellStyle name="40% - Accent1 2 4 5 2 2" xfId="16891"/>
    <cellStyle name="40% - Accent1 2 4 5 3" xfId="16892"/>
    <cellStyle name="40% - Accent1 2 4 5 3 2" xfId="16893"/>
    <cellStyle name="40% - Accent1 2 4 5 4" xfId="16894"/>
    <cellStyle name="40% - Accent1 2 4 5 5" xfId="16895"/>
    <cellStyle name="40% - Accent1 2 4 5 6" xfId="16896"/>
    <cellStyle name="40% - Accent1 2 4 5 7" xfId="16897"/>
    <cellStyle name="40% - Accent1 2 4 6" xfId="16898"/>
    <cellStyle name="40% - Accent1 2 4 6 2" xfId="16899"/>
    <cellStyle name="40% - Accent1 2 4 6 2 2" xfId="16900"/>
    <cellStyle name="40% - Accent1 2 4 6 3" xfId="16901"/>
    <cellStyle name="40% - Accent1 2 4 6 3 2" xfId="16902"/>
    <cellStyle name="40% - Accent1 2 4 6 4" xfId="16903"/>
    <cellStyle name="40% - Accent1 2 4 6 5" xfId="16904"/>
    <cellStyle name="40% - Accent1 2 4 6 6" xfId="16905"/>
    <cellStyle name="40% - Accent1 2 4 6 7" xfId="16906"/>
    <cellStyle name="40% - Accent1 2 4 7" xfId="16907"/>
    <cellStyle name="40% - Accent1 2 4 7 2" xfId="16908"/>
    <cellStyle name="40% - Accent1 2 4 7 2 2" xfId="16909"/>
    <cellStyle name="40% - Accent1 2 4 7 3" xfId="16910"/>
    <cellStyle name="40% - Accent1 2 4 7 3 2" xfId="16911"/>
    <cellStyle name="40% - Accent1 2 4 7 4" xfId="16912"/>
    <cellStyle name="40% - Accent1 2 4 7 5" xfId="16913"/>
    <cellStyle name="40% - Accent1 2 4 7 6" xfId="16914"/>
    <cellStyle name="40% - Accent1 2 4 7 7" xfId="16915"/>
    <cellStyle name="40% - Accent1 2 4 8" xfId="16916"/>
    <cellStyle name="40% - Accent1 2 4 8 2" xfId="16917"/>
    <cellStyle name="40% - Accent1 2 4 9" xfId="16918"/>
    <cellStyle name="40% - Accent1 2 4 9 2" xfId="16919"/>
    <cellStyle name="40% - Accent1 2 5" xfId="16920"/>
    <cellStyle name="40% - Accent1 2 5 10" xfId="16921"/>
    <cellStyle name="40% - Accent1 2 5 11" xfId="16922"/>
    <cellStyle name="40% - Accent1 2 5 12" xfId="16923"/>
    <cellStyle name="40% - Accent1 2 5 13" xfId="16924"/>
    <cellStyle name="40% - Accent1 2 5 2" xfId="16925"/>
    <cellStyle name="40% - Accent1 2 5 2 10" xfId="16926"/>
    <cellStyle name="40% - Accent1 2 5 2 11" xfId="16927"/>
    <cellStyle name="40% - Accent1 2 5 2 2" xfId="16928"/>
    <cellStyle name="40% - Accent1 2 5 2 2 10" xfId="16929"/>
    <cellStyle name="40% - Accent1 2 5 2 2 2" xfId="16930"/>
    <cellStyle name="40% - Accent1 2 5 2 2 2 2" xfId="16931"/>
    <cellStyle name="40% - Accent1 2 5 2 2 2 2 2" xfId="16932"/>
    <cellStyle name="40% - Accent1 2 5 2 2 2 3" xfId="16933"/>
    <cellStyle name="40% - Accent1 2 5 2 2 2 3 2" xfId="16934"/>
    <cellStyle name="40% - Accent1 2 5 2 2 2 4" xfId="16935"/>
    <cellStyle name="40% - Accent1 2 5 2 2 2 5" xfId="16936"/>
    <cellStyle name="40% - Accent1 2 5 2 2 2 6" xfId="16937"/>
    <cellStyle name="40% - Accent1 2 5 2 2 2 7" xfId="16938"/>
    <cellStyle name="40% - Accent1 2 5 2 2 3" xfId="16939"/>
    <cellStyle name="40% - Accent1 2 5 2 2 3 2" xfId="16940"/>
    <cellStyle name="40% - Accent1 2 5 2 2 3 2 2" xfId="16941"/>
    <cellStyle name="40% - Accent1 2 5 2 2 3 3" xfId="16942"/>
    <cellStyle name="40% - Accent1 2 5 2 2 3 3 2" xfId="16943"/>
    <cellStyle name="40% - Accent1 2 5 2 2 3 4" xfId="16944"/>
    <cellStyle name="40% - Accent1 2 5 2 2 3 5" xfId="16945"/>
    <cellStyle name="40% - Accent1 2 5 2 2 3 6" xfId="16946"/>
    <cellStyle name="40% - Accent1 2 5 2 2 3 7" xfId="16947"/>
    <cellStyle name="40% - Accent1 2 5 2 2 4" xfId="16948"/>
    <cellStyle name="40% - Accent1 2 5 2 2 4 2" xfId="16949"/>
    <cellStyle name="40% - Accent1 2 5 2 2 4 2 2" xfId="16950"/>
    <cellStyle name="40% - Accent1 2 5 2 2 4 3" xfId="16951"/>
    <cellStyle name="40% - Accent1 2 5 2 2 4 3 2" xfId="16952"/>
    <cellStyle name="40% - Accent1 2 5 2 2 4 4" xfId="16953"/>
    <cellStyle name="40% - Accent1 2 5 2 2 4 5" xfId="16954"/>
    <cellStyle name="40% - Accent1 2 5 2 2 4 6" xfId="16955"/>
    <cellStyle name="40% - Accent1 2 5 2 2 4 7" xfId="16956"/>
    <cellStyle name="40% - Accent1 2 5 2 2 5" xfId="16957"/>
    <cellStyle name="40% - Accent1 2 5 2 2 5 2" xfId="16958"/>
    <cellStyle name="40% - Accent1 2 5 2 2 6" xfId="16959"/>
    <cellStyle name="40% - Accent1 2 5 2 2 6 2" xfId="16960"/>
    <cellStyle name="40% - Accent1 2 5 2 2 7" xfId="16961"/>
    <cellStyle name="40% - Accent1 2 5 2 2 8" xfId="16962"/>
    <cellStyle name="40% - Accent1 2 5 2 2 9" xfId="16963"/>
    <cellStyle name="40% - Accent1 2 5 2 3" xfId="16964"/>
    <cellStyle name="40% - Accent1 2 5 2 3 2" xfId="16965"/>
    <cellStyle name="40% - Accent1 2 5 2 3 2 2" xfId="16966"/>
    <cellStyle name="40% - Accent1 2 5 2 3 3" xfId="16967"/>
    <cellStyle name="40% - Accent1 2 5 2 3 3 2" xfId="16968"/>
    <cellStyle name="40% - Accent1 2 5 2 3 4" xfId="16969"/>
    <cellStyle name="40% - Accent1 2 5 2 3 5" xfId="16970"/>
    <cellStyle name="40% - Accent1 2 5 2 3 6" xfId="16971"/>
    <cellStyle name="40% - Accent1 2 5 2 3 7" xfId="16972"/>
    <cellStyle name="40% - Accent1 2 5 2 4" xfId="16973"/>
    <cellStyle name="40% - Accent1 2 5 2 4 2" xfId="16974"/>
    <cellStyle name="40% - Accent1 2 5 2 4 2 2" xfId="16975"/>
    <cellStyle name="40% - Accent1 2 5 2 4 3" xfId="16976"/>
    <cellStyle name="40% - Accent1 2 5 2 4 3 2" xfId="16977"/>
    <cellStyle name="40% - Accent1 2 5 2 4 4" xfId="16978"/>
    <cellStyle name="40% - Accent1 2 5 2 4 5" xfId="16979"/>
    <cellStyle name="40% - Accent1 2 5 2 4 6" xfId="16980"/>
    <cellStyle name="40% - Accent1 2 5 2 4 7" xfId="16981"/>
    <cellStyle name="40% - Accent1 2 5 2 5" xfId="16982"/>
    <cellStyle name="40% - Accent1 2 5 2 5 2" xfId="16983"/>
    <cellStyle name="40% - Accent1 2 5 2 5 2 2" xfId="16984"/>
    <cellStyle name="40% - Accent1 2 5 2 5 3" xfId="16985"/>
    <cellStyle name="40% - Accent1 2 5 2 5 3 2" xfId="16986"/>
    <cellStyle name="40% - Accent1 2 5 2 5 4" xfId="16987"/>
    <cellStyle name="40% - Accent1 2 5 2 5 5" xfId="16988"/>
    <cellStyle name="40% - Accent1 2 5 2 5 6" xfId="16989"/>
    <cellStyle name="40% - Accent1 2 5 2 5 7" xfId="16990"/>
    <cellStyle name="40% - Accent1 2 5 2 6" xfId="16991"/>
    <cellStyle name="40% - Accent1 2 5 2 6 2" xfId="16992"/>
    <cellStyle name="40% - Accent1 2 5 2 7" xfId="16993"/>
    <cellStyle name="40% - Accent1 2 5 2 7 2" xfId="16994"/>
    <cellStyle name="40% - Accent1 2 5 2 8" xfId="16995"/>
    <cellStyle name="40% - Accent1 2 5 2 9" xfId="16996"/>
    <cellStyle name="40% - Accent1 2 5 3" xfId="16997"/>
    <cellStyle name="40% - Accent1 2 5 3 10" xfId="16998"/>
    <cellStyle name="40% - Accent1 2 5 3 11" xfId="16999"/>
    <cellStyle name="40% - Accent1 2 5 3 2" xfId="17000"/>
    <cellStyle name="40% - Accent1 2 5 3 2 10" xfId="17001"/>
    <cellStyle name="40% - Accent1 2 5 3 2 2" xfId="17002"/>
    <cellStyle name="40% - Accent1 2 5 3 2 2 2" xfId="17003"/>
    <cellStyle name="40% - Accent1 2 5 3 2 2 2 2" xfId="17004"/>
    <cellStyle name="40% - Accent1 2 5 3 2 2 3" xfId="17005"/>
    <cellStyle name="40% - Accent1 2 5 3 2 2 3 2" xfId="17006"/>
    <cellStyle name="40% - Accent1 2 5 3 2 2 4" xfId="17007"/>
    <cellStyle name="40% - Accent1 2 5 3 2 2 5" xfId="17008"/>
    <cellStyle name="40% - Accent1 2 5 3 2 2 6" xfId="17009"/>
    <cellStyle name="40% - Accent1 2 5 3 2 2 7" xfId="17010"/>
    <cellStyle name="40% - Accent1 2 5 3 2 3" xfId="17011"/>
    <cellStyle name="40% - Accent1 2 5 3 2 3 2" xfId="17012"/>
    <cellStyle name="40% - Accent1 2 5 3 2 3 2 2" xfId="17013"/>
    <cellStyle name="40% - Accent1 2 5 3 2 3 3" xfId="17014"/>
    <cellStyle name="40% - Accent1 2 5 3 2 3 3 2" xfId="17015"/>
    <cellStyle name="40% - Accent1 2 5 3 2 3 4" xfId="17016"/>
    <cellStyle name="40% - Accent1 2 5 3 2 3 5" xfId="17017"/>
    <cellStyle name="40% - Accent1 2 5 3 2 3 6" xfId="17018"/>
    <cellStyle name="40% - Accent1 2 5 3 2 3 7" xfId="17019"/>
    <cellStyle name="40% - Accent1 2 5 3 2 4" xfId="17020"/>
    <cellStyle name="40% - Accent1 2 5 3 2 4 2" xfId="17021"/>
    <cellStyle name="40% - Accent1 2 5 3 2 4 2 2" xfId="17022"/>
    <cellStyle name="40% - Accent1 2 5 3 2 4 3" xfId="17023"/>
    <cellStyle name="40% - Accent1 2 5 3 2 4 3 2" xfId="17024"/>
    <cellStyle name="40% - Accent1 2 5 3 2 4 4" xfId="17025"/>
    <cellStyle name="40% - Accent1 2 5 3 2 4 5" xfId="17026"/>
    <cellStyle name="40% - Accent1 2 5 3 2 4 6" xfId="17027"/>
    <cellStyle name="40% - Accent1 2 5 3 2 4 7" xfId="17028"/>
    <cellStyle name="40% - Accent1 2 5 3 2 5" xfId="17029"/>
    <cellStyle name="40% - Accent1 2 5 3 2 5 2" xfId="17030"/>
    <cellStyle name="40% - Accent1 2 5 3 2 6" xfId="17031"/>
    <cellStyle name="40% - Accent1 2 5 3 2 6 2" xfId="17032"/>
    <cellStyle name="40% - Accent1 2 5 3 2 7" xfId="17033"/>
    <cellStyle name="40% - Accent1 2 5 3 2 8" xfId="17034"/>
    <cellStyle name="40% - Accent1 2 5 3 2 9" xfId="17035"/>
    <cellStyle name="40% - Accent1 2 5 3 3" xfId="17036"/>
    <cellStyle name="40% - Accent1 2 5 3 3 2" xfId="17037"/>
    <cellStyle name="40% - Accent1 2 5 3 3 2 2" xfId="17038"/>
    <cellStyle name="40% - Accent1 2 5 3 3 3" xfId="17039"/>
    <cellStyle name="40% - Accent1 2 5 3 3 3 2" xfId="17040"/>
    <cellStyle name="40% - Accent1 2 5 3 3 4" xfId="17041"/>
    <cellStyle name="40% - Accent1 2 5 3 3 5" xfId="17042"/>
    <cellStyle name="40% - Accent1 2 5 3 3 6" xfId="17043"/>
    <cellStyle name="40% - Accent1 2 5 3 3 7" xfId="17044"/>
    <cellStyle name="40% - Accent1 2 5 3 4" xfId="17045"/>
    <cellStyle name="40% - Accent1 2 5 3 4 2" xfId="17046"/>
    <cellStyle name="40% - Accent1 2 5 3 4 2 2" xfId="17047"/>
    <cellStyle name="40% - Accent1 2 5 3 4 3" xfId="17048"/>
    <cellStyle name="40% - Accent1 2 5 3 4 3 2" xfId="17049"/>
    <cellStyle name="40% - Accent1 2 5 3 4 4" xfId="17050"/>
    <cellStyle name="40% - Accent1 2 5 3 4 5" xfId="17051"/>
    <cellStyle name="40% - Accent1 2 5 3 4 6" xfId="17052"/>
    <cellStyle name="40% - Accent1 2 5 3 4 7" xfId="17053"/>
    <cellStyle name="40% - Accent1 2 5 3 5" xfId="17054"/>
    <cellStyle name="40% - Accent1 2 5 3 5 2" xfId="17055"/>
    <cellStyle name="40% - Accent1 2 5 3 5 2 2" xfId="17056"/>
    <cellStyle name="40% - Accent1 2 5 3 5 3" xfId="17057"/>
    <cellStyle name="40% - Accent1 2 5 3 5 3 2" xfId="17058"/>
    <cellStyle name="40% - Accent1 2 5 3 5 4" xfId="17059"/>
    <cellStyle name="40% - Accent1 2 5 3 5 5" xfId="17060"/>
    <cellStyle name="40% - Accent1 2 5 3 5 6" xfId="17061"/>
    <cellStyle name="40% - Accent1 2 5 3 5 7" xfId="17062"/>
    <cellStyle name="40% - Accent1 2 5 3 6" xfId="17063"/>
    <cellStyle name="40% - Accent1 2 5 3 6 2" xfId="17064"/>
    <cellStyle name="40% - Accent1 2 5 3 7" xfId="17065"/>
    <cellStyle name="40% - Accent1 2 5 3 7 2" xfId="17066"/>
    <cellStyle name="40% - Accent1 2 5 3 8" xfId="17067"/>
    <cellStyle name="40% - Accent1 2 5 3 9" xfId="17068"/>
    <cellStyle name="40% - Accent1 2 5 4" xfId="17069"/>
    <cellStyle name="40% - Accent1 2 5 4 10" xfId="17070"/>
    <cellStyle name="40% - Accent1 2 5 4 2" xfId="17071"/>
    <cellStyle name="40% - Accent1 2 5 4 2 2" xfId="17072"/>
    <cellStyle name="40% - Accent1 2 5 4 2 2 2" xfId="17073"/>
    <cellStyle name="40% - Accent1 2 5 4 2 3" xfId="17074"/>
    <cellStyle name="40% - Accent1 2 5 4 2 3 2" xfId="17075"/>
    <cellStyle name="40% - Accent1 2 5 4 2 4" xfId="17076"/>
    <cellStyle name="40% - Accent1 2 5 4 2 5" xfId="17077"/>
    <cellStyle name="40% - Accent1 2 5 4 2 6" xfId="17078"/>
    <cellStyle name="40% - Accent1 2 5 4 2 7" xfId="17079"/>
    <cellStyle name="40% - Accent1 2 5 4 3" xfId="17080"/>
    <cellStyle name="40% - Accent1 2 5 4 3 2" xfId="17081"/>
    <cellStyle name="40% - Accent1 2 5 4 3 2 2" xfId="17082"/>
    <cellStyle name="40% - Accent1 2 5 4 3 3" xfId="17083"/>
    <cellStyle name="40% - Accent1 2 5 4 3 3 2" xfId="17084"/>
    <cellStyle name="40% - Accent1 2 5 4 3 4" xfId="17085"/>
    <cellStyle name="40% - Accent1 2 5 4 3 5" xfId="17086"/>
    <cellStyle name="40% - Accent1 2 5 4 3 6" xfId="17087"/>
    <cellStyle name="40% - Accent1 2 5 4 3 7" xfId="17088"/>
    <cellStyle name="40% - Accent1 2 5 4 4" xfId="17089"/>
    <cellStyle name="40% - Accent1 2 5 4 4 2" xfId="17090"/>
    <cellStyle name="40% - Accent1 2 5 4 4 2 2" xfId="17091"/>
    <cellStyle name="40% - Accent1 2 5 4 4 3" xfId="17092"/>
    <cellStyle name="40% - Accent1 2 5 4 4 3 2" xfId="17093"/>
    <cellStyle name="40% - Accent1 2 5 4 4 4" xfId="17094"/>
    <cellStyle name="40% - Accent1 2 5 4 4 5" xfId="17095"/>
    <cellStyle name="40% - Accent1 2 5 4 4 6" xfId="17096"/>
    <cellStyle name="40% - Accent1 2 5 4 4 7" xfId="17097"/>
    <cellStyle name="40% - Accent1 2 5 4 5" xfId="17098"/>
    <cellStyle name="40% - Accent1 2 5 4 5 2" xfId="17099"/>
    <cellStyle name="40% - Accent1 2 5 4 6" xfId="17100"/>
    <cellStyle name="40% - Accent1 2 5 4 6 2" xfId="17101"/>
    <cellStyle name="40% - Accent1 2 5 4 7" xfId="17102"/>
    <cellStyle name="40% - Accent1 2 5 4 8" xfId="17103"/>
    <cellStyle name="40% - Accent1 2 5 4 9" xfId="17104"/>
    <cellStyle name="40% - Accent1 2 5 5" xfId="17105"/>
    <cellStyle name="40% - Accent1 2 5 5 2" xfId="17106"/>
    <cellStyle name="40% - Accent1 2 5 5 2 2" xfId="17107"/>
    <cellStyle name="40% - Accent1 2 5 5 3" xfId="17108"/>
    <cellStyle name="40% - Accent1 2 5 5 3 2" xfId="17109"/>
    <cellStyle name="40% - Accent1 2 5 5 4" xfId="17110"/>
    <cellStyle name="40% - Accent1 2 5 5 5" xfId="17111"/>
    <cellStyle name="40% - Accent1 2 5 5 6" xfId="17112"/>
    <cellStyle name="40% - Accent1 2 5 5 7" xfId="17113"/>
    <cellStyle name="40% - Accent1 2 5 6" xfId="17114"/>
    <cellStyle name="40% - Accent1 2 5 6 2" xfId="17115"/>
    <cellStyle name="40% - Accent1 2 5 6 2 2" xfId="17116"/>
    <cellStyle name="40% - Accent1 2 5 6 3" xfId="17117"/>
    <cellStyle name="40% - Accent1 2 5 6 3 2" xfId="17118"/>
    <cellStyle name="40% - Accent1 2 5 6 4" xfId="17119"/>
    <cellStyle name="40% - Accent1 2 5 6 5" xfId="17120"/>
    <cellStyle name="40% - Accent1 2 5 6 6" xfId="17121"/>
    <cellStyle name="40% - Accent1 2 5 6 7" xfId="17122"/>
    <cellStyle name="40% - Accent1 2 5 7" xfId="17123"/>
    <cellStyle name="40% - Accent1 2 5 7 2" xfId="17124"/>
    <cellStyle name="40% - Accent1 2 5 7 2 2" xfId="17125"/>
    <cellStyle name="40% - Accent1 2 5 7 3" xfId="17126"/>
    <cellStyle name="40% - Accent1 2 5 7 3 2" xfId="17127"/>
    <cellStyle name="40% - Accent1 2 5 7 4" xfId="17128"/>
    <cellStyle name="40% - Accent1 2 5 7 5" xfId="17129"/>
    <cellStyle name="40% - Accent1 2 5 7 6" xfId="17130"/>
    <cellStyle name="40% - Accent1 2 5 7 7" xfId="17131"/>
    <cellStyle name="40% - Accent1 2 5 8" xfId="17132"/>
    <cellStyle name="40% - Accent1 2 5 8 2" xfId="17133"/>
    <cellStyle name="40% - Accent1 2 5 9" xfId="17134"/>
    <cellStyle name="40% - Accent1 2 5 9 2" xfId="17135"/>
    <cellStyle name="40% - Accent1 2 6" xfId="17136"/>
    <cellStyle name="40% - Accent1 2 6 10" xfId="17137"/>
    <cellStyle name="40% - Accent1 2 6 11" xfId="17138"/>
    <cellStyle name="40% - Accent1 2 6 12" xfId="17139"/>
    <cellStyle name="40% - Accent1 2 6 13" xfId="17140"/>
    <cellStyle name="40% - Accent1 2 6 2" xfId="17141"/>
    <cellStyle name="40% - Accent1 2 6 2 10" xfId="17142"/>
    <cellStyle name="40% - Accent1 2 6 2 11" xfId="17143"/>
    <cellStyle name="40% - Accent1 2 6 2 2" xfId="17144"/>
    <cellStyle name="40% - Accent1 2 6 2 2 10" xfId="17145"/>
    <cellStyle name="40% - Accent1 2 6 2 2 2" xfId="17146"/>
    <cellStyle name="40% - Accent1 2 6 2 2 2 2" xfId="17147"/>
    <cellStyle name="40% - Accent1 2 6 2 2 2 2 2" xfId="17148"/>
    <cellStyle name="40% - Accent1 2 6 2 2 2 3" xfId="17149"/>
    <cellStyle name="40% - Accent1 2 6 2 2 2 3 2" xfId="17150"/>
    <cellStyle name="40% - Accent1 2 6 2 2 2 4" xfId="17151"/>
    <cellStyle name="40% - Accent1 2 6 2 2 2 5" xfId="17152"/>
    <cellStyle name="40% - Accent1 2 6 2 2 2 6" xfId="17153"/>
    <cellStyle name="40% - Accent1 2 6 2 2 2 7" xfId="17154"/>
    <cellStyle name="40% - Accent1 2 6 2 2 3" xfId="17155"/>
    <cellStyle name="40% - Accent1 2 6 2 2 3 2" xfId="17156"/>
    <cellStyle name="40% - Accent1 2 6 2 2 3 2 2" xfId="17157"/>
    <cellStyle name="40% - Accent1 2 6 2 2 3 3" xfId="17158"/>
    <cellStyle name="40% - Accent1 2 6 2 2 3 3 2" xfId="17159"/>
    <cellStyle name="40% - Accent1 2 6 2 2 3 4" xfId="17160"/>
    <cellStyle name="40% - Accent1 2 6 2 2 3 5" xfId="17161"/>
    <cellStyle name="40% - Accent1 2 6 2 2 3 6" xfId="17162"/>
    <cellStyle name="40% - Accent1 2 6 2 2 3 7" xfId="17163"/>
    <cellStyle name="40% - Accent1 2 6 2 2 4" xfId="17164"/>
    <cellStyle name="40% - Accent1 2 6 2 2 4 2" xfId="17165"/>
    <cellStyle name="40% - Accent1 2 6 2 2 4 2 2" xfId="17166"/>
    <cellStyle name="40% - Accent1 2 6 2 2 4 3" xfId="17167"/>
    <cellStyle name="40% - Accent1 2 6 2 2 4 3 2" xfId="17168"/>
    <cellStyle name="40% - Accent1 2 6 2 2 4 4" xfId="17169"/>
    <cellStyle name="40% - Accent1 2 6 2 2 4 5" xfId="17170"/>
    <cellStyle name="40% - Accent1 2 6 2 2 4 6" xfId="17171"/>
    <cellStyle name="40% - Accent1 2 6 2 2 4 7" xfId="17172"/>
    <cellStyle name="40% - Accent1 2 6 2 2 5" xfId="17173"/>
    <cellStyle name="40% - Accent1 2 6 2 2 5 2" xfId="17174"/>
    <cellStyle name="40% - Accent1 2 6 2 2 6" xfId="17175"/>
    <cellStyle name="40% - Accent1 2 6 2 2 6 2" xfId="17176"/>
    <cellStyle name="40% - Accent1 2 6 2 2 7" xfId="17177"/>
    <cellStyle name="40% - Accent1 2 6 2 2 8" xfId="17178"/>
    <cellStyle name="40% - Accent1 2 6 2 2 9" xfId="17179"/>
    <cellStyle name="40% - Accent1 2 6 2 3" xfId="17180"/>
    <cellStyle name="40% - Accent1 2 6 2 3 2" xfId="17181"/>
    <cellStyle name="40% - Accent1 2 6 2 3 2 2" xfId="17182"/>
    <cellStyle name="40% - Accent1 2 6 2 3 3" xfId="17183"/>
    <cellStyle name="40% - Accent1 2 6 2 3 3 2" xfId="17184"/>
    <cellStyle name="40% - Accent1 2 6 2 3 4" xfId="17185"/>
    <cellStyle name="40% - Accent1 2 6 2 3 5" xfId="17186"/>
    <cellStyle name="40% - Accent1 2 6 2 3 6" xfId="17187"/>
    <cellStyle name="40% - Accent1 2 6 2 3 7" xfId="17188"/>
    <cellStyle name="40% - Accent1 2 6 2 4" xfId="17189"/>
    <cellStyle name="40% - Accent1 2 6 2 4 2" xfId="17190"/>
    <cellStyle name="40% - Accent1 2 6 2 4 2 2" xfId="17191"/>
    <cellStyle name="40% - Accent1 2 6 2 4 3" xfId="17192"/>
    <cellStyle name="40% - Accent1 2 6 2 4 3 2" xfId="17193"/>
    <cellStyle name="40% - Accent1 2 6 2 4 4" xfId="17194"/>
    <cellStyle name="40% - Accent1 2 6 2 4 5" xfId="17195"/>
    <cellStyle name="40% - Accent1 2 6 2 4 6" xfId="17196"/>
    <cellStyle name="40% - Accent1 2 6 2 4 7" xfId="17197"/>
    <cellStyle name="40% - Accent1 2 6 2 5" xfId="17198"/>
    <cellStyle name="40% - Accent1 2 6 2 5 2" xfId="17199"/>
    <cellStyle name="40% - Accent1 2 6 2 5 2 2" xfId="17200"/>
    <cellStyle name="40% - Accent1 2 6 2 5 3" xfId="17201"/>
    <cellStyle name="40% - Accent1 2 6 2 5 3 2" xfId="17202"/>
    <cellStyle name="40% - Accent1 2 6 2 5 4" xfId="17203"/>
    <cellStyle name="40% - Accent1 2 6 2 5 5" xfId="17204"/>
    <cellStyle name="40% - Accent1 2 6 2 5 6" xfId="17205"/>
    <cellStyle name="40% - Accent1 2 6 2 5 7" xfId="17206"/>
    <cellStyle name="40% - Accent1 2 6 2 6" xfId="17207"/>
    <cellStyle name="40% - Accent1 2 6 2 6 2" xfId="17208"/>
    <cellStyle name="40% - Accent1 2 6 2 7" xfId="17209"/>
    <cellStyle name="40% - Accent1 2 6 2 7 2" xfId="17210"/>
    <cellStyle name="40% - Accent1 2 6 2 8" xfId="17211"/>
    <cellStyle name="40% - Accent1 2 6 2 9" xfId="17212"/>
    <cellStyle name="40% - Accent1 2 6 3" xfId="17213"/>
    <cellStyle name="40% - Accent1 2 6 3 10" xfId="17214"/>
    <cellStyle name="40% - Accent1 2 6 3 11" xfId="17215"/>
    <cellStyle name="40% - Accent1 2 6 3 2" xfId="17216"/>
    <cellStyle name="40% - Accent1 2 6 3 2 10" xfId="17217"/>
    <cellStyle name="40% - Accent1 2 6 3 2 2" xfId="17218"/>
    <cellStyle name="40% - Accent1 2 6 3 2 2 2" xfId="17219"/>
    <cellStyle name="40% - Accent1 2 6 3 2 2 2 2" xfId="17220"/>
    <cellStyle name="40% - Accent1 2 6 3 2 2 3" xfId="17221"/>
    <cellStyle name="40% - Accent1 2 6 3 2 2 3 2" xfId="17222"/>
    <cellStyle name="40% - Accent1 2 6 3 2 2 4" xfId="17223"/>
    <cellStyle name="40% - Accent1 2 6 3 2 2 5" xfId="17224"/>
    <cellStyle name="40% - Accent1 2 6 3 2 2 6" xfId="17225"/>
    <cellStyle name="40% - Accent1 2 6 3 2 2 7" xfId="17226"/>
    <cellStyle name="40% - Accent1 2 6 3 2 3" xfId="17227"/>
    <cellStyle name="40% - Accent1 2 6 3 2 3 2" xfId="17228"/>
    <cellStyle name="40% - Accent1 2 6 3 2 3 2 2" xfId="17229"/>
    <cellStyle name="40% - Accent1 2 6 3 2 3 3" xfId="17230"/>
    <cellStyle name="40% - Accent1 2 6 3 2 3 3 2" xfId="17231"/>
    <cellStyle name="40% - Accent1 2 6 3 2 3 4" xfId="17232"/>
    <cellStyle name="40% - Accent1 2 6 3 2 3 5" xfId="17233"/>
    <cellStyle name="40% - Accent1 2 6 3 2 3 6" xfId="17234"/>
    <cellStyle name="40% - Accent1 2 6 3 2 3 7" xfId="17235"/>
    <cellStyle name="40% - Accent1 2 6 3 2 4" xfId="17236"/>
    <cellStyle name="40% - Accent1 2 6 3 2 4 2" xfId="17237"/>
    <cellStyle name="40% - Accent1 2 6 3 2 4 2 2" xfId="17238"/>
    <cellStyle name="40% - Accent1 2 6 3 2 4 3" xfId="17239"/>
    <cellStyle name="40% - Accent1 2 6 3 2 4 3 2" xfId="17240"/>
    <cellStyle name="40% - Accent1 2 6 3 2 4 4" xfId="17241"/>
    <cellStyle name="40% - Accent1 2 6 3 2 4 5" xfId="17242"/>
    <cellStyle name="40% - Accent1 2 6 3 2 4 6" xfId="17243"/>
    <cellStyle name="40% - Accent1 2 6 3 2 4 7" xfId="17244"/>
    <cellStyle name="40% - Accent1 2 6 3 2 5" xfId="17245"/>
    <cellStyle name="40% - Accent1 2 6 3 2 5 2" xfId="17246"/>
    <cellStyle name="40% - Accent1 2 6 3 2 6" xfId="17247"/>
    <cellStyle name="40% - Accent1 2 6 3 2 6 2" xfId="17248"/>
    <cellStyle name="40% - Accent1 2 6 3 2 7" xfId="17249"/>
    <cellStyle name="40% - Accent1 2 6 3 2 8" xfId="17250"/>
    <cellStyle name="40% - Accent1 2 6 3 2 9" xfId="17251"/>
    <cellStyle name="40% - Accent1 2 6 3 3" xfId="17252"/>
    <cellStyle name="40% - Accent1 2 6 3 3 2" xfId="17253"/>
    <cellStyle name="40% - Accent1 2 6 3 3 2 2" xfId="17254"/>
    <cellStyle name="40% - Accent1 2 6 3 3 3" xfId="17255"/>
    <cellStyle name="40% - Accent1 2 6 3 3 3 2" xfId="17256"/>
    <cellStyle name="40% - Accent1 2 6 3 3 4" xfId="17257"/>
    <cellStyle name="40% - Accent1 2 6 3 3 5" xfId="17258"/>
    <cellStyle name="40% - Accent1 2 6 3 3 6" xfId="17259"/>
    <cellStyle name="40% - Accent1 2 6 3 3 7" xfId="17260"/>
    <cellStyle name="40% - Accent1 2 6 3 4" xfId="17261"/>
    <cellStyle name="40% - Accent1 2 6 3 4 2" xfId="17262"/>
    <cellStyle name="40% - Accent1 2 6 3 4 2 2" xfId="17263"/>
    <cellStyle name="40% - Accent1 2 6 3 4 3" xfId="17264"/>
    <cellStyle name="40% - Accent1 2 6 3 4 3 2" xfId="17265"/>
    <cellStyle name="40% - Accent1 2 6 3 4 4" xfId="17266"/>
    <cellStyle name="40% - Accent1 2 6 3 4 5" xfId="17267"/>
    <cellStyle name="40% - Accent1 2 6 3 4 6" xfId="17268"/>
    <cellStyle name="40% - Accent1 2 6 3 4 7" xfId="17269"/>
    <cellStyle name="40% - Accent1 2 6 3 5" xfId="17270"/>
    <cellStyle name="40% - Accent1 2 6 3 5 2" xfId="17271"/>
    <cellStyle name="40% - Accent1 2 6 3 5 2 2" xfId="17272"/>
    <cellStyle name="40% - Accent1 2 6 3 5 3" xfId="17273"/>
    <cellStyle name="40% - Accent1 2 6 3 5 3 2" xfId="17274"/>
    <cellStyle name="40% - Accent1 2 6 3 5 4" xfId="17275"/>
    <cellStyle name="40% - Accent1 2 6 3 5 5" xfId="17276"/>
    <cellStyle name="40% - Accent1 2 6 3 5 6" xfId="17277"/>
    <cellStyle name="40% - Accent1 2 6 3 5 7" xfId="17278"/>
    <cellStyle name="40% - Accent1 2 6 3 6" xfId="17279"/>
    <cellStyle name="40% - Accent1 2 6 3 6 2" xfId="17280"/>
    <cellStyle name="40% - Accent1 2 6 3 7" xfId="17281"/>
    <cellStyle name="40% - Accent1 2 6 3 7 2" xfId="17282"/>
    <cellStyle name="40% - Accent1 2 6 3 8" xfId="17283"/>
    <cellStyle name="40% - Accent1 2 6 3 9" xfId="17284"/>
    <cellStyle name="40% - Accent1 2 6 4" xfId="17285"/>
    <cellStyle name="40% - Accent1 2 6 4 10" xfId="17286"/>
    <cellStyle name="40% - Accent1 2 6 4 2" xfId="17287"/>
    <cellStyle name="40% - Accent1 2 6 4 2 2" xfId="17288"/>
    <cellStyle name="40% - Accent1 2 6 4 2 2 2" xfId="17289"/>
    <cellStyle name="40% - Accent1 2 6 4 2 3" xfId="17290"/>
    <cellStyle name="40% - Accent1 2 6 4 2 3 2" xfId="17291"/>
    <cellStyle name="40% - Accent1 2 6 4 2 4" xfId="17292"/>
    <cellStyle name="40% - Accent1 2 6 4 2 5" xfId="17293"/>
    <cellStyle name="40% - Accent1 2 6 4 2 6" xfId="17294"/>
    <cellStyle name="40% - Accent1 2 6 4 2 7" xfId="17295"/>
    <cellStyle name="40% - Accent1 2 6 4 3" xfId="17296"/>
    <cellStyle name="40% - Accent1 2 6 4 3 2" xfId="17297"/>
    <cellStyle name="40% - Accent1 2 6 4 3 2 2" xfId="17298"/>
    <cellStyle name="40% - Accent1 2 6 4 3 3" xfId="17299"/>
    <cellStyle name="40% - Accent1 2 6 4 3 3 2" xfId="17300"/>
    <cellStyle name="40% - Accent1 2 6 4 3 4" xfId="17301"/>
    <cellStyle name="40% - Accent1 2 6 4 3 5" xfId="17302"/>
    <cellStyle name="40% - Accent1 2 6 4 3 6" xfId="17303"/>
    <cellStyle name="40% - Accent1 2 6 4 3 7" xfId="17304"/>
    <cellStyle name="40% - Accent1 2 6 4 4" xfId="17305"/>
    <cellStyle name="40% - Accent1 2 6 4 4 2" xfId="17306"/>
    <cellStyle name="40% - Accent1 2 6 4 4 2 2" xfId="17307"/>
    <cellStyle name="40% - Accent1 2 6 4 4 3" xfId="17308"/>
    <cellStyle name="40% - Accent1 2 6 4 4 3 2" xfId="17309"/>
    <cellStyle name="40% - Accent1 2 6 4 4 4" xfId="17310"/>
    <cellStyle name="40% - Accent1 2 6 4 4 5" xfId="17311"/>
    <cellStyle name="40% - Accent1 2 6 4 4 6" xfId="17312"/>
    <cellStyle name="40% - Accent1 2 6 4 4 7" xfId="17313"/>
    <cellStyle name="40% - Accent1 2 6 4 5" xfId="17314"/>
    <cellStyle name="40% - Accent1 2 6 4 5 2" xfId="17315"/>
    <cellStyle name="40% - Accent1 2 6 4 6" xfId="17316"/>
    <cellStyle name="40% - Accent1 2 6 4 6 2" xfId="17317"/>
    <cellStyle name="40% - Accent1 2 6 4 7" xfId="17318"/>
    <cellStyle name="40% - Accent1 2 6 4 8" xfId="17319"/>
    <cellStyle name="40% - Accent1 2 6 4 9" xfId="17320"/>
    <cellStyle name="40% - Accent1 2 6 5" xfId="17321"/>
    <cellStyle name="40% - Accent1 2 6 5 2" xfId="17322"/>
    <cellStyle name="40% - Accent1 2 6 5 2 2" xfId="17323"/>
    <cellStyle name="40% - Accent1 2 6 5 3" xfId="17324"/>
    <cellStyle name="40% - Accent1 2 6 5 3 2" xfId="17325"/>
    <cellStyle name="40% - Accent1 2 6 5 4" xfId="17326"/>
    <cellStyle name="40% - Accent1 2 6 5 5" xfId="17327"/>
    <cellStyle name="40% - Accent1 2 6 5 6" xfId="17328"/>
    <cellStyle name="40% - Accent1 2 6 5 7" xfId="17329"/>
    <cellStyle name="40% - Accent1 2 6 6" xfId="17330"/>
    <cellStyle name="40% - Accent1 2 6 6 2" xfId="17331"/>
    <cellStyle name="40% - Accent1 2 6 6 2 2" xfId="17332"/>
    <cellStyle name="40% - Accent1 2 6 6 3" xfId="17333"/>
    <cellStyle name="40% - Accent1 2 6 6 3 2" xfId="17334"/>
    <cellStyle name="40% - Accent1 2 6 6 4" xfId="17335"/>
    <cellStyle name="40% - Accent1 2 6 6 5" xfId="17336"/>
    <cellStyle name="40% - Accent1 2 6 6 6" xfId="17337"/>
    <cellStyle name="40% - Accent1 2 6 6 7" xfId="17338"/>
    <cellStyle name="40% - Accent1 2 6 7" xfId="17339"/>
    <cellStyle name="40% - Accent1 2 6 7 2" xfId="17340"/>
    <cellStyle name="40% - Accent1 2 6 7 2 2" xfId="17341"/>
    <cellStyle name="40% - Accent1 2 6 7 3" xfId="17342"/>
    <cellStyle name="40% - Accent1 2 6 7 3 2" xfId="17343"/>
    <cellStyle name="40% - Accent1 2 6 7 4" xfId="17344"/>
    <cellStyle name="40% - Accent1 2 6 7 5" xfId="17345"/>
    <cellStyle name="40% - Accent1 2 6 7 6" xfId="17346"/>
    <cellStyle name="40% - Accent1 2 6 7 7" xfId="17347"/>
    <cellStyle name="40% - Accent1 2 6 8" xfId="17348"/>
    <cellStyle name="40% - Accent1 2 6 8 2" xfId="17349"/>
    <cellStyle name="40% - Accent1 2 6 9" xfId="17350"/>
    <cellStyle name="40% - Accent1 2 6 9 2" xfId="17351"/>
    <cellStyle name="40% - Accent1 2 7" xfId="17352"/>
    <cellStyle name="40% - Accent1 2 7 10" xfId="17353"/>
    <cellStyle name="40% - Accent1 2 7 11" xfId="17354"/>
    <cellStyle name="40% - Accent1 2 7 2" xfId="17355"/>
    <cellStyle name="40% - Accent1 2 7 2 10" xfId="17356"/>
    <cellStyle name="40% - Accent1 2 7 2 2" xfId="17357"/>
    <cellStyle name="40% - Accent1 2 7 2 2 2" xfId="17358"/>
    <cellStyle name="40% - Accent1 2 7 2 2 2 2" xfId="17359"/>
    <cellStyle name="40% - Accent1 2 7 2 2 3" xfId="17360"/>
    <cellStyle name="40% - Accent1 2 7 2 2 3 2" xfId="17361"/>
    <cellStyle name="40% - Accent1 2 7 2 2 4" xfId="17362"/>
    <cellStyle name="40% - Accent1 2 7 2 2 5" xfId="17363"/>
    <cellStyle name="40% - Accent1 2 7 2 2 6" xfId="17364"/>
    <cellStyle name="40% - Accent1 2 7 2 2 7" xfId="17365"/>
    <cellStyle name="40% - Accent1 2 7 2 3" xfId="17366"/>
    <cellStyle name="40% - Accent1 2 7 2 3 2" xfId="17367"/>
    <cellStyle name="40% - Accent1 2 7 2 3 2 2" xfId="17368"/>
    <cellStyle name="40% - Accent1 2 7 2 3 3" xfId="17369"/>
    <cellStyle name="40% - Accent1 2 7 2 3 3 2" xfId="17370"/>
    <cellStyle name="40% - Accent1 2 7 2 3 4" xfId="17371"/>
    <cellStyle name="40% - Accent1 2 7 2 3 5" xfId="17372"/>
    <cellStyle name="40% - Accent1 2 7 2 3 6" xfId="17373"/>
    <cellStyle name="40% - Accent1 2 7 2 3 7" xfId="17374"/>
    <cellStyle name="40% - Accent1 2 7 2 4" xfId="17375"/>
    <cellStyle name="40% - Accent1 2 7 2 4 2" xfId="17376"/>
    <cellStyle name="40% - Accent1 2 7 2 4 2 2" xfId="17377"/>
    <cellStyle name="40% - Accent1 2 7 2 4 3" xfId="17378"/>
    <cellStyle name="40% - Accent1 2 7 2 4 3 2" xfId="17379"/>
    <cellStyle name="40% - Accent1 2 7 2 4 4" xfId="17380"/>
    <cellStyle name="40% - Accent1 2 7 2 4 5" xfId="17381"/>
    <cellStyle name="40% - Accent1 2 7 2 4 6" xfId="17382"/>
    <cellStyle name="40% - Accent1 2 7 2 4 7" xfId="17383"/>
    <cellStyle name="40% - Accent1 2 7 2 5" xfId="17384"/>
    <cellStyle name="40% - Accent1 2 7 2 5 2" xfId="17385"/>
    <cellStyle name="40% - Accent1 2 7 2 6" xfId="17386"/>
    <cellStyle name="40% - Accent1 2 7 2 6 2" xfId="17387"/>
    <cellStyle name="40% - Accent1 2 7 2 7" xfId="17388"/>
    <cellStyle name="40% - Accent1 2 7 2 8" xfId="17389"/>
    <cellStyle name="40% - Accent1 2 7 2 9" xfId="17390"/>
    <cellStyle name="40% - Accent1 2 7 3" xfId="17391"/>
    <cellStyle name="40% - Accent1 2 7 3 2" xfId="17392"/>
    <cellStyle name="40% - Accent1 2 7 3 2 2" xfId="17393"/>
    <cellStyle name="40% - Accent1 2 7 3 3" xfId="17394"/>
    <cellStyle name="40% - Accent1 2 7 3 3 2" xfId="17395"/>
    <cellStyle name="40% - Accent1 2 7 3 4" xfId="17396"/>
    <cellStyle name="40% - Accent1 2 7 3 5" xfId="17397"/>
    <cellStyle name="40% - Accent1 2 7 3 6" xfId="17398"/>
    <cellStyle name="40% - Accent1 2 7 3 7" xfId="17399"/>
    <cellStyle name="40% - Accent1 2 7 4" xfId="17400"/>
    <cellStyle name="40% - Accent1 2 7 4 2" xfId="17401"/>
    <cellStyle name="40% - Accent1 2 7 4 2 2" xfId="17402"/>
    <cellStyle name="40% - Accent1 2 7 4 3" xfId="17403"/>
    <cellStyle name="40% - Accent1 2 7 4 3 2" xfId="17404"/>
    <cellStyle name="40% - Accent1 2 7 4 4" xfId="17405"/>
    <cellStyle name="40% - Accent1 2 7 4 5" xfId="17406"/>
    <cellStyle name="40% - Accent1 2 7 4 6" xfId="17407"/>
    <cellStyle name="40% - Accent1 2 7 4 7" xfId="17408"/>
    <cellStyle name="40% - Accent1 2 7 5" xfId="17409"/>
    <cellStyle name="40% - Accent1 2 7 5 2" xfId="17410"/>
    <cellStyle name="40% - Accent1 2 7 5 2 2" xfId="17411"/>
    <cellStyle name="40% - Accent1 2 7 5 3" xfId="17412"/>
    <cellStyle name="40% - Accent1 2 7 5 3 2" xfId="17413"/>
    <cellStyle name="40% - Accent1 2 7 5 4" xfId="17414"/>
    <cellStyle name="40% - Accent1 2 7 5 5" xfId="17415"/>
    <cellStyle name="40% - Accent1 2 7 5 6" xfId="17416"/>
    <cellStyle name="40% - Accent1 2 7 5 7" xfId="17417"/>
    <cellStyle name="40% - Accent1 2 7 6" xfId="17418"/>
    <cellStyle name="40% - Accent1 2 7 6 2" xfId="17419"/>
    <cellStyle name="40% - Accent1 2 7 7" xfId="17420"/>
    <cellStyle name="40% - Accent1 2 7 7 2" xfId="17421"/>
    <cellStyle name="40% - Accent1 2 7 8" xfId="17422"/>
    <cellStyle name="40% - Accent1 2 7 9" xfId="17423"/>
    <cellStyle name="40% - Accent1 2 8" xfId="17424"/>
    <cellStyle name="40% - Accent1 2 8 10" xfId="17425"/>
    <cellStyle name="40% - Accent1 2 8 11" xfId="17426"/>
    <cellStyle name="40% - Accent1 2 8 2" xfId="17427"/>
    <cellStyle name="40% - Accent1 2 8 2 10" xfId="17428"/>
    <cellStyle name="40% - Accent1 2 8 2 2" xfId="17429"/>
    <cellStyle name="40% - Accent1 2 8 2 2 2" xfId="17430"/>
    <cellStyle name="40% - Accent1 2 8 2 2 2 2" xfId="17431"/>
    <cellStyle name="40% - Accent1 2 8 2 2 3" xfId="17432"/>
    <cellStyle name="40% - Accent1 2 8 2 2 3 2" xfId="17433"/>
    <cellStyle name="40% - Accent1 2 8 2 2 4" xfId="17434"/>
    <cellStyle name="40% - Accent1 2 8 2 2 5" xfId="17435"/>
    <cellStyle name="40% - Accent1 2 8 2 2 6" xfId="17436"/>
    <cellStyle name="40% - Accent1 2 8 2 2 7" xfId="17437"/>
    <cellStyle name="40% - Accent1 2 8 2 3" xfId="17438"/>
    <cellStyle name="40% - Accent1 2 8 2 3 2" xfId="17439"/>
    <cellStyle name="40% - Accent1 2 8 2 3 2 2" xfId="17440"/>
    <cellStyle name="40% - Accent1 2 8 2 3 3" xfId="17441"/>
    <cellStyle name="40% - Accent1 2 8 2 3 3 2" xfId="17442"/>
    <cellStyle name="40% - Accent1 2 8 2 3 4" xfId="17443"/>
    <cellStyle name="40% - Accent1 2 8 2 3 5" xfId="17444"/>
    <cellStyle name="40% - Accent1 2 8 2 3 6" xfId="17445"/>
    <cellStyle name="40% - Accent1 2 8 2 3 7" xfId="17446"/>
    <cellStyle name="40% - Accent1 2 8 2 4" xfId="17447"/>
    <cellStyle name="40% - Accent1 2 8 2 4 2" xfId="17448"/>
    <cellStyle name="40% - Accent1 2 8 2 4 2 2" xfId="17449"/>
    <cellStyle name="40% - Accent1 2 8 2 4 3" xfId="17450"/>
    <cellStyle name="40% - Accent1 2 8 2 4 3 2" xfId="17451"/>
    <cellStyle name="40% - Accent1 2 8 2 4 4" xfId="17452"/>
    <cellStyle name="40% - Accent1 2 8 2 4 5" xfId="17453"/>
    <cellStyle name="40% - Accent1 2 8 2 4 6" xfId="17454"/>
    <cellStyle name="40% - Accent1 2 8 2 4 7" xfId="17455"/>
    <cellStyle name="40% - Accent1 2 8 2 5" xfId="17456"/>
    <cellStyle name="40% - Accent1 2 8 2 5 2" xfId="17457"/>
    <cellStyle name="40% - Accent1 2 8 2 6" xfId="17458"/>
    <cellStyle name="40% - Accent1 2 8 2 6 2" xfId="17459"/>
    <cellStyle name="40% - Accent1 2 8 2 7" xfId="17460"/>
    <cellStyle name="40% - Accent1 2 8 2 8" xfId="17461"/>
    <cellStyle name="40% - Accent1 2 8 2 9" xfId="17462"/>
    <cellStyle name="40% - Accent1 2 8 3" xfId="17463"/>
    <cellStyle name="40% - Accent1 2 8 3 2" xfId="17464"/>
    <cellStyle name="40% - Accent1 2 8 3 2 2" xfId="17465"/>
    <cellStyle name="40% - Accent1 2 8 3 3" xfId="17466"/>
    <cellStyle name="40% - Accent1 2 8 3 3 2" xfId="17467"/>
    <cellStyle name="40% - Accent1 2 8 3 4" xfId="17468"/>
    <cellStyle name="40% - Accent1 2 8 3 5" xfId="17469"/>
    <cellStyle name="40% - Accent1 2 8 3 6" xfId="17470"/>
    <cellStyle name="40% - Accent1 2 8 3 7" xfId="17471"/>
    <cellStyle name="40% - Accent1 2 8 4" xfId="17472"/>
    <cellStyle name="40% - Accent1 2 8 4 2" xfId="17473"/>
    <cellStyle name="40% - Accent1 2 8 4 2 2" xfId="17474"/>
    <cellStyle name="40% - Accent1 2 8 4 3" xfId="17475"/>
    <cellStyle name="40% - Accent1 2 8 4 3 2" xfId="17476"/>
    <cellStyle name="40% - Accent1 2 8 4 4" xfId="17477"/>
    <cellStyle name="40% - Accent1 2 8 4 5" xfId="17478"/>
    <cellStyle name="40% - Accent1 2 8 4 6" xfId="17479"/>
    <cellStyle name="40% - Accent1 2 8 4 7" xfId="17480"/>
    <cellStyle name="40% - Accent1 2 8 5" xfId="17481"/>
    <cellStyle name="40% - Accent1 2 8 5 2" xfId="17482"/>
    <cellStyle name="40% - Accent1 2 8 5 2 2" xfId="17483"/>
    <cellStyle name="40% - Accent1 2 8 5 3" xfId="17484"/>
    <cellStyle name="40% - Accent1 2 8 5 3 2" xfId="17485"/>
    <cellStyle name="40% - Accent1 2 8 5 4" xfId="17486"/>
    <cellStyle name="40% - Accent1 2 8 5 5" xfId="17487"/>
    <cellStyle name="40% - Accent1 2 8 5 6" xfId="17488"/>
    <cellStyle name="40% - Accent1 2 8 5 7" xfId="17489"/>
    <cellStyle name="40% - Accent1 2 8 6" xfId="17490"/>
    <cellStyle name="40% - Accent1 2 8 6 2" xfId="17491"/>
    <cellStyle name="40% - Accent1 2 8 7" xfId="17492"/>
    <cellStyle name="40% - Accent1 2 8 7 2" xfId="17493"/>
    <cellStyle name="40% - Accent1 2 8 8" xfId="17494"/>
    <cellStyle name="40% - Accent1 2 8 9" xfId="17495"/>
    <cellStyle name="40% - Accent1 2 9" xfId="17496"/>
    <cellStyle name="40% - Accent1 2 9 10" xfId="17497"/>
    <cellStyle name="40% - Accent1 2 9 2" xfId="17498"/>
    <cellStyle name="40% - Accent1 2 9 2 2" xfId="17499"/>
    <cellStyle name="40% - Accent1 2 9 2 2 2" xfId="17500"/>
    <cellStyle name="40% - Accent1 2 9 2 3" xfId="17501"/>
    <cellStyle name="40% - Accent1 2 9 2 3 2" xfId="17502"/>
    <cellStyle name="40% - Accent1 2 9 2 4" xfId="17503"/>
    <cellStyle name="40% - Accent1 2 9 2 5" xfId="17504"/>
    <cellStyle name="40% - Accent1 2 9 2 6" xfId="17505"/>
    <cellStyle name="40% - Accent1 2 9 2 7" xfId="17506"/>
    <cellStyle name="40% - Accent1 2 9 3" xfId="17507"/>
    <cellStyle name="40% - Accent1 2 9 3 2" xfId="17508"/>
    <cellStyle name="40% - Accent1 2 9 3 2 2" xfId="17509"/>
    <cellStyle name="40% - Accent1 2 9 3 3" xfId="17510"/>
    <cellStyle name="40% - Accent1 2 9 3 3 2" xfId="17511"/>
    <cellStyle name="40% - Accent1 2 9 3 4" xfId="17512"/>
    <cellStyle name="40% - Accent1 2 9 3 5" xfId="17513"/>
    <cellStyle name="40% - Accent1 2 9 3 6" xfId="17514"/>
    <cellStyle name="40% - Accent1 2 9 3 7" xfId="17515"/>
    <cellStyle name="40% - Accent1 2 9 4" xfId="17516"/>
    <cellStyle name="40% - Accent1 2 9 4 2" xfId="17517"/>
    <cellStyle name="40% - Accent1 2 9 4 2 2" xfId="17518"/>
    <cellStyle name="40% - Accent1 2 9 4 3" xfId="17519"/>
    <cellStyle name="40% - Accent1 2 9 4 3 2" xfId="17520"/>
    <cellStyle name="40% - Accent1 2 9 4 4" xfId="17521"/>
    <cellStyle name="40% - Accent1 2 9 4 5" xfId="17522"/>
    <cellStyle name="40% - Accent1 2 9 4 6" xfId="17523"/>
    <cellStyle name="40% - Accent1 2 9 4 7" xfId="17524"/>
    <cellStyle name="40% - Accent1 2 9 5" xfId="17525"/>
    <cellStyle name="40% - Accent1 2 9 5 2" xfId="17526"/>
    <cellStyle name="40% - Accent1 2 9 6" xfId="17527"/>
    <cellStyle name="40% - Accent1 2 9 6 2" xfId="17528"/>
    <cellStyle name="40% - Accent1 2 9 7" xfId="17529"/>
    <cellStyle name="40% - Accent1 2 9 8" xfId="17530"/>
    <cellStyle name="40% - Accent1 2 9 9" xfId="17531"/>
    <cellStyle name="40% - Accent1 3" xfId="497"/>
    <cellStyle name="40% - Accent1 3 10" xfId="17532"/>
    <cellStyle name="40% - Accent1 3 10 2" xfId="17533"/>
    <cellStyle name="40% - Accent1 3 10 2 2" xfId="17534"/>
    <cellStyle name="40% - Accent1 3 10 3" xfId="17535"/>
    <cellStyle name="40% - Accent1 3 10 3 2" xfId="17536"/>
    <cellStyle name="40% - Accent1 3 10 4" xfId="17537"/>
    <cellStyle name="40% - Accent1 3 10 5" xfId="17538"/>
    <cellStyle name="40% - Accent1 3 10 6" xfId="17539"/>
    <cellStyle name="40% - Accent1 3 10 7" xfId="17540"/>
    <cellStyle name="40% - Accent1 3 11" xfId="17541"/>
    <cellStyle name="40% - Accent1 3 11 2" xfId="17542"/>
    <cellStyle name="40% - Accent1 3 11 2 2" xfId="17543"/>
    <cellStyle name="40% - Accent1 3 11 3" xfId="17544"/>
    <cellStyle name="40% - Accent1 3 11 3 2" xfId="17545"/>
    <cellStyle name="40% - Accent1 3 11 4" xfId="17546"/>
    <cellStyle name="40% - Accent1 3 11 5" xfId="17547"/>
    <cellStyle name="40% - Accent1 3 11 6" xfId="17548"/>
    <cellStyle name="40% - Accent1 3 11 7" xfId="17549"/>
    <cellStyle name="40% - Accent1 3 12" xfId="17550"/>
    <cellStyle name="40% - Accent1 3 12 2" xfId="17551"/>
    <cellStyle name="40% - Accent1 3 12 2 2" xfId="17552"/>
    <cellStyle name="40% - Accent1 3 12 3" xfId="17553"/>
    <cellStyle name="40% - Accent1 3 12 3 2" xfId="17554"/>
    <cellStyle name="40% - Accent1 3 12 4" xfId="17555"/>
    <cellStyle name="40% - Accent1 3 12 5" xfId="17556"/>
    <cellStyle name="40% - Accent1 3 12 6" xfId="17557"/>
    <cellStyle name="40% - Accent1 3 12 7" xfId="17558"/>
    <cellStyle name="40% - Accent1 3 13" xfId="17559"/>
    <cellStyle name="40% - Accent1 3 13 2" xfId="17560"/>
    <cellStyle name="40% - Accent1 3 14" xfId="17561"/>
    <cellStyle name="40% - Accent1 3 14 2" xfId="17562"/>
    <cellStyle name="40% - Accent1 3 15" xfId="17563"/>
    <cellStyle name="40% - Accent1 3 16" xfId="17564"/>
    <cellStyle name="40% - Accent1 3 17" xfId="17565"/>
    <cellStyle name="40% - Accent1 3 18" xfId="17566"/>
    <cellStyle name="40% - Accent1 3 2" xfId="17567"/>
    <cellStyle name="40% - Accent1 3 2 10" xfId="17568"/>
    <cellStyle name="40% - Accent1 3 2 11" xfId="17569"/>
    <cellStyle name="40% - Accent1 3 2 12" xfId="17570"/>
    <cellStyle name="40% - Accent1 3 2 13" xfId="17571"/>
    <cellStyle name="40% - Accent1 3 2 2" xfId="17572"/>
    <cellStyle name="40% - Accent1 3 2 2 10" xfId="17573"/>
    <cellStyle name="40% - Accent1 3 2 2 11" xfId="17574"/>
    <cellStyle name="40% - Accent1 3 2 2 2" xfId="17575"/>
    <cellStyle name="40% - Accent1 3 2 2 2 10" xfId="17576"/>
    <cellStyle name="40% - Accent1 3 2 2 2 2" xfId="17577"/>
    <cellStyle name="40% - Accent1 3 2 2 2 2 2" xfId="17578"/>
    <cellStyle name="40% - Accent1 3 2 2 2 2 2 2" xfId="17579"/>
    <cellStyle name="40% - Accent1 3 2 2 2 2 3" xfId="17580"/>
    <cellStyle name="40% - Accent1 3 2 2 2 2 3 2" xfId="17581"/>
    <cellStyle name="40% - Accent1 3 2 2 2 2 4" xfId="17582"/>
    <cellStyle name="40% - Accent1 3 2 2 2 2 5" xfId="17583"/>
    <cellStyle name="40% - Accent1 3 2 2 2 2 6" xfId="17584"/>
    <cellStyle name="40% - Accent1 3 2 2 2 2 7" xfId="17585"/>
    <cellStyle name="40% - Accent1 3 2 2 2 3" xfId="17586"/>
    <cellStyle name="40% - Accent1 3 2 2 2 3 2" xfId="17587"/>
    <cellStyle name="40% - Accent1 3 2 2 2 3 2 2" xfId="17588"/>
    <cellStyle name="40% - Accent1 3 2 2 2 3 3" xfId="17589"/>
    <cellStyle name="40% - Accent1 3 2 2 2 3 3 2" xfId="17590"/>
    <cellStyle name="40% - Accent1 3 2 2 2 3 4" xfId="17591"/>
    <cellStyle name="40% - Accent1 3 2 2 2 3 5" xfId="17592"/>
    <cellStyle name="40% - Accent1 3 2 2 2 3 6" xfId="17593"/>
    <cellStyle name="40% - Accent1 3 2 2 2 3 7" xfId="17594"/>
    <cellStyle name="40% - Accent1 3 2 2 2 4" xfId="17595"/>
    <cellStyle name="40% - Accent1 3 2 2 2 4 2" xfId="17596"/>
    <cellStyle name="40% - Accent1 3 2 2 2 4 2 2" xfId="17597"/>
    <cellStyle name="40% - Accent1 3 2 2 2 4 3" xfId="17598"/>
    <cellStyle name="40% - Accent1 3 2 2 2 4 3 2" xfId="17599"/>
    <cellStyle name="40% - Accent1 3 2 2 2 4 4" xfId="17600"/>
    <cellStyle name="40% - Accent1 3 2 2 2 4 5" xfId="17601"/>
    <cellStyle name="40% - Accent1 3 2 2 2 4 6" xfId="17602"/>
    <cellStyle name="40% - Accent1 3 2 2 2 4 7" xfId="17603"/>
    <cellStyle name="40% - Accent1 3 2 2 2 5" xfId="17604"/>
    <cellStyle name="40% - Accent1 3 2 2 2 5 2" xfId="17605"/>
    <cellStyle name="40% - Accent1 3 2 2 2 6" xfId="17606"/>
    <cellStyle name="40% - Accent1 3 2 2 2 6 2" xfId="17607"/>
    <cellStyle name="40% - Accent1 3 2 2 2 7" xfId="17608"/>
    <cellStyle name="40% - Accent1 3 2 2 2 8" xfId="17609"/>
    <cellStyle name="40% - Accent1 3 2 2 2 9" xfId="17610"/>
    <cellStyle name="40% - Accent1 3 2 2 3" xfId="17611"/>
    <cellStyle name="40% - Accent1 3 2 2 3 2" xfId="17612"/>
    <cellStyle name="40% - Accent1 3 2 2 3 2 2" xfId="17613"/>
    <cellStyle name="40% - Accent1 3 2 2 3 3" xfId="17614"/>
    <cellStyle name="40% - Accent1 3 2 2 3 3 2" xfId="17615"/>
    <cellStyle name="40% - Accent1 3 2 2 3 4" xfId="17616"/>
    <cellStyle name="40% - Accent1 3 2 2 3 5" xfId="17617"/>
    <cellStyle name="40% - Accent1 3 2 2 3 6" xfId="17618"/>
    <cellStyle name="40% - Accent1 3 2 2 3 7" xfId="17619"/>
    <cellStyle name="40% - Accent1 3 2 2 4" xfId="17620"/>
    <cellStyle name="40% - Accent1 3 2 2 4 2" xfId="17621"/>
    <cellStyle name="40% - Accent1 3 2 2 4 2 2" xfId="17622"/>
    <cellStyle name="40% - Accent1 3 2 2 4 3" xfId="17623"/>
    <cellStyle name="40% - Accent1 3 2 2 4 3 2" xfId="17624"/>
    <cellStyle name="40% - Accent1 3 2 2 4 4" xfId="17625"/>
    <cellStyle name="40% - Accent1 3 2 2 4 5" xfId="17626"/>
    <cellStyle name="40% - Accent1 3 2 2 4 6" xfId="17627"/>
    <cellStyle name="40% - Accent1 3 2 2 4 7" xfId="17628"/>
    <cellStyle name="40% - Accent1 3 2 2 5" xfId="17629"/>
    <cellStyle name="40% - Accent1 3 2 2 5 2" xfId="17630"/>
    <cellStyle name="40% - Accent1 3 2 2 5 2 2" xfId="17631"/>
    <cellStyle name="40% - Accent1 3 2 2 5 3" xfId="17632"/>
    <cellStyle name="40% - Accent1 3 2 2 5 3 2" xfId="17633"/>
    <cellStyle name="40% - Accent1 3 2 2 5 4" xfId="17634"/>
    <cellStyle name="40% - Accent1 3 2 2 5 5" xfId="17635"/>
    <cellStyle name="40% - Accent1 3 2 2 5 6" xfId="17636"/>
    <cellStyle name="40% - Accent1 3 2 2 5 7" xfId="17637"/>
    <cellStyle name="40% - Accent1 3 2 2 6" xfId="17638"/>
    <cellStyle name="40% - Accent1 3 2 2 6 2" xfId="17639"/>
    <cellStyle name="40% - Accent1 3 2 2 7" xfId="17640"/>
    <cellStyle name="40% - Accent1 3 2 2 7 2" xfId="17641"/>
    <cellStyle name="40% - Accent1 3 2 2 8" xfId="17642"/>
    <cellStyle name="40% - Accent1 3 2 2 9" xfId="17643"/>
    <cellStyle name="40% - Accent1 3 2 3" xfId="17644"/>
    <cellStyle name="40% - Accent1 3 2 3 10" xfId="17645"/>
    <cellStyle name="40% - Accent1 3 2 3 11" xfId="17646"/>
    <cellStyle name="40% - Accent1 3 2 3 2" xfId="17647"/>
    <cellStyle name="40% - Accent1 3 2 3 2 10" xfId="17648"/>
    <cellStyle name="40% - Accent1 3 2 3 2 2" xfId="17649"/>
    <cellStyle name="40% - Accent1 3 2 3 2 2 2" xfId="17650"/>
    <cellStyle name="40% - Accent1 3 2 3 2 2 2 2" xfId="17651"/>
    <cellStyle name="40% - Accent1 3 2 3 2 2 3" xfId="17652"/>
    <cellStyle name="40% - Accent1 3 2 3 2 2 3 2" xfId="17653"/>
    <cellStyle name="40% - Accent1 3 2 3 2 2 4" xfId="17654"/>
    <cellStyle name="40% - Accent1 3 2 3 2 2 5" xfId="17655"/>
    <cellStyle name="40% - Accent1 3 2 3 2 2 6" xfId="17656"/>
    <cellStyle name="40% - Accent1 3 2 3 2 2 7" xfId="17657"/>
    <cellStyle name="40% - Accent1 3 2 3 2 3" xfId="17658"/>
    <cellStyle name="40% - Accent1 3 2 3 2 3 2" xfId="17659"/>
    <cellStyle name="40% - Accent1 3 2 3 2 3 2 2" xfId="17660"/>
    <cellStyle name="40% - Accent1 3 2 3 2 3 3" xfId="17661"/>
    <cellStyle name="40% - Accent1 3 2 3 2 3 3 2" xfId="17662"/>
    <cellStyle name="40% - Accent1 3 2 3 2 3 4" xfId="17663"/>
    <cellStyle name="40% - Accent1 3 2 3 2 3 5" xfId="17664"/>
    <cellStyle name="40% - Accent1 3 2 3 2 3 6" xfId="17665"/>
    <cellStyle name="40% - Accent1 3 2 3 2 3 7" xfId="17666"/>
    <cellStyle name="40% - Accent1 3 2 3 2 4" xfId="17667"/>
    <cellStyle name="40% - Accent1 3 2 3 2 4 2" xfId="17668"/>
    <cellStyle name="40% - Accent1 3 2 3 2 4 2 2" xfId="17669"/>
    <cellStyle name="40% - Accent1 3 2 3 2 4 3" xfId="17670"/>
    <cellStyle name="40% - Accent1 3 2 3 2 4 3 2" xfId="17671"/>
    <cellStyle name="40% - Accent1 3 2 3 2 4 4" xfId="17672"/>
    <cellStyle name="40% - Accent1 3 2 3 2 4 5" xfId="17673"/>
    <cellStyle name="40% - Accent1 3 2 3 2 4 6" xfId="17674"/>
    <cellStyle name="40% - Accent1 3 2 3 2 4 7" xfId="17675"/>
    <cellStyle name="40% - Accent1 3 2 3 2 5" xfId="17676"/>
    <cellStyle name="40% - Accent1 3 2 3 2 5 2" xfId="17677"/>
    <cellStyle name="40% - Accent1 3 2 3 2 6" xfId="17678"/>
    <cellStyle name="40% - Accent1 3 2 3 2 6 2" xfId="17679"/>
    <cellStyle name="40% - Accent1 3 2 3 2 7" xfId="17680"/>
    <cellStyle name="40% - Accent1 3 2 3 2 8" xfId="17681"/>
    <cellStyle name="40% - Accent1 3 2 3 2 9" xfId="17682"/>
    <cellStyle name="40% - Accent1 3 2 3 3" xfId="17683"/>
    <cellStyle name="40% - Accent1 3 2 3 3 2" xfId="17684"/>
    <cellStyle name="40% - Accent1 3 2 3 3 2 2" xfId="17685"/>
    <cellStyle name="40% - Accent1 3 2 3 3 3" xfId="17686"/>
    <cellStyle name="40% - Accent1 3 2 3 3 3 2" xfId="17687"/>
    <cellStyle name="40% - Accent1 3 2 3 3 4" xfId="17688"/>
    <cellStyle name="40% - Accent1 3 2 3 3 5" xfId="17689"/>
    <cellStyle name="40% - Accent1 3 2 3 3 6" xfId="17690"/>
    <cellStyle name="40% - Accent1 3 2 3 3 7" xfId="17691"/>
    <cellStyle name="40% - Accent1 3 2 3 4" xfId="17692"/>
    <cellStyle name="40% - Accent1 3 2 3 4 2" xfId="17693"/>
    <cellStyle name="40% - Accent1 3 2 3 4 2 2" xfId="17694"/>
    <cellStyle name="40% - Accent1 3 2 3 4 3" xfId="17695"/>
    <cellStyle name="40% - Accent1 3 2 3 4 3 2" xfId="17696"/>
    <cellStyle name="40% - Accent1 3 2 3 4 4" xfId="17697"/>
    <cellStyle name="40% - Accent1 3 2 3 4 5" xfId="17698"/>
    <cellStyle name="40% - Accent1 3 2 3 4 6" xfId="17699"/>
    <cellStyle name="40% - Accent1 3 2 3 4 7" xfId="17700"/>
    <cellStyle name="40% - Accent1 3 2 3 5" xfId="17701"/>
    <cellStyle name="40% - Accent1 3 2 3 5 2" xfId="17702"/>
    <cellStyle name="40% - Accent1 3 2 3 5 2 2" xfId="17703"/>
    <cellStyle name="40% - Accent1 3 2 3 5 3" xfId="17704"/>
    <cellStyle name="40% - Accent1 3 2 3 5 3 2" xfId="17705"/>
    <cellStyle name="40% - Accent1 3 2 3 5 4" xfId="17706"/>
    <cellStyle name="40% - Accent1 3 2 3 5 5" xfId="17707"/>
    <cellStyle name="40% - Accent1 3 2 3 5 6" xfId="17708"/>
    <cellStyle name="40% - Accent1 3 2 3 5 7" xfId="17709"/>
    <cellStyle name="40% - Accent1 3 2 3 6" xfId="17710"/>
    <cellStyle name="40% - Accent1 3 2 3 6 2" xfId="17711"/>
    <cellStyle name="40% - Accent1 3 2 3 7" xfId="17712"/>
    <cellStyle name="40% - Accent1 3 2 3 7 2" xfId="17713"/>
    <cellStyle name="40% - Accent1 3 2 3 8" xfId="17714"/>
    <cellStyle name="40% - Accent1 3 2 3 9" xfId="17715"/>
    <cellStyle name="40% - Accent1 3 2 4" xfId="17716"/>
    <cellStyle name="40% - Accent1 3 2 4 10" xfId="17717"/>
    <cellStyle name="40% - Accent1 3 2 4 2" xfId="17718"/>
    <cellStyle name="40% - Accent1 3 2 4 2 2" xfId="17719"/>
    <cellStyle name="40% - Accent1 3 2 4 2 2 2" xfId="17720"/>
    <cellStyle name="40% - Accent1 3 2 4 2 3" xfId="17721"/>
    <cellStyle name="40% - Accent1 3 2 4 2 3 2" xfId="17722"/>
    <cellStyle name="40% - Accent1 3 2 4 2 4" xfId="17723"/>
    <cellStyle name="40% - Accent1 3 2 4 2 5" xfId="17724"/>
    <cellStyle name="40% - Accent1 3 2 4 2 6" xfId="17725"/>
    <cellStyle name="40% - Accent1 3 2 4 2 7" xfId="17726"/>
    <cellStyle name="40% - Accent1 3 2 4 3" xfId="17727"/>
    <cellStyle name="40% - Accent1 3 2 4 3 2" xfId="17728"/>
    <cellStyle name="40% - Accent1 3 2 4 3 2 2" xfId="17729"/>
    <cellStyle name="40% - Accent1 3 2 4 3 3" xfId="17730"/>
    <cellStyle name="40% - Accent1 3 2 4 3 3 2" xfId="17731"/>
    <cellStyle name="40% - Accent1 3 2 4 3 4" xfId="17732"/>
    <cellStyle name="40% - Accent1 3 2 4 3 5" xfId="17733"/>
    <cellStyle name="40% - Accent1 3 2 4 3 6" xfId="17734"/>
    <cellStyle name="40% - Accent1 3 2 4 3 7" xfId="17735"/>
    <cellStyle name="40% - Accent1 3 2 4 4" xfId="17736"/>
    <cellStyle name="40% - Accent1 3 2 4 4 2" xfId="17737"/>
    <cellStyle name="40% - Accent1 3 2 4 4 2 2" xfId="17738"/>
    <cellStyle name="40% - Accent1 3 2 4 4 3" xfId="17739"/>
    <cellStyle name="40% - Accent1 3 2 4 4 3 2" xfId="17740"/>
    <cellStyle name="40% - Accent1 3 2 4 4 4" xfId="17741"/>
    <cellStyle name="40% - Accent1 3 2 4 4 5" xfId="17742"/>
    <cellStyle name="40% - Accent1 3 2 4 4 6" xfId="17743"/>
    <cellStyle name="40% - Accent1 3 2 4 4 7" xfId="17744"/>
    <cellStyle name="40% - Accent1 3 2 4 5" xfId="17745"/>
    <cellStyle name="40% - Accent1 3 2 4 5 2" xfId="17746"/>
    <cellStyle name="40% - Accent1 3 2 4 6" xfId="17747"/>
    <cellStyle name="40% - Accent1 3 2 4 6 2" xfId="17748"/>
    <cellStyle name="40% - Accent1 3 2 4 7" xfId="17749"/>
    <cellStyle name="40% - Accent1 3 2 4 8" xfId="17750"/>
    <cellStyle name="40% - Accent1 3 2 4 9" xfId="17751"/>
    <cellStyle name="40% - Accent1 3 2 5" xfId="17752"/>
    <cellStyle name="40% - Accent1 3 2 5 2" xfId="17753"/>
    <cellStyle name="40% - Accent1 3 2 5 2 2" xfId="17754"/>
    <cellStyle name="40% - Accent1 3 2 5 3" xfId="17755"/>
    <cellStyle name="40% - Accent1 3 2 5 3 2" xfId="17756"/>
    <cellStyle name="40% - Accent1 3 2 5 4" xfId="17757"/>
    <cellStyle name="40% - Accent1 3 2 5 5" xfId="17758"/>
    <cellStyle name="40% - Accent1 3 2 5 6" xfId="17759"/>
    <cellStyle name="40% - Accent1 3 2 5 7" xfId="17760"/>
    <cellStyle name="40% - Accent1 3 2 6" xfId="17761"/>
    <cellStyle name="40% - Accent1 3 2 6 2" xfId="17762"/>
    <cellStyle name="40% - Accent1 3 2 6 2 2" xfId="17763"/>
    <cellStyle name="40% - Accent1 3 2 6 3" xfId="17764"/>
    <cellStyle name="40% - Accent1 3 2 6 3 2" xfId="17765"/>
    <cellStyle name="40% - Accent1 3 2 6 4" xfId="17766"/>
    <cellStyle name="40% - Accent1 3 2 6 5" xfId="17767"/>
    <cellStyle name="40% - Accent1 3 2 6 6" xfId="17768"/>
    <cellStyle name="40% - Accent1 3 2 6 7" xfId="17769"/>
    <cellStyle name="40% - Accent1 3 2 7" xfId="17770"/>
    <cellStyle name="40% - Accent1 3 2 7 2" xfId="17771"/>
    <cellStyle name="40% - Accent1 3 2 7 2 2" xfId="17772"/>
    <cellStyle name="40% - Accent1 3 2 7 3" xfId="17773"/>
    <cellStyle name="40% - Accent1 3 2 7 3 2" xfId="17774"/>
    <cellStyle name="40% - Accent1 3 2 7 4" xfId="17775"/>
    <cellStyle name="40% - Accent1 3 2 7 5" xfId="17776"/>
    <cellStyle name="40% - Accent1 3 2 7 6" xfId="17777"/>
    <cellStyle name="40% - Accent1 3 2 7 7" xfId="17778"/>
    <cellStyle name="40% - Accent1 3 2 8" xfId="17779"/>
    <cellStyle name="40% - Accent1 3 2 8 2" xfId="17780"/>
    <cellStyle name="40% - Accent1 3 2 9" xfId="17781"/>
    <cellStyle name="40% - Accent1 3 2 9 2" xfId="17782"/>
    <cellStyle name="40% - Accent1 3 3" xfId="17783"/>
    <cellStyle name="40% - Accent1 3 3 10" xfId="17784"/>
    <cellStyle name="40% - Accent1 3 3 11" xfId="17785"/>
    <cellStyle name="40% - Accent1 3 3 12" xfId="17786"/>
    <cellStyle name="40% - Accent1 3 3 13" xfId="17787"/>
    <cellStyle name="40% - Accent1 3 3 2" xfId="17788"/>
    <cellStyle name="40% - Accent1 3 3 2 10" xfId="17789"/>
    <cellStyle name="40% - Accent1 3 3 2 11" xfId="17790"/>
    <cellStyle name="40% - Accent1 3 3 2 2" xfId="17791"/>
    <cellStyle name="40% - Accent1 3 3 2 2 10" xfId="17792"/>
    <cellStyle name="40% - Accent1 3 3 2 2 2" xfId="17793"/>
    <cellStyle name="40% - Accent1 3 3 2 2 2 2" xfId="17794"/>
    <cellStyle name="40% - Accent1 3 3 2 2 2 2 2" xfId="17795"/>
    <cellStyle name="40% - Accent1 3 3 2 2 2 3" xfId="17796"/>
    <cellStyle name="40% - Accent1 3 3 2 2 2 3 2" xfId="17797"/>
    <cellStyle name="40% - Accent1 3 3 2 2 2 4" xfId="17798"/>
    <cellStyle name="40% - Accent1 3 3 2 2 2 5" xfId="17799"/>
    <cellStyle name="40% - Accent1 3 3 2 2 2 6" xfId="17800"/>
    <cellStyle name="40% - Accent1 3 3 2 2 2 7" xfId="17801"/>
    <cellStyle name="40% - Accent1 3 3 2 2 3" xfId="17802"/>
    <cellStyle name="40% - Accent1 3 3 2 2 3 2" xfId="17803"/>
    <cellStyle name="40% - Accent1 3 3 2 2 3 2 2" xfId="17804"/>
    <cellStyle name="40% - Accent1 3 3 2 2 3 3" xfId="17805"/>
    <cellStyle name="40% - Accent1 3 3 2 2 3 3 2" xfId="17806"/>
    <cellStyle name="40% - Accent1 3 3 2 2 3 4" xfId="17807"/>
    <cellStyle name="40% - Accent1 3 3 2 2 3 5" xfId="17808"/>
    <cellStyle name="40% - Accent1 3 3 2 2 3 6" xfId="17809"/>
    <cellStyle name="40% - Accent1 3 3 2 2 3 7" xfId="17810"/>
    <cellStyle name="40% - Accent1 3 3 2 2 4" xfId="17811"/>
    <cellStyle name="40% - Accent1 3 3 2 2 4 2" xfId="17812"/>
    <cellStyle name="40% - Accent1 3 3 2 2 4 2 2" xfId="17813"/>
    <cellStyle name="40% - Accent1 3 3 2 2 4 3" xfId="17814"/>
    <cellStyle name="40% - Accent1 3 3 2 2 4 3 2" xfId="17815"/>
    <cellStyle name="40% - Accent1 3 3 2 2 4 4" xfId="17816"/>
    <cellStyle name="40% - Accent1 3 3 2 2 4 5" xfId="17817"/>
    <cellStyle name="40% - Accent1 3 3 2 2 4 6" xfId="17818"/>
    <cellStyle name="40% - Accent1 3 3 2 2 4 7" xfId="17819"/>
    <cellStyle name="40% - Accent1 3 3 2 2 5" xfId="17820"/>
    <cellStyle name="40% - Accent1 3 3 2 2 5 2" xfId="17821"/>
    <cellStyle name="40% - Accent1 3 3 2 2 6" xfId="17822"/>
    <cellStyle name="40% - Accent1 3 3 2 2 6 2" xfId="17823"/>
    <cellStyle name="40% - Accent1 3 3 2 2 7" xfId="17824"/>
    <cellStyle name="40% - Accent1 3 3 2 2 8" xfId="17825"/>
    <cellStyle name="40% - Accent1 3 3 2 2 9" xfId="17826"/>
    <cellStyle name="40% - Accent1 3 3 2 3" xfId="17827"/>
    <cellStyle name="40% - Accent1 3 3 2 3 2" xfId="17828"/>
    <cellStyle name="40% - Accent1 3 3 2 3 2 2" xfId="17829"/>
    <cellStyle name="40% - Accent1 3 3 2 3 3" xfId="17830"/>
    <cellStyle name="40% - Accent1 3 3 2 3 3 2" xfId="17831"/>
    <cellStyle name="40% - Accent1 3 3 2 3 4" xfId="17832"/>
    <cellStyle name="40% - Accent1 3 3 2 3 5" xfId="17833"/>
    <cellStyle name="40% - Accent1 3 3 2 3 6" xfId="17834"/>
    <cellStyle name="40% - Accent1 3 3 2 3 7" xfId="17835"/>
    <cellStyle name="40% - Accent1 3 3 2 4" xfId="17836"/>
    <cellStyle name="40% - Accent1 3 3 2 4 2" xfId="17837"/>
    <cellStyle name="40% - Accent1 3 3 2 4 2 2" xfId="17838"/>
    <cellStyle name="40% - Accent1 3 3 2 4 3" xfId="17839"/>
    <cellStyle name="40% - Accent1 3 3 2 4 3 2" xfId="17840"/>
    <cellStyle name="40% - Accent1 3 3 2 4 4" xfId="17841"/>
    <cellStyle name="40% - Accent1 3 3 2 4 5" xfId="17842"/>
    <cellStyle name="40% - Accent1 3 3 2 4 6" xfId="17843"/>
    <cellStyle name="40% - Accent1 3 3 2 4 7" xfId="17844"/>
    <cellStyle name="40% - Accent1 3 3 2 5" xfId="17845"/>
    <cellStyle name="40% - Accent1 3 3 2 5 2" xfId="17846"/>
    <cellStyle name="40% - Accent1 3 3 2 5 2 2" xfId="17847"/>
    <cellStyle name="40% - Accent1 3 3 2 5 3" xfId="17848"/>
    <cellStyle name="40% - Accent1 3 3 2 5 3 2" xfId="17849"/>
    <cellStyle name="40% - Accent1 3 3 2 5 4" xfId="17850"/>
    <cellStyle name="40% - Accent1 3 3 2 5 5" xfId="17851"/>
    <cellStyle name="40% - Accent1 3 3 2 5 6" xfId="17852"/>
    <cellStyle name="40% - Accent1 3 3 2 5 7" xfId="17853"/>
    <cellStyle name="40% - Accent1 3 3 2 6" xfId="17854"/>
    <cellStyle name="40% - Accent1 3 3 2 6 2" xfId="17855"/>
    <cellStyle name="40% - Accent1 3 3 2 7" xfId="17856"/>
    <cellStyle name="40% - Accent1 3 3 2 7 2" xfId="17857"/>
    <cellStyle name="40% - Accent1 3 3 2 8" xfId="17858"/>
    <cellStyle name="40% - Accent1 3 3 2 9" xfId="17859"/>
    <cellStyle name="40% - Accent1 3 3 3" xfId="17860"/>
    <cellStyle name="40% - Accent1 3 3 3 10" xfId="17861"/>
    <cellStyle name="40% - Accent1 3 3 3 11" xfId="17862"/>
    <cellStyle name="40% - Accent1 3 3 3 2" xfId="17863"/>
    <cellStyle name="40% - Accent1 3 3 3 2 10" xfId="17864"/>
    <cellStyle name="40% - Accent1 3 3 3 2 2" xfId="17865"/>
    <cellStyle name="40% - Accent1 3 3 3 2 2 2" xfId="17866"/>
    <cellStyle name="40% - Accent1 3 3 3 2 2 2 2" xfId="17867"/>
    <cellStyle name="40% - Accent1 3 3 3 2 2 3" xfId="17868"/>
    <cellStyle name="40% - Accent1 3 3 3 2 2 3 2" xfId="17869"/>
    <cellStyle name="40% - Accent1 3 3 3 2 2 4" xfId="17870"/>
    <cellStyle name="40% - Accent1 3 3 3 2 2 5" xfId="17871"/>
    <cellStyle name="40% - Accent1 3 3 3 2 2 6" xfId="17872"/>
    <cellStyle name="40% - Accent1 3 3 3 2 2 7" xfId="17873"/>
    <cellStyle name="40% - Accent1 3 3 3 2 3" xfId="17874"/>
    <cellStyle name="40% - Accent1 3 3 3 2 3 2" xfId="17875"/>
    <cellStyle name="40% - Accent1 3 3 3 2 3 2 2" xfId="17876"/>
    <cellStyle name="40% - Accent1 3 3 3 2 3 3" xfId="17877"/>
    <cellStyle name="40% - Accent1 3 3 3 2 3 3 2" xfId="17878"/>
    <cellStyle name="40% - Accent1 3 3 3 2 3 4" xfId="17879"/>
    <cellStyle name="40% - Accent1 3 3 3 2 3 5" xfId="17880"/>
    <cellStyle name="40% - Accent1 3 3 3 2 3 6" xfId="17881"/>
    <cellStyle name="40% - Accent1 3 3 3 2 3 7" xfId="17882"/>
    <cellStyle name="40% - Accent1 3 3 3 2 4" xfId="17883"/>
    <cellStyle name="40% - Accent1 3 3 3 2 4 2" xfId="17884"/>
    <cellStyle name="40% - Accent1 3 3 3 2 4 2 2" xfId="17885"/>
    <cellStyle name="40% - Accent1 3 3 3 2 4 3" xfId="17886"/>
    <cellStyle name="40% - Accent1 3 3 3 2 4 3 2" xfId="17887"/>
    <cellStyle name="40% - Accent1 3 3 3 2 4 4" xfId="17888"/>
    <cellStyle name="40% - Accent1 3 3 3 2 4 5" xfId="17889"/>
    <cellStyle name="40% - Accent1 3 3 3 2 4 6" xfId="17890"/>
    <cellStyle name="40% - Accent1 3 3 3 2 4 7" xfId="17891"/>
    <cellStyle name="40% - Accent1 3 3 3 2 5" xfId="17892"/>
    <cellStyle name="40% - Accent1 3 3 3 2 5 2" xfId="17893"/>
    <cellStyle name="40% - Accent1 3 3 3 2 6" xfId="17894"/>
    <cellStyle name="40% - Accent1 3 3 3 2 6 2" xfId="17895"/>
    <cellStyle name="40% - Accent1 3 3 3 2 7" xfId="17896"/>
    <cellStyle name="40% - Accent1 3 3 3 2 8" xfId="17897"/>
    <cellStyle name="40% - Accent1 3 3 3 2 9" xfId="17898"/>
    <cellStyle name="40% - Accent1 3 3 3 3" xfId="17899"/>
    <cellStyle name="40% - Accent1 3 3 3 3 2" xfId="17900"/>
    <cellStyle name="40% - Accent1 3 3 3 3 2 2" xfId="17901"/>
    <cellStyle name="40% - Accent1 3 3 3 3 3" xfId="17902"/>
    <cellStyle name="40% - Accent1 3 3 3 3 3 2" xfId="17903"/>
    <cellStyle name="40% - Accent1 3 3 3 3 4" xfId="17904"/>
    <cellStyle name="40% - Accent1 3 3 3 3 5" xfId="17905"/>
    <cellStyle name="40% - Accent1 3 3 3 3 6" xfId="17906"/>
    <cellStyle name="40% - Accent1 3 3 3 3 7" xfId="17907"/>
    <cellStyle name="40% - Accent1 3 3 3 4" xfId="17908"/>
    <cellStyle name="40% - Accent1 3 3 3 4 2" xfId="17909"/>
    <cellStyle name="40% - Accent1 3 3 3 4 2 2" xfId="17910"/>
    <cellStyle name="40% - Accent1 3 3 3 4 3" xfId="17911"/>
    <cellStyle name="40% - Accent1 3 3 3 4 3 2" xfId="17912"/>
    <cellStyle name="40% - Accent1 3 3 3 4 4" xfId="17913"/>
    <cellStyle name="40% - Accent1 3 3 3 4 5" xfId="17914"/>
    <cellStyle name="40% - Accent1 3 3 3 4 6" xfId="17915"/>
    <cellStyle name="40% - Accent1 3 3 3 4 7" xfId="17916"/>
    <cellStyle name="40% - Accent1 3 3 3 5" xfId="17917"/>
    <cellStyle name="40% - Accent1 3 3 3 5 2" xfId="17918"/>
    <cellStyle name="40% - Accent1 3 3 3 5 2 2" xfId="17919"/>
    <cellStyle name="40% - Accent1 3 3 3 5 3" xfId="17920"/>
    <cellStyle name="40% - Accent1 3 3 3 5 3 2" xfId="17921"/>
    <cellStyle name="40% - Accent1 3 3 3 5 4" xfId="17922"/>
    <cellStyle name="40% - Accent1 3 3 3 5 5" xfId="17923"/>
    <cellStyle name="40% - Accent1 3 3 3 5 6" xfId="17924"/>
    <cellStyle name="40% - Accent1 3 3 3 5 7" xfId="17925"/>
    <cellStyle name="40% - Accent1 3 3 3 6" xfId="17926"/>
    <cellStyle name="40% - Accent1 3 3 3 6 2" xfId="17927"/>
    <cellStyle name="40% - Accent1 3 3 3 7" xfId="17928"/>
    <cellStyle name="40% - Accent1 3 3 3 7 2" xfId="17929"/>
    <cellStyle name="40% - Accent1 3 3 3 8" xfId="17930"/>
    <cellStyle name="40% - Accent1 3 3 3 9" xfId="17931"/>
    <cellStyle name="40% - Accent1 3 3 4" xfId="17932"/>
    <cellStyle name="40% - Accent1 3 3 4 10" xfId="17933"/>
    <cellStyle name="40% - Accent1 3 3 4 2" xfId="17934"/>
    <cellStyle name="40% - Accent1 3 3 4 2 2" xfId="17935"/>
    <cellStyle name="40% - Accent1 3 3 4 2 2 2" xfId="17936"/>
    <cellStyle name="40% - Accent1 3 3 4 2 3" xfId="17937"/>
    <cellStyle name="40% - Accent1 3 3 4 2 3 2" xfId="17938"/>
    <cellStyle name="40% - Accent1 3 3 4 2 4" xfId="17939"/>
    <cellStyle name="40% - Accent1 3 3 4 2 5" xfId="17940"/>
    <cellStyle name="40% - Accent1 3 3 4 2 6" xfId="17941"/>
    <cellStyle name="40% - Accent1 3 3 4 2 7" xfId="17942"/>
    <cellStyle name="40% - Accent1 3 3 4 3" xfId="17943"/>
    <cellStyle name="40% - Accent1 3 3 4 3 2" xfId="17944"/>
    <cellStyle name="40% - Accent1 3 3 4 3 2 2" xfId="17945"/>
    <cellStyle name="40% - Accent1 3 3 4 3 3" xfId="17946"/>
    <cellStyle name="40% - Accent1 3 3 4 3 3 2" xfId="17947"/>
    <cellStyle name="40% - Accent1 3 3 4 3 4" xfId="17948"/>
    <cellStyle name="40% - Accent1 3 3 4 3 5" xfId="17949"/>
    <cellStyle name="40% - Accent1 3 3 4 3 6" xfId="17950"/>
    <cellStyle name="40% - Accent1 3 3 4 3 7" xfId="17951"/>
    <cellStyle name="40% - Accent1 3 3 4 4" xfId="17952"/>
    <cellStyle name="40% - Accent1 3 3 4 4 2" xfId="17953"/>
    <cellStyle name="40% - Accent1 3 3 4 4 2 2" xfId="17954"/>
    <cellStyle name="40% - Accent1 3 3 4 4 3" xfId="17955"/>
    <cellStyle name="40% - Accent1 3 3 4 4 3 2" xfId="17956"/>
    <cellStyle name="40% - Accent1 3 3 4 4 4" xfId="17957"/>
    <cellStyle name="40% - Accent1 3 3 4 4 5" xfId="17958"/>
    <cellStyle name="40% - Accent1 3 3 4 4 6" xfId="17959"/>
    <cellStyle name="40% - Accent1 3 3 4 4 7" xfId="17960"/>
    <cellStyle name="40% - Accent1 3 3 4 5" xfId="17961"/>
    <cellStyle name="40% - Accent1 3 3 4 5 2" xfId="17962"/>
    <cellStyle name="40% - Accent1 3 3 4 6" xfId="17963"/>
    <cellStyle name="40% - Accent1 3 3 4 6 2" xfId="17964"/>
    <cellStyle name="40% - Accent1 3 3 4 7" xfId="17965"/>
    <cellStyle name="40% - Accent1 3 3 4 8" xfId="17966"/>
    <cellStyle name="40% - Accent1 3 3 4 9" xfId="17967"/>
    <cellStyle name="40% - Accent1 3 3 5" xfId="17968"/>
    <cellStyle name="40% - Accent1 3 3 5 2" xfId="17969"/>
    <cellStyle name="40% - Accent1 3 3 5 2 2" xfId="17970"/>
    <cellStyle name="40% - Accent1 3 3 5 3" xfId="17971"/>
    <cellStyle name="40% - Accent1 3 3 5 3 2" xfId="17972"/>
    <cellStyle name="40% - Accent1 3 3 5 4" xfId="17973"/>
    <cellStyle name="40% - Accent1 3 3 5 5" xfId="17974"/>
    <cellStyle name="40% - Accent1 3 3 5 6" xfId="17975"/>
    <cellStyle name="40% - Accent1 3 3 5 7" xfId="17976"/>
    <cellStyle name="40% - Accent1 3 3 6" xfId="17977"/>
    <cellStyle name="40% - Accent1 3 3 6 2" xfId="17978"/>
    <cellStyle name="40% - Accent1 3 3 6 2 2" xfId="17979"/>
    <cellStyle name="40% - Accent1 3 3 6 3" xfId="17980"/>
    <cellStyle name="40% - Accent1 3 3 6 3 2" xfId="17981"/>
    <cellStyle name="40% - Accent1 3 3 6 4" xfId="17982"/>
    <cellStyle name="40% - Accent1 3 3 6 5" xfId="17983"/>
    <cellStyle name="40% - Accent1 3 3 6 6" xfId="17984"/>
    <cellStyle name="40% - Accent1 3 3 6 7" xfId="17985"/>
    <cellStyle name="40% - Accent1 3 3 7" xfId="17986"/>
    <cellStyle name="40% - Accent1 3 3 7 2" xfId="17987"/>
    <cellStyle name="40% - Accent1 3 3 7 2 2" xfId="17988"/>
    <cellStyle name="40% - Accent1 3 3 7 3" xfId="17989"/>
    <cellStyle name="40% - Accent1 3 3 7 3 2" xfId="17990"/>
    <cellStyle name="40% - Accent1 3 3 7 4" xfId="17991"/>
    <cellStyle name="40% - Accent1 3 3 7 5" xfId="17992"/>
    <cellStyle name="40% - Accent1 3 3 7 6" xfId="17993"/>
    <cellStyle name="40% - Accent1 3 3 7 7" xfId="17994"/>
    <cellStyle name="40% - Accent1 3 3 8" xfId="17995"/>
    <cellStyle name="40% - Accent1 3 3 8 2" xfId="17996"/>
    <cellStyle name="40% - Accent1 3 3 9" xfId="17997"/>
    <cellStyle name="40% - Accent1 3 3 9 2" xfId="17998"/>
    <cellStyle name="40% - Accent1 3 4" xfId="17999"/>
    <cellStyle name="40% - Accent1 3 4 10" xfId="18000"/>
    <cellStyle name="40% - Accent1 3 4 11" xfId="18001"/>
    <cellStyle name="40% - Accent1 3 4 12" xfId="18002"/>
    <cellStyle name="40% - Accent1 3 4 13" xfId="18003"/>
    <cellStyle name="40% - Accent1 3 4 2" xfId="18004"/>
    <cellStyle name="40% - Accent1 3 4 2 10" xfId="18005"/>
    <cellStyle name="40% - Accent1 3 4 2 11" xfId="18006"/>
    <cellStyle name="40% - Accent1 3 4 2 2" xfId="18007"/>
    <cellStyle name="40% - Accent1 3 4 2 2 10" xfId="18008"/>
    <cellStyle name="40% - Accent1 3 4 2 2 2" xfId="18009"/>
    <cellStyle name="40% - Accent1 3 4 2 2 2 2" xfId="18010"/>
    <cellStyle name="40% - Accent1 3 4 2 2 2 2 2" xfId="18011"/>
    <cellStyle name="40% - Accent1 3 4 2 2 2 3" xfId="18012"/>
    <cellStyle name="40% - Accent1 3 4 2 2 2 3 2" xfId="18013"/>
    <cellStyle name="40% - Accent1 3 4 2 2 2 4" xfId="18014"/>
    <cellStyle name="40% - Accent1 3 4 2 2 2 5" xfId="18015"/>
    <cellStyle name="40% - Accent1 3 4 2 2 2 6" xfId="18016"/>
    <cellStyle name="40% - Accent1 3 4 2 2 2 7" xfId="18017"/>
    <cellStyle name="40% - Accent1 3 4 2 2 3" xfId="18018"/>
    <cellStyle name="40% - Accent1 3 4 2 2 3 2" xfId="18019"/>
    <cellStyle name="40% - Accent1 3 4 2 2 3 2 2" xfId="18020"/>
    <cellStyle name="40% - Accent1 3 4 2 2 3 3" xfId="18021"/>
    <cellStyle name="40% - Accent1 3 4 2 2 3 3 2" xfId="18022"/>
    <cellStyle name="40% - Accent1 3 4 2 2 3 4" xfId="18023"/>
    <cellStyle name="40% - Accent1 3 4 2 2 3 5" xfId="18024"/>
    <cellStyle name="40% - Accent1 3 4 2 2 3 6" xfId="18025"/>
    <cellStyle name="40% - Accent1 3 4 2 2 3 7" xfId="18026"/>
    <cellStyle name="40% - Accent1 3 4 2 2 4" xfId="18027"/>
    <cellStyle name="40% - Accent1 3 4 2 2 4 2" xfId="18028"/>
    <cellStyle name="40% - Accent1 3 4 2 2 4 2 2" xfId="18029"/>
    <cellStyle name="40% - Accent1 3 4 2 2 4 3" xfId="18030"/>
    <cellStyle name="40% - Accent1 3 4 2 2 4 3 2" xfId="18031"/>
    <cellStyle name="40% - Accent1 3 4 2 2 4 4" xfId="18032"/>
    <cellStyle name="40% - Accent1 3 4 2 2 4 5" xfId="18033"/>
    <cellStyle name="40% - Accent1 3 4 2 2 4 6" xfId="18034"/>
    <cellStyle name="40% - Accent1 3 4 2 2 4 7" xfId="18035"/>
    <cellStyle name="40% - Accent1 3 4 2 2 5" xfId="18036"/>
    <cellStyle name="40% - Accent1 3 4 2 2 5 2" xfId="18037"/>
    <cellStyle name="40% - Accent1 3 4 2 2 6" xfId="18038"/>
    <cellStyle name="40% - Accent1 3 4 2 2 6 2" xfId="18039"/>
    <cellStyle name="40% - Accent1 3 4 2 2 7" xfId="18040"/>
    <cellStyle name="40% - Accent1 3 4 2 2 8" xfId="18041"/>
    <cellStyle name="40% - Accent1 3 4 2 2 9" xfId="18042"/>
    <cellStyle name="40% - Accent1 3 4 2 3" xfId="18043"/>
    <cellStyle name="40% - Accent1 3 4 2 3 2" xfId="18044"/>
    <cellStyle name="40% - Accent1 3 4 2 3 2 2" xfId="18045"/>
    <cellStyle name="40% - Accent1 3 4 2 3 3" xfId="18046"/>
    <cellStyle name="40% - Accent1 3 4 2 3 3 2" xfId="18047"/>
    <cellStyle name="40% - Accent1 3 4 2 3 4" xfId="18048"/>
    <cellStyle name="40% - Accent1 3 4 2 3 5" xfId="18049"/>
    <cellStyle name="40% - Accent1 3 4 2 3 6" xfId="18050"/>
    <cellStyle name="40% - Accent1 3 4 2 3 7" xfId="18051"/>
    <cellStyle name="40% - Accent1 3 4 2 4" xfId="18052"/>
    <cellStyle name="40% - Accent1 3 4 2 4 2" xfId="18053"/>
    <cellStyle name="40% - Accent1 3 4 2 4 2 2" xfId="18054"/>
    <cellStyle name="40% - Accent1 3 4 2 4 3" xfId="18055"/>
    <cellStyle name="40% - Accent1 3 4 2 4 3 2" xfId="18056"/>
    <cellStyle name="40% - Accent1 3 4 2 4 4" xfId="18057"/>
    <cellStyle name="40% - Accent1 3 4 2 4 5" xfId="18058"/>
    <cellStyle name="40% - Accent1 3 4 2 4 6" xfId="18059"/>
    <cellStyle name="40% - Accent1 3 4 2 4 7" xfId="18060"/>
    <cellStyle name="40% - Accent1 3 4 2 5" xfId="18061"/>
    <cellStyle name="40% - Accent1 3 4 2 5 2" xfId="18062"/>
    <cellStyle name="40% - Accent1 3 4 2 5 2 2" xfId="18063"/>
    <cellStyle name="40% - Accent1 3 4 2 5 3" xfId="18064"/>
    <cellStyle name="40% - Accent1 3 4 2 5 3 2" xfId="18065"/>
    <cellStyle name="40% - Accent1 3 4 2 5 4" xfId="18066"/>
    <cellStyle name="40% - Accent1 3 4 2 5 5" xfId="18067"/>
    <cellStyle name="40% - Accent1 3 4 2 5 6" xfId="18068"/>
    <cellStyle name="40% - Accent1 3 4 2 5 7" xfId="18069"/>
    <cellStyle name="40% - Accent1 3 4 2 6" xfId="18070"/>
    <cellStyle name="40% - Accent1 3 4 2 6 2" xfId="18071"/>
    <cellStyle name="40% - Accent1 3 4 2 7" xfId="18072"/>
    <cellStyle name="40% - Accent1 3 4 2 7 2" xfId="18073"/>
    <cellStyle name="40% - Accent1 3 4 2 8" xfId="18074"/>
    <cellStyle name="40% - Accent1 3 4 2 9" xfId="18075"/>
    <cellStyle name="40% - Accent1 3 4 3" xfId="18076"/>
    <cellStyle name="40% - Accent1 3 4 3 10" xfId="18077"/>
    <cellStyle name="40% - Accent1 3 4 3 11" xfId="18078"/>
    <cellStyle name="40% - Accent1 3 4 3 2" xfId="18079"/>
    <cellStyle name="40% - Accent1 3 4 3 2 10" xfId="18080"/>
    <cellStyle name="40% - Accent1 3 4 3 2 2" xfId="18081"/>
    <cellStyle name="40% - Accent1 3 4 3 2 2 2" xfId="18082"/>
    <cellStyle name="40% - Accent1 3 4 3 2 2 2 2" xfId="18083"/>
    <cellStyle name="40% - Accent1 3 4 3 2 2 3" xfId="18084"/>
    <cellStyle name="40% - Accent1 3 4 3 2 2 3 2" xfId="18085"/>
    <cellStyle name="40% - Accent1 3 4 3 2 2 4" xfId="18086"/>
    <cellStyle name="40% - Accent1 3 4 3 2 2 5" xfId="18087"/>
    <cellStyle name="40% - Accent1 3 4 3 2 2 6" xfId="18088"/>
    <cellStyle name="40% - Accent1 3 4 3 2 2 7" xfId="18089"/>
    <cellStyle name="40% - Accent1 3 4 3 2 3" xfId="18090"/>
    <cellStyle name="40% - Accent1 3 4 3 2 3 2" xfId="18091"/>
    <cellStyle name="40% - Accent1 3 4 3 2 3 2 2" xfId="18092"/>
    <cellStyle name="40% - Accent1 3 4 3 2 3 3" xfId="18093"/>
    <cellStyle name="40% - Accent1 3 4 3 2 3 3 2" xfId="18094"/>
    <cellStyle name="40% - Accent1 3 4 3 2 3 4" xfId="18095"/>
    <cellStyle name="40% - Accent1 3 4 3 2 3 5" xfId="18096"/>
    <cellStyle name="40% - Accent1 3 4 3 2 3 6" xfId="18097"/>
    <cellStyle name="40% - Accent1 3 4 3 2 3 7" xfId="18098"/>
    <cellStyle name="40% - Accent1 3 4 3 2 4" xfId="18099"/>
    <cellStyle name="40% - Accent1 3 4 3 2 4 2" xfId="18100"/>
    <cellStyle name="40% - Accent1 3 4 3 2 4 2 2" xfId="18101"/>
    <cellStyle name="40% - Accent1 3 4 3 2 4 3" xfId="18102"/>
    <cellStyle name="40% - Accent1 3 4 3 2 4 3 2" xfId="18103"/>
    <cellStyle name="40% - Accent1 3 4 3 2 4 4" xfId="18104"/>
    <cellStyle name="40% - Accent1 3 4 3 2 4 5" xfId="18105"/>
    <cellStyle name="40% - Accent1 3 4 3 2 4 6" xfId="18106"/>
    <cellStyle name="40% - Accent1 3 4 3 2 4 7" xfId="18107"/>
    <cellStyle name="40% - Accent1 3 4 3 2 5" xfId="18108"/>
    <cellStyle name="40% - Accent1 3 4 3 2 5 2" xfId="18109"/>
    <cellStyle name="40% - Accent1 3 4 3 2 6" xfId="18110"/>
    <cellStyle name="40% - Accent1 3 4 3 2 6 2" xfId="18111"/>
    <cellStyle name="40% - Accent1 3 4 3 2 7" xfId="18112"/>
    <cellStyle name="40% - Accent1 3 4 3 2 8" xfId="18113"/>
    <cellStyle name="40% - Accent1 3 4 3 2 9" xfId="18114"/>
    <cellStyle name="40% - Accent1 3 4 3 3" xfId="18115"/>
    <cellStyle name="40% - Accent1 3 4 3 3 2" xfId="18116"/>
    <cellStyle name="40% - Accent1 3 4 3 3 2 2" xfId="18117"/>
    <cellStyle name="40% - Accent1 3 4 3 3 3" xfId="18118"/>
    <cellStyle name="40% - Accent1 3 4 3 3 3 2" xfId="18119"/>
    <cellStyle name="40% - Accent1 3 4 3 3 4" xfId="18120"/>
    <cellStyle name="40% - Accent1 3 4 3 3 5" xfId="18121"/>
    <cellStyle name="40% - Accent1 3 4 3 3 6" xfId="18122"/>
    <cellStyle name="40% - Accent1 3 4 3 3 7" xfId="18123"/>
    <cellStyle name="40% - Accent1 3 4 3 4" xfId="18124"/>
    <cellStyle name="40% - Accent1 3 4 3 4 2" xfId="18125"/>
    <cellStyle name="40% - Accent1 3 4 3 4 2 2" xfId="18126"/>
    <cellStyle name="40% - Accent1 3 4 3 4 3" xfId="18127"/>
    <cellStyle name="40% - Accent1 3 4 3 4 3 2" xfId="18128"/>
    <cellStyle name="40% - Accent1 3 4 3 4 4" xfId="18129"/>
    <cellStyle name="40% - Accent1 3 4 3 4 5" xfId="18130"/>
    <cellStyle name="40% - Accent1 3 4 3 4 6" xfId="18131"/>
    <cellStyle name="40% - Accent1 3 4 3 4 7" xfId="18132"/>
    <cellStyle name="40% - Accent1 3 4 3 5" xfId="18133"/>
    <cellStyle name="40% - Accent1 3 4 3 5 2" xfId="18134"/>
    <cellStyle name="40% - Accent1 3 4 3 5 2 2" xfId="18135"/>
    <cellStyle name="40% - Accent1 3 4 3 5 3" xfId="18136"/>
    <cellStyle name="40% - Accent1 3 4 3 5 3 2" xfId="18137"/>
    <cellStyle name="40% - Accent1 3 4 3 5 4" xfId="18138"/>
    <cellStyle name="40% - Accent1 3 4 3 5 5" xfId="18139"/>
    <cellStyle name="40% - Accent1 3 4 3 5 6" xfId="18140"/>
    <cellStyle name="40% - Accent1 3 4 3 5 7" xfId="18141"/>
    <cellStyle name="40% - Accent1 3 4 3 6" xfId="18142"/>
    <cellStyle name="40% - Accent1 3 4 3 6 2" xfId="18143"/>
    <cellStyle name="40% - Accent1 3 4 3 7" xfId="18144"/>
    <cellStyle name="40% - Accent1 3 4 3 7 2" xfId="18145"/>
    <cellStyle name="40% - Accent1 3 4 3 8" xfId="18146"/>
    <cellStyle name="40% - Accent1 3 4 3 9" xfId="18147"/>
    <cellStyle name="40% - Accent1 3 4 4" xfId="18148"/>
    <cellStyle name="40% - Accent1 3 4 4 10" xfId="18149"/>
    <cellStyle name="40% - Accent1 3 4 4 2" xfId="18150"/>
    <cellStyle name="40% - Accent1 3 4 4 2 2" xfId="18151"/>
    <cellStyle name="40% - Accent1 3 4 4 2 2 2" xfId="18152"/>
    <cellStyle name="40% - Accent1 3 4 4 2 3" xfId="18153"/>
    <cellStyle name="40% - Accent1 3 4 4 2 3 2" xfId="18154"/>
    <cellStyle name="40% - Accent1 3 4 4 2 4" xfId="18155"/>
    <cellStyle name="40% - Accent1 3 4 4 2 5" xfId="18156"/>
    <cellStyle name="40% - Accent1 3 4 4 2 6" xfId="18157"/>
    <cellStyle name="40% - Accent1 3 4 4 2 7" xfId="18158"/>
    <cellStyle name="40% - Accent1 3 4 4 3" xfId="18159"/>
    <cellStyle name="40% - Accent1 3 4 4 3 2" xfId="18160"/>
    <cellStyle name="40% - Accent1 3 4 4 3 2 2" xfId="18161"/>
    <cellStyle name="40% - Accent1 3 4 4 3 3" xfId="18162"/>
    <cellStyle name="40% - Accent1 3 4 4 3 3 2" xfId="18163"/>
    <cellStyle name="40% - Accent1 3 4 4 3 4" xfId="18164"/>
    <cellStyle name="40% - Accent1 3 4 4 3 5" xfId="18165"/>
    <cellStyle name="40% - Accent1 3 4 4 3 6" xfId="18166"/>
    <cellStyle name="40% - Accent1 3 4 4 3 7" xfId="18167"/>
    <cellStyle name="40% - Accent1 3 4 4 4" xfId="18168"/>
    <cellStyle name="40% - Accent1 3 4 4 4 2" xfId="18169"/>
    <cellStyle name="40% - Accent1 3 4 4 4 2 2" xfId="18170"/>
    <cellStyle name="40% - Accent1 3 4 4 4 3" xfId="18171"/>
    <cellStyle name="40% - Accent1 3 4 4 4 3 2" xfId="18172"/>
    <cellStyle name="40% - Accent1 3 4 4 4 4" xfId="18173"/>
    <cellStyle name="40% - Accent1 3 4 4 4 5" xfId="18174"/>
    <cellStyle name="40% - Accent1 3 4 4 4 6" xfId="18175"/>
    <cellStyle name="40% - Accent1 3 4 4 4 7" xfId="18176"/>
    <cellStyle name="40% - Accent1 3 4 4 5" xfId="18177"/>
    <cellStyle name="40% - Accent1 3 4 4 5 2" xfId="18178"/>
    <cellStyle name="40% - Accent1 3 4 4 6" xfId="18179"/>
    <cellStyle name="40% - Accent1 3 4 4 6 2" xfId="18180"/>
    <cellStyle name="40% - Accent1 3 4 4 7" xfId="18181"/>
    <cellStyle name="40% - Accent1 3 4 4 8" xfId="18182"/>
    <cellStyle name="40% - Accent1 3 4 4 9" xfId="18183"/>
    <cellStyle name="40% - Accent1 3 4 5" xfId="18184"/>
    <cellStyle name="40% - Accent1 3 4 5 2" xfId="18185"/>
    <cellStyle name="40% - Accent1 3 4 5 2 2" xfId="18186"/>
    <cellStyle name="40% - Accent1 3 4 5 3" xfId="18187"/>
    <cellStyle name="40% - Accent1 3 4 5 3 2" xfId="18188"/>
    <cellStyle name="40% - Accent1 3 4 5 4" xfId="18189"/>
    <cellStyle name="40% - Accent1 3 4 5 5" xfId="18190"/>
    <cellStyle name="40% - Accent1 3 4 5 6" xfId="18191"/>
    <cellStyle name="40% - Accent1 3 4 5 7" xfId="18192"/>
    <cellStyle name="40% - Accent1 3 4 6" xfId="18193"/>
    <cellStyle name="40% - Accent1 3 4 6 2" xfId="18194"/>
    <cellStyle name="40% - Accent1 3 4 6 2 2" xfId="18195"/>
    <cellStyle name="40% - Accent1 3 4 6 3" xfId="18196"/>
    <cellStyle name="40% - Accent1 3 4 6 3 2" xfId="18197"/>
    <cellStyle name="40% - Accent1 3 4 6 4" xfId="18198"/>
    <cellStyle name="40% - Accent1 3 4 6 5" xfId="18199"/>
    <cellStyle name="40% - Accent1 3 4 6 6" xfId="18200"/>
    <cellStyle name="40% - Accent1 3 4 6 7" xfId="18201"/>
    <cellStyle name="40% - Accent1 3 4 7" xfId="18202"/>
    <cellStyle name="40% - Accent1 3 4 7 2" xfId="18203"/>
    <cellStyle name="40% - Accent1 3 4 7 2 2" xfId="18204"/>
    <cellStyle name="40% - Accent1 3 4 7 3" xfId="18205"/>
    <cellStyle name="40% - Accent1 3 4 7 3 2" xfId="18206"/>
    <cellStyle name="40% - Accent1 3 4 7 4" xfId="18207"/>
    <cellStyle name="40% - Accent1 3 4 7 5" xfId="18208"/>
    <cellStyle name="40% - Accent1 3 4 7 6" xfId="18209"/>
    <cellStyle name="40% - Accent1 3 4 7 7" xfId="18210"/>
    <cellStyle name="40% - Accent1 3 4 8" xfId="18211"/>
    <cellStyle name="40% - Accent1 3 4 8 2" xfId="18212"/>
    <cellStyle name="40% - Accent1 3 4 9" xfId="18213"/>
    <cellStyle name="40% - Accent1 3 4 9 2" xfId="18214"/>
    <cellStyle name="40% - Accent1 3 5" xfId="18215"/>
    <cellStyle name="40% - Accent1 3 5 10" xfId="18216"/>
    <cellStyle name="40% - Accent1 3 5 11" xfId="18217"/>
    <cellStyle name="40% - Accent1 3 5 12" xfId="18218"/>
    <cellStyle name="40% - Accent1 3 5 13" xfId="18219"/>
    <cellStyle name="40% - Accent1 3 5 2" xfId="18220"/>
    <cellStyle name="40% - Accent1 3 5 2 10" xfId="18221"/>
    <cellStyle name="40% - Accent1 3 5 2 11" xfId="18222"/>
    <cellStyle name="40% - Accent1 3 5 2 2" xfId="18223"/>
    <cellStyle name="40% - Accent1 3 5 2 2 10" xfId="18224"/>
    <cellStyle name="40% - Accent1 3 5 2 2 2" xfId="18225"/>
    <cellStyle name="40% - Accent1 3 5 2 2 2 2" xfId="18226"/>
    <cellStyle name="40% - Accent1 3 5 2 2 2 2 2" xfId="18227"/>
    <cellStyle name="40% - Accent1 3 5 2 2 2 3" xfId="18228"/>
    <cellStyle name="40% - Accent1 3 5 2 2 2 3 2" xfId="18229"/>
    <cellStyle name="40% - Accent1 3 5 2 2 2 4" xfId="18230"/>
    <cellStyle name="40% - Accent1 3 5 2 2 2 5" xfId="18231"/>
    <cellStyle name="40% - Accent1 3 5 2 2 2 6" xfId="18232"/>
    <cellStyle name="40% - Accent1 3 5 2 2 2 7" xfId="18233"/>
    <cellStyle name="40% - Accent1 3 5 2 2 3" xfId="18234"/>
    <cellStyle name="40% - Accent1 3 5 2 2 3 2" xfId="18235"/>
    <cellStyle name="40% - Accent1 3 5 2 2 3 2 2" xfId="18236"/>
    <cellStyle name="40% - Accent1 3 5 2 2 3 3" xfId="18237"/>
    <cellStyle name="40% - Accent1 3 5 2 2 3 3 2" xfId="18238"/>
    <cellStyle name="40% - Accent1 3 5 2 2 3 4" xfId="18239"/>
    <cellStyle name="40% - Accent1 3 5 2 2 3 5" xfId="18240"/>
    <cellStyle name="40% - Accent1 3 5 2 2 3 6" xfId="18241"/>
    <cellStyle name="40% - Accent1 3 5 2 2 3 7" xfId="18242"/>
    <cellStyle name="40% - Accent1 3 5 2 2 4" xfId="18243"/>
    <cellStyle name="40% - Accent1 3 5 2 2 4 2" xfId="18244"/>
    <cellStyle name="40% - Accent1 3 5 2 2 4 2 2" xfId="18245"/>
    <cellStyle name="40% - Accent1 3 5 2 2 4 3" xfId="18246"/>
    <cellStyle name="40% - Accent1 3 5 2 2 4 3 2" xfId="18247"/>
    <cellStyle name="40% - Accent1 3 5 2 2 4 4" xfId="18248"/>
    <cellStyle name="40% - Accent1 3 5 2 2 4 5" xfId="18249"/>
    <cellStyle name="40% - Accent1 3 5 2 2 4 6" xfId="18250"/>
    <cellStyle name="40% - Accent1 3 5 2 2 4 7" xfId="18251"/>
    <cellStyle name="40% - Accent1 3 5 2 2 5" xfId="18252"/>
    <cellStyle name="40% - Accent1 3 5 2 2 5 2" xfId="18253"/>
    <cellStyle name="40% - Accent1 3 5 2 2 6" xfId="18254"/>
    <cellStyle name="40% - Accent1 3 5 2 2 6 2" xfId="18255"/>
    <cellStyle name="40% - Accent1 3 5 2 2 7" xfId="18256"/>
    <cellStyle name="40% - Accent1 3 5 2 2 8" xfId="18257"/>
    <cellStyle name="40% - Accent1 3 5 2 2 9" xfId="18258"/>
    <cellStyle name="40% - Accent1 3 5 2 3" xfId="18259"/>
    <cellStyle name="40% - Accent1 3 5 2 3 2" xfId="18260"/>
    <cellStyle name="40% - Accent1 3 5 2 3 2 2" xfId="18261"/>
    <cellStyle name="40% - Accent1 3 5 2 3 3" xfId="18262"/>
    <cellStyle name="40% - Accent1 3 5 2 3 3 2" xfId="18263"/>
    <cellStyle name="40% - Accent1 3 5 2 3 4" xfId="18264"/>
    <cellStyle name="40% - Accent1 3 5 2 3 5" xfId="18265"/>
    <cellStyle name="40% - Accent1 3 5 2 3 6" xfId="18266"/>
    <cellStyle name="40% - Accent1 3 5 2 3 7" xfId="18267"/>
    <cellStyle name="40% - Accent1 3 5 2 4" xfId="18268"/>
    <cellStyle name="40% - Accent1 3 5 2 4 2" xfId="18269"/>
    <cellStyle name="40% - Accent1 3 5 2 4 2 2" xfId="18270"/>
    <cellStyle name="40% - Accent1 3 5 2 4 3" xfId="18271"/>
    <cellStyle name="40% - Accent1 3 5 2 4 3 2" xfId="18272"/>
    <cellStyle name="40% - Accent1 3 5 2 4 4" xfId="18273"/>
    <cellStyle name="40% - Accent1 3 5 2 4 5" xfId="18274"/>
    <cellStyle name="40% - Accent1 3 5 2 4 6" xfId="18275"/>
    <cellStyle name="40% - Accent1 3 5 2 4 7" xfId="18276"/>
    <cellStyle name="40% - Accent1 3 5 2 5" xfId="18277"/>
    <cellStyle name="40% - Accent1 3 5 2 5 2" xfId="18278"/>
    <cellStyle name="40% - Accent1 3 5 2 5 2 2" xfId="18279"/>
    <cellStyle name="40% - Accent1 3 5 2 5 3" xfId="18280"/>
    <cellStyle name="40% - Accent1 3 5 2 5 3 2" xfId="18281"/>
    <cellStyle name="40% - Accent1 3 5 2 5 4" xfId="18282"/>
    <cellStyle name="40% - Accent1 3 5 2 5 5" xfId="18283"/>
    <cellStyle name="40% - Accent1 3 5 2 5 6" xfId="18284"/>
    <cellStyle name="40% - Accent1 3 5 2 5 7" xfId="18285"/>
    <cellStyle name="40% - Accent1 3 5 2 6" xfId="18286"/>
    <cellStyle name="40% - Accent1 3 5 2 6 2" xfId="18287"/>
    <cellStyle name="40% - Accent1 3 5 2 7" xfId="18288"/>
    <cellStyle name="40% - Accent1 3 5 2 7 2" xfId="18289"/>
    <cellStyle name="40% - Accent1 3 5 2 8" xfId="18290"/>
    <cellStyle name="40% - Accent1 3 5 2 9" xfId="18291"/>
    <cellStyle name="40% - Accent1 3 5 3" xfId="18292"/>
    <cellStyle name="40% - Accent1 3 5 3 10" xfId="18293"/>
    <cellStyle name="40% - Accent1 3 5 3 11" xfId="18294"/>
    <cellStyle name="40% - Accent1 3 5 3 2" xfId="18295"/>
    <cellStyle name="40% - Accent1 3 5 3 2 10" xfId="18296"/>
    <cellStyle name="40% - Accent1 3 5 3 2 2" xfId="18297"/>
    <cellStyle name="40% - Accent1 3 5 3 2 2 2" xfId="18298"/>
    <cellStyle name="40% - Accent1 3 5 3 2 2 2 2" xfId="18299"/>
    <cellStyle name="40% - Accent1 3 5 3 2 2 3" xfId="18300"/>
    <cellStyle name="40% - Accent1 3 5 3 2 2 3 2" xfId="18301"/>
    <cellStyle name="40% - Accent1 3 5 3 2 2 4" xfId="18302"/>
    <cellStyle name="40% - Accent1 3 5 3 2 2 5" xfId="18303"/>
    <cellStyle name="40% - Accent1 3 5 3 2 2 6" xfId="18304"/>
    <cellStyle name="40% - Accent1 3 5 3 2 2 7" xfId="18305"/>
    <cellStyle name="40% - Accent1 3 5 3 2 3" xfId="18306"/>
    <cellStyle name="40% - Accent1 3 5 3 2 3 2" xfId="18307"/>
    <cellStyle name="40% - Accent1 3 5 3 2 3 2 2" xfId="18308"/>
    <cellStyle name="40% - Accent1 3 5 3 2 3 3" xfId="18309"/>
    <cellStyle name="40% - Accent1 3 5 3 2 3 3 2" xfId="18310"/>
    <cellStyle name="40% - Accent1 3 5 3 2 3 4" xfId="18311"/>
    <cellStyle name="40% - Accent1 3 5 3 2 3 5" xfId="18312"/>
    <cellStyle name="40% - Accent1 3 5 3 2 3 6" xfId="18313"/>
    <cellStyle name="40% - Accent1 3 5 3 2 3 7" xfId="18314"/>
    <cellStyle name="40% - Accent1 3 5 3 2 4" xfId="18315"/>
    <cellStyle name="40% - Accent1 3 5 3 2 4 2" xfId="18316"/>
    <cellStyle name="40% - Accent1 3 5 3 2 4 2 2" xfId="18317"/>
    <cellStyle name="40% - Accent1 3 5 3 2 4 3" xfId="18318"/>
    <cellStyle name="40% - Accent1 3 5 3 2 4 3 2" xfId="18319"/>
    <cellStyle name="40% - Accent1 3 5 3 2 4 4" xfId="18320"/>
    <cellStyle name="40% - Accent1 3 5 3 2 4 5" xfId="18321"/>
    <cellStyle name="40% - Accent1 3 5 3 2 4 6" xfId="18322"/>
    <cellStyle name="40% - Accent1 3 5 3 2 4 7" xfId="18323"/>
    <cellStyle name="40% - Accent1 3 5 3 2 5" xfId="18324"/>
    <cellStyle name="40% - Accent1 3 5 3 2 5 2" xfId="18325"/>
    <cellStyle name="40% - Accent1 3 5 3 2 6" xfId="18326"/>
    <cellStyle name="40% - Accent1 3 5 3 2 6 2" xfId="18327"/>
    <cellStyle name="40% - Accent1 3 5 3 2 7" xfId="18328"/>
    <cellStyle name="40% - Accent1 3 5 3 2 8" xfId="18329"/>
    <cellStyle name="40% - Accent1 3 5 3 2 9" xfId="18330"/>
    <cellStyle name="40% - Accent1 3 5 3 3" xfId="18331"/>
    <cellStyle name="40% - Accent1 3 5 3 3 2" xfId="18332"/>
    <cellStyle name="40% - Accent1 3 5 3 3 2 2" xfId="18333"/>
    <cellStyle name="40% - Accent1 3 5 3 3 3" xfId="18334"/>
    <cellStyle name="40% - Accent1 3 5 3 3 3 2" xfId="18335"/>
    <cellStyle name="40% - Accent1 3 5 3 3 4" xfId="18336"/>
    <cellStyle name="40% - Accent1 3 5 3 3 5" xfId="18337"/>
    <cellStyle name="40% - Accent1 3 5 3 3 6" xfId="18338"/>
    <cellStyle name="40% - Accent1 3 5 3 3 7" xfId="18339"/>
    <cellStyle name="40% - Accent1 3 5 3 4" xfId="18340"/>
    <cellStyle name="40% - Accent1 3 5 3 4 2" xfId="18341"/>
    <cellStyle name="40% - Accent1 3 5 3 4 2 2" xfId="18342"/>
    <cellStyle name="40% - Accent1 3 5 3 4 3" xfId="18343"/>
    <cellStyle name="40% - Accent1 3 5 3 4 3 2" xfId="18344"/>
    <cellStyle name="40% - Accent1 3 5 3 4 4" xfId="18345"/>
    <cellStyle name="40% - Accent1 3 5 3 4 5" xfId="18346"/>
    <cellStyle name="40% - Accent1 3 5 3 4 6" xfId="18347"/>
    <cellStyle name="40% - Accent1 3 5 3 4 7" xfId="18348"/>
    <cellStyle name="40% - Accent1 3 5 3 5" xfId="18349"/>
    <cellStyle name="40% - Accent1 3 5 3 5 2" xfId="18350"/>
    <cellStyle name="40% - Accent1 3 5 3 5 2 2" xfId="18351"/>
    <cellStyle name="40% - Accent1 3 5 3 5 3" xfId="18352"/>
    <cellStyle name="40% - Accent1 3 5 3 5 3 2" xfId="18353"/>
    <cellStyle name="40% - Accent1 3 5 3 5 4" xfId="18354"/>
    <cellStyle name="40% - Accent1 3 5 3 5 5" xfId="18355"/>
    <cellStyle name="40% - Accent1 3 5 3 5 6" xfId="18356"/>
    <cellStyle name="40% - Accent1 3 5 3 5 7" xfId="18357"/>
    <cellStyle name="40% - Accent1 3 5 3 6" xfId="18358"/>
    <cellStyle name="40% - Accent1 3 5 3 6 2" xfId="18359"/>
    <cellStyle name="40% - Accent1 3 5 3 7" xfId="18360"/>
    <cellStyle name="40% - Accent1 3 5 3 7 2" xfId="18361"/>
    <cellStyle name="40% - Accent1 3 5 3 8" xfId="18362"/>
    <cellStyle name="40% - Accent1 3 5 3 9" xfId="18363"/>
    <cellStyle name="40% - Accent1 3 5 4" xfId="18364"/>
    <cellStyle name="40% - Accent1 3 5 4 10" xfId="18365"/>
    <cellStyle name="40% - Accent1 3 5 4 2" xfId="18366"/>
    <cellStyle name="40% - Accent1 3 5 4 2 2" xfId="18367"/>
    <cellStyle name="40% - Accent1 3 5 4 2 2 2" xfId="18368"/>
    <cellStyle name="40% - Accent1 3 5 4 2 3" xfId="18369"/>
    <cellStyle name="40% - Accent1 3 5 4 2 3 2" xfId="18370"/>
    <cellStyle name="40% - Accent1 3 5 4 2 4" xfId="18371"/>
    <cellStyle name="40% - Accent1 3 5 4 2 5" xfId="18372"/>
    <cellStyle name="40% - Accent1 3 5 4 2 6" xfId="18373"/>
    <cellStyle name="40% - Accent1 3 5 4 2 7" xfId="18374"/>
    <cellStyle name="40% - Accent1 3 5 4 3" xfId="18375"/>
    <cellStyle name="40% - Accent1 3 5 4 3 2" xfId="18376"/>
    <cellStyle name="40% - Accent1 3 5 4 3 2 2" xfId="18377"/>
    <cellStyle name="40% - Accent1 3 5 4 3 3" xfId="18378"/>
    <cellStyle name="40% - Accent1 3 5 4 3 3 2" xfId="18379"/>
    <cellStyle name="40% - Accent1 3 5 4 3 4" xfId="18380"/>
    <cellStyle name="40% - Accent1 3 5 4 3 5" xfId="18381"/>
    <cellStyle name="40% - Accent1 3 5 4 3 6" xfId="18382"/>
    <cellStyle name="40% - Accent1 3 5 4 3 7" xfId="18383"/>
    <cellStyle name="40% - Accent1 3 5 4 4" xfId="18384"/>
    <cellStyle name="40% - Accent1 3 5 4 4 2" xfId="18385"/>
    <cellStyle name="40% - Accent1 3 5 4 4 2 2" xfId="18386"/>
    <cellStyle name="40% - Accent1 3 5 4 4 3" xfId="18387"/>
    <cellStyle name="40% - Accent1 3 5 4 4 3 2" xfId="18388"/>
    <cellStyle name="40% - Accent1 3 5 4 4 4" xfId="18389"/>
    <cellStyle name="40% - Accent1 3 5 4 4 5" xfId="18390"/>
    <cellStyle name="40% - Accent1 3 5 4 4 6" xfId="18391"/>
    <cellStyle name="40% - Accent1 3 5 4 4 7" xfId="18392"/>
    <cellStyle name="40% - Accent1 3 5 4 5" xfId="18393"/>
    <cellStyle name="40% - Accent1 3 5 4 5 2" xfId="18394"/>
    <cellStyle name="40% - Accent1 3 5 4 6" xfId="18395"/>
    <cellStyle name="40% - Accent1 3 5 4 6 2" xfId="18396"/>
    <cellStyle name="40% - Accent1 3 5 4 7" xfId="18397"/>
    <cellStyle name="40% - Accent1 3 5 4 8" xfId="18398"/>
    <cellStyle name="40% - Accent1 3 5 4 9" xfId="18399"/>
    <cellStyle name="40% - Accent1 3 5 5" xfId="18400"/>
    <cellStyle name="40% - Accent1 3 5 5 2" xfId="18401"/>
    <cellStyle name="40% - Accent1 3 5 5 2 2" xfId="18402"/>
    <cellStyle name="40% - Accent1 3 5 5 3" xfId="18403"/>
    <cellStyle name="40% - Accent1 3 5 5 3 2" xfId="18404"/>
    <cellStyle name="40% - Accent1 3 5 5 4" xfId="18405"/>
    <cellStyle name="40% - Accent1 3 5 5 5" xfId="18406"/>
    <cellStyle name="40% - Accent1 3 5 5 6" xfId="18407"/>
    <cellStyle name="40% - Accent1 3 5 5 7" xfId="18408"/>
    <cellStyle name="40% - Accent1 3 5 6" xfId="18409"/>
    <cellStyle name="40% - Accent1 3 5 6 2" xfId="18410"/>
    <cellStyle name="40% - Accent1 3 5 6 2 2" xfId="18411"/>
    <cellStyle name="40% - Accent1 3 5 6 3" xfId="18412"/>
    <cellStyle name="40% - Accent1 3 5 6 3 2" xfId="18413"/>
    <cellStyle name="40% - Accent1 3 5 6 4" xfId="18414"/>
    <cellStyle name="40% - Accent1 3 5 6 5" xfId="18415"/>
    <cellStyle name="40% - Accent1 3 5 6 6" xfId="18416"/>
    <cellStyle name="40% - Accent1 3 5 6 7" xfId="18417"/>
    <cellStyle name="40% - Accent1 3 5 7" xfId="18418"/>
    <cellStyle name="40% - Accent1 3 5 7 2" xfId="18419"/>
    <cellStyle name="40% - Accent1 3 5 7 2 2" xfId="18420"/>
    <cellStyle name="40% - Accent1 3 5 7 3" xfId="18421"/>
    <cellStyle name="40% - Accent1 3 5 7 3 2" xfId="18422"/>
    <cellStyle name="40% - Accent1 3 5 7 4" xfId="18423"/>
    <cellStyle name="40% - Accent1 3 5 7 5" xfId="18424"/>
    <cellStyle name="40% - Accent1 3 5 7 6" xfId="18425"/>
    <cellStyle name="40% - Accent1 3 5 7 7" xfId="18426"/>
    <cellStyle name="40% - Accent1 3 5 8" xfId="18427"/>
    <cellStyle name="40% - Accent1 3 5 8 2" xfId="18428"/>
    <cellStyle name="40% - Accent1 3 5 9" xfId="18429"/>
    <cellStyle name="40% - Accent1 3 5 9 2" xfId="18430"/>
    <cellStyle name="40% - Accent1 3 6" xfId="18431"/>
    <cellStyle name="40% - Accent1 3 6 10" xfId="18432"/>
    <cellStyle name="40% - Accent1 3 6 11" xfId="18433"/>
    <cellStyle name="40% - Accent1 3 6 12" xfId="18434"/>
    <cellStyle name="40% - Accent1 3 6 13" xfId="18435"/>
    <cellStyle name="40% - Accent1 3 6 2" xfId="18436"/>
    <cellStyle name="40% - Accent1 3 6 2 10" xfId="18437"/>
    <cellStyle name="40% - Accent1 3 6 2 11" xfId="18438"/>
    <cellStyle name="40% - Accent1 3 6 2 2" xfId="18439"/>
    <cellStyle name="40% - Accent1 3 6 2 2 10" xfId="18440"/>
    <cellStyle name="40% - Accent1 3 6 2 2 2" xfId="18441"/>
    <cellStyle name="40% - Accent1 3 6 2 2 2 2" xfId="18442"/>
    <cellStyle name="40% - Accent1 3 6 2 2 2 2 2" xfId="18443"/>
    <cellStyle name="40% - Accent1 3 6 2 2 2 3" xfId="18444"/>
    <cellStyle name="40% - Accent1 3 6 2 2 2 3 2" xfId="18445"/>
    <cellStyle name="40% - Accent1 3 6 2 2 2 4" xfId="18446"/>
    <cellStyle name="40% - Accent1 3 6 2 2 2 5" xfId="18447"/>
    <cellStyle name="40% - Accent1 3 6 2 2 2 6" xfId="18448"/>
    <cellStyle name="40% - Accent1 3 6 2 2 2 7" xfId="18449"/>
    <cellStyle name="40% - Accent1 3 6 2 2 3" xfId="18450"/>
    <cellStyle name="40% - Accent1 3 6 2 2 3 2" xfId="18451"/>
    <cellStyle name="40% - Accent1 3 6 2 2 3 2 2" xfId="18452"/>
    <cellStyle name="40% - Accent1 3 6 2 2 3 3" xfId="18453"/>
    <cellStyle name="40% - Accent1 3 6 2 2 3 3 2" xfId="18454"/>
    <cellStyle name="40% - Accent1 3 6 2 2 3 4" xfId="18455"/>
    <cellStyle name="40% - Accent1 3 6 2 2 3 5" xfId="18456"/>
    <cellStyle name="40% - Accent1 3 6 2 2 3 6" xfId="18457"/>
    <cellStyle name="40% - Accent1 3 6 2 2 3 7" xfId="18458"/>
    <cellStyle name="40% - Accent1 3 6 2 2 4" xfId="18459"/>
    <cellStyle name="40% - Accent1 3 6 2 2 4 2" xfId="18460"/>
    <cellStyle name="40% - Accent1 3 6 2 2 4 2 2" xfId="18461"/>
    <cellStyle name="40% - Accent1 3 6 2 2 4 3" xfId="18462"/>
    <cellStyle name="40% - Accent1 3 6 2 2 4 3 2" xfId="18463"/>
    <cellStyle name="40% - Accent1 3 6 2 2 4 4" xfId="18464"/>
    <cellStyle name="40% - Accent1 3 6 2 2 4 5" xfId="18465"/>
    <cellStyle name="40% - Accent1 3 6 2 2 4 6" xfId="18466"/>
    <cellStyle name="40% - Accent1 3 6 2 2 4 7" xfId="18467"/>
    <cellStyle name="40% - Accent1 3 6 2 2 5" xfId="18468"/>
    <cellStyle name="40% - Accent1 3 6 2 2 5 2" xfId="18469"/>
    <cellStyle name="40% - Accent1 3 6 2 2 6" xfId="18470"/>
    <cellStyle name="40% - Accent1 3 6 2 2 6 2" xfId="18471"/>
    <cellStyle name="40% - Accent1 3 6 2 2 7" xfId="18472"/>
    <cellStyle name="40% - Accent1 3 6 2 2 8" xfId="18473"/>
    <cellStyle name="40% - Accent1 3 6 2 2 9" xfId="18474"/>
    <cellStyle name="40% - Accent1 3 6 2 3" xfId="18475"/>
    <cellStyle name="40% - Accent1 3 6 2 3 2" xfId="18476"/>
    <cellStyle name="40% - Accent1 3 6 2 3 2 2" xfId="18477"/>
    <cellStyle name="40% - Accent1 3 6 2 3 3" xfId="18478"/>
    <cellStyle name="40% - Accent1 3 6 2 3 3 2" xfId="18479"/>
    <cellStyle name="40% - Accent1 3 6 2 3 4" xfId="18480"/>
    <cellStyle name="40% - Accent1 3 6 2 3 5" xfId="18481"/>
    <cellStyle name="40% - Accent1 3 6 2 3 6" xfId="18482"/>
    <cellStyle name="40% - Accent1 3 6 2 3 7" xfId="18483"/>
    <cellStyle name="40% - Accent1 3 6 2 4" xfId="18484"/>
    <cellStyle name="40% - Accent1 3 6 2 4 2" xfId="18485"/>
    <cellStyle name="40% - Accent1 3 6 2 4 2 2" xfId="18486"/>
    <cellStyle name="40% - Accent1 3 6 2 4 3" xfId="18487"/>
    <cellStyle name="40% - Accent1 3 6 2 4 3 2" xfId="18488"/>
    <cellStyle name="40% - Accent1 3 6 2 4 4" xfId="18489"/>
    <cellStyle name="40% - Accent1 3 6 2 4 5" xfId="18490"/>
    <cellStyle name="40% - Accent1 3 6 2 4 6" xfId="18491"/>
    <cellStyle name="40% - Accent1 3 6 2 4 7" xfId="18492"/>
    <cellStyle name="40% - Accent1 3 6 2 5" xfId="18493"/>
    <cellStyle name="40% - Accent1 3 6 2 5 2" xfId="18494"/>
    <cellStyle name="40% - Accent1 3 6 2 5 2 2" xfId="18495"/>
    <cellStyle name="40% - Accent1 3 6 2 5 3" xfId="18496"/>
    <cellStyle name="40% - Accent1 3 6 2 5 3 2" xfId="18497"/>
    <cellStyle name="40% - Accent1 3 6 2 5 4" xfId="18498"/>
    <cellStyle name="40% - Accent1 3 6 2 5 5" xfId="18499"/>
    <cellStyle name="40% - Accent1 3 6 2 5 6" xfId="18500"/>
    <cellStyle name="40% - Accent1 3 6 2 5 7" xfId="18501"/>
    <cellStyle name="40% - Accent1 3 6 2 6" xfId="18502"/>
    <cellStyle name="40% - Accent1 3 6 2 6 2" xfId="18503"/>
    <cellStyle name="40% - Accent1 3 6 2 7" xfId="18504"/>
    <cellStyle name="40% - Accent1 3 6 2 7 2" xfId="18505"/>
    <cellStyle name="40% - Accent1 3 6 2 8" xfId="18506"/>
    <cellStyle name="40% - Accent1 3 6 2 9" xfId="18507"/>
    <cellStyle name="40% - Accent1 3 6 3" xfId="18508"/>
    <cellStyle name="40% - Accent1 3 6 3 10" xfId="18509"/>
    <cellStyle name="40% - Accent1 3 6 3 11" xfId="18510"/>
    <cellStyle name="40% - Accent1 3 6 3 2" xfId="18511"/>
    <cellStyle name="40% - Accent1 3 6 3 2 10" xfId="18512"/>
    <cellStyle name="40% - Accent1 3 6 3 2 2" xfId="18513"/>
    <cellStyle name="40% - Accent1 3 6 3 2 2 2" xfId="18514"/>
    <cellStyle name="40% - Accent1 3 6 3 2 2 2 2" xfId="18515"/>
    <cellStyle name="40% - Accent1 3 6 3 2 2 3" xfId="18516"/>
    <cellStyle name="40% - Accent1 3 6 3 2 2 3 2" xfId="18517"/>
    <cellStyle name="40% - Accent1 3 6 3 2 2 4" xfId="18518"/>
    <cellStyle name="40% - Accent1 3 6 3 2 2 5" xfId="18519"/>
    <cellStyle name="40% - Accent1 3 6 3 2 2 6" xfId="18520"/>
    <cellStyle name="40% - Accent1 3 6 3 2 2 7" xfId="18521"/>
    <cellStyle name="40% - Accent1 3 6 3 2 3" xfId="18522"/>
    <cellStyle name="40% - Accent1 3 6 3 2 3 2" xfId="18523"/>
    <cellStyle name="40% - Accent1 3 6 3 2 3 2 2" xfId="18524"/>
    <cellStyle name="40% - Accent1 3 6 3 2 3 3" xfId="18525"/>
    <cellStyle name="40% - Accent1 3 6 3 2 3 3 2" xfId="18526"/>
    <cellStyle name="40% - Accent1 3 6 3 2 3 4" xfId="18527"/>
    <cellStyle name="40% - Accent1 3 6 3 2 3 5" xfId="18528"/>
    <cellStyle name="40% - Accent1 3 6 3 2 3 6" xfId="18529"/>
    <cellStyle name="40% - Accent1 3 6 3 2 3 7" xfId="18530"/>
    <cellStyle name="40% - Accent1 3 6 3 2 4" xfId="18531"/>
    <cellStyle name="40% - Accent1 3 6 3 2 4 2" xfId="18532"/>
    <cellStyle name="40% - Accent1 3 6 3 2 4 2 2" xfId="18533"/>
    <cellStyle name="40% - Accent1 3 6 3 2 4 3" xfId="18534"/>
    <cellStyle name="40% - Accent1 3 6 3 2 4 3 2" xfId="18535"/>
    <cellStyle name="40% - Accent1 3 6 3 2 4 4" xfId="18536"/>
    <cellStyle name="40% - Accent1 3 6 3 2 4 5" xfId="18537"/>
    <cellStyle name="40% - Accent1 3 6 3 2 4 6" xfId="18538"/>
    <cellStyle name="40% - Accent1 3 6 3 2 4 7" xfId="18539"/>
    <cellStyle name="40% - Accent1 3 6 3 2 5" xfId="18540"/>
    <cellStyle name="40% - Accent1 3 6 3 2 5 2" xfId="18541"/>
    <cellStyle name="40% - Accent1 3 6 3 2 6" xfId="18542"/>
    <cellStyle name="40% - Accent1 3 6 3 2 6 2" xfId="18543"/>
    <cellStyle name="40% - Accent1 3 6 3 2 7" xfId="18544"/>
    <cellStyle name="40% - Accent1 3 6 3 2 8" xfId="18545"/>
    <cellStyle name="40% - Accent1 3 6 3 2 9" xfId="18546"/>
    <cellStyle name="40% - Accent1 3 6 3 3" xfId="18547"/>
    <cellStyle name="40% - Accent1 3 6 3 3 2" xfId="18548"/>
    <cellStyle name="40% - Accent1 3 6 3 3 2 2" xfId="18549"/>
    <cellStyle name="40% - Accent1 3 6 3 3 3" xfId="18550"/>
    <cellStyle name="40% - Accent1 3 6 3 3 3 2" xfId="18551"/>
    <cellStyle name="40% - Accent1 3 6 3 3 4" xfId="18552"/>
    <cellStyle name="40% - Accent1 3 6 3 3 5" xfId="18553"/>
    <cellStyle name="40% - Accent1 3 6 3 3 6" xfId="18554"/>
    <cellStyle name="40% - Accent1 3 6 3 3 7" xfId="18555"/>
    <cellStyle name="40% - Accent1 3 6 3 4" xfId="18556"/>
    <cellStyle name="40% - Accent1 3 6 3 4 2" xfId="18557"/>
    <cellStyle name="40% - Accent1 3 6 3 4 2 2" xfId="18558"/>
    <cellStyle name="40% - Accent1 3 6 3 4 3" xfId="18559"/>
    <cellStyle name="40% - Accent1 3 6 3 4 3 2" xfId="18560"/>
    <cellStyle name="40% - Accent1 3 6 3 4 4" xfId="18561"/>
    <cellStyle name="40% - Accent1 3 6 3 4 5" xfId="18562"/>
    <cellStyle name="40% - Accent1 3 6 3 4 6" xfId="18563"/>
    <cellStyle name="40% - Accent1 3 6 3 4 7" xfId="18564"/>
    <cellStyle name="40% - Accent1 3 6 3 5" xfId="18565"/>
    <cellStyle name="40% - Accent1 3 6 3 5 2" xfId="18566"/>
    <cellStyle name="40% - Accent1 3 6 3 5 2 2" xfId="18567"/>
    <cellStyle name="40% - Accent1 3 6 3 5 3" xfId="18568"/>
    <cellStyle name="40% - Accent1 3 6 3 5 3 2" xfId="18569"/>
    <cellStyle name="40% - Accent1 3 6 3 5 4" xfId="18570"/>
    <cellStyle name="40% - Accent1 3 6 3 5 5" xfId="18571"/>
    <cellStyle name="40% - Accent1 3 6 3 5 6" xfId="18572"/>
    <cellStyle name="40% - Accent1 3 6 3 5 7" xfId="18573"/>
    <cellStyle name="40% - Accent1 3 6 3 6" xfId="18574"/>
    <cellStyle name="40% - Accent1 3 6 3 6 2" xfId="18575"/>
    <cellStyle name="40% - Accent1 3 6 3 7" xfId="18576"/>
    <cellStyle name="40% - Accent1 3 6 3 7 2" xfId="18577"/>
    <cellStyle name="40% - Accent1 3 6 3 8" xfId="18578"/>
    <cellStyle name="40% - Accent1 3 6 3 9" xfId="18579"/>
    <cellStyle name="40% - Accent1 3 6 4" xfId="18580"/>
    <cellStyle name="40% - Accent1 3 6 4 10" xfId="18581"/>
    <cellStyle name="40% - Accent1 3 6 4 2" xfId="18582"/>
    <cellStyle name="40% - Accent1 3 6 4 2 2" xfId="18583"/>
    <cellStyle name="40% - Accent1 3 6 4 2 2 2" xfId="18584"/>
    <cellStyle name="40% - Accent1 3 6 4 2 3" xfId="18585"/>
    <cellStyle name="40% - Accent1 3 6 4 2 3 2" xfId="18586"/>
    <cellStyle name="40% - Accent1 3 6 4 2 4" xfId="18587"/>
    <cellStyle name="40% - Accent1 3 6 4 2 5" xfId="18588"/>
    <cellStyle name="40% - Accent1 3 6 4 2 6" xfId="18589"/>
    <cellStyle name="40% - Accent1 3 6 4 2 7" xfId="18590"/>
    <cellStyle name="40% - Accent1 3 6 4 3" xfId="18591"/>
    <cellStyle name="40% - Accent1 3 6 4 3 2" xfId="18592"/>
    <cellStyle name="40% - Accent1 3 6 4 3 2 2" xfId="18593"/>
    <cellStyle name="40% - Accent1 3 6 4 3 3" xfId="18594"/>
    <cellStyle name="40% - Accent1 3 6 4 3 3 2" xfId="18595"/>
    <cellStyle name="40% - Accent1 3 6 4 3 4" xfId="18596"/>
    <cellStyle name="40% - Accent1 3 6 4 3 5" xfId="18597"/>
    <cellStyle name="40% - Accent1 3 6 4 3 6" xfId="18598"/>
    <cellStyle name="40% - Accent1 3 6 4 3 7" xfId="18599"/>
    <cellStyle name="40% - Accent1 3 6 4 4" xfId="18600"/>
    <cellStyle name="40% - Accent1 3 6 4 4 2" xfId="18601"/>
    <cellStyle name="40% - Accent1 3 6 4 4 2 2" xfId="18602"/>
    <cellStyle name="40% - Accent1 3 6 4 4 3" xfId="18603"/>
    <cellStyle name="40% - Accent1 3 6 4 4 3 2" xfId="18604"/>
    <cellStyle name="40% - Accent1 3 6 4 4 4" xfId="18605"/>
    <cellStyle name="40% - Accent1 3 6 4 4 5" xfId="18606"/>
    <cellStyle name="40% - Accent1 3 6 4 4 6" xfId="18607"/>
    <cellStyle name="40% - Accent1 3 6 4 4 7" xfId="18608"/>
    <cellStyle name="40% - Accent1 3 6 4 5" xfId="18609"/>
    <cellStyle name="40% - Accent1 3 6 4 5 2" xfId="18610"/>
    <cellStyle name="40% - Accent1 3 6 4 6" xfId="18611"/>
    <cellStyle name="40% - Accent1 3 6 4 6 2" xfId="18612"/>
    <cellStyle name="40% - Accent1 3 6 4 7" xfId="18613"/>
    <cellStyle name="40% - Accent1 3 6 4 8" xfId="18614"/>
    <cellStyle name="40% - Accent1 3 6 4 9" xfId="18615"/>
    <cellStyle name="40% - Accent1 3 6 5" xfId="18616"/>
    <cellStyle name="40% - Accent1 3 6 5 2" xfId="18617"/>
    <cellStyle name="40% - Accent1 3 6 5 2 2" xfId="18618"/>
    <cellStyle name="40% - Accent1 3 6 5 3" xfId="18619"/>
    <cellStyle name="40% - Accent1 3 6 5 3 2" xfId="18620"/>
    <cellStyle name="40% - Accent1 3 6 5 4" xfId="18621"/>
    <cellStyle name="40% - Accent1 3 6 5 5" xfId="18622"/>
    <cellStyle name="40% - Accent1 3 6 5 6" xfId="18623"/>
    <cellStyle name="40% - Accent1 3 6 5 7" xfId="18624"/>
    <cellStyle name="40% - Accent1 3 6 6" xfId="18625"/>
    <cellStyle name="40% - Accent1 3 6 6 2" xfId="18626"/>
    <cellStyle name="40% - Accent1 3 6 6 2 2" xfId="18627"/>
    <cellStyle name="40% - Accent1 3 6 6 3" xfId="18628"/>
    <cellStyle name="40% - Accent1 3 6 6 3 2" xfId="18629"/>
    <cellStyle name="40% - Accent1 3 6 6 4" xfId="18630"/>
    <cellStyle name="40% - Accent1 3 6 6 5" xfId="18631"/>
    <cellStyle name="40% - Accent1 3 6 6 6" xfId="18632"/>
    <cellStyle name="40% - Accent1 3 6 6 7" xfId="18633"/>
    <cellStyle name="40% - Accent1 3 6 7" xfId="18634"/>
    <cellStyle name="40% - Accent1 3 6 7 2" xfId="18635"/>
    <cellStyle name="40% - Accent1 3 6 7 2 2" xfId="18636"/>
    <cellStyle name="40% - Accent1 3 6 7 3" xfId="18637"/>
    <cellStyle name="40% - Accent1 3 6 7 3 2" xfId="18638"/>
    <cellStyle name="40% - Accent1 3 6 7 4" xfId="18639"/>
    <cellStyle name="40% - Accent1 3 6 7 5" xfId="18640"/>
    <cellStyle name="40% - Accent1 3 6 7 6" xfId="18641"/>
    <cellStyle name="40% - Accent1 3 6 7 7" xfId="18642"/>
    <cellStyle name="40% - Accent1 3 6 8" xfId="18643"/>
    <cellStyle name="40% - Accent1 3 6 8 2" xfId="18644"/>
    <cellStyle name="40% - Accent1 3 6 9" xfId="18645"/>
    <cellStyle name="40% - Accent1 3 6 9 2" xfId="18646"/>
    <cellStyle name="40% - Accent1 3 7" xfId="18647"/>
    <cellStyle name="40% - Accent1 3 7 10" xfId="18648"/>
    <cellStyle name="40% - Accent1 3 7 11" xfId="18649"/>
    <cellStyle name="40% - Accent1 3 7 2" xfId="18650"/>
    <cellStyle name="40% - Accent1 3 7 2 10" xfId="18651"/>
    <cellStyle name="40% - Accent1 3 7 2 2" xfId="18652"/>
    <cellStyle name="40% - Accent1 3 7 2 2 2" xfId="18653"/>
    <cellStyle name="40% - Accent1 3 7 2 2 2 2" xfId="18654"/>
    <cellStyle name="40% - Accent1 3 7 2 2 3" xfId="18655"/>
    <cellStyle name="40% - Accent1 3 7 2 2 3 2" xfId="18656"/>
    <cellStyle name="40% - Accent1 3 7 2 2 4" xfId="18657"/>
    <cellStyle name="40% - Accent1 3 7 2 2 5" xfId="18658"/>
    <cellStyle name="40% - Accent1 3 7 2 2 6" xfId="18659"/>
    <cellStyle name="40% - Accent1 3 7 2 2 7" xfId="18660"/>
    <cellStyle name="40% - Accent1 3 7 2 3" xfId="18661"/>
    <cellStyle name="40% - Accent1 3 7 2 3 2" xfId="18662"/>
    <cellStyle name="40% - Accent1 3 7 2 3 2 2" xfId="18663"/>
    <cellStyle name="40% - Accent1 3 7 2 3 3" xfId="18664"/>
    <cellStyle name="40% - Accent1 3 7 2 3 3 2" xfId="18665"/>
    <cellStyle name="40% - Accent1 3 7 2 3 4" xfId="18666"/>
    <cellStyle name="40% - Accent1 3 7 2 3 5" xfId="18667"/>
    <cellStyle name="40% - Accent1 3 7 2 3 6" xfId="18668"/>
    <cellStyle name="40% - Accent1 3 7 2 3 7" xfId="18669"/>
    <cellStyle name="40% - Accent1 3 7 2 4" xfId="18670"/>
    <cellStyle name="40% - Accent1 3 7 2 4 2" xfId="18671"/>
    <cellStyle name="40% - Accent1 3 7 2 4 2 2" xfId="18672"/>
    <cellStyle name="40% - Accent1 3 7 2 4 3" xfId="18673"/>
    <cellStyle name="40% - Accent1 3 7 2 4 3 2" xfId="18674"/>
    <cellStyle name="40% - Accent1 3 7 2 4 4" xfId="18675"/>
    <cellStyle name="40% - Accent1 3 7 2 4 5" xfId="18676"/>
    <cellStyle name="40% - Accent1 3 7 2 4 6" xfId="18677"/>
    <cellStyle name="40% - Accent1 3 7 2 4 7" xfId="18678"/>
    <cellStyle name="40% - Accent1 3 7 2 5" xfId="18679"/>
    <cellStyle name="40% - Accent1 3 7 2 5 2" xfId="18680"/>
    <cellStyle name="40% - Accent1 3 7 2 6" xfId="18681"/>
    <cellStyle name="40% - Accent1 3 7 2 6 2" xfId="18682"/>
    <cellStyle name="40% - Accent1 3 7 2 7" xfId="18683"/>
    <cellStyle name="40% - Accent1 3 7 2 8" xfId="18684"/>
    <cellStyle name="40% - Accent1 3 7 2 9" xfId="18685"/>
    <cellStyle name="40% - Accent1 3 7 3" xfId="18686"/>
    <cellStyle name="40% - Accent1 3 7 3 2" xfId="18687"/>
    <cellStyle name="40% - Accent1 3 7 3 2 2" xfId="18688"/>
    <cellStyle name="40% - Accent1 3 7 3 3" xfId="18689"/>
    <cellStyle name="40% - Accent1 3 7 3 3 2" xfId="18690"/>
    <cellStyle name="40% - Accent1 3 7 3 4" xfId="18691"/>
    <cellStyle name="40% - Accent1 3 7 3 5" xfId="18692"/>
    <cellStyle name="40% - Accent1 3 7 3 6" xfId="18693"/>
    <cellStyle name="40% - Accent1 3 7 3 7" xfId="18694"/>
    <cellStyle name="40% - Accent1 3 7 4" xfId="18695"/>
    <cellStyle name="40% - Accent1 3 7 4 2" xfId="18696"/>
    <cellStyle name="40% - Accent1 3 7 4 2 2" xfId="18697"/>
    <cellStyle name="40% - Accent1 3 7 4 3" xfId="18698"/>
    <cellStyle name="40% - Accent1 3 7 4 3 2" xfId="18699"/>
    <cellStyle name="40% - Accent1 3 7 4 4" xfId="18700"/>
    <cellStyle name="40% - Accent1 3 7 4 5" xfId="18701"/>
    <cellStyle name="40% - Accent1 3 7 4 6" xfId="18702"/>
    <cellStyle name="40% - Accent1 3 7 4 7" xfId="18703"/>
    <cellStyle name="40% - Accent1 3 7 5" xfId="18704"/>
    <cellStyle name="40% - Accent1 3 7 5 2" xfId="18705"/>
    <cellStyle name="40% - Accent1 3 7 5 2 2" xfId="18706"/>
    <cellStyle name="40% - Accent1 3 7 5 3" xfId="18707"/>
    <cellStyle name="40% - Accent1 3 7 5 3 2" xfId="18708"/>
    <cellStyle name="40% - Accent1 3 7 5 4" xfId="18709"/>
    <cellStyle name="40% - Accent1 3 7 5 5" xfId="18710"/>
    <cellStyle name="40% - Accent1 3 7 5 6" xfId="18711"/>
    <cellStyle name="40% - Accent1 3 7 5 7" xfId="18712"/>
    <cellStyle name="40% - Accent1 3 7 6" xfId="18713"/>
    <cellStyle name="40% - Accent1 3 7 6 2" xfId="18714"/>
    <cellStyle name="40% - Accent1 3 7 7" xfId="18715"/>
    <cellStyle name="40% - Accent1 3 7 7 2" xfId="18716"/>
    <cellStyle name="40% - Accent1 3 7 8" xfId="18717"/>
    <cellStyle name="40% - Accent1 3 7 9" xfId="18718"/>
    <cellStyle name="40% - Accent1 3 8" xfId="18719"/>
    <cellStyle name="40% - Accent1 3 8 10" xfId="18720"/>
    <cellStyle name="40% - Accent1 3 8 11" xfId="18721"/>
    <cellStyle name="40% - Accent1 3 8 2" xfId="18722"/>
    <cellStyle name="40% - Accent1 3 8 2 10" xfId="18723"/>
    <cellStyle name="40% - Accent1 3 8 2 2" xfId="18724"/>
    <cellStyle name="40% - Accent1 3 8 2 2 2" xfId="18725"/>
    <cellStyle name="40% - Accent1 3 8 2 2 2 2" xfId="18726"/>
    <cellStyle name="40% - Accent1 3 8 2 2 3" xfId="18727"/>
    <cellStyle name="40% - Accent1 3 8 2 2 3 2" xfId="18728"/>
    <cellStyle name="40% - Accent1 3 8 2 2 4" xfId="18729"/>
    <cellStyle name="40% - Accent1 3 8 2 2 5" xfId="18730"/>
    <cellStyle name="40% - Accent1 3 8 2 2 6" xfId="18731"/>
    <cellStyle name="40% - Accent1 3 8 2 2 7" xfId="18732"/>
    <cellStyle name="40% - Accent1 3 8 2 3" xfId="18733"/>
    <cellStyle name="40% - Accent1 3 8 2 3 2" xfId="18734"/>
    <cellStyle name="40% - Accent1 3 8 2 3 2 2" xfId="18735"/>
    <cellStyle name="40% - Accent1 3 8 2 3 3" xfId="18736"/>
    <cellStyle name="40% - Accent1 3 8 2 3 3 2" xfId="18737"/>
    <cellStyle name="40% - Accent1 3 8 2 3 4" xfId="18738"/>
    <cellStyle name="40% - Accent1 3 8 2 3 5" xfId="18739"/>
    <cellStyle name="40% - Accent1 3 8 2 3 6" xfId="18740"/>
    <cellStyle name="40% - Accent1 3 8 2 3 7" xfId="18741"/>
    <cellStyle name="40% - Accent1 3 8 2 4" xfId="18742"/>
    <cellStyle name="40% - Accent1 3 8 2 4 2" xfId="18743"/>
    <cellStyle name="40% - Accent1 3 8 2 4 2 2" xfId="18744"/>
    <cellStyle name="40% - Accent1 3 8 2 4 3" xfId="18745"/>
    <cellStyle name="40% - Accent1 3 8 2 4 3 2" xfId="18746"/>
    <cellStyle name="40% - Accent1 3 8 2 4 4" xfId="18747"/>
    <cellStyle name="40% - Accent1 3 8 2 4 5" xfId="18748"/>
    <cellStyle name="40% - Accent1 3 8 2 4 6" xfId="18749"/>
    <cellStyle name="40% - Accent1 3 8 2 4 7" xfId="18750"/>
    <cellStyle name="40% - Accent1 3 8 2 5" xfId="18751"/>
    <cellStyle name="40% - Accent1 3 8 2 5 2" xfId="18752"/>
    <cellStyle name="40% - Accent1 3 8 2 6" xfId="18753"/>
    <cellStyle name="40% - Accent1 3 8 2 6 2" xfId="18754"/>
    <cellStyle name="40% - Accent1 3 8 2 7" xfId="18755"/>
    <cellStyle name="40% - Accent1 3 8 2 8" xfId="18756"/>
    <cellStyle name="40% - Accent1 3 8 2 9" xfId="18757"/>
    <cellStyle name="40% - Accent1 3 8 3" xfId="18758"/>
    <cellStyle name="40% - Accent1 3 8 3 2" xfId="18759"/>
    <cellStyle name="40% - Accent1 3 8 3 2 2" xfId="18760"/>
    <cellStyle name="40% - Accent1 3 8 3 3" xfId="18761"/>
    <cellStyle name="40% - Accent1 3 8 3 3 2" xfId="18762"/>
    <cellStyle name="40% - Accent1 3 8 3 4" xfId="18763"/>
    <cellStyle name="40% - Accent1 3 8 3 5" xfId="18764"/>
    <cellStyle name="40% - Accent1 3 8 3 6" xfId="18765"/>
    <cellStyle name="40% - Accent1 3 8 3 7" xfId="18766"/>
    <cellStyle name="40% - Accent1 3 8 4" xfId="18767"/>
    <cellStyle name="40% - Accent1 3 8 4 2" xfId="18768"/>
    <cellStyle name="40% - Accent1 3 8 4 2 2" xfId="18769"/>
    <cellStyle name="40% - Accent1 3 8 4 3" xfId="18770"/>
    <cellStyle name="40% - Accent1 3 8 4 3 2" xfId="18771"/>
    <cellStyle name="40% - Accent1 3 8 4 4" xfId="18772"/>
    <cellStyle name="40% - Accent1 3 8 4 5" xfId="18773"/>
    <cellStyle name="40% - Accent1 3 8 4 6" xfId="18774"/>
    <cellStyle name="40% - Accent1 3 8 4 7" xfId="18775"/>
    <cellStyle name="40% - Accent1 3 8 5" xfId="18776"/>
    <cellStyle name="40% - Accent1 3 8 5 2" xfId="18777"/>
    <cellStyle name="40% - Accent1 3 8 5 2 2" xfId="18778"/>
    <cellStyle name="40% - Accent1 3 8 5 3" xfId="18779"/>
    <cellStyle name="40% - Accent1 3 8 5 3 2" xfId="18780"/>
    <cellStyle name="40% - Accent1 3 8 5 4" xfId="18781"/>
    <cellStyle name="40% - Accent1 3 8 5 5" xfId="18782"/>
    <cellStyle name="40% - Accent1 3 8 5 6" xfId="18783"/>
    <cellStyle name="40% - Accent1 3 8 5 7" xfId="18784"/>
    <cellStyle name="40% - Accent1 3 8 6" xfId="18785"/>
    <cellStyle name="40% - Accent1 3 8 6 2" xfId="18786"/>
    <cellStyle name="40% - Accent1 3 8 7" xfId="18787"/>
    <cellStyle name="40% - Accent1 3 8 7 2" xfId="18788"/>
    <cellStyle name="40% - Accent1 3 8 8" xfId="18789"/>
    <cellStyle name="40% - Accent1 3 8 9" xfId="18790"/>
    <cellStyle name="40% - Accent1 3 9" xfId="18791"/>
    <cellStyle name="40% - Accent1 3 9 10" xfId="18792"/>
    <cellStyle name="40% - Accent1 3 9 2" xfId="18793"/>
    <cellStyle name="40% - Accent1 3 9 2 2" xfId="18794"/>
    <cellStyle name="40% - Accent1 3 9 2 2 2" xfId="18795"/>
    <cellStyle name="40% - Accent1 3 9 2 3" xfId="18796"/>
    <cellStyle name="40% - Accent1 3 9 2 3 2" xfId="18797"/>
    <cellStyle name="40% - Accent1 3 9 2 4" xfId="18798"/>
    <cellStyle name="40% - Accent1 3 9 2 5" xfId="18799"/>
    <cellStyle name="40% - Accent1 3 9 2 6" xfId="18800"/>
    <cellStyle name="40% - Accent1 3 9 2 7" xfId="18801"/>
    <cellStyle name="40% - Accent1 3 9 3" xfId="18802"/>
    <cellStyle name="40% - Accent1 3 9 3 2" xfId="18803"/>
    <cellStyle name="40% - Accent1 3 9 3 2 2" xfId="18804"/>
    <cellStyle name="40% - Accent1 3 9 3 3" xfId="18805"/>
    <cellStyle name="40% - Accent1 3 9 3 3 2" xfId="18806"/>
    <cellStyle name="40% - Accent1 3 9 3 4" xfId="18807"/>
    <cellStyle name="40% - Accent1 3 9 3 5" xfId="18808"/>
    <cellStyle name="40% - Accent1 3 9 3 6" xfId="18809"/>
    <cellStyle name="40% - Accent1 3 9 3 7" xfId="18810"/>
    <cellStyle name="40% - Accent1 3 9 4" xfId="18811"/>
    <cellStyle name="40% - Accent1 3 9 4 2" xfId="18812"/>
    <cellStyle name="40% - Accent1 3 9 4 2 2" xfId="18813"/>
    <cellStyle name="40% - Accent1 3 9 4 3" xfId="18814"/>
    <cellStyle name="40% - Accent1 3 9 4 3 2" xfId="18815"/>
    <cellStyle name="40% - Accent1 3 9 4 4" xfId="18816"/>
    <cellStyle name="40% - Accent1 3 9 4 5" xfId="18817"/>
    <cellStyle name="40% - Accent1 3 9 4 6" xfId="18818"/>
    <cellStyle name="40% - Accent1 3 9 4 7" xfId="18819"/>
    <cellStyle name="40% - Accent1 3 9 5" xfId="18820"/>
    <cellStyle name="40% - Accent1 3 9 5 2" xfId="18821"/>
    <cellStyle name="40% - Accent1 3 9 6" xfId="18822"/>
    <cellStyle name="40% - Accent1 3 9 6 2" xfId="18823"/>
    <cellStyle name="40% - Accent1 3 9 7" xfId="18824"/>
    <cellStyle name="40% - Accent1 3 9 8" xfId="18825"/>
    <cellStyle name="40% - Accent1 3 9 9" xfId="18826"/>
    <cellStyle name="40% - Accent1 4" xfId="18827"/>
    <cellStyle name="40% - Accent1 4 2" xfId="18828"/>
    <cellStyle name="40% - Accent1 4 3" xfId="37929"/>
    <cellStyle name="40% - Accent1 5" xfId="18829"/>
    <cellStyle name="40% - Accent1 5 2" xfId="18830"/>
    <cellStyle name="40% - Accent1 5 3" xfId="18831"/>
    <cellStyle name="40% - Accent1 6" xfId="18832"/>
    <cellStyle name="40% - Accent1 6 2" xfId="37930"/>
    <cellStyle name="40% - Accent1 7" xfId="18833"/>
    <cellStyle name="40% - Accent1 8" xfId="37931"/>
    <cellStyle name="40% - Accent2" xfId="628" builtinId="35" customBuiltin="1"/>
    <cellStyle name="40% - Accent2 2" xfId="71"/>
    <cellStyle name="40% - Accent2 2 10" xfId="18834"/>
    <cellStyle name="40% - Accent2 2 10 2" xfId="18835"/>
    <cellStyle name="40% - Accent2 2 10 2 2" xfId="18836"/>
    <cellStyle name="40% - Accent2 2 10 3" xfId="18837"/>
    <cellStyle name="40% - Accent2 2 10 3 2" xfId="18838"/>
    <cellStyle name="40% - Accent2 2 10 4" xfId="18839"/>
    <cellStyle name="40% - Accent2 2 10 5" xfId="18840"/>
    <cellStyle name="40% - Accent2 2 10 6" xfId="18841"/>
    <cellStyle name="40% - Accent2 2 10 7" xfId="18842"/>
    <cellStyle name="40% - Accent2 2 11" xfId="18843"/>
    <cellStyle name="40% - Accent2 2 11 2" xfId="18844"/>
    <cellStyle name="40% - Accent2 2 11 2 2" xfId="18845"/>
    <cellStyle name="40% - Accent2 2 11 3" xfId="18846"/>
    <cellStyle name="40% - Accent2 2 11 3 2" xfId="18847"/>
    <cellStyle name="40% - Accent2 2 11 4" xfId="18848"/>
    <cellStyle name="40% - Accent2 2 11 5" xfId="18849"/>
    <cellStyle name="40% - Accent2 2 11 6" xfId="18850"/>
    <cellStyle name="40% - Accent2 2 11 7" xfId="18851"/>
    <cellStyle name="40% - Accent2 2 12" xfId="18852"/>
    <cellStyle name="40% - Accent2 2 12 2" xfId="18853"/>
    <cellStyle name="40% - Accent2 2 12 2 2" xfId="18854"/>
    <cellStyle name="40% - Accent2 2 12 3" xfId="18855"/>
    <cellStyle name="40% - Accent2 2 12 3 2" xfId="18856"/>
    <cellStyle name="40% - Accent2 2 12 4" xfId="18857"/>
    <cellStyle name="40% - Accent2 2 12 5" xfId="18858"/>
    <cellStyle name="40% - Accent2 2 12 6" xfId="18859"/>
    <cellStyle name="40% - Accent2 2 12 7" xfId="18860"/>
    <cellStyle name="40% - Accent2 2 13" xfId="18861"/>
    <cellStyle name="40% - Accent2 2 13 2" xfId="18862"/>
    <cellStyle name="40% - Accent2 2 14" xfId="18863"/>
    <cellStyle name="40% - Accent2 2 14 2" xfId="18864"/>
    <cellStyle name="40% - Accent2 2 15" xfId="18865"/>
    <cellStyle name="40% - Accent2 2 16" xfId="18866"/>
    <cellStyle name="40% - Accent2 2 17" xfId="18867"/>
    <cellStyle name="40% - Accent2 2 18" xfId="18868"/>
    <cellStyle name="40% - Accent2 2 19" xfId="18869"/>
    <cellStyle name="40% - Accent2 2 2" xfId="18870"/>
    <cellStyle name="40% - Accent2 2 2 10" xfId="18871"/>
    <cellStyle name="40% - Accent2 2 2 11" xfId="18872"/>
    <cellStyle name="40% - Accent2 2 2 12" xfId="18873"/>
    <cellStyle name="40% - Accent2 2 2 13" xfId="18874"/>
    <cellStyle name="40% - Accent2 2 2 14" xfId="18875"/>
    <cellStyle name="40% - Accent2 2 2 2" xfId="18876"/>
    <cellStyle name="40% - Accent2 2 2 2 10" xfId="18877"/>
    <cellStyle name="40% - Accent2 2 2 2 11" xfId="18878"/>
    <cellStyle name="40% - Accent2 2 2 2 2" xfId="18879"/>
    <cellStyle name="40% - Accent2 2 2 2 2 10" xfId="18880"/>
    <cellStyle name="40% - Accent2 2 2 2 2 2" xfId="18881"/>
    <cellStyle name="40% - Accent2 2 2 2 2 2 2" xfId="18882"/>
    <cellStyle name="40% - Accent2 2 2 2 2 2 2 2" xfId="18883"/>
    <cellStyle name="40% - Accent2 2 2 2 2 2 3" xfId="18884"/>
    <cellStyle name="40% - Accent2 2 2 2 2 2 3 2" xfId="18885"/>
    <cellStyle name="40% - Accent2 2 2 2 2 2 4" xfId="18886"/>
    <cellStyle name="40% - Accent2 2 2 2 2 2 5" xfId="18887"/>
    <cellStyle name="40% - Accent2 2 2 2 2 2 6" xfId="18888"/>
    <cellStyle name="40% - Accent2 2 2 2 2 2 7" xfId="18889"/>
    <cellStyle name="40% - Accent2 2 2 2 2 3" xfId="18890"/>
    <cellStyle name="40% - Accent2 2 2 2 2 3 2" xfId="18891"/>
    <cellStyle name="40% - Accent2 2 2 2 2 3 2 2" xfId="18892"/>
    <cellStyle name="40% - Accent2 2 2 2 2 3 3" xfId="18893"/>
    <cellStyle name="40% - Accent2 2 2 2 2 3 3 2" xfId="18894"/>
    <cellStyle name="40% - Accent2 2 2 2 2 3 4" xfId="18895"/>
    <cellStyle name="40% - Accent2 2 2 2 2 3 5" xfId="18896"/>
    <cellStyle name="40% - Accent2 2 2 2 2 3 6" xfId="18897"/>
    <cellStyle name="40% - Accent2 2 2 2 2 3 7" xfId="18898"/>
    <cellStyle name="40% - Accent2 2 2 2 2 4" xfId="18899"/>
    <cellStyle name="40% - Accent2 2 2 2 2 4 2" xfId="18900"/>
    <cellStyle name="40% - Accent2 2 2 2 2 4 2 2" xfId="18901"/>
    <cellStyle name="40% - Accent2 2 2 2 2 4 3" xfId="18902"/>
    <cellStyle name="40% - Accent2 2 2 2 2 4 3 2" xfId="18903"/>
    <cellStyle name="40% - Accent2 2 2 2 2 4 4" xfId="18904"/>
    <cellStyle name="40% - Accent2 2 2 2 2 4 5" xfId="18905"/>
    <cellStyle name="40% - Accent2 2 2 2 2 4 6" xfId="18906"/>
    <cellStyle name="40% - Accent2 2 2 2 2 4 7" xfId="18907"/>
    <cellStyle name="40% - Accent2 2 2 2 2 5" xfId="18908"/>
    <cellStyle name="40% - Accent2 2 2 2 2 5 2" xfId="18909"/>
    <cellStyle name="40% - Accent2 2 2 2 2 6" xfId="18910"/>
    <cellStyle name="40% - Accent2 2 2 2 2 6 2" xfId="18911"/>
    <cellStyle name="40% - Accent2 2 2 2 2 7" xfId="18912"/>
    <cellStyle name="40% - Accent2 2 2 2 2 8" xfId="18913"/>
    <cellStyle name="40% - Accent2 2 2 2 2 9" xfId="18914"/>
    <cellStyle name="40% - Accent2 2 2 2 3" xfId="18915"/>
    <cellStyle name="40% - Accent2 2 2 2 3 2" xfId="18916"/>
    <cellStyle name="40% - Accent2 2 2 2 3 2 2" xfId="18917"/>
    <cellStyle name="40% - Accent2 2 2 2 3 3" xfId="18918"/>
    <cellStyle name="40% - Accent2 2 2 2 3 3 2" xfId="18919"/>
    <cellStyle name="40% - Accent2 2 2 2 3 4" xfId="18920"/>
    <cellStyle name="40% - Accent2 2 2 2 3 5" xfId="18921"/>
    <cellStyle name="40% - Accent2 2 2 2 3 6" xfId="18922"/>
    <cellStyle name="40% - Accent2 2 2 2 3 7" xfId="18923"/>
    <cellStyle name="40% - Accent2 2 2 2 4" xfId="18924"/>
    <cellStyle name="40% - Accent2 2 2 2 4 2" xfId="18925"/>
    <cellStyle name="40% - Accent2 2 2 2 4 2 2" xfId="18926"/>
    <cellStyle name="40% - Accent2 2 2 2 4 3" xfId="18927"/>
    <cellStyle name="40% - Accent2 2 2 2 4 3 2" xfId="18928"/>
    <cellStyle name="40% - Accent2 2 2 2 4 4" xfId="18929"/>
    <cellStyle name="40% - Accent2 2 2 2 4 5" xfId="18930"/>
    <cellStyle name="40% - Accent2 2 2 2 4 6" xfId="18931"/>
    <cellStyle name="40% - Accent2 2 2 2 4 7" xfId="18932"/>
    <cellStyle name="40% - Accent2 2 2 2 5" xfId="18933"/>
    <cellStyle name="40% - Accent2 2 2 2 5 2" xfId="18934"/>
    <cellStyle name="40% - Accent2 2 2 2 5 2 2" xfId="18935"/>
    <cellStyle name="40% - Accent2 2 2 2 5 3" xfId="18936"/>
    <cellStyle name="40% - Accent2 2 2 2 5 3 2" xfId="18937"/>
    <cellStyle name="40% - Accent2 2 2 2 5 4" xfId="18938"/>
    <cellStyle name="40% - Accent2 2 2 2 5 5" xfId="18939"/>
    <cellStyle name="40% - Accent2 2 2 2 5 6" xfId="18940"/>
    <cellStyle name="40% - Accent2 2 2 2 5 7" xfId="18941"/>
    <cellStyle name="40% - Accent2 2 2 2 6" xfId="18942"/>
    <cellStyle name="40% - Accent2 2 2 2 6 2" xfId="18943"/>
    <cellStyle name="40% - Accent2 2 2 2 7" xfId="18944"/>
    <cellStyle name="40% - Accent2 2 2 2 7 2" xfId="18945"/>
    <cellStyle name="40% - Accent2 2 2 2 8" xfId="18946"/>
    <cellStyle name="40% - Accent2 2 2 2 9" xfId="18947"/>
    <cellStyle name="40% - Accent2 2 2 3" xfId="18948"/>
    <cellStyle name="40% - Accent2 2 2 3 10" xfId="18949"/>
    <cellStyle name="40% - Accent2 2 2 3 11" xfId="18950"/>
    <cellStyle name="40% - Accent2 2 2 3 2" xfId="18951"/>
    <cellStyle name="40% - Accent2 2 2 3 2 10" xfId="18952"/>
    <cellStyle name="40% - Accent2 2 2 3 2 2" xfId="18953"/>
    <cellStyle name="40% - Accent2 2 2 3 2 2 2" xfId="18954"/>
    <cellStyle name="40% - Accent2 2 2 3 2 2 2 2" xfId="18955"/>
    <cellStyle name="40% - Accent2 2 2 3 2 2 3" xfId="18956"/>
    <cellStyle name="40% - Accent2 2 2 3 2 2 3 2" xfId="18957"/>
    <cellStyle name="40% - Accent2 2 2 3 2 2 4" xfId="18958"/>
    <cellStyle name="40% - Accent2 2 2 3 2 2 5" xfId="18959"/>
    <cellStyle name="40% - Accent2 2 2 3 2 2 6" xfId="18960"/>
    <cellStyle name="40% - Accent2 2 2 3 2 2 7" xfId="18961"/>
    <cellStyle name="40% - Accent2 2 2 3 2 3" xfId="18962"/>
    <cellStyle name="40% - Accent2 2 2 3 2 3 2" xfId="18963"/>
    <cellStyle name="40% - Accent2 2 2 3 2 3 2 2" xfId="18964"/>
    <cellStyle name="40% - Accent2 2 2 3 2 3 3" xfId="18965"/>
    <cellStyle name="40% - Accent2 2 2 3 2 3 3 2" xfId="18966"/>
    <cellStyle name="40% - Accent2 2 2 3 2 3 4" xfId="18967"/>
    <cellStyle name="40% - Accent2 2 2 3 2 3 5" xfId="18968"/>
    <cellStyle name="40% - Accent2 2 2 3 2 3 6" xfId="18969"/>
    <cellStyle name="40% - Accent2 2 2 3 2 3 7" xfId="18970"/>
    <cellStyle name="40% - Accent2 2 2 3 2 4" xfId="18971"/>
    <cellStyle name="40% - Accent2 2 2 3 2 4 2" xfId="18972"/>
    <cellStyle name="40% - Accent2 2 2 3 2 4 2 2" xfId="18973"/>
    <cellStyle name="40% - Accent2 2 2 3 2 4 3" xfId="18974"/>
    <cellStyle name="40% - Accent2 2 2 3 2 4 3 2" xfId="18975"/>
    <cellStyle name="40% - Accent2 2 2 3 2 4 4" xfId="18976"/>
    <cellStyle name="40% - Accent2 2 2 3 2 4 5" xfId="18977"/>
    <cellStyle name="40% - Accent2 2 2 3 2 4 6" xfId="18978"/>
    <cellStyle name="40% - Accent2 2 2 3 2 4 7" xfId="18979"/>
    <cellStyle name="40% - Accent2 2 2 3 2 5" xfId="18980"/>
    <cellStyle name="40% - Accent2 2 2 3 2 5 2" xfId="18981"/>
    <cellStyle name="40% - Accent2 2 2 3 2 6" xfId="18982"/>
    <cellStyle name="40% - Accent2 2 2 3 2 6 2" xfId="18983"/>
    <cellStyle name="40% - Accent2 2 2 3 2 7" xfId="18984"/>
    <cellStyle name="40% - Accent2 2 2 3 2 8" xfId="18985"/>
    <cellStyle name="40% - Accent2 2 2 3 2 9" xfId="18986"/>
    <cellStyle name="40% - Accent2 2 2 3 3" xfId="18987"/>
    <cellStyle name="40% - Accent2 2 2 3 3 2" xfId="18988"/>
    <cellStyle name="40% - Accent2 2 2 3 3 2 2" xfId="18989"/>
    <cellStyle name="40% - Accent2 2 2 3 3 3" xfId="18990"/>
    <cellStyle name="40% - Accent2 2 2 3 3 3 2" xfId="18991"/>
    <cellStyle name="40% - Accent2 2 2 3 3 4" xfId="18992"/>
    <cellStyle name="40% - Accent2 2 2 3 3 5" xfId="18993"/>
    <cellStyle name="40% - Accent2 2 2 3 3 6" xfId="18994"/>
    <cellStyle name="40% - Accent2 2 2 3 3 7" xfId="18995"/>
    <cellStyle name="40% - Accent2 2 2 3 4" xfId="18996"/>
    <cellStyle name="40% - Accent2 2 2 3 4 2" xfId="18997"/>
    <cellStyle name="40% - Accent2 2 2 3 4 2 2" xfId="18998"/>
    <cellStyle name="40% - Accent2 2 2 3 4 3" xfId="18999"/>
    <cellStyle name="40% - Accent2 2 2 3 4 3 2" xfId="19000"/>
    <cellStyle name="40% - Accent2 2 2 3 4 4" xfId="19001"/>
    <cellStyle name="40% - Accent2 2 2 3 4 5" xfId="19002"/>
    <cellStyle name="40% - Accent2 2 2 3 4 6" xfId="19003"/>
    <cellStyle name="40% - Accent2 2 2 3 4 7" xfId="19004"/>
    <cellStyle name="40% - Accent2 2 2 3 5" xfId="19005"/>
    <cellStyle name="40% - Accent2 2 2 3 5 2" xfId="19006"/>
    <cellStyle name="40% - Accent2 2 2 3 5 2 2" xfId="19007"/>
    <cellStyle name="40% - Accent2 2 2 3 5 3" xfId="19008"/>
    <cellStyle name="40% - Accent2 2 2 3 5 3 2" xfId="19009"/>
    <cellStyle name="40% - Accent2 2 2 3 5 4" xfId="19010"/>
    <cellStyle name="40% - Accent2 2 2 3 5 5" xfId="19011"/>
    <cellStyle name="40% - Accent2 2 2 3 5 6" xfId="19012"/>
    <cellStyle name="40% - Accent2 2 2 3 5 7" xfId="19013"/>
    <cellStyle name="40% - Accent2 2 2 3 6" xfId="19014"/>
    <cellStyle name="40% - Accent2 2 2 3 6 2" xfId="19015"/>
    <cellStyle name="40% - Accent2 2 2 3 7" xfId="19016"/>
    <cellStyle name="40% - Accent2 2 2 3 7 2" xfId="19017"/>
    <cellStyle name="40% - Accent2 2 2 3 8" xfId="19018"/>
    <cellStyle name="40% - Accent2 2 2 3 9" xfId="19019"/>
    <cellStyle name="40% - Accent2 2 2 4" xfId="19020"/>
    <cellStyle name="40% - Accent2 2 2 4 10" xfId="19021"/>
    <cellStyle name="40% - Accent2 2 2 4 2" xfId="19022"/>
    <cellStyle name="40% - Accent2 2 2 4 2 2" xfId="19023"/>
    <cellStyle name="40% - Accent2 2 2 4 2 2 2" xfId="19024"/>
    <cellStyle name="40% - Accent2 2 2 4 2 3" xfId="19025"/>
    <cellStyle name="40% - Accent2 2 2 4 2 3 2" xfId="19026"/>
    <cellStyle name="40% - Accent2 2 2 4 2 4" xfId="19027"/>
    <cellStyle name="40% - Accent2 2 2 4 2 5" xfId="19028"/>
    <cellStyle name="40% - Accent2 2 2 4 2 6" xfId="19029"/>
    <cellStyle name="40% - Accent2 2 2 4 2 7" xfId="19030"/>
    <cellStyle name="40% - Accent2 2 2 4 3" xfId="19031"/>
    <cellStyle name="40% - Accent2 2 2 4 3 2" xfId="19032"/>
    <cellStyle name="40% - Accent2 2 2 4 3 2 2" xfId="19033"/>
    <cellStyle name="40% - Accent2 2 2 4 3 3" xfId="19034"/>
    <cellStyle name="40% - Accent2 2 2 4 3 3 2" xfId="19035"/>
    <cellStyle name="40% - Accent2 2 2 4 3 4" xfId="19036"/>
    <cellStyle name="40% - Accent2 2 2 4 3 5" xfId="19037"/>
    <cellStyle name="40% - Accent2 2 2 4 3 6" xfId="19038"/>
    <cellStyle name="40% - Accent2 2 2 4 3 7" xfId="19039"/>
    <cellStyle name="40% - Accent2 2 2 4 4" xfId="19040"/>
    <cellStyle name="40% - Accent2 2 2 4 4 2" xfId="19041"/>
    <cellStyle name="40% - Accent2 2 2 4 4 2 2" xfId="19042"/>
    <cellStyle name="40% - Accent2 2 2 4 4 3" xfId="19043"/>
    <cellStyle name="40% - Accent2 2 2 4 4 3 2" xfId="19044"/>
    <cellStyle name="40% - Accent2 2 2 4 4 4" xfId="19045"/>
    <cellStyle name="40% - Accent2 2 2 4 4 5" xfId="19046"/>
    <cellStyle name="40% - Accent2 2 2 4 4 6" xfId="19047"/>
    <cellStyle name="40% - Accent2 2 2 4 4 7" xfId="19048"/>
    <cellStyle name="40% - Accent2 2 2 4 5" xfId="19049"/>
    <cellStyle name="40% - Accent2 2 2 4 5 2" xfId="19050"/>
    <cellStyle name="40% - Accent2 2 2 4 6" xfId="19051"/>
    <cellStyle name="40% - Accent2 2 2 4 6 2" xfId="19052"/>
    <cellStyle name="40% - Accent2 2 2 4 7" xfId="19053"/>
    <cellStyle name="40% - Accent2 2 2 4 8" xfId="19054"/>
    <cellStyle name="40% - Accent2 2 2 4 9" xfId="19055"/>
    <cellStyle name="40% - Accent2 2 2 5" xfId="19056"/>
    <cellStyle name="40% - Accent2 2 2 5 2" xfId="19057"/>
    <cellStyle name="40% - Accent2 2 2 5 2 2" xfId="19058"/>
    <cellStyle name="40% - Accent2 2 2 5 3" xfId="19059"/>
    <cellStyle name="40% - Accent2 2 2 5 3 2" xfId="19060"/>
    <cellStyle name="40% - Accent2 2 2 5 4" xfId="19061"/>
    <cellStyle name="40% - Accent2 2 2 5 5" xfId="19062"/>
    <cellStyle name="40% - Accent2 2 2 5 6" xfId="19063"/>
    <cellStyle name="40% - Accent2 2 2 5 7" xfId="19064"/>
    <cellStyle name="40% - Accent2 2 2 6" xfId="19065"/>
    <cellStyle name="40% - Accent2 2 2 6 2" xfId="19066"/>
    <cellStyle name="40% - Accent2 2 2 6 2 2" xfId="19067"/>
    <cellStyle name="40% - Accent2 2 2 6 3" xfId="19068"/>
    <cellStyle name="40% - Accent2 2 2 6 3 2" xfId="19069"/>
    <cellStyle name="40% - Accent2 2 2 6 4" xfId="19070"/>
    <cellStyle name="40% - Accent2 2 2 6 5" xfId="19071"/>
    <cellStyle name="40% - Accent2 2 2 6 6" xfId="19072"/>
    <cellStyle name="40% - Accent2 2 2 6 7" xfId="19073"/>
    <cellStyle name="40% - Accent2 2 2 7" xfId="19074"/>
    <cellStyle name="40% - Accent2 2 2 7 2" xfId="19075"/>
    <cellStyle name="40% - Accent2 2 2 7 2 2" xfId="19076"/>
    <cellStyle name="40% - Accent2 2 2 7 3" xfId="19077"/>
    <cellStyle name="40% - Accent2 2 2 7 3 2" xfId="19078"/>
    <cellStyle name="40% - Accent2 2 2 7 4" xfId="19079"/>
    <cellStyle name="40% - Accent2 2 2 7 5" xfId="19080"/>
    <cellStyle name="40% - Accent2 2 2 7 6" xfId="19081"/>
    <cellStyle name="40% - Accent2 2 2 7 7" xfId="19082"/>
    <cellStyle name="40% - Accent2 2 2 8" xfId="19083"/>
    <cellStyle name="40% - Accent2 2 2 8 2" xfId="19084"/>
    <cellStyle name="40% - Accent2 2 2 9" xfId="19085"/>
    <cellStyle name="40% - Accent2 2 2 9 2" xfId="19086"/>
    <cellStyle name="40% - Accent2 2 3" xfId="19087"/>
    <cellStyle name="40% - Accent2 2 3 10" xfId="19088"/>
    <cellStyle name="40% - Accent2 2 3 11" xfId="19089"/>
    <cellStyle name="40% - Accent2 2 3 12" xfId="19090"/>
    <cellStyle name="40% - Accent2 2 3 13" xfId="19091"/>
    <cellStyle name="40% - Accent2 2 3 2" xfId="19092"/>
    <cellStyle name="40% - Accent2 2 3 2 10" xfId="19093"/>
    <cellStyle name="40% - Accent2 2 3 2 11" xfId="19094"/>
    <cellStyle name="40% - Accent2 2 3 2 2" xfId="19095"/>
    <cellStyle name="40% - Accent2 2 3 2 2 10" xfId="19096"/>
    <cellStyle name="40% - Accent2 2 3 2 2 2" xfId="19097"/>
    <cellStyle name="40% - Accent2 2 3 2 2 2 2" xfId="19098"/>
    <cellStyle name="40% - Accent2 2 3 2 2 2 2 2" xfId="19099"/>
    <cellStyle name="40% - Accent2 2 3 2 2 2 3" xfId="19100"/>
    <cellStyle name="40% - Accent2 2 3 2 2 2 3 2" xfId="19101"/>
    <cellStyle name="40% - Accent2 2 3 2 2 2 4" xfId="19102"/>
    <cellStyle name="40% - Accent2 2 3 2 2 2 5" xfId="19103"/>
    <cellStyle name="40% - Accent2 2 3 2 2 2 6" xfId="19104"/>
    <cellStyle name="40% - Accent2 2 3 2 2 2 7" xfId="19105"/>
    <cellStyle name="40% - Accent2 2 3 2 2 3" xfId="19106"/>
    <cellStyle name="40% - Accent2 2 3 2 2 3 2" xfId="19107"/>
    <cellStyle name="40% - Accent2 2 3 2 2 3 2 2" xfId="19108"/>
    <cellStyle name="40% - Accent2 2 3 2 2 3 3" xfId="19109"/>
    <cellStyle name="40% - Accent2 2 3 2 2 3 3 2" xfId="19110"/>
    <cellStyle name="40% - Accent2 2 3 2 2 3 4" xfId="19111"/>
    <cellStyle name="40% - Accent2 2 3 2 2 3 5" xfId="19112"/>
    <cellStyle name="40% - Accent2 2 3 2 2 3 6" xfId="19113"/>
    <cellStyle name="40% - Accent2 2 3 2 2 3 7" xfId="19114"/>
    <cellStyle name="40% - Accent2 2 3 2 2 4" xfId="19115"/>
    <cellStyle name="40% - Accent2 2 3 2 2 4 2" xfId="19116"/>
    <cellStyle name="40% - Accent2 2 3 2 2 4 2 2" xfId="19117"/>
    <cellStyle name="40% - Accent2 2 3 2 2 4 3" xfId="19118"/>
    <cellStyle name="40% - Accent2 2 3 2 2 4 3 2" xfId="19119"/>
    <cellStyle name="40% - Accent2 2 3 2 2 4 4" xfId="19120"/>
    <cellStyle name="40% - Accent2 2 3 2 2 4 5" xfId="19121"/>
    <cellStyle name="40% - Accent2 2 3 2 2 4 6" xfId="19122"/>
    <cellStyle name="40% - Accent2 2 3 2 2 4 7" xfId="19123"/>
    <cellStyle name="40% - Accent2 2 3 2 2 5" xfId="19124"/>
    <cellStyle name="40% - Accent2 2 3 2 2 5 2" xfId="19125"/>
    <cellStyle name="40% - Accent2 2 3 2 2 6" xfId="19126"/>
    <cellStyle name="40% - Accent2 2 3 2 2 6 2" xfId="19127"/>
    <cellStyle name="40% - Accent2 2 3 2 2 7" xfId="19128"/>
    <cellStyle name="40% - Accent2 2 3 2 2 8" xfId="19129"/>
    <cellStyle name="40% - Accent2 2 3 2 2 9" xfId="19130"/>
    <cellStyle name="40% - Accent2 2 3 2 3" xfId="19131"/>
    <cellStyle name="40% - Accent2 2 3 2 3 2" xfId="19132"/>
    <cellStyle name="40% - Accent2 2 3 2 3 2 2" xfId="19133"/>
    <cellStyle name="40% - Accent2 2 3 2 3 3" xfId="19134"/>
    <cellStyle name="40% - Accent2 2 3 2 3 3 2" xfId="19135"/>
    <cellStyle name="40% - Accent2 2 3 2 3 4" xfId="19136"/>
    <cellStyle name="40% - Accent2 2 3 2 3 5" xfId="19137"/>
    <cellStyle name="40% - Accent2 2 3 2 3 6" xfId="19138"/>
    <cellStyle name="40% - Accent2 2 3 2 3 7" xfId="19139"/>
    <cellStyle name="40% - Accent2 2 3 2 4" xfId="19140"/>
    <cellStyle name="40% - Accent2 2 3 2 4 2" xfId="19141"/>
    <cellStyle name="40% - Accent2 2 3 2 4 2 2" xfId="19142"/>
    <cellStyle name="40% - Accent2 2 3 2 4 3" xfId="19143"/>
    <cellStyle name="40% - Accent2 2 3 2 4 3 2" xfId="19144"/>
    <cellStyle name="40% - Accent2 2 3 2 4 4" xfId="19145"/>
    <cellStyle name="40% - Accent2 2 3 2 4 5" xfId="19146"/>
    <cellStyle name="40% - Accent2 2 3 2 4 6" xfId="19147"/>
    <cellStyle name="40% - Accent2 2 3 2 4 7" xfId="19148"/>
    <cellStyle name="40% - Accent2 2 3 2 5" xfId="19149"/>
    <cellStyle name="40% - Accent2 2 3 2 5 2" xfId="19150"/>
    <cellStyle name="40% - Accent2 2 3 2 5 2 2" xfId="19151"/>
    <cellStyle name="40% - Accent2 2 3 2 5 3" xfId="19152"/>
    <cellStyle name="40% - Accent2 2 3 2 5 3 2" xfId="19153"/>
    <cellStyle name="40% - Accent2 2 3 2 5 4" xfId="19154"/>
    <cellStyle name="40% - Accent2 2 3 2 5 5" xfId="19155"/>
    <cellStyle name="40% - Accent2 2 3 2 5 6" xfId="19156"/>
    <cellStyle name="40% - Accent2 2 3 2 5 7" xfId="19157"/>
    <cellStyle name="40% - Accent2 2 3 2 6" xfId="19158"/>
    <cellStyle name="40% - Accent2 2 3 2 6 2" xfId="19159"/>
    <cellStyle name="40% - Accent2 2 3 2 7" xfId="19160"/>
    <cellStyle name="40% - Accent2 2 3 2 7 2" xfId="19161"/>
    <cellStyle name="40% - Accent2 2 3 2 8" xfId="19162"/>
    <cellStyle name="40% - Accent2 2 3 2 9" xfId="19163"/>
    <cellStyle name="40% - Accent2 2 3 3" xfId="19164"/>
    <cellStyle name="40% - Accent2 2 3 3 10" xfId="19165"/>
    <cellStyle name="40% - Accent2 2 3 3 11" xfId="19166"/>
    <cellStyle name="40% - Accent2 2 3 3 2" xfId="19167"/>
    <cellStyle name="40% - Accent2 2 3 3 2 10" xfId="19168"/>
    <cellStyle name="40% - Accent2 2 3 3 2 2" xfId="19169"/>
    <cellStyle name="40% - Accent2 2 3 3 2 2 2" xfId="19170"/>
    <cellStyle name="40% - Accent2 2 3 3 2 2 2 2" xfId="19171"/>
    <cellStyle name="40% - Accent2 2 3 3 2 2 3" xfId="19172"/>
    <cellStyle name="40% - Accent2 2 3 3 2 2 3 2" xfId="19173"/>
    <cellStyle name="40% - Accent2 2 3 3 2 2 4" xfId="19174"/>
    <cellStyle name="40% - Accent2 2 3 3 2 2 5" xfId="19175"/>
    <cellStyle name="40% - Accent2 2 3 3 2 2 6" xfId="19176"/>
    <cellStyle name="40% - Accent2 2 3 3 2 2 7" xfId="19177"/>
    <cellStyle name="40% - Accent2 2 3 3 2 3" xfId="19178"/>
    <cellStyle name="40% - Accent2 2 3 3 2 3 2" xfId="19179"/>
    <cellStyle name="40% - Accent2 2 3 3 2 3 2 2" xfId="19180"/>
    <cellStyle name="40% - Accent2 2 3 3 2 3 3" xfId="19181"/>
    <cellStyle name="40% - Accent2 2 3 3 2 3 3 2" xfId="19182"/>
    <cellStyle name="40% - Accent2 2 3 3 2 3 4" xfId="19183"/>
    <cellStyle name="40% - Accent2 2 3 3 2 3 5" xfId="19184"/>
    <cellStyle name="40% - Accent2 2 3 3 2 3 6" xfId="19185"/>
    <cellStyle name="40% - Accent2 2 3 3 2 3 7" xfId="19186"/>
    <cellStyle name="40% - Accent2 2 3 3 2 4" xfId="19187"/>
    <cellStyle name="40% - Accent2 2 3 3 2 4 2" xfId="19188"/>
    <cellStyle name="40% - Accent2 2 3 3 2 4 2 2" xfId="19189"/>
    <cellStyle name="40% - Accent2 2 3 3 2 4 3" xfId="19190"/>
    <cellStyle name="40% - Accent2 2 3 3 2 4 3 2" xfId="19191"/>
    <cellStyle name="40% - Accent2 2 3 3 2 4 4" xfId="19192"/>
    <cellStyle name="40% - Accent2 2 3 3 2 4 5" xfId="19193"/>
    <cellStyle name="40% - Accent2 2 3 3 2 4 6" xfId="19194"/>
    <cellStyle name="40% - Accent2 2 3 3 2 4 7" xfId="19195"/>
    <cellStyle name="40% - Accent2 2 3 3 2 5" xfId="19196"/>
    <cellStyle name="40% - Accent2 2 3 3 2 5 2" xfId="19197"/>
    <cellStyle name="40% - Accent2 2 3 3 2 6" xfId="19198"/>
    <cellStyle name="40% - Accent2 2 3 3 2 6 2" xfId="19199"/>
    <cellStyle name="40% - Accent2 2 3 3 2 7" xfId="19200"/>
    <cellStyle name="40% - Accent2 2 3 3 2 8" xfId="19201"/>
    <cellStyle name="40% - Accent2 2 3 3 2 9" xfId="19202"/>
    <cellStyle name="40% - Accent2 2 3 3 3" xfId="19203"/>
    <cellStyle name="40% - Accent2 2 3 3 3 2" xfId="19204"/>
    <cellStyle name="40% - Accent2 2 3 3 3 2 2" xfId="19205"/>
    <cellStyle name="40% - Accent2 2 3 3 3 3" xfId="19206"/>
    <cellStyle name="40% - Accent2 2 3 3 3 3 2" xfId="19207"/>
    <cellStyle name="40% - Accent2 2 3 3 3 4" xfId="19208"/>
    <cellStyle name="40% - Accent2 2 3 3 3 5" xfId="19209"/>
    <cellStyle name="40% - Accent2 2 3 3 3 6" xfId="19210"/>
    <cellStyle name="40% - Accent2 2 3 3 3 7" xfId="19211"/>
    <cellStyle name="40% - Accent2 2 3 3 4" xfId="19212"/>
    <cellStyle name="40% - Accent2 2 3 3 4 2" xfId="19213"/>
    <cellStyle name="40% - Accent2 2 3 3 4 2 2" xfId="19214"/>
    <cellStyle name="40% - Accent2 2 3 3 4 3" xfId="19215"/>
    <cellStyle name="40% - Accent2 2 3 3 4 3 2" xfId="19216"/>
    <cellStyle name="40% - Accent2 2 3 3 4 4" xfId="19217"/>
    <cellStyle name="40% - Accent2 2 3 3 4 5" xfId="19218"/>
    <cellStyle name="40% - Accent2 2 3 3 4 6" xfId="19219"/>
    <cellStyle name="40% - Accent2 2 3 3 4 7" xfId="19220"/>
    <cellStyle name="40% - Accent2 2 3 3 5" xfId="19221"/>
    <cellStyle name="40% - Accent2 2 3 3 5 2" xfId="19222"/>
    <cellStyle name="40% - Accent2 2 3 3 5 2 2" xfId="19223"/>
    <cellStyle name="40% - Accent2 2 3 3 5 3" xfId="19224"/>
    <cellStyle name="40% - Accent2 2 3 3 5 3 2" xfId="19225"/>
    <cellStyle name="40% - Accent2 2 3 3 5 4" xfId="19226"/>
    <cellStyle name="40% - Accent2 2 3 3 5 5" xfId="19227"/>
    <cellStyle name="40% - Accent2 2 3 3 5 6" xfId="19228"/>
    <cellStyle name="40% - Accent2 2 3 3 5 7" xfId="19229"/>
    <cellStyle name="40% - Accent2 2 3 3 6" xfId="19230"/>
    <cellStyle name="40% - Accent2 2 3 3 6 2" xfId="19231"/>
    <cellStyle name="40% - Accent2 2 3 3 7" xfId="19232"/>
    <cellStyle name="40% - Accent2 2 3 3 7 2" xfId="19233"/>
    <cellStyle name="40% - Accent2 2 3 3 8" xfId="19234"/>
    <cellStyle name="40% - Accent2 2 3 3 9" xfId="19235"/>
    <cellStyle name="40% - Accent2 2 3 4" xfId="19236"/>
    <cellStyle name="40% - Accent2 2 3 4 10" xfId="19237"/>
    <cellStyle name="40% - Accent2 2 3 4 2" xfId="19238"/>
    <cellStyle name="40% - Accent2 2 3 4 2 2" xfId="19239"/>
    <cellStyle name="40% - Accent2 2 3 4 2 2 2" xfId="19240"/>
    <cellStyle name="40% - Accent2 2 3 4 2 3" xfId="19241"/>
    <cellStyle name="40% - Accent2 2 3 4 2 3 2" xfId="19242"/>
    <cellStyle name="40% - Accent2 2 3 4 2 4" xfId="19243"/>
    <cellStyle name="40% - Accent2 2 3 4 2 5" xfId="19244"/>
    <cellStyle name="40% - Accent2 2 3 4 2 6" xfId="19245"/>
    <cellStyle name="40% - Accent2 2 3 4 2 7" xfId="19246"/>
    <cellStyle name="40% - Accent2 2 3 4 3" xfId="19247"/>
    <cellStyle name="40% - Accent2 2 3 4 3 2" xfId="19248"/>
    <cellStyle name="40% - Accent2 2 3 4 3 2 2" xfId="19249"/>
    <cellStyle name="40% - Accent2 2 3 4 3 3" xfId="19250"/>
    <cellStyle name="40% - Accent2 2 3 4 3 3 2" xfId="19251"/>
    <cellStyle name="40% - Accent2 2 3 4 3 4" xfId="19252"/>
    <cellStyle name="40% - Accent2 2 3 4 3 5" xfId="19253"/>
    <cellStyle name="40% - Accent2 2 3 4 3 6" xfId="19254"/>
    <cellStyle name="40% - Accent2 2 3 4 3 7" xfId="19255"/>
    <cellStyle name="40% - Accent2 2 3 4 4" xfId="19256"/>
    <cellStyle name="40% - Accent2 2 3 4 4 2" xfId="19257"/>
    <cellStyle name="40% - Accent2 2 3 4 4 2 2" xfId="19258"/>
    <cellStyle name="40% - Accent2 2 3 4 4 3" xfId="19259"/>
    <cellStyle name="40% - Accent2 2 3 4 4 3 2" xfId="19260"/>
    <cellStyle name="40% - Accent2 2 3 4 4 4" xfId="19261"/>
    <cellStyle name="40% - Accent2 2 3 4 4 5" xfId="19262"/>
    <cellStyle name="40% - Accent2 2 3 4 4 6" xfId="19263"/>
    <cellStyle name="40% - Accent2 2 3 4 4 7" xfId="19264"/>
    <cellStyle name="40% - Accent2 2 3 4 5" xfId="19265"/>
    <cellStyle name="40% - Accent2 2 3 4 5 2" xfId="19266"/>
    <cellStyle name="40% - Accent2 2 3 4 6" xfId="19267"/>
    <cellStyle name="40% - Accent2 2 3 4 6 2" xfId="19268"/>
    <cellStyle name="40% - Accent2 2 3 4 7" xfId="19269"/>
    <cellStyle name="40% - Accent2 2 3 4 8" xfId="19270"/>
    <cellStyle name="40% - Accent2 2 3 4 9" xfId="19271"/>
    <cellStyle name="40% - Accent2 2 3 5" xfId="19272"/>
    <cellStyle name="40% - Accent2 2 3 5 2" xfId="19273"/>
    <cellStyle name="40% - Accent2 2 3 5 2 2" xfId="19274"/>
    <cellStyle name="40% - Accent2 2 3 5 3" xfId="19275"/>
    <cellStyle name="40% - Accent2 2 3 5 3 2" xfId="19276"/>
    <cellStyle name="40% - Accent2 2 3 5 4" xfId="19277"/>
    <cellStyle name="40% - Accent2 2 3 5 5" xfId="19278"/>
    <cellStyle name="40% - Accent2 2 3 5 6" xfId="19279"/>
    <cellStyle name="40% - Accent2 2 3 5 7" xfId="19280"/>
    <cellStyle name="40% - Accent2 2 3 6" xfId="19281"/>
    <cellStyle name="40% - Accent2 2 3 6 2" xfId="19282"/>
    <cellStyle name="40% - Accent2 2 3 6 2 2" xfId="19283"/>
    <cellStyle name="40% - Accent2 2 3 6 3" xfId="19284"/>
    <cellStyle name="40% - Accent2 2 3 6 3 2" xfId="19285"/>
    <cellStyle name="40% - Accent2 2 3 6 4" xfId="19286"/>
    <cellStyle name="40% - Accent2 2 3 6 5" xfId="19287"/>
    <cellStyle name="40% - Accent2 2 3 6 6" xfId="19288"/>
    <cellStyle name="40% - Accent2 2 3 6 7" xfId="19289"/>
    <cellStyle name="40% - Accent2 2 3 7" xfId="19290"/>
    <cellStyle name="40% - Accent2 2 3 7 2" xfId="19291"/>
    <cellStyle name="40% - Accent2 2 3 7 2 2" xfId="19292"/>
    <cellStyle name="40% - Accent2 2 3 7 3" xfId="19293"/>
    <cellStyle name="40% - Accent2 2 3 7 3 2" xfId="19294"/>
    <cellStyle name="40% - Accent2 2 3 7 4" xfId="19295"/>
    <cellStyle name="40% - Accent2 2 3 7 5" xfId="19296"/>
    <cellStyle name="40% - Accent2 2 3 7 6" xfId="19297"/>
    <cellStyle name="40% - Accent2 2 3 7 7" xfId="19298"/>
    <cellStyle name="40% - Accent2 2 3 8" xfId="19299"/>
    <cellStyle name="40% - Accent2 2 3 8 2" xfId="19300"/>
    <cellStyle name="40% - Accent2 2 3 9" xfId="19301"/>
    <cellStyle name="40% - Accent2 2 3 9 2" xfId="19302"/>
    <cellStyle name="40% - Accent2 2 4" xfId="19303"/>
    <cellStyle name="40% - Accent2 2 4 10" xfId="19304"/>
    <cellStyle name="40% - Accent2 2 4 11" xfId="19305"/>
    <cellStyle name="40% - Accent2 2 4 12" xfId="19306"/>
    <cellStyle name="40% - Accent2 2 4 13" xfId="19307"/>
    <cellStyle name="40% - Accent2 2 4 2" xfId="19308"/>
    <cellStyle name="40% - Accent2 2 4 2 10" xfId="19309"/>
    <cellStyle name="40% - Accent2 2 4 2 11" xfId="19310"/>
    <cellStyle name="40% - Accent2 2 4 2 2" xfId="19311"/>
    <cellStyle name="40% - Accent2 2 4 2 2 10" xfId="19312"/>
    <cellStyle name="40% - Accent2 2 4 2 2 2" xfId="19313"/>
    <cellStyle name="40% - Accent2 2 4 2 2 2 2" xfId="19314"/>
    <cellStyle name="40% - Accent2 2 4 2 2 2 2 2" xfId="19315"/>
    <cellStyle name="40% - Accent2 2 4 2 2 2 3" xfId="19316"/>
    <cellStyle name="40% - Accent2 2 4 2 2 2 3 2" xfId="19317"/>
    <cellStyle name="40% - Accent2 2 4 2 2 2 4" xfId="19318"/>
    <cellStyle name="40% - Accent2 2 4 2 2 2 5" xfId="19319"/>
    <cellStyle name="40% - Accent2 2 4 2 2 2 6" xfId="19320"/>
    <cellStyle name="40% - Accent2 2 4 2 2 2 7" xfId="19321"/>
    <cellStyle name="40% - Accent2 2 4 2 2 3" xfId="19322"/>
    <cellStyle name="40% - Accent2 2 4 2 2 3 2" xfId="19323"/>
    <cellStyle name="40% - Accent2 2 4 2 2 3 2 2" xfId="19324"/>
    <cellStyle name="40% - Accent2 2 4 2 2 3 3" xfId="19325"/>
    <cellStyle name="40% - Accent2 2 4 2 2 3 3 2" xfId="19326"/>
    <cellStyle name="40% - Accent2 2 4 2 2 3 4" xfId="19327"/>
    <cellStyle name="40% - Accent2 2 4 2 2 3 5" xfId="19328"/>
    <cellStyle name="40% - Accent2 2 4 2 2 3 6" xfId="19329"/>
    <cellStyle name="40% - Accent2 2 4 2 2 3 7" xfId="19330"/>
    <cellStyle name="40% - Accent2 2 4 2 2 4" xfId="19331"/>
    <cellStyle name="40% - Accent2 2 4 2 2 4 2" xfId="19332"/>
    <cellStyle name="40% - Accent2 2 4 2 2 4 2 2" xfId="19333"/>
    <cellStyle name="40% - Accent2 2 4 2 2 4 3" xfId="19334"/>
    <cellStyle name="40% - Accent2 2 4 2 2 4 3 2" xfId="19335"/>
    <cellStyle name="40% - Accent2 2 4 2 2 4 4" xfId="19336"/>
    <cellStyle name="40% - Accent2 2 4 2 2 4 5" xfId="19337"/>
    <cellStyle name="40% - Accent2 2 4 2 2 4 6" xfId="19338"/>
    <cellStyle name="40% - Accent2 2 4 2 2 4 7" xfId="19339"/>
    <cellStyle name="40% - Accent2 2 4 2 2 5" xfId="19340"/>
    <cellStyle name="40% - Accent2 2 4 2 2 5 2" xfId="19341"/>
    <cellStyle name="40% - Accent2 2 4 2 2 6" xfId="19342"/>
    <cellStyle name="40% - Accent2 2 4 2 2 6 2" xfId="19343"/>
    <cellStyle name="40% - Accent2 2 4 2 2 7" xfId="19344"/>
    <cellStyle name="40% - Accent2 2 4 2 2 8" xfId="19345"/>
    <cellStyle name="40% - Accent2 2 4 2 2 9" xfId="19346"/>
    <cellStyle name="40% - Accent2 2 4 2 3" xfId="19347"/>
    <cellStyle name="40% - Accent2 2 4 2 3 2" xfId="19348"/>
    <cellStyle name="40% - Accent2 2 4 2 3 2 2" xfId="19349"/>
    <cellStyle name="40% - Accent2 2 4 2 3 3" xfId="19350"/>
    <cellStyle name="40% - Accent2 2 4 2 3 3 2" xfId="19351"/>
    <cellStyle name="40% - Accent2 2 4 2 3 4" xfId="19352"/>
    <cellStyle name="40% - Accent2 2 4 2 3 5" xfId="19353"/>
    <cellStyle name="40% - Accent2 2 4 2 3 6" xfId="19354"/>
    <cellStyle name="40% - Accent2 2 4 2 3 7" xfId="19355"/>
    <cellStyle name="40% - Accent2 2 4 2 4" xfId="19356"/>
    <cellStyle name="40% - Accent2 2 4 2 4 2" xfId="19357"/>
    <cellStyle name="40% - Accent2 2 4 2 4 2 2" xfId="19358"/>
    <cellStyle name="40% - Accent2 2 4 2 4 3" xfId="19359"/>
    <cellStyle name="40% - Accent2 2 4 2 4 3 2" xfId="19360"/>
    <cellStyle name="40% - Accent2 2 4 2 4 4" xfId="19361"/>
    <cellStyle name="40% - Accent2 2 4 2 4 5" xfId="19362"/>
    <cellStyle name="40% - Accent2 2 4 2 4 6" xfId="19363"/>
    <cellStyle name="40% - Accent2 2 4 2 4 7" xfId="19364"/>
    <cellStyle name="40% - Accent2 2 4 2 5" xfId="19365"/>
    <cellStyle name="40% - Accent2 2 4 2 5 2" xfId="19366"/>
    <cellStyle name="40% - Accent2 2 4 2 5 2 2" xfId="19367"/>
    <cellStyle name="40% - Accent2 2 4 2 5 3" xfId="19368"/>
    <cellStyle name="40% - Accent2 2 4 2 5 3 2" xfId="19369"/>
    <cellStyle name="40% - Accent2 2 4 2 5 4" xfId="19370"/>
    <cellStyle name="40% - Accent2 2 4 2 5 5" xfId="19371"/>
    <cellStyle name="40% - Accent2 2 4 2 5 6" xfId="19372"/>
    <cellStyle name="40% - Accent2 2 4 2 5 7" xfId="19373"/>
    <cellStyle name="40% - Accent2 2 4 2 6" xfId="19374"/>
    <cellStyle name="40% - Accent2 2 4 2 6 2" xfId="19375"/>
    <cellStyle name="40% - Accent2 2 4 2 7" xfId="19376"/>
    <cellStyle name="40% - Accent2 2 4 2 7 2" xfId="19377"/>
    <cellStyle name="40% - Accent2 2 4 2 8" xfId="19378"/>
    <cellStyle name="40% - Accent2 2 4 2 9" xfId="19379"/>
    <cellStyle name="40% - Accent2 2 4 3" xfId="19380"/>
    <cellStyle name="40% - Accent2 2 4 3 10" xfId="19381"/>
    <cellStyle name="40% - Accent2 2 4 3 11" xfId="19382"/>
    <cellStyle name="40% - Accent2 2 4 3 2" xfId="19383"/>
    <cellStyle name="40% - Accent2 2 4 3 2 10" xfId="19384"/>
    <cellStyle name="40% - Accent2 2 4 3 2 2" xfId="19385"/>
    <cellStyle name="40% - Accent2 2 4 3 2 2 2" xfId="19386"/>
    <cellStyle name="40% - Accent2 2 4 3 2 2 2 2" xfId="19387"/>
    <cellStyle name="40% - Accent2 2 4 3 2 2 3" xfId="19388"/>
    <cellStyle name="40% - Accent2 2 4 3 2 2 3 2" xfId="19389"/>
    <cellStyle name="40% - Accent2 2 4 3 2 2 4" xfId="19390"/>
    <cellStyle name="40% - Accent2 2 4 3 2 2 5" xfId="19391"/>
    <cellStyle name="40% - Accent2 2 4 3 2 2 6" xfId="19392"/>
    <cellStyle name="40% - Accent2 2 4 3 2 2 7" xfId="19393"/>
    <cellStyle name="40% - Accent2 2 4 3 2 3" xfId="19394"/>
    <cellStyle name="40% - Accent2 2 4 3 2 3 2" xfId="19395"/>
    <cellStyle name="40% - Accent2 2 4 3 2 3 2 2" xfId="19396"/>
    <cellStyle name="40% - Accent2 2 4 3 2 3 3" xfId="19397"/>
    <cellStyle name="40% - Accent2 2 4 3 2 3 3 2" xfId="19398"/>
    <cellStyle name="40% - Accent2 2 4 3 2 3 4" xfId="19399"/>
    <cellStyle name="40% - Accent2 2 4 3 2 3 5" xfId="19400"/>
    <cellStyle name="40% - Accent2 2 4 3 2 3 6" xfId="19401"/>
    <cellStyle name="40% - Accent2 2 4 3 2 3 7" xfId="19402"/>
    <cellStyle name="40% - Accent2 2 4 3 2 4" xfId="19403"/>
    <cellStyle name="40% - Accent2 2 4 3 2 4 2" xfId="19404"/>
    <cellStyle name="40% - Accent2 2 4 3 2 4 2 2" xfId="19405"/>
    <cellStyle name="40% - Accent2 2 4 3 2 4 3" xfId="19406"/>
    <cellStyle name="40% - Accent2 2 4 3 2 4 3 2" xfId="19407"/>
    <cellStyle name="40% - Accent2 2 4 3 2 4 4" xfId="19408"/>
    <cellStyle name="40% - Accent2 2 4 3 2 4 5" xfId="19409"/>
    <cellStyle name="40% - Accent2 2 4 3 2 4 6" xfId="19410"/>
    <cellStyle name="40% - Accent2 2 4 3 2 4 7" xfId="19411"/>
    <cellStyle name="40% - Accent2 2 4 3 2 5" xfId="19412"/>
    <cellStyle name="40% - Accent2 2 4 3 2 5 2" xfId="19413"/>
    <cellStyle name="40% - Accent2 2 4 3 2 6" xfId="19414"/>
    <cellStyle name="40% - Accent2 2 4 3 2 6 2" xfId="19415"/>
    <cellStyle name="40% - Accent2 2 4 3 2 7" xfId="19416"/>
    <cellStyle name="40% - Accent2 2 4 3 2 8" xfId="19417"/>
    <cellStyle name="40% - Accent2 2 4 3 2 9" xfId="19418"/>
    <cellStyle name="40% - Accent2 2 4 3 3" xfId="19419"/>
    <cellStyle name="40% - Accent2 2 4 3 3 2" xfId="19420"/>
    <cellStyle name="40% - Accent2 2 4 3 3 2 2" xfId="19421"/>
    <cellStyle name="40% - Accent2 2 4 3 3 3" xfId="19422"/>
    <cellStyle name="40% - Accent2 2 4 3 3 3 2" xfId="19423"/>
    <cellStyle name="40% - Accent2 2 4 3 3 4" xfId="19424"/>
    <cellStyle name="40% - Accent2 2 4 3 3 5" xfId="19425"/>
    <cellStyle name="40% - Accent2 2 4 3 3 6" xfId="19426"/>
    <cellStyle name="40% - Accent2 2 4 3 3 7" xfId="19427"/>
    <cellStyle name="40% - Accent2 2 4 3 4" xfId="19428"/>
    <cellStyle name="40% - Accent2 2 4 3 4 2" xfId="19429"/>
    <cellStyle name="40% - Accent2 2 4 3 4 2 2" xfId="19430"/>
    <cellStyle name="40% - Accent2 2 4 3 4 3" xfId="19431"/>
    <cellStyle name="40% - Accent2 2 4 3 4 3 2" xfId="19432"/>
    <cellStyle name="40% - Accent2 2 4 3 4 4" xfId="19433"/>
    <cellStyle name="40% - Accent2 2 4 3 4 5" xfId="19434"/>
    <cellStyle name="40% - Accent2 2 4 3 4 6" xfId="19435"/>
    <cellStyle name="40% - Accent2 2 4 3 4 7" xfId="19436"/>
    <cellStyle name="40% - Accent2 2 4 3 5" xfId="19437"/>
    <cellStyle name="40% - Accent2 2 4 3 5 2" xfId="19438"/>
    <cellStyle name="40% - Accent2 2 4 3 5 2 2" xfId="19439"/>
    <cellStyle name="40% - Accent2 2 4 3 5 3" xfId="19440"/>
    <cellStyle name="40% - Accent2 2 4 3 5 3 2" xfId="19441"/>
    <cellStyle name="40% - Accent2 2 4 3 5 4" xfId="19442"/>
    <cellStyle name="40% - Accent2 2 4 3 5 5" xfId="19443"/>
    <cellStyle name="40% - Accent2 2 4 3 5 6" xfId="19444"/>
    <cellStyle name="40% - Accent2 2 4 3 5 7" xfId="19445"/>
    <cellStyle name="40% - Accent2 2 4 3 6" xfId="19446"/>
    <cellStyle name="40% - Accent2 2 4 3 6 2" xfId="19447"/>
    <cellStyle name="40% - Accent2 2 4 3 7" xfId="19448"/>
    <cellStyle name="40% - Accent2 2 4 3 7 2" xfId="19449"/>
    <cellStyle name="40% - Accent2 2 4 3 8" xfId="19450"/>
    <cellStyle name="40% - Accent2 2 4 3 9" xfId="19451"/>
    <cellStyle name="40% - Accent2 2 4 4" xfId="19452"/>
    <cellStyle name="40% - Accent2 2 4 4 10" xfId="19453"/>
    <cellStyle name="40% - Accent2 2 4 4 2" xfId="19454"/>
    <cellStyle name="40% - Accent2 2 4 4 2 2" xfId="19455"/>
    <cellStyle name="40% - Accent2 2 4 4 2 2 2" xfId="19456"/>
    <cellStyle name="40% - Accent2 2 4 4 2 3" xfId="19457"/>
    <cellStyle name="40% - Accent2 2 4 4 2 3 2" xfId="19458"/>
    <cellStyle name="40% - Accent2 2 4 4 2 4" xfId="19459"/>
    <cellStyle name="40% - Accent2 2 4 4 2 5" xfId="19460"/>
    <cellStyle name="40% - Accent2 2 4 4 2 6" xfId="19461"/>
    <cellStyle name="40% - Accent2 2 4 4 2 7" xfId="19462"/>
    <cellStyle name="40% - Accent2 2 4 4 3" xfId="19463"/>
    <cellStyle name="40% - Accent2 2 4 4 3 2" xfId="19464"/>
    <cellStyle name="40% - Accent2 2 4 4 3 2 2" xfId="19465"/>
    <cellStyle name="40% - Accent2 2 4 4 3 3" xfId="19466"/>
    <cellStyle name="40% - Accent2 2 4 4 3 3 2" xfId="19467"/>
    <cellStyle name="40% - Accent2 2 4 4 3 4" xfId="19468"/>
    <cellStyle name="40% - Accent2 2 4 4 3 5" xfId="19469"/>
    <cellStyle name="40% - Accent2 2 4 4 3 6" xfId="19470"/>
    <cellStyle name="40% - Accent2 2 4 4 3 7" xfId="19471"/>
    <cellStyle name="40% - Accent2 2 4 4 4" xfId="19472"/>
    <cellStyle name="40% - Accent2 2 4 4 4 2" xfId="19473"/>
    <cellStyle name="40% - Accent2 2 4 4 4 2 2" xfId="19474"/>
    <cellStyle name="40% - Accent2 2 4 4 4 3" xfId="19475"/>
    <cellStyle name="40% - Accent2 2 4 4 4 3 2" xfId="19476"/>
    <cellStyle name="40% - Accent2 2 4 4 4 4" xfId="19477"/>
    <cellStyle name="40% - Accent2 2 4 4 4 5" xfId="19478"/>
    <cellStyle name="40% - Accent2 2 4 4 4 6" xfId="19479"/>
    <cellStyle name="40% - Accent2 2 4 4 4 7" xfId="19480"/>
    <cellStyle name="40% - Accent2 2 4 4 5" xfId="19481"/>
    <cellStyle name="40% - Accent2 2 4 4 5 2" xfId="19482"/>
    <cellStyle name="40% - Accent2 2 4 4 6" xfId="19483"/>
    <cellStyle name="40% - Accent2 2 4 4 6 2" xfId="19484"/>
    <cellStyle name="40% - Accent2 2 4 4 7" xfId="19485"/>
    <cellStyle name="40% - Accent2 2 4 4 8" xfId="19486"/>
    <cellStyle name="40% - Accent2 2 4 4 9" xfId="19487"/>
    <cellStyle name="40% - Accent2 2 4 5" xfId="19488"/>
    <cellStyle name="40% - Accent2 2 4 5 2" xfId="19489"/>
    <cellStyle name="40% - Accent2 2 4 5 2 2" xfId="19490"/>
    <cellStyle name="40% - Accent2 2 4 5 3" xfId="19491"/>
    <cellStyle name="40% - Accent2 2 4 5 3 2" xfId="19492"/>
    <cellStyle name="40% - Accent2 2 4 5 4" xfId="19493"/>
    <cellStyle name="40% - Accent2 2 4 5 5" xfId="19494"/>
    <cellStyle name="40% - Accent2 2 4 5 6" xfId="19495"/>
    <cellStyle name="40% - Accent2 2 4 5 7" xfId="19496"/>
    <cellStyle name="40% - Accent2 2 4 6" xfId="19497"/>
    <cellStyle name="40% - Accent2 2 4 6 2" xfId="19498"/>
    <cellStyle name="40% - Accent2 2 4 6 2 2" xfId="19499"/>
    <cellStyle name="40% - Accent2 2 4 6 3" xfId="19500"/>
    <cellStyle name="40% - Accent2 2 4 6 3 2" xfId="19501"/>
    <cellStyle name="40% - Accent2 2 4 6 4" xfId="19502"/>
    <cellStyle name="40% - Accent2 2 4 6 5" xfId="19503"/>
    <cellStyle name="40% - Accent2 2 4 6 6" xfId="19504"/>
    <cellStyle name="40% - Accent2 2 4 6 7" xfId="19505"/>
    <cellStyle name="40% - Accent2 2 4 7" xfId="19506"/>
    <cellStyle name="40% - Accent2 2 4 7 2" xfId="19507"/>
    <cellStyle name="40% - Accent2 2 4 7 2 2" xfId="19508"/>
    <cellStyle name="40% - Accent2 2 4 7 3" xfId="19509"/>
    <cellStyle name="40% - Accent2 2 4 7 3 2" xfId="19510"/>
    <cellStyle name="40% - Accent2 2 4 7 4" xfId="19511"/>
    <cellStyle name="40% - Accent2 2 4 7 5" xfId="19512"/>
    <cellStyle name="40% - Accent2 2 4 7 6" xfId="19513"/>
    <cellStyle name="40% - Accent2 2 4 7 7" xfId="19514"/>
    <cellStyle name="40% - Accent2 2 4 8" xfId="19515"/>
    <cellStyle name="40% - Accent2 2 4 8 2" xfId="19516"/>
    <cellStyle name="40% - Accent2 2 4 9" xfId="19517"/>
    <cellStyle name="40% - Accent2 2 4 9 2" xfId="19518"/>
    <cellStyle name="40% - Accent2 2 5" xfId="19519"/>
    <cellStyle name="40% - Accent2 2 5 10" xfId="19520"/>
    <cellStyle name="40% - Accent2 2 5 11" xfId="19521"/>
    <cellStyle name="40% - Accent2 2 5 12" xfId="19522"/>
    <cellStyle name="40% - Accent2 2 5 13" xfId="19523"/>
    <cellStyle name="40% - Accent2 2 5 2" xfId="19524"/>
    <cellStyle name="40% - Accent2 2 5 2 10" xfId="19525"/>
    <cellStyle name="40% - Accent2 2 5 2 11" xfId="19526"/>
    <cellStyle name="40% - Accent2 2 5 2 2" xfId="19527"/>
    <cellStyle name="40% - Accent2 2 5 2 2 10" xfId="19528"/>
    <cellStyle name="40% - Accent2 2 5 2 2 2" xfId="19529"/>
    <cellStyle name="40% - Accent2 2 5 2 2 2 2" xfId="19530"/>
    <cellStyle name="40% - Accent2 2 5 2 2 2 2 2" xfId="19531"/>
    <cellStyle name="40% - Accent2 2 5 2 2 2 3" xfId="19532"/>
    <cellStyle name="40% - Accent2 2 5 2 2 2 3 2" xfId="19533"/>
    <cellStyle name="40% - Accent2 2 5 2 2 2 4" xfId="19534"/>
    <cellStyle name="40% - Accent2 2 5 2 2 2 5" xfId="19535"/>
    <cellStyle name="40% - Accent2 2 5 2 2 2 6" xfId="19536"/>
    <cellStyle name="40% - Accent2 2 5 2 2 2 7" xfId="19537"/>
    <cellStyle name="40% - Accent2 2 5 2 2 3" xfId="19538"/>
    <cellStyle name="40% - Accent2 2 5 2 2 3 2" xfId="19539"/>
    <cellStyle name="40% - Accent2 2 5 2 2 3 2 2" xfId="19540"/>
    <cellStyle name="40% - Accent2 2 5 2 2 3 3" xfId="19541"/>
    <cellStyle name="40% - Accent2 2 5 2 2 3 3 2" xfId="19542"/>
    <cellStyle name="40% - Accent2 2 5 2 2 3 4" xfId="19543"/>
    <cellStyle name="40% - Accent2 2 5 2 2 3 5" xfId="19544"/>
    <cellStyle name="40% - Accent2 2 5 2 2 3 6" xfId="19545"/>
    <cellStyle name="40% - Accent2 2 5 2 2 3 7" xfId="19546"/>
    <cellStyle name="40% - Accent2 2 5 2 2 4" xfId="19547"/>
    <cellStyle name="40% - Accent2 2 5 2 2 4 2" xfId="19548"/>
    <cellStyle name="40% - Accent2 2 5 2 2 4 2 2" xfId="19549"/>
    <cellStyle name="40% - Accent2 2 5 2 2 4 3" xfId="19550"/>
    <cellStyle name="40% - Accent2 2 5 2 2 4 3 2" xfId="19551"/>
    <cellStyle name="40% - Accent2 2 5 2 2 4 4" xfId="19552"/>
    <cellStyle name="40% - Accent2 2 5 2 2 4 5" xfId="19553"/>
    <cellStyle name="40% - Accent2 2 5 2 2 4 6" xfId="19554"/>
    <cellStyle name="40% - Accent2 2 5 2 2 4 7" xfId="19555"/>
    <cellStyle name="40% - Accent2 2 5 2 2 5" xfId="19556"/>
    <cellStyle name="40% - Accent2 2 5 2 2 5 2" xfId="19557"/>
    <cellStyle name="40% - Accent2 2 5 2 2 6" xfId="19558"/>
    <cellStyle name="40% - Accent2 2 5 2 2 6 2" xfId="19559"/>
    <cellStyle name="40% - Accent2 2 5 2 2 7" xfId="19560"/>
    <cellStyle name="40% - Accent2 2 5 2 2 8" xfId="19561"/>
    <cellStyle name="40% - Accent2 2 5 2 2 9" xfId="19562"/>
    <cellStyle name="40% - Accent2 2 5 2 3" xfId="19563"/>
    <cellStyle name="40% - Accent2 2 5 2 3 2" xfId="19564"/>
    <cellStyle name="40% - Accent2 2 5 2 3 2 2" xfId="19565"/>
    <cellStyle name="40% - Accent2 2 5 2 3 3" xfId="19566"/>
    <cellStyle name="40% - Accent2 2 5 2 3 3 2" xfId="19567"/>
    <cellStyle name="40% - Accent2 2 5 2 3 4" xfId="19568"/>
    <cellStyle name="40% - Accent2 2 5 2 3 5" xfId="19569"/>
    <cellStyle name="40% - Accent2 2 5 2 3 6" xfId="19570"/>
    <cellStyle name="40% - Accent2 2 5 2 3 7" xfId="19571"/>
    <cellStyle name="40% - Accent2 2 5 2 4" xfId="19572"/>
    <cellStyle name="40% - Accent2 2 5 2 4 2" xfId="19573"/>
    <cellStyle name="40% - Accent2 2 5 2 4 2 2" xfId="19574"/>
    <cellStyle name="40% - Accent2 2 5 2 4 3" xfId="19575"/>
    <cellStyle name="40% - Accent2 2 5 2 4 3 2" xfId="19576"/>
    <cellStyle name="40% - Accent2 2 5 2 4 4" xfId="19577"/>
    <cellStyle name="40% - Accent2 2 5 2 4 5" xfId="19578"/>
    <cellStyle name="40% - Accent2 2 5 2 4 6" xfId="19579"/>
    <cellStyle name="40% - Accent2 2 5 2 4 7" xfId="19580"/>
    <cellStyle name="40% - Accent2 2 5 2 5" xfId="19581"/>
    <cellStyle name="40% - Accent2 2 5 2 5 2" xfId="19582"/>
    <cellStyle name="40% - Accent2 2 5 2 5 2 2" xfId="19583"/>
    <cellStyle name="40% - Accent2 2 5 2 5 3" xfId="19584"/>
    <cellStyle name="40% - Accent2 2 5 2 5 3 2" xfId="19585"/>
    <cellStyle name="40% - Accent2 2 5 2 5 4" xfId="19586"/>
    <cellStyle name="40% - Accent2 2 5 2 5 5" xfId="19587"/>
    <cellStyle name="40% - Accent2 2 5 2 5 6" xfId="19588"/>
    <cellStyle name="40% - Accent2 2 5 2 5 7" xfId="19589"/>
    <cellStyle name="40% - Accent2 2 5 2 6" xfId="19590"/>
    <cellStyle name="40% - Accent2 2 5 2 6 2" xfId="19591"/>
    <cellStyle name="40% - Accent2 2 5 2 7" xfId="19592"/>
    <cellStyle name="40% - Accent2 2 5 2 7 2" xfId="19593"/>
    <cellStyle name="40% - Accent2 2 5 2 8" xfId="19594"/>
    <cellStyle name="40% - Accent2 2 5 2 9" xfId="19595"/>
    <cellStyle name="40% - Accent2 2 5 3" xfId="19596"/>
    <cellStyle name="40% - Accent2 2 5 3 10" xfId="19597"/>
    <cellStyle name="40% - Accent2 2 5 3 11" xfId="19598"/>
    <cellStyle name="40% - Accent2 2 5 3 2" xfId="19599"/>
    <cellStyle name="40% - Accent2 2 5 3 2 10" xfId="19600"/>
    <cellStyle name="40% - Accent2 2 5 3 2 2" xfId="19601"/>
    <cellStyle name="40% - Accent2 2 5 3 2 2 2" xfId="19602"/>
    <cellStyle name="40% - Accent2 2 5 3 2 2 2 2" xfId="19603"/>
    <cellStyle name="40% - Accent2 2 5 3 2 2 3" xfId="19604"/>
    <cellStyle name="40% - Accent2 2 5 3 2 2 3 2" xfId="19605"/>
    <cellStyle name="40% - Accent2 2 5 3 2 2 4" xfId="19606"/>
    <cellStyle name="40% - Accent2 2 5 3 2 2 5" xfId="19607"/>
    <cellStyle name="40% - Accent2 2 5 3 2 2 6" xfId="19608"/>
    <cellStyle name="40% - Accent2 2 5 3 2 2 7" xfId="19609"/>
    <cellStyle name="40% - Accent2 2 5 3 2 3" xfId="19610"/>
    <cellStyle name="40% - Accent2 2 5 3 2 3 2" xfId="19611"/>
    <cellStyle name="40% - Accent2 2 5 3 2 3 2 2" xfId="19612"/>
    <cellStyle name="40% - Accent2 2 5 3 2 3 3" xfId="19613"/>
    <cellStyle name="40% - Accent2 2 5 3 2 3 3 2" xfId="19614"/>
    <cellStyle name="40% - Accent2 2 5 3 2 3 4" xfId="19615"/>
    <cellStyle name="40% - Accent2 2 5 3 2 3 5" xfId="19616"/>
    <cellStyle name="40% - Accent2 2 5 3 2 3 6" xfId="19617"/>
    <cellStyle name="40% - Accent2 2 5 3 2 3 7" xfId="19618"/>
    <cellStyle name="40% - Accent2 2 5 3 2 4" xfId="19619"/>
    <cellStyle name="40% - Accent2 2 5 3 2 4 2" xfId="19620"/>
    <cellStyle name="40% - Accent2 2 5 3 2 4 2 2" xfId="19621"/>
    <cellStyle name="40% - Accent2 2 5 3 2 4 3" xfId="19622"/>
    <cellStyle name="40% - Accent2 2 5 3 2 4 3 2" xfId="19623"/>
    <cellStyle name="40% - Accent2 2 5 3 2 4 4" xfId="19624"/>
    <cellStyle name="40% - Accent2 2 5 3 2 4 5" xfId="19625"/>
    <cellStyle name="40% - Accent2 2 5 3 2 4 6" xfId="19626"/>
    <cellStyle name="40% - Accent2 2 5 3 2 4 7" xfId="19627"/>
    <cellStyle name="40% - Accent2 2 5 3 2 5" xfId="19628"/>
    <cellStyle name="40% - Accent2 2 5 3 2 5 2" xfId="19629"/>
    <cellStyle name="40% - Accent2 2 5 3 2 6" xfId="19630"/>
    <cellStyle name="40% - Accent2 2 5 3 2 6 2" xfId="19631"/>
    <cellStyle name="40% - Accent2 2 5 3 2 7" xfId="19632"/>
    <cellStyle name="40% - Accent2 2 5 3 2 8" xfId="19633"/>
    <cellStyle name="40% - Accent2 2 5 3 2 9" xfId="19634"/>
    <cellStyle name="40% - Accent2 2 5 3 3" xfId="19635"/>
    <cellStyle name="40% - Accent2 2 5 3 3 2" xfId="19636"/>
    <cellStyle name="40% - Accent2 2 5 3 3 2 2" xfId="19637"/>
    <cellStyle name="40% - Accent2 2 5 3 3 3" xfId="19638"/>
    <cellStyle name="40% - Accent2 2 5 3 3 3 2" xfId="19639"/>
    <cellStyle name="40% - Accent2 2 5 3 3 4" xfId="19640"/>
    <cellStyle name="40% - Accent2 2 5 3 3 5" xfId="19641"/>
    <cellStyle name="40% - Accent2 2 5 3 3 6" xfId="19642"/>
    <cellStyle name="40% - Accent2 2 5 3 3 7" xfId="19643"/>
    <cellStyle name="40% - Accent2 2 5 3 4" xfId="19644"/>
    <cellStyle name="40% - Accent2 2 5 3 4 2" xfId="19645"/>
    <cellStyle name="40% - Accent2 2 5 3 4 2 2" xfId="19646"/>
    <cellStyle name="40% - Accent2 2 5 3 4 3" xfId="19647"/>
    <cellStyle name="40% - Accent2 2 5 3 4 3 2" xfId="19648"/>
    <cellStyle name="40% - Accent2 2 5 3 4 4" xfId="19649"/>
    <cellStyle name="40% - Accent2 2 5 3 4 5" xfId="19650"/>
    <cellStyle name="40% - Accent2 2 5 3 4 6" xfId="19651"/>
    <cellStyle name="40% - Accent2 2 5 3 4 7" xfId="19652"/>
    <cellStyle name="40% - Accent2 2 5 3 5" xfId="19653"/>
    <cellStyle name="40% - Accent2 2 5 3 5 2" xfId="19654"/>
    <cellStyle name="40% - Accent2 2 5 3 5 2 2" xfId="19655"/>
    <cellStyle name="40% - Accent2 2 5 3 5 3" xfId="19656"/>
    <cellStyle name="40% - Accent2 2 5 3 5 3 2" xfId="19657"/>
    <cellStyle name="40% - Accent2 2 5 3 5 4" xfId="19658"/>
    <cellStyle name="40% - Accent2 2 5 3 5 5" xfId="19659"/>
    <cellStyle name="40% - Accent2 2 5 3 5 6" xfId="19660"/>
    <cellStyle name="40% - Accent2 2 5 3 5 7" xfId="19661"/>
    <cellStyle name="40% - Accent2 2 5 3 6" xfId="19662"/>
    <cellStyle name="40% - Accent2 2 5 3 6 2" xfId="19663"/>
    <cellStyle name="40% - Accent2 2 5 3 7" xfId="19664"/>
    <cellStyle name="40% - Accent2 2 5 3 7 2" xfId="19665"/>
    <cellStyle name="40% - Accent2 2 5 3 8" xfId="19666"/>
    <cellStyle name="40% - Accent2 2 5 3 9" xfId="19667"/>
    <cellStyle name="40% - Accent2 2 5 4" xfId="19668"/>
    <cellStyle name="40% - Accent2 2 5 4 10" xfId="19669"/>
    <cellStyle name="40% - Accent2 2 5 4 2" xfId="19670"/>
    <cellStyle name="40% - Accent2 2 5 4 2 2" xfId="19671"/>
    <cellStyle name="40% - Accent2 2 5 4 2 2 2" xfId="19672"/>
    <cellStyle name="40% - Accent2 2 5 4 2 3" xfId="19673"/>
    <cellStyle name="40% - Accent2 2 5 4 2 3 2" xfId="19674"/>
    <cellStyle name="40% - Accent2 2 5 4 2 4" xfId="19675"/>
    <cellStyle name="40% - Accent2 2 5 4 2 5" xfId="19676"/>
    <cellStyle name="40% - Accent2 2 5 4 2 6" xfId="19677"/>
    <cellStyle name="40% - Accent2 2 5 4 2 7" xfId="19678"/>
    <cellStyle name="40% - Accent2 2 5 4 3" xfId="19679"/>
    <cellStyle name="40% - Accent2 2 5 4 3 2" xfId="19680"/>
    <cellStyle name="40% - Accent2 2 5 4 3 2 2" xfId="19681"/>
    <cellStyle name="40% - Accent2 2 5 4 3 3" xfId="19682"/>
    <cellStyle name="40% - Accent2 2 5 4 3 3 2" xfId="19683"/>
    <cellStyle name="40% - Accent2 2 5 4 3 4" xfId="19684"/>
    <cellStyle name="40% - Accent2 2 5 4 3 5" xfId="19685"/>
    <cellStyle name="40% - Accent2 2 5 4 3 6" xfId="19686"/>
    <cellStyle name="40% - Accent2 2 5 4 3 7" xfId="19687"/>
    <cellStyle name="40% - Accent2 2 5 4 4" xfId="19688"/>
    <cellStyle name="40% - Accent2 2 5 4 4 2" xfId="19689"/>
    <cellStyle name="40% - Accent2 2 5 4 4 2 2" xfId="19690"/>
    <cellStyle name="40% - Accent2 2 5 4 4 3" xfId="19691"/>
    <cellStyle name="40% - Accent2 2 5 4 4 3 2" xfId="19692"/>
    <cellStyle name="40% - Accent2 2 5 4 4 4" xfId="19693"/>
    <cellStyle name="40% - Accent2 2 5 4 4 5" xfId="19694"/>
    <cellStyle name="40% - Accent2 2 5 4 4 6" xfId="19695"/>
    <cellStyle name="40% - Accent2 2 5 4 4 7" xfId="19696"/>
    <cellStyle name="40% - Accent2 2 5 4 5" xfId="19697"/>
    <cellStyle name="40% - Accent2 2 5 4 5 2" xfId="19698"/>
    <cellStyle name="40% - Accent2 2 5 4 6" xfId="19699"/>
    <cellStyle name="40% - Accent2 2 5 4 6 2" xfId="19700"/>
    <cellStyle name="40% - Accent2 2 5 4 7" xfId="19701"/>
    <cellStyle name="40% - Accent2 2 5 4 8" xfId="19702"/>
    <cellStyle name="40% - Accent2 2 5 4 9" xfId="19703"/>
    <cellStyle name="40% - Accent2 2 5 5" xfId="19704"/>
    <cellStyle name="40% - Accent2 2 5 5 2" xfId="19705"/>
    <cellStyle name="40% - Accent2 2 5 5 2 2" xfId="19706"/>
    <cellStyle name="40% - Accent2 2 5 5 3" xfId="19707"/>
    <cellStyle name="40% - Accent2 2 5 5 3 2" xfId="19708"/>
    <cellStyle name="40% - Accent2 2 5 5 4" xfId="19709"/>
    <cellStyle name="40% - Accent2 2 5 5 5" xfId="19710"/>
    <cellStyle name="40% - Accent2 2 5 5 6" xfId="19711"/>
    <cellStyle name="40% - Accent2 2 5 5 7" xfId="19712"/>
    <cellStyle name="40% - Accent2 2 5 6" xfId="19713"/>
    <cellStyle name="40% - Accent2 2 5 6 2" xfId="19714"/>
    <cellStyle name="40% - Accent2 2 5 6 2 2" xfId="19715"/>
    <cellStyle name="40% - Accent2 2 5 6 3" xfId="19716"/>
    <cellStyle name="40% - Accent2 2 5 6 3 2" xfId="19717"/>
    <cellStyle name="40% - Accent2 2 5 6 4" xfId="19718"/>
    <cellStyle name="40% - Accent2 2 5 6 5" xfId="19719"/>
    <cellStyle name="40% - Accent2 2 5 6 6" xfId="19720"/>
    <cellStyle name="40% - Accent2 2 5 6 7" xfId="19721"/>
    <cellStyle name="40% - Accent2 2 5 7" xfId="19722"/>
    <cellStyle name="40% - Accent2 2 5 7 2" xfId="19723"/>
    <cellStyle name="40% - Accent2 2 5 7 2 2" xfId="19724"/>
    <cellStyle name="40% - Accent2 2 5 7 3" xfId="19725"/>
    <cellStyle name="40% - Accent2 2 5 7 3 2" xfId="19726"/>
    <cellStyle name="40% - Accent2 2 5 7 4" xfId="19727"/>
    <cellStyle name="40% - Accent2 2 5 7 5" xfId="19728"/>
    <cellStyle name="40% - Accent2 2 5 7 6" xfId="19729"/>
    <cellStyle name="40% - Accent2 2 5 7 7" xfId="19730"/>
    <cellStyle name="40% - Accent2 2 5 8" xfId="19731"/>
    <cellStyle name="40% - Accent2 2 5 8 2" xfId="19732"/>
    <cellStyle name="40% - Accent2 2 5 9" xfId="19733"/>
    <cellStyle name="40% - Accent2 2 5 9 2" xfId="19734"/>
    <cellStyle name="40% - Accent2 2 6" xfId="19735"/>
    <cellStyle name="40% - Accent2 2 6 10" xfId="19736"/>
    <cellStyle name="40% - Accent2 2 6 11" xfId="19737"/>
    <cellStyle name="40% - Accent2 2 6 12" xfId="19738"/>
    <cellStyle name="40% - Accent2 2 6 13" xfId="19739"/>
    <cellStyle name="40% - Accent2 2 6 2" xfId="19740"/>
    <cellStyle name="40% - Accent2 2 6 2 10" xfId="19741"/>
    <cellStyle name="40% - Accent2 2 6 2 11" xfId="19742"/>
    <cellStyle name="40% - Accent2 2 6 2 2" xfId="19743"/>
    <cellStyle name="40% - Accent2 2 6 2 2 10" xfId="19744"/>
    <cellStyle name="40% - Accent2 2 6 2 2 2" xfId="19745"/>
    <cellStyle name="40% - Accent2 2 6 2 2 2 2" xfId="19746"/>
    <cellStyle name="40% - Accent2 2 6 2 2 2 2 2" xfId="19747"/>
    <cellStyle name="40% - Accent2 2 6 2 2 2 3" xfId="19748"/>
    <cellStyle name="40% - Accent2 2 6 2 2 2 3 2" xfId="19749"/>
    <cellStyle name="40% - Accent2 2 6 2 2 2 4" xfId="19750"/>
    <cellStyle name="40% - Accent2 2 6 2 2 2 5" xfId="19751"/>
    <cellStyle name="40% - Accent2 2 6 2 2 2 6" xfId="19752"/>
    <cellStyle name="40% - Accent2 2 6 2 2 2 7" xfId="19753"/>
    <cellStyle name="40% - Accent2 2 6 2 2 3" xfId="19754"/>
    <cellStyle name="40% - Accent2 2 6 2 2 3 2" xfId="19755"/>
    <cellStyle name="40% - Accent2 2 6 2 2 3 2 2" xfId="19756"/>
    <cellStyle name="40% - Accent2 2 6 2 2 3 3" xfId="19757"/>
    <cellStyle name="40% - Accent2 2 6 2 2 3 3 2" xfId="19758"/>
    <cellStyle name="40% - Accent2 2 6 2 2 3 4" xfId="19759"/>
    <cellStyle name="40% - Accent2 2 6 2 2 3 5" xfId="19760"/>
    <cellStyle name="40% - Accent2 2 6 2 2 3 6" xfId="19761"/>
    <cellStyle name="40% - Accent2 2 6 2 2 3 7" xfId="19762"/>
    <cellStyle name="40% - Accent2 2 6 2 2 4" xfId="19763"/>
    <cellStyle name="40% - Accent2 2 6 2 2 4 2" xfId="19764"/>
    <cellStyle name="40% - Accent2 2 6 2 2 4 2 2" xfId="19765"/>
    <cellStyle name="40% - Accent2 2 6 2 2 4 3" xfId="19766"/>
    <cellStyle name="40% - Accent2 2 6 2 2 4 3 2" xfId="19767"/>
    <cellStyle name="40% - Accent2 2 6 2 2 4 4" xfId="19768"/>
    <cellStyle name="40% - Accent2 2 6 2 2 4 5" xfId="19769"/>
    <cellStyle name="40% - Accent2 2 6 2 2 4 6" xfId="19770"/>
    <cellStyle name="40% - Accent2 2 6 2 2 4 7" xfId="19771"/>
    <cellStyle name="40% - Accent2 2 6 2 2 5" xfId="19772"/>
    <cellStyle name="40% - Accent2 2 6 2 2 5 2" xfId="19773"/>
    <cellStyle name="40% - Accent2 2 6 2 2 6" xfId="19774"/>
    <cellStyle name="40% - Accent2 2 6 2 2 6 2" xfId="19775"/>
    <cellStyle name="40% - Accent2 2 6 2 2 7" xfId="19776"/>
    <cellStyle name="40% - Accent2 2 6 2 2 8" xfId="19777"/>
    <cellStyle name="40% - Accent2 2 6 2 2 9" xfId="19778"/>
    <cellStyle name="40% - Accent2 2 6 2 3" xfId="19779"/>
    <cellStyle name="40% - Accent2 2 6 2 3 2" xfId="19780"/>
    <cellStyle name="40% - Accent2 2 6 2 3 2 2" xfId="19781"/>
    <cellStyle name="40% - Accent2 2 6 2 3 3" xfId="19782"/>
    <cellStyle name="40% - Accent2 2 6 2 3 3 2" xfId="19783"/>
    <cellStyle name="40% - Accent2 2 6 2 3 4" xfId="19784"/>
    <cellStyle name="40% - Accent2 2 6 2 3 5" xfId="19785"/>
    <cellStyle name="40% - Accent2 2 6 2 3 6" xfId="19786"/>
    <cellStyle name="40% - Accent2 2 6 2 3 7" xfId="19787"/>
    <cellStyle name="40% - Accent2 2 6 2 4" xfId="19788"/>
    <cellStyle name="40% - Accent2 2 6 2 4 2" xfId="19789"/>
    <cellStyle name="40% - Accent2 2 6 2 4 2 2" xfId="19790"/>
    <cellStyle name="40% - Accent2 2 6 2 4 3" xfId="19791"/>
    <cellStyle name="40% - Accent2 2 6 2 4 3 2" xfId="19792"/>
    <cellStyle name="40% - Accent2 2 6 2 4 4" xfId="19793"/>
    <cellStyle name="40% - Accent2 2 6 2 4 5" xfId="19794"/>
    <cellStyle name="40% - Accent2 2 6 2 4 6" xfId="19795"/>
    <cellStyle name="40% - Accent2 2 6 2 4 7" xfId="19796"/>
    <cellStyle name="40% - Accent2 2 6 2 5" xfId="19797"/>
    <cellStyle name="40% - Accent2 2 6 2 5 2" xfId="19798"/>
    <cellStyle name="40% - Accent2 2 6 2 5 2 2" xfId="19799"/>
    <cellStyle name="40% - Accent2 2 6 2 5 3" xfId="19800"/>
    <cellStyle name="40% - Accent2 2 6 2 5 3 2" xfId="19801"/>
    <cellStyle name="40% - Accent2 2 6 2 5 4" xfId="19802"/>
    <cellStyle name="40% - Accent2 2 6 2 5 5" xfId="19803"/>
    <cellStyle name="40% - Accent2 2 6 2 5 6" xfId="19804"/>
    <cellStyle name="40% - Accent2 2 6 2 5 7" xfId="19805"/>
    <cellStyle name="40% - Accent2 2 6 2 6" xfId="19806"/>
    <cellStyle name="40% - Accent2 2 6 2 6 2" xfId="19807"/>
    <cellStyle name="40% - Accent2 2 6 2 7" xfId="19808"/>
    <cellStyle name="40% - Accent2 2 6 2 7 2" xfId="19809"/>
    <cellStyle name="40% - Accent2 2 6 2 8" xfId="19810"/>
    <cellStyle name="40% - Accent2 2 6 2 9" xfId="19811"/>
    <cellStyle name="40% - Accent2 2 6 3" xfId="19812"/>
    <cellStyle name="40% - Accent2 2 6 3 10" xfId="19813"/>
    <cellStyle name="40% - Accent2 2 6 3 11" xfId="19814"/>
    <cellStyle name="40% - Accent2 2 6 3 2" xfId="19815"/>
    <cellStyle name="40% - Accent2 2 6 3 2 10" xfId="19816"/>
    <cellStyle name="40% - Accent2 2 6 3 2 2" xfId="19817"/>
    <cellStyle name="40% - Accent2 2 6 3 2 2 2" xfId="19818"/>
    <cellStyle name="40% - Accent2 2 6 3 2 2 2 2" xfId="19819"/>
    <cellStyle name="40% - Accent2 2 6 3 2 2 3" xfId="19820"/>
    <cellStyle name="40% - Accent2 2 6 3 2 2 3 2" xfId="19821"/>
    <cellStyle name="40% - Accent2 2 6 3 2 2 4" xfId="19822"/>
    <cellStyle name="40% - Accent2 2 6 3 2 2 5" xfId="19823"/>
    <cellStyle name="40% - Accent2 2 6 3 2 2 6" xfId="19824"/>
    <cellStyle name="40% - Accent2 2 6 3 2 2 7" xfId="19825"/>
    <cellStyle name="40% - Accent2 2 6 3 2 3" xfId="19826"/>
    <cellStyle name="40% - Accent2 2 6 3 2 3 2" xfId="19827"/>
    <cellStyle name="40% - Accent2 2 6 3 2 3 2 2" xfId="19828"/>
    <cellStyle name="40% - Accent2 2 6 3 2 3 3" xfId="19829"/>
    <cellStyle name="40% - Accent2 2 6 3 2 3 3 2" xfId="19830"/>
    <cellStyle name="40% - Accent2 2 6 3 2 3 4" xfId="19831"/>
    <cellStyle name="40% - Accent2 2 6 3 2 3 5" xfId="19832"/>
    <cellStyle name="40% - Accent2 2 6 3 2 3 6" xfId="19833"/>
    <cellStyle name="40% - Accent2 2 6 3 2 3 7" xfId="19834"/>
    <cellStyle name="40% - Accent2 2 6 3 2 4" xfId="19835"/>
    <cellStyle name="40% - Accent2 2 6 3 2 4 2" xfId="19836"/>
    <cellStyle name="40% - Accent2 2 6 3 2 4 2 2" xfId="19837"/>
    <cellStyle name="40% - Accent2 2 6 3 2 4 3" xfId="19838"/>
    <cellStyle name="40% - Accent2 2 6 3 2 4 3 2" xfId="19839"/>
    <cellStyle name="40% - Accent2 2 6 3 2 4 4" xfId="19840"/>
    <cellStyle name="40% - Accent2 2 6 3 2 4 5" xfId="19841"/>
    <cellStyle name="40% - Accent2 2 6 3 2 4 6" xfId="19842"/>
    <cellStyle name="40% - Accent2 2 6 3 2 4 7" xfId="19843"/>
    <cellStyle name="40% - Accent2 2 6 3 2 5" xfId="19844"/>
    <cellStyle name="40% - Accent2 2 6 3 2 5 2" xfId="19845"/>
    <cellStyle name="40% - Accent2 2 6 3 2 6" xfId="19846"/>
    <cellStyle name="40% - Accent2 2 6 3 2 6 2" xfId="19847"/>
    <cellStyle name="40% - Accent2 2 6 3 2 7" xfId="19848"/>
    <cellStyle name="40% - Accent2 2 6 3 2 8" xfId="19849"/>
    <cellStyle name="40% - Accent2 2 6 3 2 9" xfId="19850"/>
    <cellStyle name="40% - Accent2 2 6 3 3" xfId="19851"/>
    <cellStyle name="40% - Accent2 2 6 3 3 2" xfId="19852"/>
    <cellStyle name="40% - Accent2 2 6 3 3 2 2" xfId="19853"/>
    <cellStyle name="40% - Accent2 2 6 3 3 3" xfId="19854"/>
    <cellStyle name="40% - Accent2 2 6 3 3 3 2" xfId="19855"/>
    <cellStyle name="40% - Accent2 2 6 3 3 4" xfId="19856"/>
    <cellStyle name="40% - Accent2 2 6 3 3 5" xfId="19857"/>
    <cellStyle name="40% - Accent2 2 6 3 3 6" xfId="19858"/>
    <cellStyle name="40% - Accent2 2 6 3 3 7" xfId="19859"/>
    <cellStyle name="40% - Accent2 2 6 3 4" xfId="19860"/>
    <cellStyle name="40% - Accent2 2 6 3 4 2" xfId="19861"/>
    <cellStyle name="40% - Accent2 2 6 3 4 2 2" xfId="19862"/>
    <cellStyle name="40% - Accent2 2 6 3 4 3" xfId="19863"/>
    <cellStyle name="40% - Accent2 2 6 3 4 3 2" xfId="19864"/>
    <cellStyle name="40% - Accent2 2 6 3 4 4" xfId="19865"/>
    <cellStyle name="40% - Accent2 2 6 3 4 5" xfId="19866"/>
    <cellStyle name="40% - Accent2 2 6 3 4 6" xfId="19867"/>
    <cellStyle name="40% - Accent2 2 6 3 4 7" xfId="19868"/>
    <cellStyle name="40% - Accent2 2 6 3 5" xfId="19869"/>
    <cellStyle name="40% - Accent2 2 6 3 5 2" xfId="19870"/>
    <cellStyle name="40% - Accent2 2 6 3 5 2 2" xfId="19871"/>
    <cellStyle name="40% - Accent2 2 6 3 5 3" xfId="19872"/>
    <cellStyle name="40% - Accent2 2 6 3 5 3 2" xfId="19873"/>
    <cellStyle name="40% - Accent2 2 6 3 5 4" xfId="19874"/>
    <cellStyle name="40% - Accent2 2 6 3 5 5" xfId="19875"/>
    <cellStyle name="40% - Accent2 2 6 3 5 6" xfId="19876"/>
    <cellStyle name="40% - Accent2 2 6 3 5 7" xfId="19877"/>
    <cellStyle name="40% - Accent2 2 6 3 6" xfId="19878"/>
    <cellStyle name="40% - Accent2 2 6 3 6 2" xfId="19879"/>
    <cellStyle name="40% - Accent2 2 6 3 7" xfId="19880"/>
    <cellStyle name="40% - Accent2 2 6 3 7 2" xfId="19881"/>
    <cellStyle name="40% - Accent2 2 6 3 8" xfId="19882"/>
    <cellStyle name="40% - Accent2 2 6 3 9" xfId="19883"/>
    <cellStyle name="40% - Accent2 2 6 4" xfId="19884"/>
    <cellStyle name="40% - Accent2 2 6 4 10" xfId="19885"/>
    <cellStyle name="40% - Accent2 2 6 4 2" xfId="19886"/>
    <cellStyle name="40% - Accent2 2 6 4 2 2" xfId="19887"/>
    <cellStyle name="40% - Accent2 2 6 4 2 2 2" xfId="19888"/>
    <cellStyle name="40% - Accent2 2 6 4 2 3" xfId="19889"/>
    <cellStyle name="40% - Accent2 2 6 4 2 3 2" xfId="19890"/>
    <cellStyle name="40% - Accent2 2 6 4 2 4" xfId="19891"/>
    <cellStyle name="40% - Accent2 2 6 4 2 5" xfId="19892"/>
    <cellStyle name="40% - Accent2 2 6 4 2 6" xfId="19893"/>
    <cellStyle name="40% - Accent2 2 6 4 2 7" xfId="19894"/>
    <cellStyle name="40% - Accent2 2 6 4 3" xfId="19895"/>
    <cellStyle name="40% - Accent2 2 6 4 3 2" xfId="19896"/>
    <cellStyle name="40% - Accent2 2 6 4 3 2 2" xfId="19897"/>
    <cellStyle name="40% - Accent2 2 6 4 3 3" xfId="19898"/>
    <cellStyle name="40% - Accent2 2 6 4 3 3 2" xfId="19899"/>
    <cellStyle name="40% - Accent2 2 6 4 3 4" xfId="19900"/>
    <cellStyle name="40% - Accent2 2 6 4 3 5" xfId="19901"/>
    <cellStyle name="40% - Accent2 2 6 4 3 6" xfId="19902"/>
    <cellStyle name="40% - Accent2 2 6 4 3 7" xfId="19903"/>
    <cellStyle name="40% - Accent2 2 6 4 4" xfId="19904"/>
    <cellStyle name="40% - Accent2 2 6 4 4 2" xfId="19905"/>
    <cellStyle name="40% - Accent2 2 6 4 4 2 2" xfId="19906"/>
    <cellStyle name="40% - Accent2 2 6 4 4 3" xfId="19907"/>
    <cellStyle name="40% - Accent2 2 6 4 4 3 2" xfId="19908"/>
    <cellStyle name="40% - Accent2 2 6 4 4 4" xfId="19909"/>
    <cellStyle name="40% - Accent2 2 6 4 4 5" xfId="19910"/>
    <cellStyle name="40% - Accent2 2 6 4 4 6" xfId="19911"/>
    <cellStyle name="40% - Accent2 2 6 4 4 7" xfId="19912"/>
    <cellStyle name="40% - Accent2 2 6 4 5" xfId="19913"/>
    <cellStyle name="40% - Accent2 2 6 4 5 2" xfId="19914"/>
    <cellStyle name="40% - Accent2 2 6 4 6" xfId="19915"/>
    <cellStyle name="40% - Accent2 2 6 4 6 2" xfId="19916"/>
    <cellStyle name="40% - Accent2 2 6 4 7" xfId="19917"/>
    <cellStyle name="40% - Accent2 2 6 4 8" xfId="19918"/>
    <cellStyle name="40% - Accent2 2 6 4 9" xfId="19919"/>
    <cellStyle name="40% - Accent2 2 6 5" xfId="19920"/>
    <cellStyle name="40% - Accent2 2 6 5 2" xfId="19921"/>
    <cellStyle name="40% - Accent2 2 6 5 2 2" xfId="19922"/>
    <cellStyle name="40% - Accent2 2 6 5 3" xfId="19923"/>
    <cellStyle name="40% - Accent2 2 6 5 3 2" xfId="19924"/>
    <cellStyle name="40% - Accent2 2 6 5 4" xfId="19925"/>
    <cellStyle name="40% - Accent2 2 6 5 5" xfId="19926"/>
    <cellStyle name="40% - Accent2 2 6 5 6" xfId="19927"/>
    <cellStyle name="40% - Accent2 2 6 5 7" xfId="19928"/>
    <cellStyle name="40% - Accent2 2 6 6" xfId="19929"/>
    <cellStyle name="40% - Accent2 2 6 6 2" xfId="19930"/>
    <cellStyle name="40% - Accent2 2 6 6 2 2" xfId="19931"/>
    <cellStyle name="40% - Accent2 2 6 6 3" xfId="19932"/>
    <cellStyle name="40% - Accent2 2 6 6 3 2" xfId="19933"/>
    <cellStyle name="40% - Accent2 2 6 6 4" xfId="19934"/>
    <cellStyle name="40% - Accent2 2 6 6 5" xfId="19935"/>
    <cellStyle name="40% - Accent2 2 6 6 6" xfId="19936"/>
    <cellStyle name="40% - Accent2 2 6 6 7" xfId="19937"/>
    <cellStyle name="40% - Accent2 2 6 7" xfId="19938"/>
    <cellStyle name="40% - Accent2 2 6 7 2" xfId="19939"/>
    <cellStyle name="40% - Accent2 2 6 7 2 2" xfId="19940"/>
    <cellStyle name="40% - Accent2 2 6 7 3" xfId="19941"/>
    <cellStyle name="40% - Accent2 2 6 7 3 2" xfId="19942"/>
    <cellStyle name="40% - Accent2 2 6 7 4" xfId="19943"/>
    <cellStyle name="40% - Accent2 2 6 7 5" xfId="19944"/>
    <cellStyle name="40% - Accent2 2 6 7 6" xfId="19945"/>
    <cellStyle name="40% - Accent2 2 6 7 7" xfId="19946"/>
    <cellStyle name="40% - Accent2 2 6 8" xfId="19947"/>
    <cellStyle name="40% - Accent2 2 6 8 2" xfId="19948"/>
    <cellStyle name="40% - Accent2 2 6 9" xfId="19949"/>
    <cellStyle name="40% - Accent2 2 6 9 2" xfId="19950"/>
    <cellStyle name="40% - Accent2 2 7" xfId="19951"/>
    <cellStyle name="40% - Accent2 2 7 10" xfId="19952"/>
    <cellStyle name="40% - Accent2 2 7 11" xfId="19953"/>
    <cellStyle name="40% - Accent2 2 7 2" xfId="19954"/>
    <cellStyle name="40% - Accent2 2 7 2 10" xfId="19955"/>
    <cellStyle name="40% - Accent2 2 7 2 2" xfId="19956"/>
    <cellStyle name="40% - Accent2 2 7 2 2 2" xfId="19957"/>
    <cellStyle name="40% - Accent2 2 7 2 2 2 2" xfId="19958"/>
    <cellStyle name="40% - Accent2 2 7 2 2 3" xfId="19959"/>
    <cellStyle name="40% - Accent2 2 7 2 2 3 2" xfId="19960"/>
    <cellStyle name="40% - Accent2 2 7 2 2 4" xfId="19961"/>
    <cellStyle name="40% - Accent2 2 7 2 2 5" xfId="19962"/>
    <cellStyle name="40% - Accent2 2 7 2 2 6" xfId="19963"/>
    <cellStyle name="40% - Accent2 2 7 2 2 7" xfId="19964"/>
    <cellStyle name="40% - Accent2 2 7 2 3" xfId="19965"/>
    <cellStyle name="40% - Accent2 2 7 2 3 2" xfId="19966"/>
    <cellStyle name="40% - Accent2 2 7 2 3 2 2" xfId="19967"/>
    <cellStyle name="40% - Accent2 2 7 2 3 3" xfId="19968"/>
    <cellStyle name="40% - Accent2 2 7 2 3 3 2" xfId="19969"/>
    <cellStyle name="40% - Accent2 2 7 2 3 4" xfId="19970"/>
    <cellStyle name="40% - Accent2 2 7 2 3 5" xfId="19971"/>
    <cellStyle name="40% - Accent2 2 7 2 3 6" xfId="19972"/>
    <cellStyle name="40% - Accent2 2 7 2 3 7" xfId="19973"/>
    <cellStyle name="40% - Accent2 2 7 2 4" xfId="19974"/>
    <cellStyle name="40% - Accent2 2 7 2 4 2" xfId="19975"/>
    <cellStyle name="40% - Accent2 2 7 2 4 2 2" xfId="19976"/>
    <cellStyle name="40% - Accent2 2 7 2 4 3" xfId="19977"/>
    <cellStyle name="40% - Accent2 2 7 2 4 3 2" xfId="19978"/>
    <cellStyle name="40% - Accent2 2 7 2 4 4" xfId="19979"/>
    <cellStyle name="40% - Accent2 2 7 2 4 5" xfId="19980"/>
    <cellStyle name="40% - Accent2 2 7 2 4 6" xfId="19981"/>
    <cellStyle name="40% - Accent2 2 7 2 4 7" xfId="19982"/>
    <cellStyle name="40% - Accent2 2 7 2 5" xfId="19983"/>
    <cellStyle name="40% - Accent2 2 7 2 5 2" xfId="19984"/>
    <cellStyle name="40% - Accent2 2 7 2 6" xfId="19985"/>
    <cellStyle name="40% - Accent2 2 7 2 6 2" xfId="19986"/>
    <cellStyle name="40% - Accent2 2 7 2 7" xfId="19987"/>
    <cellStyle name="40% - Accent2 2 7 2 8" xfId="19988"/>
    <cellStyle name="40% - Accent2 2 7 2 9" xfId="19989"/>
    <cellStyle name="40% - Accent2 2 7 3" xfId="19990"/>
    <cellStyle name="40% - Accent2 2 7 3 2" xfId="19991"/>
    <cellStyle name="40% - Accent2 2 7 3 2 2" xfId="19992"/>
    <cellStyle name="40% - Accent2 2 7 3 3" xfId="19993"/>
    <cellStyle name="40% - Accent2 2 7 3 3 2" xfId="19994"/>
    <cellStyle name="40% - Accent2 2 7 3 4" xfId="19995"/>
    <cellStyle name="40% - Accent2 2 7 3 5" xfId="19996"/>
    <cellStyle name="40% - Accent2 2 7 3 6" xfId="19997"/>
    <cellStyle name="40% - Accent2 2 7 3 7" xfId="19998"/>
    <cellStyle name="40% - Accent2 2 7 4" xfId="19999"/>
    <cellStyle name="40% - Accent2 2 7 4 2" xfId="20000"/>
    <cellStyle name="40% - Accent2 2 7 4 2 2" xfId="20001"/>
    <cellStyle name="40% - Accent2 2 7 4 3" xfId="20002"/>
    <cellStyle name="40% - Accent2 2 7 4 3 2" xfId="20003"/>
    <cellStyle name="40% - Accent2 2 7 4 4" xfId="20004"/>
    <cellStyle name="40% - Accent2 2 7 4 5" xfId="20005"/>
    <cellStyle name="40% - Accent2 2 7 4 6" xfId="20006"/>
    <cellStyle name="40% - Accent2 2 7 4 7" xfId="20007"/>
    <cellStyle name="40% - Accent2 2 7 5" xfId="20008"/>
    <cellStyle name="40% - Accent2 2 7 5 2" xfId="20009"/>
    <cellStyle name="40% - Accent2 2 7 5 2 2" xfId="20010"/>
    <cellStyle name="40% - Accent2 2 7 5 3" xfId="20011"/>
    <cellStyle name="40% - Accent2 2 7 5 3 2" xfId="20012"/>
    <cellStyle name="40% - Accent2 2 7 5 4" xfId="20013"/>
    <cellStyle name="40% - Accent2 2 7 5 5" xfId="20014"/>
    <cellStyle name="40% - Accent2 2 7 5 6" xfId="20015"/>
    <cellStyle name="40% - Accent2 2 7 5 7" xfId="20016"/>
    <cellStyle name="40% - Accent2 2 7 6" xfId="20017"/>
    <cellStyle name="40% - Accent2 2 7 6 2" xfId="20018"/>
    <cellStyle name="40% - Accent2 2 7 7" xfId="20019"/>
    <cellStyle name="40% - Accent2 2 7 7 2" xfId="20020"/>
    <cellStyle name="40% - Accent2 2 7 8" xfId="20021"/>
    <cellStyle name="40% - Accent2 2 7 9" xfId="20022"/>
    <cellStyle name="40% - Accent2 2 8" xfId="20023"/>
    <cellStyle name="40% - Accent2 2 8 10" xfId="20024"/>
    <cellStyle name="40% - Accent2 2 8 11" xfId="20025"/>
    <cellStyle name="40% - Accent2 2 8 2" xfId="20026"/>
    <cellStyle name="40% - Accent2 2 8 2 10" xfId="20027"/>
    <cellStyle name="40% - Accent2 2 8 2 2" xfId="20028"/>
    <cellStyle name="40% - Accent2 2 8 2 2 2" xfId="20029"/>
    <cellStyle name="40% - Accent2 2 8 2 2 2 2" xfId="20030"/>
    <cellStyle name="40% - Accent2 2 8 2 2 3" xfId="20031"/>
    <cellStyle name="40% - Accent2 2 8 2 2 3 2" xfId="20032"/>
    <cellStyle name="40% - Accent2 2 8 2 2 4" xfId="20033"/>
    <cellStyle name="40% - Accent2 2 8 2 2 5" xfId="20034"/>
    <cellStyle name="40% - Accent2 2 8 2 2 6" xfId="20035"/>
    <cellStyle name="40% - Accent2 2 8 2 2 7" xfId="20036"/>
    <cellStyle name="40% - Accent2 2 8 2 3" xfId="20037"/>
    <cellStyle name="40% - Accent2 2 8 2 3 2" xfId="20038"/>
    <cellStyle name="40% - Accent2 2 8 2 3 2 2" xfId="20039"/>
    <cellStyle name="40% - Accent2 2 8 2 3 3" xfId="20040"/>
    <cellStyle name="40% - Accent2 2 8 2 3 3 2" xfId="20041"/>
    <cellStyle name="40% - Accent2 2 8 2 3 4" xfId="20042"/>
    <cellStyle name="40% - Accent2 2 8 2 3 5" xfId="20043"/>
    <cellStyle name="40% - Accent2 2 8 2 3 6" xfId="20044"/>
    <cellStyle name="40% - Accent2 2 8 2 3 7" xfId="20045"/>
    <cellStyle name="40% - Accent2 2 8 2 4" xfId="20046"/>
    <cellStyle name="40% - Accent2 2 8 2 4 2" xfId="20047"/>
    <cellStyle name="40% - Accent2 2 8 2 4 2 2" xfId="20048"/>
    <cellStyle name="40% - Accent2 2 8 2 4 3" xfId="20049"/>
    <cellStyle name="40% - Accent2 2 8 2 4 3 2" xfId="20050"/>
    <cellStyle name="40% - Accent2 2 8 2 4 4" xfId="20051"/>
    <cellStyle name="40% - Accent2 2 8 2 4 5" xfId="20052"/>
    <cellStyle name="40% - Accent2 2 8 2 4 6" xfId="20053"/>
    <cellStyle name="40% - Accent2 2 8 2 4 7" xfId="20054"/>
    <cellStyle name="40% - Accent2 2 8 2 5" xfId="20055"/>
    <cellStyle name="40% - Accent2 2 8 2 5 2" xfId="20056"/>
    <cellStyle name="40% - Accent2 2 8 2 6" xfId="20057"/>
    <cellStyle name="40% - Accent2 2 8 2 6 2" xfId="20058"/>
    <cellStyle name="40% - Accent2 2 8 2 7" xfId="20059"/>
    <cellStyle name="40% - Accent2 2 8 2 8" xfId="20060"/>
    <cellStyle name="40% - Accent2 2 8 2 9" xfId="20061"/>
    <cellStyle name="40% - Accent2 2 8 3" xfId="20062"/>
    <cellStyle name="40% - Accent2 2 8 3 2" xfId="20063"/>
    <cellStyle name="40% - Accent2 2 8 3 2 2" xfId="20064"/>
    <cellStyle name="40% - Accent2 2 8 3 3" xfId="20065"/>
    <cellStyle name="40% - Accent2 2 8 3 3 2" xfId="20066"/>
    <cellStyle name="40% - Accent2 2 8 3 4" xfId="20067"/>
    <cellStyle name="40% - Accent2 2 8 3 5" xfId="20068"/>
    <cellStyle name="40% - Accent2 2 8 3 6" xfId="20069"/>
    <cellStyle name="40% - Accent2 2 8 3 7" xfId="20070"/>
    <cellStyle name="40% - Accent2 2 8 4" xfId="20071"/>
    <cellStyle name="40% - Accent2 2 8 4 2" xfId="20072"/>
    <cellStyle name="40% - Accent2 2 8 4 2 2" xfId="20073"/>
    <cellStyle name="40% - Accent2 2 8 4 3" xfId="20074"/>
    <cellStyle name="40% - Accent2 2 8 4 3 2" xfId="20075"/>
    <cellStyle name="40% - Accent2 2 8 4 4" xfId="20076"/>
    <cellStyle name="40% - Accent2 2 8 4 5" xfId="20077"/>
    <cellStyle name="40% - Accent2 2 8 4 6" xfId="20078"/>
    <cellStyle name="40% - Accent2 2 8 4 7" xfId="20079"/>
    <cellStyle name="40% - Accent2 2 8 5" xfId="20080"/>
    <cellStyle name="40% - Accent2 2 8 5 2" xfId="20081"/>
    <cellStyle name="40% - Accent2 2 8 5 2 2" xfId="20082"/>
    <cellStyle name="40% - Accent2 2 8 5 3" xfId="20083"/>
    <cellStyle name="40% - Accent2 2 8 5 3 2" xfId="20084"/>
    <cellStyle name="40% - Accent2 2 8 5 4" xfId="20085"/>
    <cellStyle name="40% - Accent2 2 8 5 5" xfId="20086"/>
    <cellStyle name="40% - Accent2 2 8 5 6" xfId="20087"/>
    <cellStyle name="40% - Accent2 2 8 5 7" xfId="20088"/>
    <cellStyle name="40% - Accent2 2 8 6" xfId="20089"/>
    <cellStyle name="40% - Accent2 2 8 6 2" xfId="20090"/>
    <cellStyle name="40% - Accent2 2 8 7" xfId="20091"/>
    <cellStyle name="40% - Accent2 2 8 7 2" xfId="20092"/>
    <cellStyle name="40% - Accent2 2 8 8" xfId="20093"/>
    <cellStyle name="40% - Accent2 2 8 9" xfId="20094"/>
    <cellStyle name="40% - Accent2 2 9" xfId="20095"/>
    <cellStyle name="40% - Accent2 2 9 10" xfId="20096"/>
    <cellStyle name="40% - Accent2 2 9 2" xfId="20097"/>
    <cellStyle name="40% - Accent2 2 9 2 2" xfId="20098"/>
    <cellStyle name="40% - Accent2 2 9 2 2 2" xfId="20099"/>
    <cellStyle name="40% - Accent2 2 9 2 3" xfId="20100"/>
    <cellStyle name="40% - Accent2 2 9 2 3 2" xfId="20101"/>
    <cellStyle name="40% - Accent2 2 9 2 4" xfId="20102"/>
    <cellStyle name="40% - Accent2 2 9 2 5" xfId="20103"/>
    <cellStyle name="40% - Accent2 2 9 2 6" xfId="20104"/>
    <cellStyle name="40% - Accent2 2 9 2 7" xfId="20105"/>
    <cellStyle name="40% - Accent2 2 9 3" xfId="20106"/>
    <cellStyle name="40% - Accent2 2 9 3 2" xfId="20107"/>
    <cellStyle name="40% - Accent2 2 9 3 2 2" xfId="20108"/>
    <cellStyle name="40% - Accent2 2 9 3 3" xfId="20109"/>
    <cellStyle name="40% - Accent2 2 9 3 3 2" xfId="20110"/>
    <cellStyle name="40% - Accent2 2 9 3 4" xfId="20111"/>
    <cellStyle name="40% - Accent2 2 9 3 5" xfId="20112"/>
    <cellStyle name="40% - Accent2 2 9 3 6" xfId="20113"/>
    <cellStyle name="40% - Accent2 2 9 3 7" xfId="20114"/>
    <cellStyle name="40% - Accent2 2 9 4" xfId="20115"/>
    <cellStyle name="40% - Accent2 2 9 4 2" xfId="20116"/>
    <cellStyle name="40% - Accent2 2 9 4 2 2" xfId="20117"/>
    <cellStyle name="40% - Accent2 2 9 4 3" xfId="20118"/>
    <cellStyle name="40% - Accent2 2 9 4 3 2" xfId="20119"/>
    <cellStyle name="40% - Accent2 2 9 4 4" xfId="20120"/>
    <cellStyle name="40% - Accent2 2 9 4 5" xfId="20121"/>
    <cellStyle name="40% - Accent2 2 9 4 6" xfId="20122"/>
    <cellStyle name="40% - Accent2 2 9 4 7" xfId="20123"/>
    <cellStyle name="40% - Accent2 2 9 5" xfId="20124"/>
    <cellStyle name="40% - Accent2 2 9 5 2" xfId="20125"/>
    <cellStyle name="40% - Accent2 2 9 6" xfId="20126"/>
    <cellStyle name="40% - Accent2 2 9 6 2" xfId="20127"/>
    <cellStyle name="40% - Accent2 2 9 7" xfId="20128"/>
    <cellStyle name="40% - Accent2 2 9 8" xfId="20129"/>
    <cellStyle name="40% - Accent2 2 9 9" xfId="20130"/>
    <cellStyle name="40% - Accent2 3" xfId="498"/>
    <cellStyle name="40% - Accent2 3 10" xfId="20131"/>
    <cellStyle name="40% - Accent2 3 10 2" xfId="20132"/>
    <cellStyle name="40% - Accent2 3 10 2 2" xfId="20133"/>
    <cellStyle name="40% - Accent2 3 10 3" xfId="20134"/>
    <cellStyle name="40% - Accent2 3 10 3 2" xfId="20135"/>
    <cellStyle name="40% - Accent2 3 10 4" xfId="20136"/>
    <cellStyle name="40% - Accent2 3 10 5" xfId="20137"/>
    <cellStyle name="40% - Accent2 3 10 6" xfId="20138"/>
    <cellStyle name="40% - Accent2 3 10 7" xfId="20139"/>
    <cellStyle name="40% - Accent2 3 11" xfId="20140"/>
    <cellStyle name="40% - Accent2 3 11 2" xfId="20141"/>
    <cellStyle name="40% - Accent2 3 11 2 2" xfId="20142"/>
    <cellStyle name="40% - Accent2 3 11 3" xfId="20143"/>
    <cellStyle name="40% - Accent2 3 11 3 2" xfId="20144"/>
    <cellStyle name="40% - Accent2 3 11 4" xfId="20145"/>
    <cellStyle name="40% - Accent2 3 11 5" xfId="20146"/>
    <cellStyle name="40% - Accent2 3 11 6" xfId="20147"/>
    <cellStyle name="40% - Accent2 3 11 7" xfId="20148"/>
    <cellStyle name="40% - Accent2 3 12" xfId="20149"/>
    <cellStyle name="40% - Accent2 3 12 2" xfId="20150"/>
    <cellStyle name="40% - Accent2 3 12 2 2" xfId="20151"/>
    <cellStyle name="40% - Accent2 3 12 3" xfId="20152"/>
    <cellStyle name="40% - Accent2 3 12 3 2" xfId="20153"/>
    <cellStyle name="40% - Accent2 3 12 4" xfId="20154"/>
    <cellStyle name="40% - Accent2 3 12 5" xfId="20155"/>
    <cellStyle name="40% - Accent2 3 12 6" xfId="20156"/>
    <cellStyle name="40% - Accent2 3 12 7" xfId="20157"/>
    <cellStyle name="40% - Accent2 3 13" xfId="20158"/>
    <cellStyle name="40% - Accent2 3 13 2" xfId="20159"/>
    <cellStyle name="40% - Accent2 3 14" xfId="20160"/>
    <cellStyle name="40% - Accent2 3 14 2" xfId="20161"/>
    <cellStyle name="40% - Accent2 3 15" xfId="20162"/>
    <cellStyle name="40% - Accent2 3 16" xfId="20163"/>
    <cellStyle name="40% - Accent2 3 17" xfId="20164"/>
    <cellStyle name="40% - Accent2 3 18" xfId="20165"/>
    <cellStyle name="40% - Accent2 3 2" xfId="20166"/>
    <cellStyle name="40% - Accent2 3 2 10" xfId="20167"/>
    <cellStyle name="40% - Accent2 3 2 11" xfId="20168"/>
    <cellStyle name="40% - Accent2 3 2 12" xfId="20169"/>
    <cellStyle name="40% - Accent2 3 2 13" xfId="20170"/>
    <cellStyle name="40% - Accent2 3 2 2" xfId="20171"/>
    <cellStyle name="40% - Accent2 3 2 2 10" xfId="20172"/>
    <cellStyle name="40% - Accent2 3 2 2 11" xfId="20173"/>
    <cellStyle name="40% - Accent2 3 2 2 2" xfId="20174"/>
    <cellStyle name="40% - Accent2 3 2 2 2 10" xfId="20175"/>
    <cellStyle name="40% - Accent2 3 2 2 2 2" xfId="20176"/>
    <cellStyle name="40% - Accent2 3 2 2 2 2 2" xfId="20177"/>
    <cellStyle name="40% - Accent2 3 2 2 2 2 2 2" xfId="20178"/>
    <cellStyle name="40% - Accent2 3 2 2 2 2 3" xfId="20179"/>
    <cellStyle name="40% - Accent2 3 2 2 2 2 3 2" xfId="20180"/>
    <cellStyle name="40% - Accent2 3 2 2 2 2 4" xfId="20181"/>
    <cellStyle name="40% - Accent2 3 2 2 2 2 5" xfId="20182"/>
    <cellStyle name="40% - Accent2 3 2 2 2 2 6" xfId="20183"/>
    <cellStyle name="40% - Accent2 3 2 2 2 2 7" xfId="20184"/>
    <cellStyle name="40% - Accent2 3 2 2 2 3" xfId="20185"/>
    <cellStyle name="40% - Accent2 3 2 2 2 3 2" xfId="20186"/>
    <cellStyle name="40% - Accent2 3 2 2 2 3 2 2" xfId="20187"/>
    <cellStyle name="40% - Accent2 3 2 2 2 3 3" xfId="20188"/>
    <cellStyle name="40% - Accent2 3 2 2 2 3 3 2" xfId="20189"/>
    <cellStyle name="40% - Accent2 3 2 2 2 3 4" xfId="20190"/>
    <cellStyle name="40% - Accent2 3 2 2 2 3 5" xfId="20191"/>
    <cellStyle name="40% - Accent2 3 2 2 2 3 6" xfId="20192"/>
    <cellStyle name="40% - Accent2 3 2 2 2 3 7" xfId="20193"/>
    <cellStyle name="40% - Accent2 3 2 2 2 4" xfId="20194"/>
    <cellStyle name="40% - Accent2 3 2 2 2 4 2" xfId="20195"/>
    <cellStyle name="40% - Accent2 3 2 2 2 4 2 2" xfId="20196"/>
    <cellStyle name="40% - Accent2 3 2 2 2 4 3" xfId="20197"/>
    <cellStyle name="40% - Accent2 3 2 2 2 4 3 2" xfId="20198"/>
    <cellStyle name="40% - Accent2 3 2 2 2 4 4" xfId="20199"/>
    <cellStyle name="40% - Accent2 3 2 2 2 4 5" xfId="20200"/>
    <cellStyle name="40% - Accent2 3 2 2 2 4 6" xfId="20201"/>
    <cellStyle name="40% - Accent2 3 2 2 2 4 7" xfId="20202"/>
    <cellStyle name="40% - Accent2 3 2 2 2 5" xfId="20203"/>
    <cellStyle name="40% - Accent2 3 2 2 2 5 2" xfId="20204"/>
    <cellStyle name="40% - Accent2 3 2 2 2 6" xfId="20205"/>
    <cellStyle name="40% - Accent2 3 2 2 2 6 2" xfId="20206"/>
    <cellStyle name="40% - Accent2 3 2 2 2 7" xfId="20207"/>
    <cellStyle name="40% - Accent2 3 2 2 2 8" xfId="20208"/>
    <cellStyle name="40% - Accent2 3 2 2 2 9" xfId="20209"/>
    <cellStyle name="40% - Accent2 3 2 2 3" xfId="20210"/>
    <cellStyle name="40% - Accent2 3 2 2 3 2" xfId="20211"/>
    <cellStyle name="40% - Accent2 3 2 2 3 2 2" xfId="20212"/>
    <cellStyle name="40% - Accent2 3 2 2 3 3" xfId="20213"/>
    <cellStyle name="40% - Accent2 3 2 2 3 3 2" xfId="20214"/>
    <cellStyle name="40% - Accent2 3 2 2 3 4" xfId="20215"/>
    <cellStyle name="40% - Accent2 3 2 2 3 5" xfId="20216"/>
    <cellStyle name="40% - Accent2 3 2 2 3 6" xfId="20217"/>
    <cellStyle name="40% - Accent2 3 2 2 3 7" xfId="20218"/>
    <cellStyle name="40% - Accent2 3 2 2 4" xfId="20219"/>
    <cellStyle name="40% - Accent2 3 2 2 4 2" xfId="20220"/>
    <cellStyle name="40% - Accent2 3 2 2 4 2 2" xfId="20221"/>
    <cellStyle name="40% - Accent2 3 2 2 4 3" xfId="20222"/>
    <cellStyle name="40% - Accent2 3 2 2 4 3 2" xfId="20223"/>
    <cellStyle name="40% - Accent2 3 2 2 4 4" xfId="20224"/>
    <cellStyle name="40% - Accent2 3 2 2 4 5" xfId="20225"/>
    <cellStyle name="40% - Accent2 3 2 2 4 6" xfId="20226"/>
    <cellStyle name="40% - Accent2 3 2 2 4 7" xfId="20227"/>
    <cellStyle name="40% - Accent2 3 2 2 5" xfId="20228"/>
    <cellStyle name="40% - Accent2 3 2 2 5 2" xfId="20229"/>
    <cellStyle name="40% - Accent2 3 2 2 5 2 2" xfId="20230"/>
    <cellStyle name="40% - Accent2 3 2 2 5 3" xfId="20231"/>
    <cellStyle name="40% - Accent2 3 2 2 5 3 2" xfId="20232"/>
    <cellStyle name="40% - Accent2 3 2 2 5 4" xfId="20233"/>
    <cellStyle name="40% - Accent2 3 2 2 5 5" xfId="20234"/>
    <cellStyle name="40% - Accent2 3 2 2 5 6" xfId="20235"/>
    <cellStyle name="40% - Accent2 3 2 2 5 7" xfId="20236"/>
    <cellStyle name="40% - Accent2 3 2 2 6" xfId="20237"/>
    <cellStyle name="40% - Accent2 3 2 2 6 2" xfId="20238"/>
    <cellStyle name="40% - Accent2 3 2 2 7" xfId="20239"/>
    <cellStyle name="40% - Accent2 3 2 2 7 2" xfId="20240"/>
    <cellStyle name="40% - Accent2 3 2 2 8" xfId="20241"/>
    <cellStyle name="40% - Accent2 3 2 2 9" xfId="20242"/>
    <cellStyle name="40% - Accent2 3 2 3" xfId="20243"/>
    <cellStyle name="40% - Accent2 3 2 3 10" xfId="20244"/>
    <cellStyle name="40% - Accent2 3 2 3 11" xfId="20245"/>
    <cellStyle name="40% - Accent2 3 2 3 2" xfId="20246"/>
    <cellStyle name="40% - Accent2 3 2 3 2 10" xfId="20247"/>
    <cellStyle name="40% - Accent2 3 2 3 2 2" xfId="20248"/>
    <cellStyle name="40% - Accent2 3 2 3 2 2 2" xfId="20249"/>
    <cellStyle name="40% - Accent2 3 2 3 2 2 2 2" xfId="20250"/>
    <cellStyle name="40% - Accent2 3 2 3 2 2 3" xfId="20251"/>
    <cellStyle name="40% - Accent2 3 2 3 2 2 3 2" xfId="20252"/>
    <cellStyle name="40% - Accent2 3 2 3 2 2 4" xfId="20253"/>
    <cellStyle name="40% - Accent2 3 2 3 2 2 5" xfId="20254"/>
    <cellStyle name="40% - Accent2 3 2 3 2 2 6" xfId="20255"/>
    <cellStyle name="40% - Accent2 3 2 3 2 2 7" xfId="20256"/>
    <cellStyle name="40% - Accent2 3 2 3 2 3" xfId="20257"/>
    <cellStyle name="40% - Accent2 3 2 3 2 3 2" xfId="20258"/>
    <cellStyle name="40% - Accent2 3 2 3 2 3 2 2" xfId="20259"/>
    <cellStyle name="40% - Accent2 3 2 3 2 3 3" xfId="20260"/>
    <cellStyle name="40% - Accent2 3 2 3 2 3 3 2" xfId="20261"/>
    <cellStyle name="40% - Accent2 3 2 3 2 3 4" xfId="20262"/>
    <cellStyle name="40% - Accent2 3 2 3 2 3 5" xfId="20263"/>
    <cellStyle name="40% - Accent2 3 2 3 2 3 6" xfId="20264"/>
    <cellStyle name="40% - Accent2 3 2 3 2 3 7" xfId="20265"/>
    <cellStyle name="40% - Accent2 3 2 3 2 4" xfId="20266"/>
    <cellStyle name="40% - Accent2 3 2 3 2 4 2" xfId="20267"/>
    <cellStyle name="40% - Accent2 3 2 3 2 4 2 2" xfId="20268"/>
    <cellStyle name="40% - Accent2 3 2 3 2 4 3" xfId="20269"/>
    <cellStyle name="40% - Accent2 3 2 3 2 4 3 2" xfId="20270"/>
    <cellStyle name="40% - Accent2 3 2 3 2 4 4" xfId="20271"/>
    <cellStyle name="40% - Accent2 3 2 3 2 4 5" xfId="20272"/>
    <cellStyle name="40% - Accent2 3 2 3 2 4 6" xfId="20273"/>
    <cellStyle name="40% - Accent2 3 2 3 2 4 7" xfId="20274"/>
    <cellStyle name="40% - Accent2 3 2 3 2 5" xfId="20275"/>
    <cellStyle name="40% - Accent2 3 2 3 2 5 2" xfId="20276"/>
    <cellStyle name="40% - Accent2 3 2 3 2 6" xfId="20277"/>
    <cellStyle name="40% - Accent2 3 2 3 2 6 2" xfId="20278"/>
    <cellStyle name="40% - Accent2 3 2 3 2 7" xfId="20279"/>
    <cellStyle name="40% - Accent2 3 2 3 2 8" xfId="20280"/>
    <cellStyle name="40% - Accent2 3 2 3 2 9" xfId="20281"/>
    <cellStyle name="40% - Accent2 3 2 3 3" xfId="20282"/>
    <cellStyle name="40% - Accent2 3 2 3 3 2" xfId="20283"/>
    <cellStyle name="40% - Accent2 3 2 3 3 2 2" xfId="20284"/>
    <cellStyle name="40% - Accent2 3 2 3 3 3" xfId="20285"/>
    <cellStyle name="40% - Accent2 3 2 3 3 3 2" xfId="20286"/>
    <cellStyle name="40% - Accent2 3 2 3 3 4" xfId="20287"/>
    <cellStyle name="40% - Accent2 3 2 3 3 5" xfId="20288"/>
    <cellStyle name="40% - Accent2 3 2 3 3 6" xfId="20289"/>
    <cellStyle name="40% - Accent2 3 2 3 3 7" xfId="20290"/>
    <cellStyle name="40% - Accent2 3 2 3 4" xfId="20291"/>
    <cellStyle name="40% - Accent2 3 2 3 4 2" xfId="20292"/>
    <cellStyle name="40% - Accent2 3 2 3 4 2 2" xfId="20293"/>
    <cellStyle name="40% - Accent2 3 2 3 4 3" xfId="20294"/>
    <cellStyle name="40% - Accent2 3 2 3 4 3 2" xfId="20295"/>
    <cellStyle name="40% - Accent2 3 2 3 4 4" xfId="20296"/>
    <cellStyle name="40% - Accent2 3 2 3 4 5" xfId="20297"/>
    <cellStyle name="40% - Accent2 3 2 3 4 6" xfId="20298"/>
    <cellStyle name="40% - Accent2 3 2 3 4 7" xfId="20299"/>
    <cellStyle name="40% - Accent2 3 2 3 5" xfId="20300"/>
    <cellStyle name="40% - Accent2 3 2 3 5 2" xfId="20301"/>
    <cellStyle name="40% - Accent2 3 2 3 5 2 2" xfId="20302"/>
    <cellStyle name="40% - Accent2 3 2 3 5 3" xfId="20303"/>
    <cellStyle name="40% - Accent2 3 2 3 5 3 2" xfId="20304"/>
    <cellStyle name="40% - Accent2 3 2 3 5 4" xfId="20305"/>
    <cellStyle name="40% - Accent2 3 2 3 5 5" xfId="20306"/>
    <cellStyle name="40% - Accent2 3 2 3 5 6" xfId="20307"/>
    <cellStyle name="40% - Accent2 3 2 3 5 7" xfId="20308"/>
    <cellStyle name="40% - Accent2 3 2 3 6" xfId="20309"/>
    <cellStyle name="40% - Accent2 3 2 3 6 2" xfId="20310"/>
    <cellStyle name="40% - Accent2 3 2 3 7" xfId="20311"/>
    <cellStyle name="40% - Accent2 3 2 3 7 2" xfId="20312"/>
    <cellStyle name="40% - Accent2 3 2 3 8" xfId="20313"/>
    <cellStyle name="40% - Accent2 3 2 3 9" xfId="20314"/>
    <cellStyle name="40% - Accent2 3 2 4" xfId="20315"/>
    <cellStyle name="40% - Accent2 3 2 4 10" xfId="20316"/>
    <cellStyle name="40% - Accent2 3 2 4 2" xfId="20317"/>
    <cellStyle name="40% - Accent2 3 2 4 2 2" xfId="20318"/>
    <cellStyle name="40% - Accent2 3 2 4 2 2 2" xfId="20319"/>
    <cellStyle name="40% - Accent2 3 2 4 2 3" xfId="20320"/>
    <cellStyle name="40% - Accent2 3 2 4 2 3 2" xfId="20321"/>
    <cellStyle name="40% - Accent2 3 2 4 2 4" xfId="20322"/>
    <cellStyle name="40% - Accent2 3 2 4 2 5" xfId="20323"/>
    <cellStyle name="40% - Accent2 3 2 4 2 6" xfId="20324"/>
    <cellStyle name="40% - Accent2 3 2 4 2 7" xfId="20325"/>
    <cellStyle name="40% - Accent2 3 2 4 3" xfId="20326"/>
    <cellStyle name="40% - Accent2 3 2 4 3 2" xfId="20327"/>
    <cellStyle name="40% - Accent2 3 2 4 3 2 2" xfId="20328"/>
    <cellStyle name="40% - Accent2 3 2 4 3 3" xfId="20329"/>
    <cellStyle name="40% - Accent2 3 2 4 3 3 2" xfId="20330"/>
    <cellStyle name="40% - Accent2 3 2 4 3 4" xfId="20331"/>
    <cellStyle name="40% - Accent2 3 2 4 3 5" xfId="20332"/>
    <cellStyle name="40% - Accent2 3 2 4 3 6" xfId="20333"/>
    <cellStyle name="40% - Accent2 3 2 4 3 7" xfId="20334"/>
    <cellStyle name="40% - Accent2 3 2 4 4" xfId="20335"/>
    <cellStyle name="40% - Accent2 3 2 4 4 2" xfId="20336"/>
    <cellStyle name="40% - Accent2 3 2 4 4 2 2" xfId="20337"/>
    <cellStyle name="40% - Accent2 3 2 4 4 3" xfId="20338"/>
    <cellStyle name="40% - Accent2 3 2 4 4 3 2" xfId="20339"/>
    <cellStyle name="40% - Accent2 3 2 4 4 4" xfId="20340"/>
    <cellStyle name="40% - Accent2 3 2 4 4 5" xfId="20341"/>
    <cellStyle name="40% - Accent2 3 2 4 4 6" xfId="20342"/>
    <cellStyle name="40% - Accent2 3 2 4 4 7" xfId="20343"/>
    <cellStyle name="40% - Accent2 3 2 4 5" xfId="20344"/>
    <cellStyle name="40% - Accent2 3 2 4 5 2" xfId="20345"/>
    <cellStyle name="40% - Accent2 3 2 4 6" xfId="20346"/>
    <cellStyle name="40% - Accent2 3 2 4 6 2" xfId="20347"/>
    <cellStyle name="40% - Accent2 3 2 4 7" xfId="20348"/>
    <cellStyle name="40% - Accent2 3 2 4 8" xfId="20349"/>
    <cellStyle name="40% - Accent2 3 2 4 9" xfId="20350"/>
    <cellStyle name="40% - Accent2 3 2 5" xfId="20351"/>
    <cellStyle name="40% - Accent2 3 2 5 2" xfId="20352"/>
    <cellStyle name="40% - Accent2 3 2 5 2 2" xfId="20353"/>
    <cellStyle name="40% - Accent2 3 2 5 3" xfId="20354"/>
    <cellStyle name="40% - Accent2 3 2 5 3 2" xfId="20355"/>
    <cellStyle name="40% - Accent2 3 2 5 4" xfId="20356"/>
    <cellStyle name="40% - Accent2 3 2 5 5" xfId="20357"/>
    <cellStyle name="40% - Accent2 3 2 5 6" xfId="20358"/>
    <cellStyle name="40% - Accent2 3 2 5 7" xfId="20359"/>
    <cellStyle name="40% - Accent2 3 2 6" xfId="20360"/>
    <cellStyle name="40% - Accent2 3 2 6 2" xfId="20361"/>
    <cellStyle name="40% - Accent2 3 2 6 2 2" xfId="20362"/>
    <cellStyle name="40% - Accent2 3 2 6 3" xfId="20363"/>
    <cellStyle name="40% - Accent2 3 2 6 3 2" xfId="20364"/>
    <cellStyle name="40% - Accent2 3 2 6 4" xfId="20365"/>
    <cellStyle name="40% - Accent2 3 2 6 5" xfId="20366"/>
    <cellStyle name="40% - Accent2 3 2 6 6" xfId="20367"/>
    <cellStyle name="40% - Accent2 3 2 6 7" xfId="20368"/>
    <cellStyle name="40% - Accent2 3 2 7" xfId="20369"/>
    <cellStyle name="40% - Accent2 3 2 7 2" xfId="20370"/>
    <cellStyle name="40% - Accent2 3 2 7 2 2" xfId="20371"/>
    <cellStyle name="40% - Accent2 3 2 7 3" xfId="20372"/>
    <cellStyle name="40% - Accent2 3 2 7 3 2" xfId="20373"/>
    <cellStyle name="40% - Accent2 3 2 7 4" xfId="20374"/>
    <cellStyle name="40% - Accent2 3 2 7 5" xfId="20375"/>
    <cellStyle name="40% - Accent2 3 2 7 6" xfId="20376"/>
    <cellStyle name="40% - Accent2 3 2 7 7" xfId="20377"/>
    <cellStyle name="40% - Accent2 3 2 8" xfId="20378"/>
    <cellStyle name="40% - Accent2 3 2 8 2" xfId="20379"/>
    <cellStyle name="40% - Accent2 3 2 9" xfId="20380"/>
    <cellStyle name="40% - Accent2 3 2 9 2" xfId="20381"/>
    <cellStyle name="40% - Accent2 3 3" xfId="20382"/>
    <cellStyle name="40% - Accent2 3 3 10" xfId="20383"/>
    <cellStyle name="40% - Accent2 3 3 11" xfId="20384"/>
    <cellStyle name="40% - Accent2 3 3 12" xfId="20385"/>
    <cellStyle name="40% - Accent2 3 3 13" xfId="20386"/>
    <cellStyle name="40% - Accent2 3 3 2" xfId="20387"/>
    <cellStyle name="40% - Accent2 3 3 2 10" xfId="20388"/>
    <cellStyle name="40% - Accent2 3 3 2 11" xfId="20389"/>
    <cellStyle name="40% - Accent2 3 3 2 2" xfId="20390"/>
    <cellStyle name="40% - Accent2 3 3 2 2 10" xfId="20391"/>
    <cellStyle name="40% - Accent2 3 3 2 2 2" xfId="20392"/>
    <cellStyle name="40% - Accent2 3 3 2 2 2 2" xfId="20393"/>
    <cellStyle name="40% - Accent2 3 3 2 2 2 2 2" xfId="20394"/>
    <cellStyle name="40% - Accent2 3 3 2 2 2 3" xfId="20395"/>
    <cellStyle name="40% - Accent2 3 3 2 2 2 3 2" xfId="20396"/>
    <cellStyle name="40% - Accent2 3 3 2 2 2 4" xfId="20397"/>
    <cellStyle name="40% - Accent2 3 3 2 2 2 5" xfId="20398"/>
    <cellStyle name="40% - Accent2 3 3 2 2 2 6" xfId="20399"/>
    <cellStyle name="40% - Accent2 3 3 2 2 2 7" xfId="20400"/>
    <cellStyle name="40% - Accent2 3 3 2 2 3" xfId="20401"/>
    <cellStyle name="40% - Accent2 3 3 2 2 3 2" xfId="20402"/>
    <cellStyle name="40% - Accent2 3 3 2 2 3 2 2" xfId="20403"/>
    <cellStyle name="40% - Accent2 3 3 2 2 3 3" xfId="20404"/>
    <cellStyle name="40% - Accent2 3 3 2 2 3 3 2" xfId="20405"/>
    <cellStyle name="40% - Accent2 3 3 2 2 3 4" xfId="20406"/>
    <cellStyle name="40% - Accent2 3 3 2 2 3 5" xfId="20407"/>
    <cellStyle name="40% - Accent2 3 3 2 2 3 6" xfId="20408"/>
    <cellStyle name="40% - Accent2 3 3 2 2 3 7" xfId="20409"/>
    <cellStyle name="40% - Accent2 3 3 2 2 4" xfId="20410"/>
    <cellStyle name="40% - Accent2 3 3 2 2 4 2" xfId="20411"/>
    <cellStyle name="40% - Accent2 3 3 2 2 4 2 2" xfId="20412"/>
    <cellStyle name="40% - Accent2 3 3 2 2 4 3" xfId="20413"/>
    <cellStyle name="40% - Accent2 3 3 2 2 4 3 2" xfId="20414"/>
    <cellStyle name="40% - Accent2 3 3 2 2 4 4" xfId="20415"/>
    <cellStyle name="40% - Accent2 3 3 2 2 4 5" xfId="20416"/>
    <cellStyle name="40% - Accent2 3 3 2 2 4 6" xfId="20417"/>
    <cellStyle name="40% - Accent2 3 3 2 2 4 7" xfId="20418"/>
    <cellStyle name="40% - Accent2 3 3 2 2 5" xfId="20419"/>
    <cellStyle name="40% - Accent2 3 3 2 2 5 2" xfId="20420"/>
    <cellStyle name="40% - Accent2 3 3 2 2 6" xfId="20421"/>
    <cellStyle name="40% - Accent2 3 3 2 2 6 2" xfId="20422"/>
    <cellStyle name="40% - Accent2 3 3 2 2 7" xfId="20423"/>
    <cellStyle name="40% - Accent2 3 3 2 2 8" xfId="20424"/>
    <cellStyle name="40% - Accent2 3 3 2 2 9" xfId="20425"/>
    <cellStyle name="40% - Accent2 3 3 2 3" xfId="20426"/>
    <cellStyle name="40% - Accent2 3 3 2 3 2" xfId="20427"/>
    <cellStyle name="40% - Accent2 3 3 2 3 2 2" xfId="20428"/>
    <cellStyle name="40% - Accent2 3 3 2 3 3" xfId="20429"/>
    <cellStyle name="40% - Accent2 3 3 2 3 3 2" xfId="20430"/>
    <cellStyle name="40% - Accent2 3 3 2 3 4" xfId="20431"/>
    <cellStyle name="40% - Accent2 3 3 2 3 5" xfId="20432"/>
    <cellStyle name="40% - Accent2 3 3 2 3 6" xfId="20433"/>
    <cellStyle name="40% - Accent2 3 3 2 3 7" xfId="20434"/>
    <cellStyle name="40% - Accent2 3 3 2 4" xfId="20435"/>
    <cellStyle name="40% - Accent2 3 3 2 4 2" xfId="20436"/>
    <cellStyle name="40% - Accent2 3 3 2 4 2 2" xfId="20437"/>
    <cellStyle name="40% - Accent2 3 3 2 4 3" xfId="20438"/>
    <cellStyle name="40% - Accent2 3 3 2 4 3 2" xfId="20439"/>
    <cellStyle name="40% - Accent2 3 3 2 4 4" xfId="20440"/>
    <cellStyle name="40% - Accent2 3 3 2 4 5" xfId="20441"/>
    <cellStyle name="40% - Accent2 3 3 2 4 6" xfId="20442"/>
    <cellStyle name="40% - Accent2 3 3 2 4 7" xfId="20443"/>
    <cellStyle name="40% - Accent2 3 3 2 5" xfId="20444"/>
    <cellStyle name="40% - Accent2 3 3 2 5 2" xfId="20445"/>
    <cellStyle name="40% - Accent2 3 3 2 5 2 2" xfId="20446"/>
    <cellStyle name="40% - Accent2 3 3 2 5 3" xfId="20447"/>
    <cellStyle name="40% - Accent2 3 3 2 5 3 2" xfId="20448"/>
    <cellStyle name="40% - Accent2 3 3 2 5 4" xfId="20449"/>
    <cellStyle name="40% - Accent2 3 3 2 5 5" xfId="20450"/>
    <cellStyle name="40% - Accent2 3 3 2 5 6" xfId="20451"/>
    <cellStyle name="40% - Accent2 3 3 2 5 7" xfId="20452"/>
    <cellStyle name="40% - Accent2 3 3 2 6" xfId="20453"/>
    <cellStyle name="40% - Accent2 3 3 2 6 2" xfId="20454"/>
    <cellStyle name="40% - Accent2 3 3 2 7" xfId="20455"/>
    <cellStyle name="40% - Accent2 3 3 2 7 2" xfId="20456"/>
    <cellStyle name="40% - Accent2 3 3 2 8" xfId="20457"/>
    <cellStyle name="40% - Accent2 3 3 2 9" xfId="20458"/>
    <cellStyle name="40% - Accent2 3 3 3" xfId="20459"/>
    <cellStyle name="40% - Accent2 3 3 3 10" xfId="20460"/>
    <cellStyle name="40% - Accent2 3 3 3 11" xfId="20461"/>
    <cellStyle name="40% - Accent2 3 3 3 2" xfId="20462"/>
    <cellStyle name="40% - Accent2 3 3 3 2 10" xfId="20463"/>
    <cellStyle name="40% - Accent2 3 3 3 2 2" xfId="20464"/>
    <cellStyle name="40% - Accent2 3 3 3 2 2 2" xfId="20465"/>
    <cellStyle name="40% - Accent2 3 3 3 2 2 2 2" xfId="20466"/>
    <cellStyle name="40% - Accent2 3 3 3 2 2 3" xfId="20467"/>
    <cellStyle name="40% - Accent2 3 3 3 2 2 3 2" xfId="20468"/>
    <cellStyle name="40% - Accent2 3 3 3 2 2 4" xfId="20469"/>
    <cellStyle name="40% - Accent2 3 3 3 2 2 5" xfId="20470"/>
    <cellStyle name="40% - Accent2 3 3 3 2 2 6" xfId="20471"/>
    <cellStyle name="40% - Accent2 3 3 3 2 2 7" xfId="20472"/>
    <cellStyle name="40% - Accent2 3 3 3 2 3" xfId="20473"/>
    <cellStyle name="40% - Accent2 3 3 3 2 3 2" xfId="20474"/>
    <cellStyle name="40% - Accent2 3 3 3 2 3 2 2" xfId="20475"/>
    <cellStyle name="40% - Accent2 3 3 3 2 3 3" xfId="20476"/>
    <cellStyle name="40% - Accent2 3 3 3 2 3 3 2" xfId="20477"/>
    <cellStyle name="40% - Accent2 3 3 3 2 3 4" xfId="20478"/>
    <cellStyle name="40% - Accent2 3 3 3 2 3 5" xfId="20479"/>
    <cellStyle name="40% - Accent2 3 3 3 2 3 6" xfId="20480"/>
    <cellStyle name="40% - Accent2 3 3 3 2 3 7" xfId="20481"/>
    <cellStyle name="40% - Accent2 3 3 3 2 4" xfId="20482"/>
    <cellStyle name="40% - Accent2 3 3 3 2 4 2" xfId="20483"/>
    <cellStyle name="40% - Accent2 3 3 3 2 4 2 2" xfId="20484"/>
    <cellStyle name="40% - Accent2 3 3 3 2 4 3" xfId="20485"/>
    <cellStyle name="40% - Accent2 3 3 3 2 4 3 2" xfId="20486"/>
    <cellStyle name="40% - Accent2 3 3 3 2 4 4" xfId="20487"/>
    <cellStyle name="40% - Accent2 3 3 3 2 4 5" xfId="20488"/>
    <cellStyle name="40% - Accent2 3 3 3 2 4 6" xfId="20489"/>
    <cellStyle name="40% - Accent2 3 3 3 2 4 7" xfId="20490"/>
    <cellStyle name="40% - Accent2 3 3 3 2 5" xfId="20491"/>
    <cellStyle name="40% - Accent2 3 3 3 2 5 2" xfId="20492"/>
    <cellStyle name="40% - Accent2 3 3 3 2 6" xfId="20493"/>
    <cellStyle name="40% - Accent2 3 3 3 2 6 2" xfId="20494"/>
    <cellStyle name="40% - Accent2 3 3 3 2 7" xfId="20495"/>
    <cellStyle name="40% - Accent2 3 3 3 2 8" xfId="20496"/>
    <cellStyle name="40% - Accent2 3 3 3 2 9" xfId="20497"/>
    <cellStyle name="40% - Accent2 3 3 3 3" xfId="20498"/>
    <cellStyle name="40% - Accent2 3 3 3 3 2" xfId="20499"/>
    <cellStyle name="40% - Accent2 3 3 3 3 2 2" xfId="20500"/>
    <cellStyle name="40% - Accent2 3 3 3 3 3" xfId="20501"/>
    <cellStyle name="40% - Accent2 3 3 3 3 3 2" xfId="20502"/>
    <cellStyle name="40% - Accent2 3 3 3 3 4" xfId="20503"/>
    <cellStyle name="40% - Accent2 3 3 3 3 5" xfId="20504"/>
    <cellStyle name="40% - Accent2 3 3 3 3 6" xfId="20505"/>
    <cellStyle name="40% - Accent2 3 3 3 3 7" xfId="20506"/>
    <cellStyle name="40% - Accent2 3 3 3 4" xfId="20507"/>
    <cellStyle name="40% - Accent2 3 3 3 4 2" xfId="20508"/>
    <cellStyle name="40% - Accent2 3 3 3 4 2 2" xfId="20509"/>
    <cellStyle name="40% - Accent2 3 3 3 4 3" xfId="20510"/>
    <cellStyle name="40% - Accent2 3 3 3 4 3 2" xfId="20511"/>
    <cellStyle name="40% - Accent2 3 3 3 4 4" xfId="20512"/>
    <cellStyle name="40% - Accent2 3 3 3 4 5" xfId="20513"/>
    <cellStyle name="40% - Accent2 3 3 3 4 6" xfId="20514"/>
    <cellStyle name="40% - Accent2 3 3 3 4 7" xfId="20515"/>
    <cellStyle name="40% - Accent2 3 3 3 5" xfId="20516"/>
    <cellStyle name="40% - Accent2 3 3 3 5 2" xfId="20517"/>
    <cellStyle name="40% - Accent2 3 3 3 5 2 2" xfId="20518"/>
    <cellStyle name="40% - Accent2 3 3 3 5 3" xfId="20519"/>
    <cellStyle name="40% - Accent2 3 3 3 5 3 2" xfId="20520"/>
    <cellStyle name="40% - Accent2 3 3 3 5 4" xfId="20521"/>
    <cellStyle name="40% - Accent2 3 3 3 5 5" xfId="20522"/>
    <cellStyle name="40% - Accent2 3 3 3 5 6" xfId="20523"/>
    <cellStyle name="40% - Accent2 3 3 3 5 7" xfId="20524"/>
    <cellStyle name="40% - Accent2 3 3 3 6" xfId="20525"/>
    <cellStyle name="40% - Accent2 3 3 3 6 2" xfId="20526"/>
    <cellStyle name="40% - Accent2 3 3 3 7" xfId="20527"/>
    <cellStyle name="40% - Accent2 3 3 3 7 2" xfId="20528"/>
    <cellStyle name="40% - Accent2 3 3 3 8" xfId="20529"/>
    <cellStyle name="40% - Accent2 3 3 3 9" xfId="20530"/>
    <cellStyle name="40% - Accent2 3 3 4" xfId="20531"/>
    <cellStyle name="40% - Accent2 3 3 4 10" xfId="20532"/>
    <cellStyle name="40% - Accent2 3 3 4 2" xfId="20533"/>
    <cellStyle name="40% - Accent2 3 3 4 2 2" xfId="20534"/>
    <cellStyle name="40% - Accent2 3 3 4 2 2 2" xfId="20535"/>
    <cellStyle name="40% - Accent2 3 3 4 2 3" xfId="20536"/>
    <cellStyle name="40% - Accent2 3 3 4 2 3 2" xfId="20537"/>
    <cellStyle name="40% - Accent2 3 3 4 2 4" xfId="20538"/>
    <cellStyle name="40% - Accent2 3 3 4 2 5" xfId="20539"/>
    <cellStyle name="40% - Accent2 3 3 4 2 6" xfId="20540"/>
    <cellStyle name="40% - Accent2 3 3 4 2 7" xfId="20541"/>
    <cellStyle name="40% - Accent2 3 3 4 3" xfId="20542"/>
    <cellStyle name="40% - Accent2 3 3 4 3 2" xfId="20543"/>
    <cellStyle name="40% - Accent2 3 3 4 3 2 2" xfId="20544"/>
    <cellStyle name="40% - Accent2 3 3 4 3 3" xfId="20545"/>
    <cellStyle name="40% - Accent2 3 3 4 3 3 2" xfId="20546"/>
    <cellStyle name="40% - Accent2 3 3 4 3 4" xfId="20547"/>
    <cellStyle name="40% - Accent2 3 3 4 3 5" xfId="20548"/>
    <cellStyle name="40% - Accent2 3 3 4 3 6" xfId="20549"/>
    <cellStyle name="40% - Accent2 3 3 4 3 7" xfId="20550"/>
    <cellStyle name="40% - Accent2 3 3 4 4" xfId="20551"/>
    <cellStyle name="40% - Accent2 3 3 4 4 2" xfId="20552"/>
    <cellStyle name="40% - Accent2 3 3 4 4 2 2" xfId="20553"/>
    <cellStyle name="40% - Accent2 3 3 4 4 3" xfId="20554"/>
    <cellStyle name="40% - Accent2 3 3 4 4 3 2" xfId="20555"/>
    <cellStyle name="40% - Accent2 3 3 4 4 4" xfId="20556"/>
    <cellStyle name="40% - Accent2 3 3 4 4 5" xfId="20557"/>
    <cellStyle name="40% - Accent2 3 3 4 4 6" xfId="20558"/>
    <cellStyle name="40% - Accent2 3 3 4 4 7" xfId="20559"/>
    <cellStyle name="40% - Accent2 3 3 4 5" xfId="20560"/>
    <cellStyle name="40% - Accent2 3 3 4 5 2" xfId="20561"/>
    <cellStyle name="40% - Accent2 3 3 4 6" xfId="20562"/>
    <cellStyle name="40% - Accent2 3 3 4 6 2" xfId="20563"/>
    <cellStyle name="40% - Accent2 3 3 4 7" xfId="20564"/>
    <cellStyle name="40% - Accent2 3 3 4 8" xfId="20565"/>
    <cellStyle name="40% - Accent2 3 3 4 9" xfId="20566"/>
    <cellStyle name="40% - Accent2 3 3 5" xfId="20567"/>
    <cellStyle name="40% - Accent2 3 3 5 2" xfId="20568"/>
    <cellStyle name="40% - Accent2 3 3 5 2 2" xfId="20569"/>
    <cellStyle name="40% - Accent2 3 3 5 3" xfId="20570"/>
    <cellStyle name="40% - Accent2 3 3 5 3 2" xfId="20571"/>
    <cellStyle name="40% - Accent2 3 3 5 4" xfId="20572"/>
    <cellStyle name="40% - Accent2 3 3 5 5" xfId="20573"/>
    <cellStyle name="40% - Accent2 3 3 5 6" xfId="20574"/>
    <cellStyle name="40% - Accent2 3 3 5 7" xfId="20575"/>
    <cellStyle name="40% - Accent2 3 3 6" xfId="20576"/>
    <cellStyle name="40% - Accent2 3 3 6 2" xfId="20577"/>
    <cellStyle name="40% - Accent2 3 3 6 2 2" xfId="20578"/>
    <cellStyle name="40% - Accent2 3 3 6 3" xfId="20579"/>
    <cellStyle name="40% - Accent2 3 3 6 3 2" xfId="20580"/>
    <cellStyle name="40% - Accent2 3 3 6 4" xfId="20581"/>
    <cellStyle name="40% - Accent2 3 3 6 5" xfId="20582"/>
    <cellStyle name="40% - Accent2 3 3 6 6" xfId="20583"/>
    <cellStyle name="40% - Accent2 3 3 6 7" xfId="20584"/>
    <cellStyle name="40% - Accent2 3 3 7" xfId="20585"/>
    <cellStyle name="40% - Accent2 3 3 7 2" xfId="20586"/>
    <cellStyle name="40% - Accent2 3 3 7 2 2" xfId="20587"/>
    <cellStyle name="40% - Accent2 3 3 7 3" xfId="20588"/>
    <cellStyle name="40% - Accent2 3 3 7 3 2" xfId="20589"/>
    <cellStyle name="40% - Accent2 3 3 7 4" xfId="20590"/>
    <cellStyle name="40% - Accent2 3 3 7 5" xfId="20591"/>
    <cellStyle name="40% - Accent2 3 3 7 6" xfId="20592"/>
    <cellStyle name="40% - Accent2 3 3 7 7" xfId="20593"/>
    <cellStyle name="40% - Accent2 3 3 8" xfId="20594"/>
    <cellStyle name="40% - Accent2 3 3 8 2" xfId="20595"/>
    <cellStyle name="40% - Accent2 3 3 9" xfId="20596"/>
    <cellStyle name="40% - Accent2 3 3 9 2" xfId="20597"/>
    <cellStyle name="40% - Accent2 3 4" xfId="20598"/>
    <cellStyle name="40% - Accent2 3 4 10" xfId="20599"/>
    <cellStyle name="40% - Accent2 3 4 11" xfId="20600"/>
    <cellStyle name="40% - Accent2 3 4 12" xfId="20601"/>
    <cellStyle name="40% - Accent2 3 4 13" xfId="20602"/>
    <cellStyle name="40% - Accent2 3 4 2" xfId="20603"/>
    <cellStyle name="40% - Accent2 3 4 2 10" xfId="20604"/>
    <cellStyle name="40% - Accent2 3 4 2 11" xfId="20605"/>
    <cellStyle name="40% - Accent2 3 4 2 2" xfId="20606"/>
    <cellStyle name="40% - Accent2 3 4 2 2 10" xfId="20607"/>
    <cellStyle name="40% - Accent2 3 4 2 2 2" xfId="20608"/>
    <cellStyle name="40% - Accent2 3 4 2 2 2 2" xfId="20609"/>
    <cellStyle name="40% - Accent2 3 4 2 2 2 2 2" xfId="20610"/>
    <cellStyle name="40% - Accent2 3 4 2 2 2 3" xfId="20611"/>
    <cellStyle name="40% - Accent2 3 4 2 2 2 3 2" xfId="20612"/>
    <cellStyle name="40% - Accent2 3 4 2 2 2 4" xfId="20613"/>
    <cellStyle name="40% - Accent2 3 4 2 2 2 5" xfId="20614"/>
    <cellStyle name="40% - Accent2 3 4 2 2 2 6" xfId="20615"/>
    <cellStyle name="40% - Accent2 3 4 2 2 2 7" xfId="20616"/>
    <cellStyle name="40% - Accent2 3 4 2 2 3" xfId="20617"/>
    <cellStyle name="40% - Accent2 3 4 2 2 3 2" xfId="20618"/>
    <cellStyle name="40% - Accent2 3 4 2 2 3 2 2" xfId="20619"/>
    <cellStyle name="40% - Accent2 3 4 2 2 3 3" xfId="20620"/>
    <cellStyle name="40% - Accent2 3 4 2 2 3 3 2" xfId="20621"/>
    <cellStyle name="40% - Accent2 3 4 2 2 3 4" xfId="20622"/>
    <cellStyle name="40% - Accent2 3 4 2 2 3 5" xfId="20623"/>
    <cellStyle name="40% - Accent2 3 4 2 2 3 6" xfId="20624"/>
    <cellStyle name="40% - Accent2 3 4 2 2 3 7" xfId="20625"/>
    <cellStyle name="40% - Accent2 3 4 2 2 4" xfId="20626"/>
    <cellStyle name="40% - Accent2 3 4 2 2 4 2" xfId="20627"/>
    <cellStyle name="40% - Accent2 3 4 2 2 4 2 2" xfId="20628"/>
    <cellStyle name="40% - Accent2 3 4 2 2 4 3" xfId="20629"/>
    <cellStyle name="40% - Accent2 3 4 2 2 4 3 2" xfId="20630"/>
    <cellStyle name="40% - Accent2 3 4 2 2 4 4" xfId="20631"/>
    <cellStyle name="40% - Accent2 3 4 2 2 4 5" xfId="20632"/>
    <cellStyle name="40% - Accent2 3 4 2 2 4 6" xfId="20633"/>
    <cellStyle name="40% - Accent2 3 4 2 2 4 7" xfId="20634"/>
    <cellStyle name="40% - Accent2 3 4 2 2 5" xfId="20635"/>
    <cellStyle name="40% - Accent2 3 4 2 2 5 2" xfId="20636"/>
    <cellStyle name="40% - Accent2 3 4 2 2 6" xfId="20637"/>
    <cellStyle name="40% - Accent2 3 4 2 2 6 2" xfId="20638"/>
    <cellStyle name="40% - Accent2 3 4 2 2 7" xfId="20639"/>
    <cellStyle name="40% - Accent2 3 4 2 2 8" xfId="20640"/>
    <cellStyle name="40% - Accent2 3 4 2 2 9" xfId="20641"/>
    <cellStyle name="40% - Accent2 3 4 2 3" xfId="20642"/>
    <cellStyle name="40% - Accent2 3 4 2 3 2" xfId="20643"/>
    <cellStyle name="40% - Accent2 3 4 2 3 2 2" xfId="20644"/>
    <cellStyle name="40% - Accent2 3 4 2 3 3" xfId="20645"/>
    <cellStyle name="40% - Accent2 3 4 2 3 3 2" xfId="20646"/>
    <cellStyle name="40% - Accent2 3 4 2 3 4" xfId="20647"/>
    <cellStyle name="40% - Accent2 3 4 2 3 5" xfId="20648"/>
    <cellStyle name="40% - Accent2 3 4 2 3 6" xfId="20649"/>
    <cellStyle name="40% - Accent2 3 4 2 3 7" xfId="20650"/>
    <cellStyle name="40% - Accent2 3 4 2 4" xfId="20651"/>
    <cellStyle name="40% - Accent2 3 4 2 4 2" xfId="20652"/>
    <cellStyle name="40% - Accent2 3 4 2 4 2 2" xfId="20653"/>
    <cellStyle name="40% - Accent2 3 4 2 4 3" xfId="20654"/>
    <cellStyle name="40% - Accent2 3 4 2 4 3 2" xfId="20655"/>
    <cellStyle name="40% - Accent2 3 4 2 4 4" xfId="20656"/>
    <cellStyle name="40% - Accent2 3 4 2 4 5" xfId="20657"/>
    <cellStyle name="40% - Accent2 3 4 2 4 6" xfId="20658"/>
    <cellStyle name="40% - Accent2 3 4 2 4 7" xfId="20659"/>
    <cellStyle name="40% - Accent2 3 4 2 5" xfId="20660"/>
    <cellStyle name="40% - Accent2 3 4 2 5 2" xfId="20661"/>
    <cellStyle name="40% - Accent2 3 4 2 5 2 2" xfId="20662"/>
    <cellStyle name="40% - Accent2 3 4 2 5 3" xfId="20663"/>
    <cellStyle name="40% - Accent2 3 4 2 5 3 2" xfId="20664"/>
    <cellStyle name="40% - Accent2 3 4 2 5 4" xfId="20665"/>
    <cellStyle name="40% - Accent2 3 4 2 5 5" xfId="20666"/>
    <cellStyle name="40% - Accent2 3 4 2 5 6" xfId="20667"/>
    <cellStyle name="40% - Accent2 3 4 2 5 7" xfId="20668"/>
    <cellStyle name="40% - Accent2 3 4 2 6" xfId="20669"/>
    <cellStyle name="40% - Accent2 3 4 2 6 2" xfId="20670"/>
    <cellStyle name="40% - Accent2 3 4 2 7" xfId="20671"/>
    <cellStyle name="40% - Accent2 3 4 2 7 2" xfId="20672"/>
    <cellStyle name="40% - Accent2 3 4 2 8" xfId="20673"/>
    <cellStyle name="40% - Accent2 3 4 2 9" xfId="20674"/>
    <cellStyle name="40% - Accent2 3 4 3" xfId="20675"/>
    <cellStyle name="40% - Accent2 3 4 3 10" xfId="20676"/>
    <cellStyle name="40% - Accent2 3 4 3 11" xfId="20677"/>
    <cellStyle name="40% - Accent2 3 4 3 2" xfId="20678"/>
    <cellStyle name="40% - Accent2 3 4 3 2 10" xfId="20679"/>
    <cellStyle name="40% - Accent2 3 4 3 2 2" xfId="20680"/>
    <cellStyle name="40% - Accent2 3 4 3 2 2 2" xfId="20681"/>
    <cellStyle name="40% - Accent2 3 4 3 2 2 2 2" xfId="20682"/>
    <cellStyle name="40% - Accent2 3 4 3 2 2 3" xfId="20683"/>
    <cellStyle name="40% - Accent2 3 4 3 2 2 3 2" xfId="20684"/>
    <cellStyle name="40% - Accent2 3 4 3 2 2 4" xfId="20685"/>
    <cellStyle name="40% - Accent2 3 4 3 2 2 5" xfId="20686"/>
    <cellStyle name="40% - Accent2 3 4 3 2 2 6" xfId="20687"/>
    <cellStyle name="40% - Accent2 3 4 3 2 2 7" xfId="20688"/>
    <cellStyle name="40% - Accent2 3 4 3 2 3" xfId="20689"/>
    <cellStyle name="40% - Accent2 3 4 3 2 3 2" xfId="20690"/>
    <cellStyle name="40% - Accent2 3 4 3 2 3 2 2" xfId="20691"/>
    <cellStyle name="40% - Accent2 3 4 3 2 3 3" xfId="20692"/>
    <cellStyle name="40% - Accent2 3 4 3 2 3 3 2" xfId="20693"/>
    <cellStyle name="40% - Accent2 3 4 3 2 3 4" xfId="20694"/>
    <cellStyle name="40% - Accent2 3 4 3 2 3 5" xfId="20695"/>
    <cellStyle name="40% - Accent2 3 4 3 2 3 6" xfId="20696"/>
    <cellStyle name="40% - Accent2 3 4 3 2 3 7" xfId="20697"/>
    <cellStyle name="40% - Accent2 3 4 3 2 4" xfId="20698"/>
    <cellStyle name="40% - Accent2 3 4 3 2 4 2" xfId="20699"/>
    <cellStyle name="40% - Accent2 3 4 3 2 4 2 2" xfId="20700"/>
    <cellStyle name="40% - Accent2 3 4 3 2 4 3" xfId="20701"/>
    <cellStyle name="40% - Accent2 3 4 3 2 4 3 2" xfId="20702"/>
    <cellStyle name="40% - Accent2 3 4 3 2 4 4" xfId="20703"/>
    <cellStyle name="40% - Accent2 3 4 3 2 4 5" xfId="20704"/>
    <cellStyle name="40% - Accent2 3 4 3 2 4 6" xfId="20705"/>
    <cellStyle name="40% - Accent2 3 4 3 2 4 7" xfId="20706"/>
    <cellStyle name="40% - Accent2 3 4 3 2 5" xfId="20707"/>
    <cellStyle name="40% - Accent2 3 4 3 2 5 2" xfId="20708"/>
    <cellStyle name="40% - Accent2 3 4 3 2 6" xfId="20709"/>
    <cellStyle name="40% - Accent2 3 4 3 2 6 2" xfId="20710"/>
    <cellStyle name="40% - Accent2 3 4 3 2 7" xfId="20711"/>
    <cellStyle name="40% - Accent2 3 4 3 2 8" xfId="20712"/>
    <cellStyle name="40% - Accent2 3 4 3 2 9" xfId="20713"/>
    <cellStyle name="40% - Accent2 3 4 3 3" xfId="20714"/>
    <cellStyle name="40% - Accent2 3 4 3 3 2" xfId="20715"/>
    <cellStyle name="40% - Accent2 3 4 3 3 2 2" xfId="20716"/>
    <cellStyle name="40% - Accent2 3 4 3 3 3" xfId="20717"/>
    <cellStyle name="40% - Accent2 3 4 3 3 3 2" xfId="20718"/>
    <cellStyle name="40% - Accent2 3 4 3 3 4" xfId="20719"/>
    <cellStyle name="40% - Accent2 3 4 3 3 5" xfId="20720"/>
    <cellStyle name="40% - Accent2 3 4 3 3 6" xfId="20721"/>
    <cellStyle name="40% - Accent2 3 4 3 3 7" xfId="20722"/>
    <cellStyle name="40% - Accent2 3 4 3 4" xfId="20723"/>
    <cellStyle name="40% - Accent2 3 4 3 4 2" xfId="20724"/>
    <cellStyle name="40% - Accent2 3 4 3 4 2 2" xfId="20725"/>
    <cellStyle name="40% - Accent2 3 4 3 4 3" xfId="20726"/>
    <cellStyle name="40% - Accent2 3 4 3 4 3 2" xfId="20727"/>
    <cellStyle name="40% - Accent2 3 4 3 4 4" xfId="20728"/>
    <cellStyle name="40% - Accent2 3 4 3 4 5" xfId="20729"/>
    <cellStyle name="40% - Accent2 3 4 3 4 6" xfId="20730"/>
    <cellStyle name="40% - Accent2 3 4 3 4 7" xfId="20731"/>
    <cellStyle name="40% - Accent2 3 4 3 5" xfId="20732"/>
    <cellStyle name="40% - Accent2 3 4 3 5 2" xfId="20733"/>
    <cellStyle name="40% - Accent2 3 4 3 5 2 2" xfId="20734"/>
    <cellStyle name="40% - Accent2 3 4 3 5 3" xfId="20735"/>
    <cellStyle name="40% - Accent2 3 4 3 5 3 2" xfId="20736"/>
    <cellStyle name="40% - Accent2 3 4 3 5 4" xfId="20737"/>
    <cellStyle name="40% - Accent2 3 4 3 5 5" xfId="20738"/>
    <cellStyle name="40% - Accent2 3 4 3 5 6" xfId="20739"/>
    <cellStyle name="40% - Accent2 3 4 3 5 7" xfId="20740"/>
    <cellStyle name="40% - Accent2 3 4 3 6" xfId="20741"/>
    <cellStyle name="40% - Accent2 3 4 3 6 2" xfId="20742"/>
    <cellStyle name="40% - Accent2 3 4 3 7" xfId="20743"/>
    <cellStyle name="40% - Accent2 3 4 3 7 2" xfId="20744"/>
    <cellStyle name="40% - Accent2 3 4 3 8" xfId="20745"/>
    <cellStyle name="40% - Accent2 3 4 3 9" xfId="20746"/>
    <cellStyle name="40% - Accent2 3 4 4" xfId="20747"/>
    <cellStyle name="40% - Accent2 3 4 4 10" xfId="20748"/>
    <cellStyle name="40% - Accent2 3 4 4 2" xfId="20749"/>
    <cellStyle name="40% - Accent2 3 4 4 2 2" xfId="20750"/>
    <cellStyle name="40% - Accent2 3 4 4 2 2 2" xfId="20751"/>
    <cellStyle name="40% - Accent2 3 4 4 2 3" xfId="20752"/>
    <cellStyle name="40% - Accent2 3 4 4 2 3 2" xfId="20753"/>
    <cellStyle name="40% - Accent2 3 4 4 2 4" xfId="20754"/>
    <cellStyle name="40% - Accent2 3 4 4 2 5" xfId="20755"/>
    <cellStyle name="40% - Accent2 3 4 4 2 6" xfId="20756"/>
    <cellStyle name="40% - Accent2 3 4 4 2 7" xfId="20757"/>
    <cellStyle name="40% - Accent2 3 4 4 3" xfId="20758"/>
    <cellStyle name="40% - Accent2 3 4 4 3 2" xfId="20759"/>
    <cellStyle name="40% - Accent2 3 4 4 3 2 2" xfId="20760"/>
    <cellStyle name="40% - Accent2 3 4 4 3 3" xfId="20761"/>
    <cellStyle name="40% - Accent2 3 4 4 3 3 2" xfId="20762"/>
    <cellStyle name="40% - Accent2 3 4 4 3 4" xfId="20763"/>
    <cellStyle name="40% - Accent2 3 4 4 3 5" xfId="20764"/>
    <cellStyle name="40% - Accent2 3 4 4 3 6" xfId="20765"/>
    <cellStyle name="40% - Accent2 3 4 4 3 7" xfId="20766"/>
    <cellStyle name="40% - Accent2 3 4 4 4" xfId="20767"/>
    <cellStyle name="40% - Accent2 3 4 4 4 2" xfId="20768"/>
    <cellStyle name="40% - Accent2 3 4 4 4 2 2" xfId="20769"/>
    <cellStyle name="40% - Accent2 3 4 4 4 3" xfId="20770"/>
    <cellStyle name="40% - Accent2 3 4 4 4 3 2" xfId="20771"/>
    <cellStyle name="40% - Accent2 3 4 4 4 4" xfId="20772"/>
    <cellStyle name="40% - Accent2 3 4 4 4 5" xfId="20773"/>
    <cellStyle name="40% - Accent2 3 4 4 4 6" xfId="20774"/>
    <cellStyle name="40% - Accent2 3 4 4 4 7" xfId="20775"/>
    <cellStyle name="40% - Accent2 3 4 4 5" xfId="20776"/>
    <cellStyle name="40% - Accent2 3 4 4 5 2" xfId="20777"/>
    <cellStyle name="40% - Accent2 3 4 4 6" xfId="20778"/>
    <cellStyle name="40% - Accent2 3 4 4 6 2" xfId="20779"/>
    <cellStyle name="40% - Accent2 3 4 4 7" xfId="20780"/>
    <cellStyle name="40% - Accent2 3 4 4 8" xfId="20781"/>
    <cellStyle name="40% - Accent2 3 4 4 9" xfId="20782"/>
    <cellStyle name="40% - Accent2 3 4 5" xfId="20783"/>
    <cellStyle name="40% - Accent2 3 4 5 2" xfId="20784"/>
    <cellStyle name="40% - Accent2 3 4 5 2 2" xfId="20785"/>
    <cellStyle name="40% - Accent2 3 4 5 3" xfId="20786"/>
    <cellStyle name="40% - Accent2 3 4 5 3 2" xfId="20787"/>
    <cellStyle name="40% - Accent2 3 4 5 4" xfId="20788"/>
    <cellStyle name="40% - Accent2 3 4 5 5" xfId="20789"/>
    <cellStyle name="40% - Accent2 3 4 5 6" xfId="20790"/>
    <cellStyle name="40% - Accent2 3 4 5 7" xfId="20791"/>
    <cellStyle name="40% - Accent2 3 4 6" xfId="20792"/>
    <cellStyle name="40% - Accent2 3 4 6 2" xfId="20793"/>
    <cellStyle name="40% - Accent2 3 4 6 2 2" xfId="20794"/>
    <cellStyle name="40% - Accent2 3 4 6 3" xfId="20795"/>
    <cellStyle name="40% - Accent2 3 4 6 3 2" xfId="20796"/>
    <cellStyle name="40% - Accent2 3 4 6 4" xfId="20797"/>
    <cellStyle name="40% - Accent2 3 4 6 5" xfId="20798"/>
    <cellStyle name="40% - Accent2 3 4 6 6" xfId="20799"/>
    <cellStyle name="40% - Accent2 3 4 6 7" xfId="20800"/>
    <cellStyle name="40% - Accent2 3 4 7" xfId="20801"/>
    <cellStyle name="40% - Accent2 3 4 7 2" xfId="20802"/>
    <cellStyle name="40% - Accent2 3 4 7 2 2" xfId="20803"/>
    <cellStyle name="40% - Accent2 3 4 7 3" xfId="20804"/>
    <cellStyle name="40% - Accent2 3 4 7 3 2" xfId="20805"/>
    <cellStyle name="40% - Accent2 3 4 7 4" xfId="20806"/>
    <cellStyle name="40% - Accent2 3 4 7 5" xfId="20807"/>
    <cellStyle name="40% - Accent2 3 4 7 6" xfId="20808"/>
    <cellStyle name="40% - Accent2 3 4 7 7" xfId="20809"/>
    <cellStyle name="40% - Accent2 3 4 8" xfId="20810"/>
    <cellStyle name="40% - Accent2 3 4 8 2" xfId="20811"/>
    <cellStyle name="40% - Accent2 3 4 9" xfId="20812"/>
    <cellStyle name="40% - Accent2 3 4 9 2" xfId="20813"/>
    <cellStyle name="40% - Accent2 3 5" xfId="20814"/>
    <cellStyle name="40% - Accent2 3 5 10" xfId="20815"/>
    <cellStyle name="40% - Accent2 3 5 11" xfId="20816"/>
    <cellStyle name="40% - Accent2 3 5 12" xfId="20817"/>
    <cellStyle name="40% - Accent2 3 5 13" xfId="20818"/>
    <cellStyle name="40% - Accent2 3 5 2" xfId="20819"/>
    <cellStyle name="40% - Accent2 3 5 2 10" xfId="20820"/>
    <cellStyle name="40% - Accent2 3 5 2 11" xfId="20821"/>
    <cellStyle name="40% - Accent2 3 5 2 2" xfId="20822"/>
    <cellStyle name="40% - Accent2 3 5 2 2 10" xfId="20823"/>
    <cellStyle name="40% - Accent2 3 5 2 2 2" xfId="20824"/>
    <cellStyle name="40% - Accent2 3 5 2 2 2 2" xfId="20825"/>
    <cellStyle name="40% - Accent2 3 5 2 2 2 2 2" xfId="20826"/>
    <cellStyle name="40% - Accent2 3 5 2 2 2 3" xfId="20827"/>
    <cellStyle name="40% - Accent2 3 5 2 2 2 3 2" xfId="20828"/>
    <cellStyle name="40% - Accent2 3 5 2 2 2 4" xfId="20829"/>
    <cellStyle name="40% - Accent2 3 5 2 2 2 5" xfId="20830"/>
    <cellStyle name="40% - Accent2 3 5 2 2 2 6" xfId="20831"/>
    <cellStyle name="40% - Accent2 3 5 2 2 2 7" xfId="20832"/>
    <cellStyle name="40% - Accent2 3 5 2 2 3" xfId="20833"/>
    <cellStyle name="40% - Accent2 3 5 2 2 3 2" xfId="20834"/>
    <cellStyle name="40% - Accent2 3 5 2 2 3 2 2" xfId="20835"/>
    <cellStyle name="40% - Accent2 3 5 2 2 3 3" xfId="20836"/>
    <cellStyle name="40% - Accent2 3 5 2 2 3 3 2" xfId="20837"/>
    <cellStyle name="40% - Accent2 3 5 2 2 3 4" xfId="20838"/>
    <cellStyle name="40% - Accent2 3 5 2 2 3 5" xfId="20839"/>
    <cellStyle name="40% - Accent2 3 5 2 2 3 6" xfId="20840"/>
    <cellStyle name="40% - Accent2 3 5 2 2 3 7" xfId="20841"/>
    <cellStyle name="40% - Accent2 3 5 2 2 4" xfId="20842"/>
    <cellStyle name="40% - Accent2 3 5 2 2 4 2" xfId="20843"/>
    <cellStyle name="40% - Accent2 3 5 2 2 4 2 2" xfId="20844"/>
    <cellStyle name="40% - Accent2 3 5 2 2 4 3" xfId="20845"/>
    <cellStyle name="40% - Accent2 3 5 2 2 4 3 2" xfId="20846"/>
    <cellStyle name="40% - Accent2 3 5 2 2 4 4" xfId="20847"/>
    <cellStyle name="40% - Accent2 3 5 2 2 4 5" xfId="20848"/>
    <cellStyle name="40% - Accent2 3 5 2 2 4 6" xfId="20849"/>
    <cellStyle name="40% - Accent2 3 5 2 2 4 7" xfId="20850"/>
    <cellStyle name="40% - Accent2 3 5 2 2 5" xfId="20851"/>
    <cellStyle name="40% - Accent2 3 5 2 2 5 2" xfId="20852"/>
    <cellStyle name="40% - Accent2 3 5 2 2 6" xfId="20853"/>
    <cellStyle name="40% - Accent2 3 5 2 2 6 2" xfId="20854"/>
    <cellStyle name="40% - Accent2 3 5 2 2 7" xfId="20855"/>
    <cellStyle name="40% - Accent2 3 5 2 2 8" xfId="20856"/>
    <cellStyle name="40% - Accent2 3 5 2 2 9" xfId="20857"/>
    <cellStyle name="40% - Accent2 3 5 2 3" xfId="20858"/>
    <cellStyle name="40% - Accent2 3 5 2 3 2" xfId="20859"/>
    <cellStyle name="40% - Accent2 3 5 2 3 2 2" xfId="20860"/>
    <cellStyle name="40% - Accent2 3 5 2 3 3" xfId="20861"/>
    <cellStyle name="40% - Accent2 3 5 2 3 3 2" xfId="20862"/>
    <cellStyle name="40% - Accent2 3 5 2 3 4" xfId="20863"/>
    <cellStyle name="40% - Accent2 3 5 2 3 5" xfId="20864"/>
    <cellStyle name="40% - Accent2 3 5 2 3 6" xfId="20865"/>
    <cellStyle name="40% - Accent2 3 5 2 3 7" xfId="20866"/>
    <cellStyle name="40% - Accent2 3 5 2 4" xfId="20867"/>
    <cellStyle name="40% - Accent2 3 5 2 4 2" xfId="20868"/>
    <cellStyle name="40% - Accent2 3 5 2 4 2 2" xfId="20869"/>
    <cellStyle name="40% - Accent2 3 5 2 4 3" xfId="20870"/>
    <cellStyle name="40% - Accent2 3 5 2 4 3 2" xfId="20871"/>
    <cellStyle name="40% - Accent2 3 5 2 4 4" xfId="20872"/>
    <cellStyle name="40% - Accent2 3 5 2 4 5" xfId="20873"/>
    <cellStyle name="40% - Accent2 3 5 2 4 6" xfId="20874"/>
    <cellStyle name="40% - Accent2 3 5 2 4 7" xfId="20875"/>
    <cellStyle name="40% - Accent2 3 5 2 5" xfId="20876"/>
    <cellStyle name="40% - Accent2 3 5 2 5 2" xfId="20877"/>
    <cellStyle name="40% - Accent2 3 5 2 5 2 2" xfId="20878"/>
    <cellStyle name="40% - Accent2 3 5 2 5 3" xfId="20879"/>
    <cellStyle name="40% - Accent2 3 5 2 5 3 2" xfId="20880"/>
    <cellStyle name="40% - Accent2 3 5 2 5 4" xfId="20881"/>
    <cellStyle name="40% - Accent2 3 5 2 5 5" xfId="20882"/>
    <cellStyle name="40% - Accent2 3 5 2 5 6" xfId="20883"/>
    <cellStyle name="40% - Accent2 3 5 2 5 7" xfId="20884"/>
    <cellStyle name="40% - Accent2 3 5 2 6" xfId="20885"/>
    <cellStyle name="40% - Accent2 3 5 2 6 2" xfId="20886"/>
    <cellStyle name="40% - Accent2 3 5 2 7" xfId="20887"/>
    <cellStyle name="40% - Accent2 3 5 2 7 2" xfId="20888"/>
    <cellStyle name="40% - Accent2 3 5 2 8" xfId="20889"/>
    <cellStyle name="40% - Accent2 3 5 2 9" xfId="20890"/>
    <cellStyle name="40% - Accent2 3 5 3" xfId="20891"/>
    <cellStyle name="40% - Accent2 3 5 3 10" xfId="20892"/>
    <cellStyle name="40% - Accent2 3 5 3 11" xfId="20893"/>
    <cellStyle name="40% - Accent2 3 5 3 2" xfId="20894"/>
    <cellStyle name="40% - Accent2 3 5 3 2 10" xfId="20895"/>
    <cellStyle name="40% - Accent2 3 5 3 2 2" xfId="20896"/>
    <cellStyle name="40% - Accent2 3 5 3 2 2 2" xfId="20897"/>
    <cellStyle name="40% - Accent2 3 5 3 2 2 2 2" xfId="20898"/>
    <cellStyle name="40% - Accent2 3 5 3 2 2 3" xfId="20899"/>
    <cellStyle name="40% - Accent2 3 5 3 2 2 3 2" xfId="20900"/>
    <cellStyle name="40% - Accent2 3 5 3 2 2 4" xfId="20901"/>
    <cellStyle name="40% - Accent2 3 5 3 2 2 5" xfId="20902"/>
    <cellStyle name="40% - Accent2 3 5 3 2 2 6" xfId="20903"/>
    <cellStyle name="40% - Accent2 3 5 3 2 2 7" xfId="20904"/>
    <cellStyle name="40% - Accent2 3 5 3 2 3" xfId="20905"/>
    <cellStyle name="40% - Accent2 3 5 3 2 3 2" xfId="20906"/>
    <cellStyle name="40% - Accent2 3 5 3 2 3 2 2" xfId="20907"/>
    <cellStyle name="40% - Accent2 3 5 3 2 3 3" xfId="20908"/>
    <cellStyle name="40% - Accent2 3 5 3 2 3 3 2" xfId="20909"/>
    <cellStyle name="40% - Accent2 3 5 3 2 3 4" xfId="20910"/>
    <cellStyle name="40% - Accent2 3 5 3 2 3 5" xfId="20911"/>
    <cellStyle name="40% - Accent2 3 5 3 2 3 6" xfId="20912"/>
    <cellStyle name="40% - Accent2 3 5 3 2 3 7" xfId="20913"/>
    <cellStyle name="40% - Accent2 3 5 3 2 4" xfId="20914"/>
    <cellStyle name="40% - Accent2 3 5 3 2 4 2" xfId="20915"/>
    <cellStyle name="40% - Accent2 3 5 3 2 4 2 2" xfId="20916"/>
    <cellStyle name="40% - Accent2 3 5 3 2 4 3" xfId="20917"/>
    <cellStyle name="40% - Accent2 3 5 3 2 4 3 2" xfId="20918"/>
    <cellStyle name="40% - Accent2 3 5 3 2 4 4" xfId="20919"/>
    <cellStyle name="40% - Accent2 3 5 3 2 4 5" xfId="20920"/>
    <cellStyle name="40% - Accent2 3 5 3 2 4 6" xfId="20921"/>
    <cellStyle name="40% - Accent2 3 5 3 2 4 7" xfId="20922"/>
    <cellStyle name="40% - Accent2 3 5 3 2 5" xfId="20923"/>
    <cellStyle name="40% - Accent2 3 5 3 2 5 2" xfId="20924"/>
    <cellStyle name="40% - Accent2 3 5 3 2 6" xfId="20925"/>
    <cellStyle name="40% - Accent2 3 5 3 2 6 2" xfId="20926"/>
    <cellStyle name="40% - Accent2 3 5 3 2 7" xfId="20927"/>
    <cellStyle name="40% - Accent2 3 5 3 2 8" xfId="20928"/>
    <cellStyle name="40% - Accent2 3 5 3 2 9" xfId="20929"/>
    <cellStyle name="40% - Accent2 3 5 3 3" xfId="20930"/>
    <cellStyle name="40% - Accent2 3 5 3 3 2" xfId="20931"/>
    <cellStyle name="40% - Accent2 3 5 3 3 2 2" xfId="20932"/>
    <cellStyle name="40% - Accent2 3 5 3 3 3" xfId="20933"/>
    <cellStyle name="40% - Accent2 3 5 3 3 3 2" xfId="20934"/>
    <cellStyle name="40% - Accent2 3 5 3 3 4" xfId="20935"/>
    <cellStyle name="40% - Accent2 3 5 3 3 5" xfId="20936"/>
    <cellStyle name="40% - Accent2 3 5 3 3 6" xfId="20937"/>
    <cellStyle name="40% - Accent2 3 5 3 3 7" xfId="20938"/>
    <cellStyle name="40% - Accent2 3 5 3 4" xfId="20939"/>
    <cellStyle name="40% - Accent2 3 5 3 4 2" xfId="20940"/>
    <cellStyle name="40% - Accent2 3 5 3 4 2 2" xfId="20941"/>
    <cellStyle name="40% - Accent2 3 5 3 4 3" xfId="20942"/>
    <cellStyle name="40% - Accent2 3 5 3 4 3 2" xfId="20943"/>
    <cellStyle name="40% - Accent2 3 5 3 4 4" xfId="20944"/>
    <cellStyle name="40% - Accent2 3 5 3 4 5" xfId="20945"/>
    <cellStyle name="40% - Accent2 3 5 3 4 6" xfId="20946"/>
    <cellStyle name="40% - Accent2 3 5 3 4 7" xfId="20947"/>
    <cellStyle name="40% - Accent2 3 5 3 5" xfId="20948"/>
    <cellStyle name="40% - Accent2 3 5 3 5 2" xfId="20949"/>
    <cellStyle name="40% - Accent2 3 5 3 5 2 2" xfId="20950"/>
    <cellStyle name="40% - Accent2 3 5 3 5 3" xfId="20951"/>
    <cellStyle name="40% - Accent2 3 5 3 5 3 2" xfId="20952"/>
    <cellStyle name="40% - Accent2 3 5 3 5 4" xfId="20953"/>
    <cellStyle name="40% - Accent2 3 5 3 5 5" xfId="20954"/>
    <cellStyle name="40% - Accent2 3 5 3 5 6" xfId="20955"/>
    <cellStyle name="40% - Accent2 3 5 3 5 7" xfId="20956"/>
    <cellStyle name="40% - Accent2 3 5 3 6" xfId="20957"/>
    <cellStyle name="40% - Accent2 3 5 3 6 2" xfId="20958"/>
    <cellStyle name="40% - Accent2 3 5 3 7" xfId="20959"/>
    <cellStyle name="40% - Accent2 3 5 3 7 2" xfId="20960"/>
    <cellStyle name="40% - Accent2 3 5 3 8" xfId="20961"/>
    <cellStyle name="40% - Accent2 3 5 3 9" xfId="20962"/>
    <cellStyle name="40% - Accent2 3 5 4" xfId="20963"/>
    <cellStyle name="40% - Accent2 3 5 4 10" xfId="20964"/>
    <cellStyle name="40% - Accent2 3 5 4 2" xfId="20965"/>
    <cellStyle name="40% - Accent2 3 5 4 2 2" xfId="20966"/>
    <cellStyle name="40% - Accent2 3 5 4 2 2 2" xfId="20967"/>
    <cellStyle name="40% - Accent2 3 5 4 2 3" xfId="20968"/>
    <cellStyle name="40% - Accent2 3 5 4 2 3 2" xfId="20969"/>
    <cellStyle name="40% - Accent2 3 5 4 2 4" xfId="20970"/>
    <cellStyle name="40% - Accent2 3 5 4 2 5" xfId="20971"/>
    <cellStyle name="40% - Accent2 3 5 4 2 6" xfId="20972"/>
    <cellStyle name="40% - Accent2 3 5 4 2 7" xfId="20973"/>
    <cellStyle name="40% - Accent2 3 5 4 3" xfId="20974"/>
    <cellStyle name="40% - Accent2 3 5 4 3 2" xfId="20975"/>
    <cellStyle name="40% - Accent2 3 5 4 3 2 2" xfId="20976"/>
    <cellStyle name="40% - Accent2 3 5 4 3 3" xfId="20977"/>
    <cellStyle name="40% - Accent2 3 5 4 3 3 2" xfId="20978"/>
    <cellStyle name="40% - Accent2 3 5 4 3 4" xfId="20979"/>
    <cellStyle name="40% - Accent2 3 5 4 3 5" xfId="20980"/>
    <cellStyle name="40% - Accent2 3 5 4 3 6" xfId="20981"/>
    <cellStyle name="40% - Accent2 3 5 4 3 7" xfId="20982"/>
    <cellStyle name="40% - Accent2 3 5 4 4" xfId="20983"/>
    <cellStyle name="40% - Accent2 3 5 4 4 2" xfId="20984"/>
    <cellStyle name="40% - Accent2 3 5 4 4 2 2" xfId="20985"/>
    <cellStyle name="40% - Accent2 3 5 4 4 3" xfId="20986"/>
    <cellStyle name="40% - Accent2 3 5 4 4 3 2" xfId="20987"/>
    <cellStyle name="40% - Accent2 3 5 4 4 4" xfId="20988"/>
    <cellStyle name="40% - Accent2 3 5 4 4 5" xfId="20989"/>
    <cellStyle name="40% - Accent2 3 5 4 4 6" xfId="20990"/>
    <cellStyle name="40% - Accent2 3 5 4 4 7" xfId="20991"/>
    <cellStyle name="40% - Accent2 3 5 4 5" xfId="20992"/>
    <cellStyle name="40% - Accent2 3 5 4 5 2" xfId="20993"/>
    <cellStyle name="40% - Accent2 3 5 4 6" xfId="20994"/>
    <cellStyle name="40% - Accent2 3 5 4 6 2" xfId="20995"/>
    <cellStyle name="40% - Accent2 3 5 4 7" xfId="20996"/>
    <cellStyle name="40% - Accent2 3 5 4 8" xfId="20997"/>
    <cellStyle name="40% - Accent2 3 5 4 9" xfId="20998"/>
    <cellStyle name="40% - Accent2 3 5 5" xfId="20999"/>
    <cellStyle name="40% - Accent2 3 5 5 2" xfId="21000"/>
    <cellStyle name="40% - Accent2 3 5 5 2 2" xfId="21001"/>
    <cellStyle name="40% - Accent2 3 5 5 3" xfId="21002"/>
    <cellStyle name="40% - Accent2 3 5 5 3 2" xfId="21003"/>
    <cellStyle name="40% - Accent2 3 5 5 4" xfId="21004"/>
    <cellStyle name="40% - Accent2 3 5 5 5" xfId="21005"/>
    <cellStyle name="40% - Accent2 3 5 5 6" xfId="21006"/>
    <cellStyle name="40% - Accent2 3 5 5 7" xfId="21007"/>
    <cellStyle name="40% - Accent2 3 5 6" xfId="21008"/>
    <cellStyle name="40% - Accent2 3 5 6 2" xfId="21009"/>
    <cellStyle name="40% - Accent2 3 5 6 2 2" xfId="21010"/>
    <cellStyle name="40% - Accent2 3 5 6 3" xfId="21011"/>
    <cellStyle name="40% - Accent2 3 5 6 3 2" xfId="21012"/>
    <cellStyle name="40% - Accent2 3 5 6 4" xfId="21013"/>
    <cellStyle name="40% - Accent2 3 5 6 5" xfId="21014"/>
    <cellStyle name="40% - Accent2 3 5 6 6" xfId="21015"/>
    <cellStyle name="40% - Accent2 3 5 6 7" xfId="21016"/>
    <cellStyle name="40% - Accent2 3 5 7" xfId="21017"/>
    <cellStyle name="40% - Accent2 3 5 7 2" xfId="21018"/>
    <cellStyle name="40% - Accent2 3 5 7 2 2" xfId="21019"/>
    <cellStyle name="40% - Accent2 3 5 7 3" xfId="21020"/>
    <cellStyle name="40% - Accent2 3 5 7 3 2" xfId="21021"/>
    <cellStyle name="40% - Accent2 3 5 7 4" xfId="21022"/>
    <cellStyle name="40% - Accent2 3 5 7 5" xfId="21023"/>
    <cellStyle name="40% - Accent2 3 5 7 6" xfId="21024"/>
    <cellStyle name="40% - Accent2 3 5 7 7" xfId="21025"/>
    <cellStyle name="40% - Accent2 3 5 8" xfId="21026"/>
    <cellStyle name="40% - Accent2 3 5 8 2" xfId="21027"/>
    <cellStyle name="40% - Accent2 3 5 9" xfId="21028"/>
    <cellStyle name="40% - Accent2 3 5 9 2" xfId="21029"/>
    <cellStyle name="40% - Accent2 3 6" xfId="21030"/>
    <cellStyle name="40% - Accent2 3 6 10" xfId="21031"/>
    <cellStyle name="40% - Accent2 3 6 11" xfId="21032"/>
    <cellStyle name="40% - Accent2 3 6 12" xfId="21033"/>
    <cellStyle name="40% - Accent2 3 6 13" xfId="21034"/>
    <cellStyle name="40% - Accent2 3 6 2" xfId="21035"/>
    <cellStyle name="40% - Accent2 3 6 2 10" xfId="21036"/>
    <cellStyle name="40% - Accent2 3 6 2 11" xfId="21037"/>
    <cellStyle name="40% - Accent2 3 6 2 2" xfId="21038"/>
    <cellStyle name="40% - Accent2 3 6 2 2 10" xfId="21039"/>
    <cellStyle name="40% - Accent2 3 6 2 2 2" xfId="21040"/>
    <cellStyle name="40% - Accent2 3 6 2 2 2 2" xfId="21041"/>
    <cellStyle name="40% - Accent2 3 6 2 2 2 2 2" xfId="21042"/>
    <cellStyle name="40% - Accent2 3 6 2 2 2 3" xfId="21043"/>
    <cellStyle name="40% - Accent2 3 6 2 2 2 3 2" xfId="21044"/>
    <cellStyle name="40% - Accent2 3 6 2 2 2 4" xfId="21045"/>
    <cellStyle name="40% - Accent2 3 6 2 2 2 5" xfId="21046"/>
    <cellStyle name="40% - Accent2 3 6 2 2 2 6" xfId="21047"/>
    <cellStyle name="40% - Accent2 3 6 2 2 2 7" xfId="21048"/>
    <cellStyle name="40% - Accent2 3 6 2 2 3" xfId="21049"/>
    <cellStyle name="40% - Accent2 3 6 2 2 3 2" xfId="21050"/>
    <cellStyle name="40% - Accent2 3 6 2 2 3 2 2" xfId="21051"/>
    <cellStyle name="40% - Accent2 3 6 2 2 3 3" xfId="21052"/>
    <cellStyle name="40% - Accent2 3 6 2 2 3 3 2" xfId="21053"/>
    <cellStyle name="40% - Accent2 3 6 2 2 3 4" xfId="21054"/>
    <cellStyle name="40% - Accent2 3 6 2 2 3 5" xfId="21055"/>
    <cellStyle name="40% - Accent2 3 6 2 2 3 6" xfId="21056"/>
    <cellStyle name="40% - Accent2 3 6 2 2 3 7" xfId="21057"/>
    <cellStyle name="40% - Accent2 3 6 2 2 4" xfId="21058"/>
    <cellStyle name="40% - Accent2 3 6 2 2 4 2" xfId="21059"/>
    <cellStyle name="40% - Accent2 3 6 2 2 4 2 2" xfId="21060"/>
    <cellStyle name="40% - Accent2 3 6 2 2 4 3" xfId="21061"/>
    <cellStyle name="40% - Accent2 3 6 2 2 4 3 2" xfId="21062"/>
    <cellStyle name="40% - Accent2 3 6 2 2 4 4" xfId="21063"/>
    <cellStyle name="40% - Accent2 3 6 2 2 4 5" xfId="21064"/>
    <cellStyle name="40% - Accent2 3 6 2 2 4 6" xfId="21065"/>
    <cellStyle name="40% - Accent2 3 6 2 2 4 7" xfId="21066"/>
    <cellStyle name="40% - Accent2 3 6 2 2 5" xfId="21067"/>
    <cellStyle name="40% - Accent2 3 6 2 2 5 2" xfId="21068"/>
    <cellStyle name="40% - Accent2 3 6 2 2 6" xfId="21069"/>
    <cellStyle name="40% - Accent2 3 6 2 2 6 2" xfId="21070"/>
    <cellStyle name="40% - Accent2 3 6 2 2 7" xfId="21071"/>
    <cellStyle name="40% - Accent2 3 6 2 2 8" xfId="21072"/>
    <cellStyle name="40% - Accent2 3 6 2 2 9" xfId="21073"/>
    <cellStyle name="40% - Accent2 3 6 2 3" xfId="21074"/>
    <cellStyle name="40% - Accent2 3 6 2 3 2" xfId="21075"/>
    <cellStyle name="40% - Accent2 3 6 2 3 2 2" xfId="21076"/>
    <cellStyle name="40% - Accent2 3 6 2 3 3" xfId="21077"/>
    <cellStyle name="40% - Accent2 3 6 2 3 3 2" xfId="21078"/>
    <cellStyle name="40% - Accent2 3 6 2 3 4" xfId="21079"/>
    <cellStyle name="40% - Accent2 3 6 2 3 5" xfId="21080"/>
    <cellStyle name="40% - Accent2 3 6 2 3 6" xfId="21081"/>
    <cellStyle name="40% - Accent2 3 6 2 3 7" xfId="21082"/>
    <cellStyle name="40% - Accent2 3 6 2 4" xfId="21083"/>
    <cellStyle name="40% - Accent2 3 6 2 4 2" xfId="21084"/>
    <cellStyle name="40% - Accent2 3 6 2 4 2 2" xfId="21085"/>
    <cellStyle name="40% - Accent2 3 6 2 4 3" xfId="21086"/>
    <cellStyle name="40% - Accent2 3 6 2 4 3 2" xfId="21087"/>
    <cellStyle name="40% - Accent2 3 6 2 4 4" xfId="21088"/>
    <cellStyle name="40% - Accent2 3 6 2 4 5" xfId="21089"/>
    <cellStyle name="40% - Accent2 3 6 2 4 6" xfId="21090"/>
    <cellStyle name="40% - Accent2 3 6 2 4 7" xfId="21091"/>
    <cellStyle name="40% - Accent2 3 6 2 5" xfId="21092"/>
    <cellStyle name="40% - Accent2 3 6 2 5 2" xfId="21093"/>
    <cellStyle name="40% - Accent2 3 6 2 5 2 2" xfId="21094"/>
    <cellStyle name="40% - Accent2 3 6 2 5 3" xfId="21095"/>
    <cellStyle name="40% - Accent2 3 6 2 5 3 2" xfId="21096"/>
    <cellStyle name="40% - Accent2 3 6 2 5 4" xfId="21097"/>
    <cellStyle name="40% - Accent2 3 6 2 5 5" xfId="21098"/>
    <cellStyle name="40% - Accent2 3 6 2 5 6" xfId="21099"/>
    <cellStyle name="40% - Accent2 3 6 2 5 7" xfId="21100"/>
    <cellStyle name="40% - Accent2 3 6 2 6" xfId="21101"/>
    <cellStyle name="40% - Accent2 3 6 2 6 2" xfId="21102"/>
    <cellStyle name="40% - Accent2 3 6 2 7" xfId="21103"/>
    <cellStyle name="40% - Accent2 3 6 2 7 2" xfId="21104"/>
    <cellStyle name="40% - Accent2 3 6 2 8" xfId="21105"/>
    <cellStyle name="40% - Accent2 3 6 2 9" xfId="21106"/>
    <cellStyle name="40% - Accent2 3 6 3" xfId="21107"/>
    <cellStyle name="40% - Accent2 3 6 3 10" xfId="21108"/>
    <cellStyle name="40% - Accent2 3 6 3 11" xfId="21109"/>
    <cellStyle name="40% - Accent2 3 6 3 2" xfId="21110"/>
    <cellStyle name="40% - Accent2 3 6 3 2 10" xfId="21111"/>
    <cellStyle name="40% - Accent2 3 6 3 2 2" xfId="21112"/>
    <cellStyle name="40% - Accent2 3 6 3 2 2 2" xfId="21113"/>
    <cellStyle name="40% - Accent2 3 6 3 2 2 2 2" xfId="21114"/>
    <cellStyle name="40% - Accent2 3 6 3 2 2 3" xfId="21115"/>
    <cellStyle name="40% - Accent2 3 6 3 2 2 3 2" xfId="21116"/>
    <cellStyle name="40% - Accent2 3 6 3 2 2 4" xfId="21117"/>
    <cellStyle name="40% - Accent2 3 6 3 2 2 5" xfId="21118"/>
    <cellStyle name="40% - Accent2 3 6 3 2 2 6" xfId="21119"/>
    <cellStyle name="40% - Accent2 3 6 3 2 2 7" xfId="21120"/>
    <cellStyle name="40% - Accent2 3 6 3 2 3" xfId="21121"/>
    <cellStyle name="40% - Accent2 3 6 3 2 3 2" xfId="21122"/>
    <cellStyle name="40% - Accent2 3 6 3 2 3 2 2" xfId="21123"/>
    <cellStyle name="40% - Accent2 3 6 3 2 3 3" xfId="21124"/>
    <cellStyle name="40% - Accent2 3 6 3 2 3 3 2" xfId="21125"/>
    <cellStyle name="40% - Accent2 3 6 3 2 3 4" xfId="21126"/>
    <cellStyle name="40% - Accent2 3 6 3 2 3 5" xfId="21127"/>
    <cellStyle name="40% - Accent2 3 6 3 2 3 6" xfId="21128"/>
    <cellStyle name="40% - Accent2 3 6 3 2 3 7" xfId="21129"/>
    <cellStyle name="40% - Accent2 3 6 3 2 4" xfId="21130"/>
    <cellStyle name="40% - Accent2 3 6 3 2 4 2" xfId="21131"/>
    <cellStyle name="40% - Accent2 3 6 3 2 4 2 2" xfId="21132"/>
    <cellStyle name="40% - Accent2 3 6 3 2 4 3" xfId="21133"/>
    <cellStyle name="40% - Accent2 3 6 3 2 4 3 2" xfId="21134"/>
    <cellStyle name="40% - Accent2 3 6 3 2 4 4" xfId="21135"/>
    <cellStyle name="40% - Accent2 3 6 3 2 4 5" xfId="21136"/>
    <cellStyle name="40% - Accent2 3 6 3 2 4 6" xfId="21137"/>
    <cellStyle name="40% - Accent2 3 6 3 2 4 7" xfId="21138"/>
    <cellStyle name="40% - Accent2 3 6 3 2 5" xfId="21139"/>
    <cellStyle name="40% - Accent2 3 6 3 2 5 2" xfId="21140"/>
    <cellStyle name="40% - Accent2 3 6 3 2 6" xfId="21141"/>
    <cellStyle name="40% - Accent2 3 6 3 2 6 2" xfId="21142"/>
    <cellStyle name="40% - Accent2 3 6 3 2 7" xfId="21143"/>
    <cellStyle name="40% - Accent2 3 6 3 2 8" xfId="21144"/>
    <cellStyle name="40% - Accent2 3 6 3 2 9" xfId="21145"/>
    <cellStyle name="40% - Accent2 3 6 3 3" xfId="21146"/>
    <cellStyle name="40% - Accent2 3 6 3 3 2" xfId="21147"/>
    <cellStyle name="40% - Accent2 3 6 3 3 2 2" xfId="21148"/>
    <cellStyle name="40% - Accent2 3 6 3 3 3" xfId="21149"/>
    <cellStyle name="40% - Accent2 3 6 3 3 3 2" xfId="21150"/>
    <cellStyle name="40% - Accent2 3 6 3 3 4" xfId="21151"/>
    <cellStyle name="40% - Accent2 3 6 3 3 5" xfId="21152"/>
    <cellStyle name="40% - Accent2 3 6 3 3 6" xfId="21153"/>
    <cellStyle name="40% - Accent2 3 6 3 3 7" xfId="21154"/>
    <cellStyle name="40% - Accent2 3 6 3 4" xfId="21155"/>
    <cellStyle name="40% - Accent2 3 6 3 4 2" xfId="21156"/>
    <cellStyle name="40% - Accent2 3 6 3 4 2 2" xfId="21157"/>
    <cellStyle name="40% - Accent2 3 6 3 4 3" xfId="21158"/>
    <cellStyle name="40% - Accent2 3 6 3 4 3 2" xfId="21159"/>
    <cellStyle name="40% - Accent2 3 6 3 4 4" xfId="21160"/>
    <cellStyle name="40% - Accent2 3 6 3 4 5" xfId="21161"/>
    <cellStyle name="40% - Accent2 3 6 3 4 6" xfId="21162"/>
    <cellStyle name="40% - Accent2 3 6 3 4 7" xfId="21163"/>
    <cellStyle name="40% - Accent2 3 6 3 5" xfId="21164"/>
    <cellStyle name="40% - Accent2 3 6 3 5 2" xfId="21165"/>
    <cellStyle name="40% - Accent2 3 6 3 5 2 2" xfId="21166"/>
    <cellStyle name="40% - Accent2 3 6 3 5 3" xfId="21167"/>
    <cellStyle name="40% - Accent2 3 6 3 5 3 2" xfId="21168"/>
    <cellStyle name="40% - Accent2 3 6 3 5 4" xfId="21169"/>
    <cellStyle name="40% - Accent2 3 6 3 5 5" xfId="21170"/>
    <cellStyle name="40% - Accent2 3 6 3 5 6" xfId="21171"/>
    <cellStyle name="40% - Accent2 3 6 3 5 7" xfId="21172"/>
    <cellStyle name="40% - Accent2 3 6 3 6" xfId="21173"/>
    <cellStyle name="40% - Accent2 3 6 3 6 2" xfId="21174"/>
    <cellStyle name="40% - Accent2 3 6 3 7" xfId="21175"/>
    <cellStyle name="40% - Accent2 3 6 3 7 2" xfId="21176"/>
    <cellStyle name="40% - Accent2 3 6 3 8" xfId="21177"/>
    <cellStyle name="40% - Accent2 3 6 3 9" xfId="21178"/>
    <cellStyle name="40% - Accent2 3 6 4" xfId="21179"/>
    <cellStyle name="40% - Accent2 3 6 4 10" xfId="21180"/>
    <cellStyle name="40% - Accent2 3 6 4 2" xfId="21181"/>
    <cellStyle name="40% - Accent2 3 6 4 2 2" xfId="21182"/>
    <cellStyle name="40% - Accent2 3 6 4 2 2 2" xfId="21183"/>
    <cellStyle name="40% - Accent2 3 6 4 2 3" xfId="21184"/>
    <cellStyle name="40% - Accent2 3 6 4 2 3 2" xfId="21185"/>
    <cellStyle name="40% - Accent2 3 6 4 2 4" xfId="21186"/>
    <cellStyle name="40% - Accent2 3 6 4 2 5" xfId="21187"/>
    <cellStyle name="40% - Accent2 3 6 4 2 6" xfId="21188"/>
    <cellStyle name="40% - Accent2 3 6 4 2 7" xfId="21189"/>
    <cellStyle name="40% - Accent2 3 6 4 3" xfId="21190"/>
    <cellStyle name="40% - Accent2 3 6 4 3 2" xfId="21191"/>
    <cellStyle name="40% - Accent2 3 6 4 3 2 2" xfId="21192"/>
    <cellStyle name="40% - Accent2 3 6 4 3 3" xfId="21193"/>
    <cellStyle name="40% - Accent2 3 6 4 3 3 2" xfId="21194"/>
    <cellStyle name="40% - Accent2 3 6 4 3 4" xfId="21195"/>
    <cellStyle name="40% - Accent2 3 6 4 3 5" xfId="21196"/>
    <cellStyle name="40% - Accent2 3 6 4 3 6" xfId="21197"/>
    <cellStyle name="40% - Accent2 3 6 4 3 7" xfId="21198"/>
    <cellStyle name="40% - Accent2 3 6 4 4" xfId="21199"/>
    <cellStyle name="40% - Accent2 3 6 4 4 2" xfId="21200"/>
    <cellStyle name="40% - Accent2 3 6 4 4 2 2" xfId="21201"/>
    <cellStyle name="40% - Accent2 3 6 4 4 3" xfId="21202"/>
    <cellStyle name="40% - Accent2 3 6 4 4 3 2" xfId="21203"/>
    <cellStyle name="40% - Accent2 3 6 4 4 4" xfId="21204"/>
    <cellStyle name="40% - Accent2 3 6 4 4 5" xfId="21205"/>
    <cellStyle name="40% - Accent2 3 6 4 4 6" xfId="21206"/>
    <cellStyle name="40% - Accent2 3 6 4 4 7" xfId="21207"/>
    <cellStyle name="40% - Accent2 3 6 4 5" xfId="21208"/>
    <cellStyle name="40% - Accent2 3 6 4 5 2" xfId="21209"/>
    <cellStyle name="40% - Accent2 3 6 4 6" xfId="21210"/>
    <cellStyle name="40% - Accent2 3 6 4 6 2" xfId="21211"/>
    <cellStyle name="40% - Accent2 3 6 4 7" xfId="21212"/>
    <cellStyle name="40% - Accent2 3 6 4 8" xfId="21213"/>
    <cellStyle name="40% - Accent2 3 6 4 9" xfId="21214"/>
    <cellStyle name="40% - Accent2 3 6 5" xfId="21215"/>
    <cellStyle name="40% - Accent2 3 6 5 2" xfId="21216"/>
    <cellStyle name="40% - Accent2 3 6 5 2 2" xfId="21217"/>
    <cellStyle name="40% - Accent2 3 6 5 3" xfId="21218"/>
    <cellStyle name="40% - Accent2 3 6 5 3 2" xfId="21219"/>
    <cellStyle name="40% - Accent2 3 6 5 4" xfId="21220"/>
    <cellStyle name="40% - Accent2 3 6 5 5" xfId="21221"/>
    <cellStyle name="40% - Accent2 3 6 5 6" xfId="21222"/>
    <cellStyle name="40% - Accent2 3 6 5 7" xfId="21223"/>
    <cellStyle name="40% - Accent2 3 6 6" xfId="21224"/>
    <cellStyle name="40% - Accent2 3 6 6 2" xfId="21225"/>
    <cellStyle name="40% - Accent2 3 6 6 2 2" xfId="21226"/>
    <cellStyle name="40% - Accent2 3 6 6 3" xfId="21227"/>
    <cellStyle name="40% - Accent2 3 6 6 3 2" xfId="21228"/>
    <cellStyle name="40% - Accent2 3 6 6 4" xfId="21229"/>
    <cellStyle name="40% - Accent2 3 6 6 5" xfId="21230"/>
    <cellStyle name="40% - Accent2 3 6 6 6" xfId="21231"/>
    <cellStyle name="40% - Accent2 3 6 6 7" xfId="21232"/>
    <cellStyle name="40% - Accent2 3 6 7" xfId="21233"/>
    <cellStyle name="40% - Accent2 3 6 7 2" xfId="21234"/>
    <cellStyle name="40% - Accent2 3 6 7 2 2" xfId="21235"/>
    <cellStyle name="40% - Accent2 3 6 7 3" xfId="21236"/>
    <cellStyle name="40% - Accent2 3 6 7 3 2" xfId="21237"/>
    <cellStyle name="40% - Accent2 3 6 7 4" xfId="21238"/>
    <cellStyle name="40% - Accent2 3 6 7 5" xfId="21239"/>
    <cellStyle name="40% - Accent2 3 6 7 6" xfId="21240"/>
    <cellStyle name="40% - Accent2 3 6 7 7" xfId="21241"/>
    <cellStyle name="40% - Accent2 3 6 8" xfId="21242"/>
    <cellStyle name="40% - Accent2 3 6 8 2" xfId="21243"/>
    <cellStyle name="40% - Accent2 3 6 9" xfId="21244"/>
    <cellStyle name="40% - Accent2 3 6 9 2" xfId="21245"/>
    <cellStyle name="40% - Accent2 3 7" xfId="21246"/>
    <cellStyle name="40% - Accent2 3 7 10" xfId="21247"/>
    <cellStyle name="40% - Accent2 3 7 11" xfId="21248"/>
    <cellStyle name="40% - Accent2 3 7 2" xfId="21249"/>
    <cellStyle name="40% - Accent2 3 7 2 10" xfId="21250"/>
    <cellStyle name="40% - Accent2 3 7 2 2" xfId="21251"/>
    <cellStyle name="40% - Accent2 3 7 2 2 2" xfId="21252"/>
    <cellStyle name="40% - Accent2 3 7 2 2 2 2" xfId="21253"/>
    <cellStyle name="40% - Accent2 3 7 2 2 3" xfId="21254"/>
    <cellStyle name="40% - Accent2 3 7 2 2 3 2" xfId="21255"/>
    <cellStyle name="40% - Accent2 3 7 2 2 4" xfId="21256"/>
    <cellStyle name="40% - Accent2 3 7 2 2 5" xfId="21257"/>
    <cellStyle name="40% - Accent2 3 7 2 2 6" xfId="21258"/>
    <cellStyle name="40% - Accent2 3 7 2 2 7" xfId="21259"/>
    <cellStyle name="40% - Accent2 3 7 2 3" xfId="21260"/>
    <cellStyle name="40% - Accent2 3 7 2 3 2" xfId="21261"/>
    <cellStyle name="40% - Accent2 3 7 2 3 2 2" xfId="21262"/>
    <cellStyle name="40% - Accent2 3 7 2 3 3" xfId="21263"/>
    <cellStyle name="40% - Accent2 3 7 2 3 3 2" xfId="21264"/>
    <cellStyle name="40% - Accent2 3 7 2 3 4" xfId="21265"/>
    <cellStyle name="40% - Accent2 3 7 2 3 5" xfId="21266"/>
    <cellStyle name="40% - Accent2 3 7 2 3 6" xfId="21267"/>
    <cellStyle name="40% - Accent2 3 7 2 3 7" xfId="21268"/>
    <cellStyle name="40% - Accent2 3 7 2 4" xfId="21269"/>
    <cellStyle name="40% - Accent2 3 7 2 4 2" xfId="21270"/>
    <cellStyle name="40% - Accent2 3 7 2 4 2 2" xfId="21271"/>
    <cellStyle name="40% - Accent2 3 7 2 4 3" xfId="21272"/>
    <cellStyle name="40% - Accent2 3 7 2 4 3 2" xfId="21273"/>
    <cellStyle name="40% - Accent2 3 7 2 4 4" xfId="21274"/>
    <cellStyle name="40% - Accent2 3 7 2 4 5" xfId="21275"/>
    <cellStyle name="40% - Accent2 3 7 2 4 6" xfId="21276"/>
    <cellStyle name="40% - Accent2 3 7 2 4 7" xfId="21277"/>
    <cellStyle name="40% - Accent2 3 7 2 5" xfId="21278"/>
    <cellStyle name="40% - Accent2 3 7 2 5 2" xfId="21279"/>
    <cellStyle name="40% - Accent2 3 7 2 6" xfId="21280"/>
    <cellStyle name="40% - Accent2 3 7 2 6 2" xfId="21281"/>
    <cellStyle name="40% - Accent2 3 7 2 7" xfId="21282"/>
    <cellStyle name="40% - Accent2 3 7 2 8" xfId="21283"/>
    <cellStyle name="40% - Accent2 3 7 2 9" xfId="21284"/>
    <cellStyle name="40% - Accent2 3 7 3" xfId="21285"/>
    <cellStyle name="40% - Accent2 3 7 3 2" xfId="21286"/>
    <cellStyle name="40% - Accent2 3 7 3 2 2" xfId="21287"/>
    <cellStyle name="40% - Accent2 3 7 3 3" xfId="21288"/>
    <cellStyle name="40% - Accent2 3 7 3 3 2" xfId="21289"/>
    <cellStyle name="40% - Accent2 3 7 3 4" xfId="21290"/>
    <cellStyle name="40% - Accent2 3 7 3 5" xfId="21291"/>
    <cellStyle name="40% - Accent2 3 7 3 6" xfId="21292"/>
    <cellStyle name="40% - Accent2 3 7 3 7" xfId="21293"/>
    <cellStyle name="40% - Accent2 3 7 4" xfId="21294"/>
    <cellStyle name="40% - Accent2 3 7 4 2" xfId="21295"/>
    <cellStyle name="40% - Accent2 3 7 4 2 2" xfId="21296"/>
    <cellStyle name="40% - Accent2 3 7 4 3" xfId="21297"/>
    <cellStyle name="40% - Accent2 3 7 4 3 2" xfId="21298"/>
    <cellStyle name="40% - Accent2 3 7 4 4" xfId="21299"/>
    <cellStyle name="40% - Accent2 3 7 4 5" xfId="21300"/>
    <cellStyle name="40% - Accent2 3 7 4 6" xfId="21301"/>
    <cellStyle name="40% - Accent2 3 7 4 7" xfId="21302"/>
    <cellStyle name="40% - Accent2 3 7 5" xfId="21303"/>
    <cellStyle name="40% - Accent2 3 7 5 2" xfId="21304"/>
    <cellStyle name="40% - Accent2 3 7 5 2 2" xfId="21305"/>
    <cellStyle name="40% - Accent2 3 7 5 3" xfId="21306"/>
    <cellStyle name="40% - Accent2 3 7 5 3 2" xfId="21307"/>
    <cellStyle name="40% - Accent2 3 7 5 4" xfId="21308"/>
    <cellStyle name="40% - Accent2 3 7 5 5" xfId="21309"/>
    <cellStyle name="40% - Accent2 3 7 5 6" xfId="21310"/>
    <cellStyle name="40% - Accent2 3 7 5 7" xfId="21311"/>
    <cellStyle name="40% - Accent2 3 7 6" xfId="21312"/>
    <cellStyle name="40% - Accent2 3 7 6 2" xfId="21313"/>
    <cellStyle name="40% - Accent2 3 7 7" xfId="21314"/>
    <cellStyle name="40% - Accent2 3 7 7 2" xfId="21315"/>
    <cellStyle name="40% - Accent2 3 7 8" xfId="21316"/>
    <cellStyle name="40% - Accent2 3 7 9" xfId="21317"/>
    <cellStyle name="40% - Accent2 3 8" xfId="21318"/>
    <cellStyle name="40% - Accent2 3 8 10" xfId="21319"/>
    <cellStyle name="40% - Accent2 3 8 11" xfId="21320"/>
    <cellStyle name="40% - Accent2 3 8 2" xfId="21321"/>
    <cellStyle name="40% - Accent2 3 8 2 10" xfId="21322"/>
    <cellStyle name="40% - Accent2 3 8 2 2" xfId="21323"/>
    <cellStyle name="40% - Accent2 3 8 2 2 2" xfId="21324"/>
    <cellStyle name="40% - Accent2 3 8 2 2 2 2" xfId="21325"/>
    <cellStyle name="40% - Accent2 3 8 2 2 3" xfId="21326"/>
    <cellStyle name="40% - Accent2 3 8 2 2 3 2" xfId="21327"/>
    <cellStyle name="40% - Accent2 3 8 2 2 4" xfId="21328"/>
    <cellStyle name="40% - Accent2 3 8 2 2 5" xfId="21329"/>
    <cellStyle name="40% - Accent2 3 8 2 2 6" xfId="21330"/>
    <cellStyle name="40% - Accent2 3 8 2 2 7" xfId="21331"/>
    <cellStyle name="40% - Accent2 3 8 2 3" xfId="21332"/>
    <cellStyle name="40% - Accent2 3 8 2 3 2" xfId="21333"/>
    <cellStyle name="40% - Accent2 3 8 2 3 2 2" xfId="21334"/>
    <cellStyle name="40% - Accent2 3 8 2 3 3" xfId="21335"/>
    <cellStyle name="40% - Accent2 3 8 2 3 3 2" xfId="21336"/>
    <cellStyle name="40% - Accent2 3 8 2 3 4" xfId="21337"/>
    <cellStyle name="40% - Accent2 3 8 2 3 5" xfId="21338"/>
    <cellStyle name="40% - Accent2 3 8 2 3 6" xfId="21339"/>
    <cellStyle name="40% - Accent2 3 8 2 3 7" xfId="21340"/>
    <cellStyle name="40% - Accent2 3 8 2 4" xfId="21341"/>
    <cellStyle name="40% - Accent2 3 8 2 4 2" xfId="21342"/>
    <cellStyle name="40% - Accent2 3 8 2 4 2 2" xfId="21343"/>
    <cellStyle name="40% - Accent2 3 8 2 4 3" xfId="21344"/>
    <cellStyle name="40% - Accent2 3 8 2 4 3 2" xfId="21345"/>
    <cellStyle name="40% - Accent2 3 8 2 4 4" xfId="21346"/>
    <cellStyle name="40% - Accent2 3 8 2 4 5" xfId="21347"/>
    <cellStyle name="40% - Accent2 3 8 2 4 6" xfId="21348"/>
    <cellStyle name="40% - Accent2 3 8 2 4 7" xfId="21349"/>
    <cellStyle name="40% - Accent2 3 8 2 5" xfId="21350"/>
    <cellStyle name="40% - Accent2 3 8 2 5 2" xfId="21351"/>
    <cellStyle name="40% - Accent2 3 8 2 6" xfId="21352"/>
    <cellStyle name="40% - Accent2 3 8 2 6 2" xfId="21353"/>
    <cellStyle name="40% - Accent2 3 8 2 7" xfId="21354"/>
    <cellStyle name="40% - Accent2 3 8 2 8" xfId="21355"/>
    <cellStyle name="40% - Accent2 3 8 2 9" xfId="21356"/>
    <cellStyle name="40% - Accent2 3 8 3" xfId="21357"/>
    <cellStyle name="40% - Accent2 3 8 3 2" xfId="21358"/>
    <cellStyle name="40% - Accent2 3 8 3 2 2" xfId="21359"/>
    <cellStyle name="40% - Accent2 3 8 3 3" xfId="21360"/>
    <cellStyle name="40% - Accent2 3 8 3 3 2" xfId="21361"/>
    <cellStyle name="40% - Accent2 3 8 3 4" xfId="21362"/>
    <cellStyle name="40% - Accent2 3 8 3 5" xfId="21363"/>
    <cellStyle name="40% - Accent2 3 8 3 6" xfId="21364"/>
    <cellStyle name="40% - Accent2 3 8 3 7" xfId="21365"/>
    <cellStyle name="40% - Accent2 3 8 4" xfId="21366"/>
    <cellStyle name="40% - Accent2 3 8 4 2" xfId="21367"/>
    <cellStyle name="40% - Accent2 3 8 4 2 2" xfId="21368"/>
    <cellStyle name="40% - Accent2 3 8 4 3" xfId="21369"/>
    <cellStyle name="40% - Accent2 3 8 4 3 2" xfId="21370"/>
    <cellStyle name="40% - Accent2 3 8 4 4" xfId="21371"/>
    <cellStyle name="40% - Accent2 3 8 4 5" xfId="21372"/>
    <cellStyle name="40% - Accent2 3 8 4 6" xfId="21373"/>
    <cellStyle name="40% - Accent2 3 8 4 7" xfId="21374"/>
    <cellStyle name="40% - Accent2 3 8 5" xfId="21375"/>
    <cellStyle name="40% - Accent2 3 8 5 2" xfId="21376"/>
    <cellStyle name="40% - Accent2 3 8 5 2 2" xfId="21377"/>
    <cellStyle name="40% - Accent2 3 8 5 3" xfId="21378"/>
    <cellStyle name="40% - Accent2 3 8 5 3 2" xfId="21379"/>
    <cellStyle name="40% - Accent2 3 8 5 4" xfId="21380"/>
    <cellStyle name="40% - Accent2 3 8 5 5" xfId="21381"/>
    <cellStyle name="40% - Accent2 3 8 5 6" xfId="21382"/>
    <cellStyle name="40% - Accent2 3 8 5 7" xfId="21383"/>
    <cellStyle name="40% - Accent2 3 8 6" xfId="21384"/>
    <cellStyle name="40% - Accent2 3 8 6 2" xfId="21385"/>
    <cellStyle name="40% - Accent2 3 8 7" xfId="21386"/>
    <cellStyle name="40% - Accent2 3 8 7 2" xfId="21387"/>
    <cellStyle name="40% - Accent2 3 8 8" xfId="21388"/>
    <cellStyle name="40% - Accent2 3 8 9" xfId="21389"/>
    <cellStyle name="40% - Accent2 3 9" xfId="21390"/>
    <cellStyle name="40% - Accent2 3 9 10" xfId="21391"/>
    <cellStyle name="40% - Accent2 3 9 2" xfId="21392"/>
    <cellStyle name="40% - Accent2 3 9 2 2" xfId="21393"/>
    <cellStyle name="40% - Accent2 3 9 2 2 2" xfId="21394"/>
    <cellStyle name="40% - Accent2 3 9 2 3" xfId="21395"/>
    <cellStyle name="40% - Accent2 3 9 2 3 2" xfId="21396"/>
    <cellStyle name="40% - Accent2 3 9 2 4" xfId="21397"/>
    <cellStyle name="40% - Accent2 3 9 2 5" xfId="21398"/>
    <cellStyle name="40% - Accent2 3 9 2 6" xfId="21399"/>
    <cellStyle name="40% - Accent2 3 9 2 7" xfId="21400"/>
    <cellStyle name="40% - Accent2 3 9 3" xfId="21401"/>
    <cellStyle name="40% - Accent2 3 9 3 2" xfId="21402"/>
    <cellStyle name="40% - Accent2 3 9 3 2 2" xfId="21403"/>
    <cellStyle name="40% - Accent2 3 9 3 3" xfId="21404"/>
    <cellStyle name="40% - Accent2 3 9 3 3 2" xfId="21405"/>
    <cellStyle name="40% - Accent2 3 9 3 4" xfId="21406"/>
    <cellStyle name="40% - Accent2 3 9 3 5" xfId="21407"/>
    <cellStyle name="40% - Accent2 3 9 3 6" xfId="21408"/>
    <cellStyle name="40% - Accent2 3 9 3 7" xfId="21409"/>
    <cellStyle name="40% - Accent2 3 9 4" xfId="21410"/>
    <cellStyle name="40% - Accent2 3 9 4 2" xfId="21411"/>
    <cellStyle name="40% - Accent2 3 9 4 2 2" xfId="21412"/>
    <cellStyle name="40% - Accent2 3 9 4 3" xfId="21413"/>
    <cellStyle name="40% - Accent2 3 9 4 3 2" xfId="21414"/>
    <cellStyle name="40% - Accent2 3 9 4 4" xfId="21415"/>
    <cellStyle name="40% - Accent2 3 9 4 5" xfId="21416"/>
    <cellStyle name="40% - Accent2 3 9 4 6" xfId="21417"/>
    <cellStyle name="40% - Accent2 3 9 4 7" xfId="21418"/>
    <cellStyle name="40% - Accent2 3 9 5" xfId="21419"/>
    <cellStyle name="40% - Accent2 3 9 5 2" xfId="21420"/>
    <cellStyle name="40% - Accent2 3 9 6" xfId="21421"/>
    <cellStyle name="40% - Accent2 3 9 6 2" xfId="21422"/>
    <cellStyle name="40% - Accent2 3 9 7" xfId="21423"/>
    <cellStyle name="40% - Accent2 3 9 8" xfId="21424"/>
    <cellStyle name="40% - Accent2 3 9 9" xfId="21425"/>
    <cellStyle name="40% - Accent2 4" xfId="21426"/>
    <cellStyle name="40% - Accent2 4 2" xfId="37932"/>
    <cellStyle name="40% - Accent2 4 3" xfId="37933"/>
    <cellStyle name="40% - Accent2 5" xfId="21427"/>
    <cellStyle name="40% - Accent2 5 2" xfId="37934"/>
    <cellStyle name="40% - Accent2 5 3" xfId="37935"/>
    <cellStyle name="40% - Accent2 6" xfId="21428"/>
    <cellStyle name="40% - Accent2 6 2" xfId="37936"/>
    <cellStyle name="40% - Accent2 7" xfId="37937"/>
    <cellStyle name="40% - Accent2 8" xfId="37938"/>
    <cellStyle name="40% - Accent3" xfId="632" builtinId="39" customBuiltin="1"/>
    <cellStyle name="40% - Accent3 2" xfId="72"/>
    <cellStyle name="40% - Accent3 2 10" xfId="21429"/>
    <cellStyle name="40% - Accent3 2 10 2" xfId="21430"/>
    <cellStyle name="40% - Accent3 2 10 2 2" xfId="21431"/>
    <cellStyle name="40% - Accent3 2 10 3" xfId="21432"/>
    <cellStyle name="40% - Accent3 2 10 3 2" xfId="21433"/>
    <cellStyle name="40% - Accent3 2 10 4" xfId="21434"/>
    <cellStyle name="40% - Accent3 2 10 5" xfId="21435"/>
    <cellStyle name="40% - Accent3 2 10 6" xfId="21436"/>
    <cellStyle name="40% - Accent3 2 10 7" xfId="21437"/>
    <cellStyle name="40% - Accent3 2 11" xfId="21438"/>
    <cellStyle name="40% - Accent3 2 11 2" xfId="21439"/>
    <cellStyle name="40% - Accent3 2 11 2 2" xfId="21440"/>
    <cellStyle name="40% - Accent3 2 11 3" xfId="21441"/>
    <cellStyle name="40% - Accent3 2 11 3 2" xfId="21442"/>
    <cellStyle name="40% - Accent3 2 11 4" xfId="21443"/>
    <cellStyle name="40% - Accent3 2 11 5" xfId="21444"/>
    <cellStyle name="40% - Accent3 2 11 6" xfId="21445"/>
    <cellStyle name="40% - Accent3 2 11 7" xfId="21446"/>
    <cellStyle name="40% - Accent3 2 12" xfId="21447"/>
    <cellStyle name="40% - Accent3 2 12 2" xfId="21448"/>
    <cellStyle name="40% - Accent3 2 12 2 2" xfId="21449"/>
    <cellStyle name="40% - Accent3 2 12 3" xfId="21450"/>
    <cellStyle name="40% - Accent3 2 12 3 2" xfId="21451"/>
    <cellStyle name="40% - Accent3 2 12 4" xfId="21452"/>
    <cellStyle name="40% - Accent3 2 12 5" xfId="21453"/>
    <cellStyle name="40% - Accent3 2 12 6" xfId="21454"/>
    <cellStyle name="40% - Accent3 2 12 7" xfId="21455"/>
    <cellStyle name="40% - Accent3 2 13" xfId="21456"/>
    <cellStyle name="40% - Accent3 2 13 2" xfId="21457"/>
    <cellStyle name="40% - Accent3 2 14" xfId="21458"/>
    <cellStyle name="40% - Accent3 2 15" xfId="21459"/>
    <cellStyle name="40% - Accent3 2 16" xfId="21460"/>
    <cellStyle name="40% - Accent3 2 17" xfId="21461"/>
    <cellStyle name="40% - Accent3 2 18" xfId="21462"/>
    <cellStyle name="40% - Accent3 2 19" xfId="21463"/>
    <cellStyle name="40% - Accent3 2 2" xfId="21464"/>
    <cellStyle name="40% - Accent3 2 2 10" xfId="21465"/>
    <cellStyle name="40% - Accent3 2 2 11" xfId="21466"/>
    <cellStyle name="40% - Accent3 2 2 12" xfId="21467"/>
    <cellStyle name="40% - Accent3 2 2 13" xfId="21468"/>
    <cellStyle name="40% - Accent3 2 2 14" xfId="21469"/>
    <cellStyle name="40% - Accent3 2 2 2" xfId="21470"/>
    <cellStyle name="40% - Accent3 2 2 2 10" xfId="21471"/>
    <cellStyle name="40% - Accent3 2 2 2 11" xfId="21472"/>
    <cellStyle name="40% - Accent3 2 2 2 2" xfId="21473"/>
    <cellStyle name="40% - Accent3 2 2 2 2 10" xfId="21474"/>
    <cellStyle name="40% - Accent3 2 2 2 2 2" xfId="21475"/>
    <cellStyle name="40% - Accent3 2 2 2 2 2 2" xfId="21476"/>
    <cellStyle name="40% - Accent3 2 2 2 2 2 2 2" xfId="21477"/>
    <cellStyle name="40% - Accent3 2 2 2 2 2 3" xfId="21478"/>
    <cellStyle name="40% - Accent3 2 2 2 2 2 3 2" xfId="21479"/>
    <cellStyle name="40% - Accent3 2 2 2 2 2 4" xfId="21480"/>
    <cellStyle name="40% - Accent3 2 2 2 2 2 5" xfId="21481"/>
    <cellStyle name="40% - Accent3 2 2 2 2 2 6" xfId="21482"/>
    <cellStyle name="40% - Accent3 2 2 2 2 2 7" xfId="21483"/>
    <cellStyle name="40% - Accent3 2 2 2 2 3" xfId="21484"/>
    <cellStyle name="40% - Accent3 2 2 2 2 3 2" xfId="21485"/>
    <cellStyle name="40% - Accent3 2 2 2 2 3 2 2" xfId="21486"/>
    <cellStyle name="40% - Accent3 2 2 2 2 3 3" xfId="21487"/>
    <cellStyle name="40% - Accent3 2 2 2 2 3 3 2" xfId="21488"/>
    <cellStyle name="40% - Accent3 2 2 2 2 3 4" xfId="21489"/>
    <cellStyle name="40% - Accent3 2 2 2 2 3 5" xfId="21490"/>
    <cellStyle name="40% - Accent3 2 2 2 2 3 6" xfId="21491"/>
    <cellStyle name="40% - Accent3 2 2 2 2 3 7" xfId="21492"/>
    <cellStyle name="40% - Accent3 2 2 2 2 4" xfId="21493"/>
    <cellStyle name="40% - Accent3 2 2 2 2 4 2" xfId="21494"/>
    <cellStyle name="40% - Accent3 2 2 2 2 4 2 2" xfId="21495"/>
    <cellStyle name="40% - Accent3 2 2 2 2 4 3" xfId="21496"/>
    <cellStyle name="40% - Accent3 2 2 2 2 4 3 2" xfId="21497"/>
    <cellStyle name="40% - Accent3 2 2 2 2 4 4" xfId="21498"/>
    <cellStyle name="40% - Accent3 2 2 2 2 4 5" xfId="21499"/>
    <cellStyle name="40% - Accent3 2 2 2 2 4 6" xfId="21500"/>
    <cellStyle name="40% - Accent3 2 2 2 2 4 7" xfId="21501"/>
    <cellStyle name="40% - Accent3 2 2 2 2 5" xfId="21502"/>
    <cellStyle name="40% - Accent3 2 2 2 2 5 2" xfId="21503"/>
    <cellStyle name="40% - Accent3 2 2 2 2 6" xfId="21504"/>
    <cellStyle name="40% - Accent3 2 2 2 2 6 2" xfId="21505"/>
    <cellStyle name="40% - Accent3 2 2 2 2 7" xfId="21506"/>
    <cellStyle name="40% - Accent3 2 2 2 2 8" xfId="21507"/>
    <cellStyle name="40% - Accent3 2 2 2 2 9" xfId="21508"/>
    <cellStyle name="40% - Accent3 2 2 2 3" xfId="21509"/>
    <cellStyle name="40% - Accent3 2 2 2 3 2" xfId="21510"/>
    <cellStyle name="40% - Accent3 2 2 2 3 2 2" xfId="21511"/>
    <cellStyle name="40% - Accent3 2 2 2 3 3" xfId="21512"/>
    <cellStyle name="40% - Accent3 2 2 2 3 3 2" xfId="21513"/>
    <cellStyle name="40% - Accent3 2 2 2 3 4" xfId="21514"/>
    <cellStyle name="40% - Accent3 2 2 2 3 5" xfId="21515"/>
    <cellStyle name="40% - Accent3 2 2 2 3 6" xfId="21516"/>
    <cellStyle name="40% - Accent3 2 2 2 3 7" xfId="21517"/>
    <cellStyle name="40% - Accent3 2 2 2 4" xfId="21518"/>
    <cellStyle name="40% - Accent3 2 2 2 4 2" xfId="21519"/>
    <cellStyle name="40% - Accent3 2 2 2 4 2 2" xfId="21520"/>
    <cellStyle name="40% - Accent3 2 2 2 4 3" xfId="21521"/>
    <cellStyle name="40% - Accent3 2 2 2 4 3 2" xfId="21522"/>
    <cellStyle name="40% - Accent3 2 2 2 4 4" xfId="21523"/>
    <cellStyle name="40% - Accent3 2 2 2 4 5" xfId="21524"/>
    <cellStyle name="40% - Accent3 2 2 2 4 6" xfId="21525"/>
    <cellStyle name="40% - Accent3 2 2 2 4 7" xfId="21526"/>
    <cellStyle name="40% - Accent3 2 2 2 5" xfId="21527"/>
    <cellStyle name="40% - Accent3 2 2 2 5 2" xfId="21528"/>
    <cellStyle name="40% - Accent3 2 2 2 5 2 2" xfId="21529"/>
    <cellStyle name="40% - Accent3 2 2 2 5 3" xfId="21530"/>
    <cellStyle name="40% - Accent3 2 2 2 5 3 2" xfId="21531"/>
    <cellStyle name="40% - Accent3 2 2 2 5 4" xfId="21532"/>
    <cellStyle name="40% - Accent3 2 2 2 5 5" xfId="21533"/>
    <cellStyle name="40% - Accent3 2 2 2 5 6" xfId="21534"/>
    <cellStyle name="40% - Accent3 2 2 2 5 7" xfId="21535"/>
    <cellStyle name="40% - Accent3 2 2 2 6" xfId="21536"/>
    <cellStyle name="40% - Accent3 2 2 2 6 2" xfId="21537"/>
    <cellStyle name="40% - Accent3 2 2 2 7" xfId="21538"/>
    <cellStyle name="40% - Accent3 2 2 2 7 2" xfId="21539"/>
    <cellStyle name="40% - Accent3 2 2 2 8" xfId="21540"/>
    <cellStyle name="40% - Accent3 2 2 2 9" xfId="21541"/>
    <cellStyle name="40% - Accent3 2 2 3" xfId="21542"/>
    <cellStyle name="40% - Accent3 2 2 3 10" xfId="21543"/>
    <cellStyle name="40% - Accent3 2 2 3 11" xfId="21544"/>
    <cellStyle name="40% - Accent3 2 2 3 2" xfId="21545"/>
    <cellStyle name="40% - Accent3 2 2 3 2 10" xfId="21546"/>
    <cellStyle name="40% - Accent3 2 2 3 2 2" xfId="21547"/>
    <cellStyle name="40% - Accent3 2 2 3 2 2 2" xfId="21548"/>
    <cellStyle name="40% - Accent3 2 2 3 2 2 2 2" xfId="21549"/>
    <cellStyle name="40% - Accent3 2 2 3 2 2 3" xfId="21550"/>
    <cellStyle name="40% - Accent3 2 2 3 2 2 3 2" xfId="21551"/>
    <cellStyle name="40% - Accent3 2 2 3 2 2 4" xfId="21552"/>
    <cellStyle name="40% - Accent3 2 2 3 2 2 5" xfId="21553"/>
    <cellStyle name="40% - Accent3 2 2 3 2 2 6" xfId="21554"/>
    <cellStyle name="40% - Accent3 2 2 3 2 2 7" xfId="21555"/>
    <cellStyle name="40% - Accent3 2 2 3 2 3" xfId="21556"/>
    <cellStyle name="40% - Accent3 2 2 3 2 3 2" xfId="21557"/>
    <cellStyle name="40% - Accent3 2 2 3 2 3 2 2" xfId="21558"/>
    <cellStyle name="40% - Accent3 2 2 3 2 3 3" xfId="21559"/>
    <cellStyle name="40% - Accent3 2 2 3 2 3 3 2" xfId="21560"/>
    <cellStyle name="40% - Accent3 2 2 3 2 3 4" xfId="21561"/>
    <cellStyle name="40% - Accent3 2 2 3 2 3 5" xfId="21562"/>
    <cellStyle name="40% - Accent3 2 2 3 2 3 6" xfId="21563"/>
    <cellStyle name="40% - Accent3 2 2 3 2 3 7" xfId="21564"/>
    <cellStyle name="40% - Accent3 2 2 3 2 4" xfId="21565"/>
    <cellStyle name="40% - Accent3 2 2 3 2 4 2" xfId="21566"/>
    <cellStyle name="40% - Accent3 2 2 3 2 4 2 2" xfId="21567"/>
    <cellStyle name="40% - Accent3 2 2 3 2 4 3" xfId="21568"/>
    <cellStyle name="40% - Accent3 2 2 3 2 4 3 2" xfId="21569"/>
    <cellStyle name="40% - Accent3 2 2 3 2 4 4" xfId="21570"/>
    <cellStyle name="40% - Accent3 2 2 3 2 4 5" xfId="21571"/>
    <cellStyle name="40% - Accent3 2 2 3 2 4 6" xfId="21572"/>
    <cellStyle name="40% - Accent3 2 2 3 2 4 7" xfId="21573"/>
    <cellStyle name="40% - Accent3 2 2 3 2 5" xfId="21574"/>
    <cellStyle name="40% - Accent3 2 2 3 2 5 2" xfId="21575"/>
    <cellStyle name="40% - Accent3 2 2 3 2 6" xfId="21576"/>
    <cellStyle name="40% - Accent3 2 2 3 2 6 2" xfId="21577"/>
    <cellStyle name="40% - Accent3 2 2 3 2 7" xfId="21578"/>
    <cellStyle name="40% - Accent3 2 2 3 2 8" xfId="21579"/>
    <cellStyle name="40% - Accent3 2 2 3 2 9" xfId="21580"/>
    <cellStyle name="40% - Accent3 2 2 3 3" xfId="21581"/>
    <cellStyle name="40% - Accent3 2 2 3 3 2" xfId="21582"/>
    <cellStyle name="40% - Accent3 2 2 3 3 2 2" xfId="21583"/>
    <cellStyle name="40% - Accent3 2 2 3 3 3" xfId="21584"/>
    <cellStyle name="40% - Accent3 2 2 3 3 3 2" xfId="21585"/>
    <cellStyle name="40% - Accent3 2 2 3 3 4" xfId="21586"/>
    <cellStyle name="40% - Accent3 2 2 3 3 5" xfId="21587"/>
    <cellStyle name="40% - Accent3 2 2 3 3 6" xfId="21588"/>
    <cellStyle name="40% - Accent3 2 2 3 3 7" xfId="21589"/>
    <cellStyle name="40% - Accent3 2 2 3 4" xfId="21590"/>
    <cellStyle name="40% - Accent3 2 2 3 4 2" xfId="21591"/>
    <cellStyle name="40% - Accent3 2 2 3 4 2 2" xfId="21592"/>
    <cellStyle name="40% - Accent3 2 2 3 4 3" xfId="21593"/>
    <cellStyle name="40% - Accent3 2 2 3 4 3 2" xfId="21594"/>
    <cellStyle name="40% - Accent3 2 2 3 4 4" xfId="21595"/>
    <cellStyle name="40% - Accent3 2 2 3 4 5" xfId="21596"/>
    <cellStyle name="40% - Accent3 2 2 3 4 6" xfId="21597"/>
    <cellStyle name="40% - Accent3 2 2 3 4 7" xfId="21598"/>
    <cellStyle name="40% - Accent3 2 2 3 5" xfId="21599"/>
    <cellStyle name="40% - Accent3 2 2 3 5 2" xfId="21600"/>
    <cellStyle name="40% - Accent3 2 2 3 5 2 2" xfId="21601"/>
    <cellStyle name="40% - Accent3 2 2 3 5 3" xfId="21602"/>
    <cellStyle name="40% - Accent3 2 2 3 5 3 2" xfId="21603"/>
    <cellStyle name="40% - Accent3 2 2 3 5 4" xfId="21604"/>
    <cellStyle name="40% - Accent3 2 2 3 5 5" xfId="21605"/>
    <cellStyle name="40% - Accent3 2 2 3 5 6" xfId="21606"/>
    <cellStyle name="40% - Accent3 2 2 3 5 7" xfId="21607"/>
    <cellStyle name="40% - Accent3 2 2 3 6" xfId="21608"/>
    <cellStyle name="40% - Accent3 2 2 3 6 2" xfId="21609"/>
    <cellStyle name="40% - Accent3 2 2 3 7" xfId="21610"/>
    <cellStyle name="40% - Accent3 2 2 3 7 2" xfId="21611"/>
    <cellStyle name="40% - Accent3 2 2 3 8" xfId="21612"/>
    <cellStyle name="40% - Accent3 2 2 3 9" xfId="21613"/>
    <cellStyle name="40% - Accent3 2 2 4" xfId="21614"/>
    <cellStyle name="40% - Accent3 2 2 4 10" xfId="21615"/>
    <cellStyle name="40% - Accent3 2 2 4 2" xfId="21616"/>
    <cellStyle name="40% - Accent3 2 2 4 2 2" xfId="21617"/>
    <cellStyle name="40% - Accent3 2 2 4 2 2 2" xfId="21618"/>
    <cellStyle name="40% - Accent3 2 2 4 2 3" xfId="21619"/>
    <cellStyle name="40% - Accent3 2 2 4 2 3 2" xfId="21620"/>
    <cellStyle name="40% - Accent3 2 2 4 2 4" xfId="21621"/>
    <cellStyle name="40% - Accent3 2 2 4 2 5" xfId="21622"/>
    <cellStyle name="40% - Accent3 2 2 4 2 6" xfId="21623"/>
    <cellStyle name="40% - Accent3 2 2 4 2 7" xfId="21624"/>
    <cellStyle name="40% - Accent3 2 2 4 3" xfId="21625"/>
    <cellStyle name="40% - Accent3 2 2 4 3 2" xfId="21626"/>
    <cellStyle name="40% - Accent3 2 2 4 3 2 2" xfId="21627"/>
    <cellStyle name="40% - Accent3 2 2 4 3 3" xfId="21628"/>
    <cellStyle name="40% - Accent3 2 2 4 3 3 2" xfId="21629"/>
    <cellStyle name="40% - Accent3 2 2 4 3 4" xfId="21630"/>
    <cellStyle name="40% - Accent3 2 2 4 3 5" xfId="21631"/>
    <cellStyle name="40% - Accent3 2 2 4 3 6" xfId="21632"/>
    <cellStyle name="40% - Accent3 2 2 4 3 7" xfId="21633"/>
    <cellStyle name="40% - Accent3 2 2 4 4" xfId="21634"/>
    <cellStyle name="40% - Accent3 2 2 4 4 2" xfId="21635"/>
    <cellStyle name="40% - Accent3 2 2 4 4 2 2" xfId="21636"/>
    <cellStyle name="40% - Accent3 2 2 4 4 3" xfId="21637"/>
    <cellStyle name="40% - Accent3 2 2 4 4 3 2" xfId="21638"/>
    <cellStyle name="40% - Accent3 2 2 4 4 4" xfId="21639"/>
    <cellStyle name="40% - Accent3 2 2 4 4 5" xfId="21640"/>
    <cellStyle name="40% - Accent3 2 2 4 4 6" xfId="21641"/>
    <cellStyle name="40% - Accent3 2 2 4 4 7" xfId="21642"/>
    <cellStyle name="40% - Accent3 2 2 4 5" xfId="21643"/>
    <cellStyle name="40% - Accent3 2 2 4 5 2" xfId="21644"/>
    <cellStyle name="40% - Accent3 2 2 4 6" xfId="21645"/>
    <cellStyle name="40% - Accent3 2 2 4 6 2" xfId="21646"/>
    <cellStyle name="40% - Accent3 2 2 4 7" xfId="21647"/>
    <cellStyle name="40% - Accent3 2 2 4 8" xfId="21648"/>
    <cellStyle name="40% - Accent3 2 2 4 9" xfId="21649"/>
    <cellStyle name="40% - Accent3 2 2 5" xfId="21650"/>
    <cellStyle name="40% - Accent3 2 2 5 2" xfId="21651"/>
    <cellStyle name="40% - Accent3 2 2 5 2 2" xfId="21652"/>
    <cellStyle name="40% - Accent3 2 2 5 3" xfId="21653"/>
    <cellStyle name="40% - Accent3 2 2 5 3 2" xfId="21654"/>
    <cellStyle name="40% - Accent3 2 2 5 4" xfId="21655"/>
    <cellStyle name="40% - Accent3 2 2 5 5" xfId="21656"/>
    <cellStyle name="40% - Accent3 2 2 5 6" xfId="21657"/>
    <cellStyle name="40% - Accent3 2 2 5 7" xfId="21658"/>
    <cellStyle name="40% - Accent3 2 2 6" xfId="21659"/>
    <cellStyle name="40% - Accent3 2 2 6 2" xfId="21660"/>
    <cellStyle name="40% - Accent3 2 2 6 2 2" xfId="21661"/>
    <cellStyle name="40% - Accent3 2 2 6 3" xfId="21662"/>
    <cellStyle name="40% - Accent3 2 2 6 3 2" xfId="21663"/>
    <cellStyle name="40% - Accent3 2 2 6 4" xfId="21664"/>
    <cellStyle name="40% - Accent3 2 2 6 5" xfId="21665"/>
    <cellStyle name="40% - Accent3 2 2 6 6" xfId="21666"/>
    <cellStyle name="40% - Accent3 2 2 6 7" xfId="21667"/>
    <cellStyle name="40% - Accent3 2 2 7" xfId="21668"/>
    <cellStyle name="40% - Accent3 2 2 7 2" xfId="21669"/>
    <cellStyle name="40% - Accent3 2 2 7 2 2" xfId="21670"/>
    <cellStyle name="40% - Accent3 2 2 7 3" xfId="21671"/>
    <cellStyle name="40% - Accent3 2 2 7 3 2" xfId="21672"/>
    <cellStyle name="40% - Accent3 2 2 7 4" xfId="21673"/>
    <cellStyle name="40% - Accent3 2 2 7 5" xfId="21674"/>
    <cellStyle name="40% - Accent3 2 2 7 6" xfId="21675"/>
    <cellStyle name="40% - Accent3 2 2 7 7" xfId="21676"/>
    <cellStyle name="40% - Accent3 2 2 8" xfId="21677"/>
    <cellStyle name="40% - Accent3 2 2 8 2" xfId="21678"/>
    <cellStyle name="40% - Accent3 2 2 9" xfId="21679"/>
    <cellStyle name="40% - Accent3 2 2 9 2" xfId="21680"/>
    <cellStyle name="40% - Accent3 2 3" xfId="21681"/>
    <cellStyle name="40% - Accent3 2 3 10" xfId="21682"/>
    <cellStyle name="40% - Accent3 2 3 11" xfId="21683"/>
    <cellStyle name="40% - Accent3 2 3 12" xfId="21684"/>
    <cellStyle name="40% - Accent3 2 3 13" xfId="21685"/>
    <cellStyle name="40% - Accent3 2 3 2" xfId="21686"/>
    <cellStyle name="40% - Accent3 2 3 2 10" xfId="21687"/>
    <cellStyle name="40% - Accent3 2 3 2 11" xfId="21688"/>
    <cellStyle name="40% - Accent3 2 3 2 2" xfId="21689"/>
    <cellStyle name="40% - Accent3 2 3 2 2 10" xfId="21690"/>
    <cellStyle name="40% - Accent3 2 3 2 2 2" xfId="21691"/>
    <cellStyle name="40% - Accent3 2 3 2 2 2 2" xfId="21692"/>
    <cellStyle name="40% - Accent3 2 3 2 2 2 2 2" xfId="21693"/>
    <cellStyle name="40% - Accent3 2 3 2 2 2 3" xfId="21694"/>
    <cellStyle name="40% - Accent3 2 3 2 2 2 3 2" xfId="21695"/>
    <cellStyle name="40% - Accent3 2 3 2 2 2 4" xfId="21696"/>
    <cellStyle name="40% - Accent3 2 3 2 2 2 5" xfId="21697"/>
    <cellStyle name="40% - Accent3 2 3 2 2 2 6" xfId="21698"/>
    <cellStyle name="40% - Accent3 2 3 2 2 2 7" xfId="21699"/>
    <cellStyle name="40% - Accent3 2 3 2 2 3" xfId="21700"/>
    <cellStyle name="40% - Accent3 2 3 2 2 3 2" xfId="21701"/>
    <cellStyle name="40% - Accent3 2 3 2 2 3 2 2" xfId="21702"/>
    <cellStyle name="40% - Accent3 2 3 2 2 3 3" xfId="21703"/>
    <cellStyle name="40% - Accent3 2 3 2 2 3 3 2" xfId="21704"/>
    <cellStyle name="40% - Accent3 2 3 2 2 3 4" xfId="21705"/>
    <cellStyle name="40% - Accent3 2 3 2 2 3 5" xfId="21706"/>
    <cellStyle name="40% - Accent3 2 3 2 2 3 6" xfId="21707"/>
    <cellStyle name="40% - Accent3 2 3 2 2 3 7" xfId="21708"/>
    <cellStyle name="40% - Accent3 2 3 2 2 4" xfId="21709"/>
    <cellStyle name="40% - Accent3 2 3 2 2 4 2" xfId="21710"/>
    <cellStyle name="40% - Accent3 2 3 2 2 4 2 2" xfId="21711"/>
    <cellStyle name="40% - Accent3 2 3 2 2 4 3" xfId="21712"/>
    <cellStyle name="40% - Accent3 2 3 2 2 4 3 2" xfId="21713"/>
    <cellStyle name="40% - Accent3 2 3 2 2 4 4" xfId="21714"/>
    <cellStyle name="40% - Accent3 2 3 2 2 4 5" xfId="21715"/>
    <cellStyle name="40% - Accent3 2 3 2 2 4 6" xfId="21716"/>
    <cellStyle name="40% - Accent3 2 3 2 2 4 7" xfId="21717"/>
    <cellStyle name="40% - Accent3 2 3 2 2 5" xfId="21718"/>
    <cellStyle name="40% - Accent3 2 3 2 2 5 2" xfId="21719"/>
    <cellStyle name="40% - Accent3 2 3 2 2 6" xfId="21720"/>
    <cellStyle name="40% - Accent3 2 3 2 2 6 2" xfId="21721"/>
    <cellStyle name="40% - Accent3 2 3 2 2 7" xfId="21722"/>
    <cellStyle name="40% - Accent3 2 3 2 2 8" xfId="21723"/>
    <cellStyle name="40% - Accent3 2 3 2 2 9" xfId="21724"/>
    <cellStyle name="40% - Accent3 2 3 2 3" xfId="21725"/>
    <cellStyle name="40% - Accent3 2 3 2 3 2" xfId="21726"/>
    <cellStyle name="40% - Accent3 2 3 2 3 2 2" xfId="21727"/>
    <cellStyle name="40% - Accent3 2 3 2 3 3" xfId="21728"/>
    <cellStyle name="40% - Accent3 2 3 2 3 3 2" xfId="21729"/>
    <cellStyle name="40% - Accent3 2 3 2 3 4" xfId="21730"/>
    <cellStyle name="40% - Accent3 2 3 2 3 5" xfId="21731"/>
    <cellStyle name="40% - Accent3 2 3 2 3 6" xfId="21732"/>
    <cellStyle name="40% - Accent3 2 3 2 3 7" xfId="21733"/>
    <cellStyle name="40% - Accent3 2 3 2 4" xfId="21734"/>
    <cellStyle name="40% - Accent3 2 3 2 4 2" xfId="21735"/>
    <cellStyle name="40% - Accent3 2 3 2 4 2 2" xfId="21736"/>
    <cellStyle name="40% - Accent3 2 3 2 4 3" xfId="21737"/>
    <cellStyle name="40% - Accent3 2 3 2 4 3 2" xfId="21738"/>
    <cellStyle name="40% - Accent3 2 3 2 4 4" xfId="21739"/>
    <cellStyle name="40% - Accent3 2 3 2 4 5" xfId="21740"/>
    <cellStyle name="40% - Accent3 2 3 2 4 6" xfId="21741"/>
    <cellStyle name="40% - Accent3 2 3 2 4 7" xfId="21742"/>
    <cellStyle name="40% - Accent3 2 3 2 5" xfId="21743"/>
    <cellStyle name="40% - Accent3 2 3 2 5 2" xfId="21744"/>
    <cellStyle name="40% - Accent3 2 3 2 5 2 2" xfId="21745"/>
    <cellStyle name="40% - Accent3 2 3 2 5 3" xfId="21746"/>
    <cellStyle name="40% - Accent3 2 3 2 5 3 2" xfId="21747"/>
    <cellStyle name="40% - Accent3 2 3 2 5 4" xfId="21748"/>
    <cellStyle name="40% - Accent3 2 3 2 5 5" xfId="21749"/>
    <cellStyle name="40% - Accent3 2 3 2 5 6" xfId="21750"/>
    <cellStyle name="40% - Accent3 2 3 2 5 7" xfId="21751"/>
    <cellStyle name="40% - Accent3 2 3 2 6" xfId="21752"/>
    <cellStyle name="40% - Accent3 2 3 2 6 2" xfId="21753"/>
    <cellStyle name="40% - Accent3 2 3 2 7" xfId="21754"/>
    <cellStyle name="40% - Accent3 2 3 2 7 2" xfId="21755"/>
    <cellStyle name="40% - Accent3 2 3 2 8" xfId="21756"/>
    <cellStyle name="40% - Accent3 2 3 2 9" xfId="21757"/>
    <cellStyle name="40% - Accent3 2 3 3" xfId="21758"/>
    <cellStyle name="40% - Accent3 2 3 3 10" xfId="21759"/>
    <cellStyle name="40% - Accent3 2 3 3 11" xfId="21760"/>
    <cellStyle name="40% - Accent3 2 3 3 2" xfId="21761"/>
    <cellStyle name="40% - Accent3 2 3 3 2 10" xfId="21762"/>
    <cellStyle name="40% - Accent3 2 3 3 2 2" xfId="21763"/>
    <cellStyle name="40% - Accent3 2 3 3 2 2 2" xfId="21764"/>
    <cellStyle name="40% - Accent3 2 3 3 2 2 2 2" xfId="21765"/>
    <cellStyle name="40% - Accent3 2 3 3 2 2 3" xfId="21766"/>
    <cellStyle name="40% - Accent3 2 3 3 2 2 3 2" xfId="21767"/>
    <cellStyle name="40% - Accent3 2 3 3 2 2 4" xfId="21768"/>
    <cellStyle name="40% - Accent3 2 3 3 2 2 5" xfId="21769"/>
    <cellStyle name="40% - Accent3 2 3 3 2 2 6" xfId="21770"/>
    <cellStyle name="40% - Accent3 2 3 3 2 2 7" xfId="21771"/>
    <cellStyle name="40% - Accent3 2 3 3 2 3" xfId="21772"/>
    <cellStyle name="40% - Accent3 2 3 3 2 3 2" xfId="21773"/>
    <cellStyle name="40% - Accent3 2 3 3 2 3 2 2" xfId="21774"/>
    <cellStyle name="40% - Accent3 2 3 3 2 3 3" xfId="21775"/>
    <cellStyle name="40% - Accent3 2 3 3 2 3 3 2" xfId="21776"/>
    <cellStyle name="40% - Accent3 2 3 3 2 3 4" xfId="21777"/>
    <cellStyle name="40% - Accent3 2 3 3 2 3 5" xfId="21778"/>
    <cellStyle name="40% - Accent3 2 3 3 2 3 6" xfId="21779"/>
    <cellStyle name="40% - Accent3 2 3 3 2 3 7" xfId="21780"/>
    <cellStyle name="40% - Accent3 2 3 3 2 4" xfId="21781"/>
    <cellStyle name="40% - Accent3 2 3 3 2 4 2" xfId="21782"/>
    <cellStyle name="40% - Accent3 2 3 3 2 4 2 2" xfId="21783"/>
    <cellStyle name="40% - Accent3 2 3 3 2 4 3" xfId="21784"/>
    <cellStyle name="40% - Accent3 2 3 3 2 4 3 2" xfId="21785"/>
    <cellStyle name="40% - Accent3 2 3 3 2 4 4" xfId="21786"/>
    <cellStyle name="40% - Accent3 2 3 3 2 4 5" xfId="21787"/>
    <cellStyle name="40% - Accent3 2 3 3 2 4 6" xfId="21788"/>
    <cellStyle name="40% - Accent3 2 3 3 2 4 7" xfId="21789"/>
    <cellStyle name="40% - Accent3 2 3 3 2 5" xfId="21790"/>
    <cellStyle name="40% - Accent3 2 3 3 2 5 2" xfId="21791"/>
    <cellStyle name="40% - Accent3 2 3 3 2 6" xfId="21792"/>
    <cellStyle name="40% - Accent3 2 3 3 2 6 2" xfId="21793"/>
    <cellStyle name="40% - Accent3 2 3 3 2 7" xfId="21794"/>
    <cellStyle name="40% - Accent3 2 3 3 2 8" xfId="21795"/>
    <cellStyle name="40% - Accent3 2 3 3 2 9" xfId="21796"/>
    <cellStyle name="40% - Accent3 2 3 3 3" xfId="21797"/>
    <cellStyle name="40% - Accent3 2 3 3 3 2" xfId="21798"/>
    <cellStyle name="40% - Accent3 2 3 3 3 2 2" xfId="21799"/>
    <cellStyle name="40% - Accent3 2 3 3 3 3" xfId="21800"/>
    <cellStyle name="40% - Accent3 2 3 3 3 3 2" xfId="21801"/>
    <cellStyle name="40% - Accent3 2 3 3 3 4" xfId="21802"/>
    <cellStyle name="40% - Accent3 2 3 3 3 5" xfId="21803"/>
    <cellStyle name="40% - Accent3 2 3 3 3 6" xfId="21804"/>
    <cellStyle name="40% - Accent3 2 3 3 3 7" xfId="21805"/>
    <cellStyle name="40% - Accent3 2 3 3 4" xfId="21806"/>
    <cellStyle name="40% - Accent3 2 3 3 4 2" xfId="21807"/>
    <cellStyle name="40% - Accent3 2 3 3 4 2 2" xfId="21808"/>
    <cellStyle name="40% - Accent3 2 3 3 4 3" xfId="21809"/>
    <cellStyle name="40% - Accent3 2 3 3 4 3 2" xfId="21810"/>
    <cellStyle name="40% - Accent3 2 3 3 4 4" xfId="21811"/>
    <cellStyle name="40% - Accent3 2 3 3 4 5" xfId="21812"/>
    <cellStyle name="40% - Accent3 2 3 3 4 6" xfId="21813"/>
    <cellStyle name="40% - Accent3 2 3 3 4 7" xfId="21814"/>
    <cellStyle name="40% - Accent3 2 3 3 5" xfId="21815"/>
    <cellStyle name="40% - Accent3 2 3 3 5 2" xfId="21816"/>
    <cellStyle name="40% - Accent3 2 3 3 5 2 2" xfId="21817"/>
    <cellStyle name="40% - Accent3 2 3 3 5 3" xfId="21818"/>
    <cellStyle name="40% - Accent3 2 3 3 5 3 2" xfId="21819"/>
    <cellStyle name="40% - Accent3 2 3 3 5 4" xfId="21820"/>
    <cellStyle name="40% - Accent3 2 3 3 5 5" xfId="21821"/>
    <cellStyle name="40% - Accent3 2 3 3 5 6" xfId="21822"/>
    <cellStyle name="40% - Accent3 2 3 3 5 7" xfId="21823"/>
    <cellStyle name="40% - Accent3 2 3 3 6" xfId="21824"/>
    <cellStyle name="40% - Accent3 2 3 3 6 2" xfId="21825"/>
    <cellStyle name="40% - Accent3 2 3 3 7" xfId="21826"/>
    <cellStyle name="40% - Accent3 2 3 3 7 2" xfId="21827"/>
    <cellStyle name="40% - Accent3 2 3 3 8" xfId="21828"/>
    <cellStyle name="40% - Accent3 2 3 3 9" xfId="21829"/>
    <cellStyle name="40% - Accent3 2 3 4" xfId="21830"/>
    <cellStyle name="40% - Accent3 2 3 4 10" xfId="21831"/>
    <cellStyle name="40% - Accent3 2 3 4 2" xfId="21832"/>
    <cellStyle name="40% - Accent3 2 3 4 2 2" xfId="21833"/>
    <cellStyle name="40% - Accent3 2 3 4 2 2 2" xfId="21834"/>
    <cellStyle name="40% - Accent3 2 3 4 2 3" xfId="21835"/>
    <cellStyle name="40% - Accent3 2 3 4 2 3 2" xfId="21836"/>
    <cellStyle name="40% - Accent3 2 3 4 2 4" xfId="21837"/>
    <cellStyle name="40% - Accent3 2 3 4 2 5" xfId="21838"/>
    <cellStyle name="40% - Accent3 2 3 4 2 6" xfId="21839"/>
    <cellStyle name="40% - Accent3 2 3 4 2 7" xfId="21840"/>
    <cellStyle name="40% - Accent3 2 3 4 3" xfId="21841"/>
    <cellStyle name="40% - Accent3 2 3 4 3 2" xfId="21842"/>
    <cellStyle name="40% - Accent3 2 3 4 3 2 2" xfId="21843"/>
    <cellStyle name="40% - Accent3 2 3 4 3 3" xfId="21844"/>
    <cellStyle name="40% - Accent3 2 3 4 3 3 2" xfId="21845"/>
    <cellStyle name="40% - Accent3 2 3 4 3 4" xfId="21846"/>
    <cellStyle name="40% - Accent3 2 3 4 3 5" xfId="21847"/>
    <cellStyle name="40% - Accent3 2 3 4 3 6" xfId="21848"/>
    <cellStyle name="40% - Accent3 2 3 4 3 7" xfId="21849"/>
    <cellStyle name="40% - Accent3 2 3 4 4" xfId="21850"/>
    <cellStyle name="40% - Accent3 2 3 4 4 2" xfId="21851"/>
    <cellStyle name="40% - Accent3 2 3 4 4 2 2" xfId="21852"/>
    <cellStyle name="40% - Accent3 2 3 4 4 3" xfId="21853"/>
    <cellStyle name="40% - Accent3 2 3 4 4 3 2" xfId="21854"/>
    <cellStyle name="40% - Accent3 2 3 4 4 4" xfId="21855"/>
    <cellStyle name="40% - Accent3 2 3 4 4 5" xfId="21856"/>
    <cellStyle name="40% - Accent3 2 3 4 4 6" xfId="21857"/>
    <cellStyle name="40% - Accent3 2 3 4 4 7" xfId="21858"/>
    <cellStyle name="40% - Accent3 2 3 4 5" xfId="21859"/>
    <cellStyle name="40% - Accent3 2 3 4 5 2" xfId="21860"/>
    <cellStyle name="40% - Accent3 2 3 4 6" xfId="21861"/>
    <cellStyle name="40% - Accent3 2 3 4 6 2" xfId="21862"/>
    <cellStyle name="40% - Accent3 2 3 4 7" xfId="21863"/>
    <cellStyle name="40% - Accent3 2 3 4 8" xfId="21864"/>
    <cellStyle name="40% - Accent3 2 3 4 9" xfId="21865"/>
    <cellStyle name="40% - Accent3 2 3 5" xfId="21866"/>
    <cellStyle name="40% - Accent3 2 3 5 2" xfId="21867"/>
    <cellStyle name="40% - Accent3 2 3 5 2 2" xfId="21868"/>
    <cellStyle name="40% - Accent3 2 3 5 3" xfId="21869"/>
    <cellStyle name="40% - Accent3 2 3 5 3 2" xfId="21870"/>
    <cellStyle name="40% - Accent3 2 3 5 4" xfId="21871"/>
    <cellStyle name="40% - Accent3 2 3 5 5" xfId="21872"/>
    <cellStyle name="40% - Accent3 2 3 5 6" xfId="21873"/>
    <cellStyle name="40% - Accent3 2 3 5 7" xfId="21874"/>
    <cellStyle name="40% - Accent3 2 3 6" xfId="21875"/>
    <cellStyle name="40% - Accent3 2 3 6 2" xfId="21876"/>
    <cellStyle name="40% - Accent3 2 3 6 2 2" xfId="21877"/>
    <cellStyle name="40% - Accent3 2 3 6 3" xfId="21878"/>
    <cellStyle name="40% - Accent3 2 3 6 3 2" xfId="21879"/>
    <cellStyle name="40% - Accent3 2 3 6 4" xfId="21880"/>
    <cellStyle name="40% - Accent3 2 3 6 5" xfId="21881"/>
    <cellStyle name="40% - Accent3 2 3 6 6" xfId="21882"/>
    <cellStyle name="40% - Accent3 2 3 6 7" xfId="21883"/>
    <cellStyle name="40% - Accent3 2 3 7" xfId="21884"/>
    <cellStyle name="40% - Accent3 2 3 7 2" xfId="21885"/>
    <cellStyle name="40% - Accent3 2 3 7 2 2" xfId="21886"/>
    <cellStyle name="40% - Accent3 2 3 7 3" xfId="21887"/>
    <cellStyle name="40% - Accent3 2 3 7 3 2" xfId="21888"/>
    <cellStyle name="40% - Accent3 2 3 7 4" xfId="21889"/>
    <cellStyle name="40% - Accent3 2 3 7 5" xfId="21890"/>
    <cellStyle name="40% - Accent3 2 3 7 6" xfId="21891"/>
    <cellStyle name="40% - Accent3 2 3 7 7" xfId="21892"/>
    <cellStyle name="40% - Accent3 2 3 8" xfId="21893"/>
    <cellStyle name="40% - Accent3 2 3 8 2" xfId="21894"/>
    <cellStyle name="40% - Accent3 2 3 9" xfId="21895"/>
    <cellStyle name="40% - Accent3 2 3 9 2" xfId="21896"/>
    <cellStyle name="40% - Accent3 2 4" xfId="21897"/>
    <cellStyle name="40% - Accent3 2 4 10" xfId="21898"/>
    <cellStyle name="40% - Accent3 2 4 11" xfId="21899"/>
    <cellStyle name="40% - Accent3 2 4 12" xfId="21900"/>
    <cellStyle name="40% - Accent3 2 4 13" xfId="21901"/>
    <cellStyle name="40% - Accent3 2 4 2" xfId="21902"/>
    <cellStyle name="40% - Accent3 2 4 2 10" xfId="21903"/>
    <cellStyle name="40% - Accent3 2 4 2 11" xfId="21904"/>
    <cellStyle name="40% - Accent3 2 4 2 2" xfId="21905"/>
    <cellStyle name="40% - Accent3 2 4 2 2 10" xfId="21906"/>
    <cellStyle name="40% - Accent3 2 4 2 2 2" xfId="21907"/>
    <cellStyle name="40% - Accent3 2 4 2 2 2 2" xfId="21908"/>
    <cellStyle name="40% - Accent3 2 4 2 2 2 2 2" xfId="21909"/>
    <cellStyle name="40% - Accent3 2 4 2 2 2 3" xfId="21910"/>
    <cellStyle name="40% - Accent3 2 4 2 2 2 3 2" xfId="21911"/>
    <cellStyle name="40% - Accent3 2 4 2 2 2 4" xfId="21912"/>
    <cellStyle name="40% - Accent3 2 4 2 2 2 5" xfId="21913"/>
    <cellStyle name="40% - Accent3 2 4 2 2 2 6" xfId="21914"/>
    <cellStyle name="40% - Accent3 2 4 2 2 2 7" xfId="21915"/>
    <cellStyle name="40% - Accent3 2 4 2 2 3" xfId="21916"/>
    <cellStyle name="40% - Accent3 2 4 2 2 3 2" xfId="21917"/>
    <cellStyle name="40% - Accent3 2 4 2 2 3 2 2" xfId="21918"/>
    <cellStyle name="40% - Accent3 2 4 2 2 3 3" xfId="21919"/>
    <cellStyle name="40% - Accent3 2 4 2 2 3 3 2" xfId="21920"/>
    <cellStyle name="40% - Accent3 2 4 2 2 3 4" xfId="21921"/>
    <cellStyle name="40% - Accent3 2 4 2 2 3 5" xfId="21922"/>
    <cellStyle name="40% - Accent3 2 4 2 2 3 6" xfId="21923"/>
    <cellStyle name="40% - Accent3 2 4 2 2 3 7" xfId="21924"/>
    <cellStyle name="40% - Accent3 2 4 2 2 4" xfId="21925"/>
    <cellStyle name="40% - Accent3 2 4 2 2 4 2" xfId="21926"/>
    <cellStyle name="40% - Accent3 2 4 2 2 4 2 2" xfId="21927"/>
    <cellStyle name="40% - Accent3 2 4 2 2 4 3" xfId="21928"/>
    <cellStyle name="40% - Accent3 2 4 2 2 4 3 2" xfId="21929"/>
    <cellStyle name="40% - Accent3 2 4 2 2 4 4" xfId="21930"/>
    <cellStyle name="40% - Accent3 2 4 2 2 4 5" xfId="21931"/>
    <cellStyle name="40% - Accent3 2 4 2 2 4 6" xfId="21932"/>
    <cellStyle name="40% - Accent3 2 4 2 2 4 7" xfId="21933"/>
    <cellStyle name="40% - Accent3 2 4 2 2 5" xfId="21934"/>
    <cellStyle name="40% - Accent3 2 4 2 2 5 2" xfId="21935"/>
    <cellStyle name="40% - Accent3 2 4 2 2 6" xfId="21936"/>
    <cellStyle name="40% - Accent3 2 4 2 2 6 2" xfId="21937"/>
    <cellStyle name="40% - Accent3 2 4 2 2 7" xfId="21938"/>
    <cellStyle name="40% - Accent3 2 4 2 2 8" xfId="21939"/>
    <cellStyle name="40% - Accent3 2 4 2 2 9" xfId="21940"/>
    <cellStyle name="40% - Accent3 2 4 2 3" xfId="21941"/>
    <cellStyle name="40% - Accent3 2 4 2 3 2" xfId="21942"/>
    <cellStyle name="40% - Accent3 2 4 2 3 2 2" xfId="21943"/>
    <cellStyle name="40% - Accent3 2 4 2 3 3" xfId="21944"/>
    <cellStyle name="40% - Accent3 2 4 2 3 3 2" xfId="21945"/>
    <cellStyle name="40% - Accent3 2 4 2 3 4" xfId="21946"/>
    <cellStyle name="40% - Accent3 2 4 2 3 5" xfId="21947"/>
    <cellStyle name="40% - Accent3 2 4 2 3 6" xfId="21948"/>
    <cellStyle name="40% - Accent3 2 4 2 3 7" xfId="21949"/>
    <cellStyle name="40% - Accent3 2 4 2 4" xfId="21950"/>
    <cellStyle name="40% - Accent3 2 4 2 4 2" xfId="21951"/>
    <cellStyle name="40% - Accent3 2 4 2 4 2 2" xfId="21952"/>
    <cellStyle name="40% - Accent3 2 4 2 4 3" xfId="21953"/>
    <cellStyle name="40% - Accent3 2 4 2 4 3 2" xfId="21954"/>
    <cellStyle name="40% - Accent3 2 4 2 4 4" xfId="21955"/>
    <cellStyle name="40% - Accent3 2 4 2 4 5" xfId="21956"/>
    <cellStyle name="40% - Accent3 2 4 2 4 6" xfId="21957"/>
    <cellStyle name="40% - Accent3 2 4 2 4 7" xfId="21958"/>
    <cellStyle name="40% - Accent3 2 4 2 5" xfId="21959"/>
    <cellStyle name="40% - Accent3 2 4 2 5 2" xfId="21960"/>
    <cellStyle name="40% - Accent3 2 4 2 5 2 2" xfId="21961"/>
    <cellStyle name="40% - Accent3 2 4 2 5 3" xfId="21962"/>
    <cellStyle name="40% - Accent3 2 4 2 5 3 2" xfId="21963"/>
    <cellStyle name="40% - Accent3 2 4 2 5 4" xfId="21964"/>
    <cellStyle name="40% - Accent3 2 4 2 5 5" xfId="21965"/>
    <cellStyle name="40% - Accent3 2 4 2 5 6" xfId="21966"/>
    <cellStyle name="40% - Accent3 2 4 2 5 7" xfId="21967"/>
    <cellStyle name="40% - Accent3 2 4 2 6" xfId="21968"/>
    <cellStyle name="40% - Accent3 2 4 2 6 2" xfId="21969"/>
    <cellStyle name="40% - Accent3 2 4 2 7" xfId="21970"/>
    <cellStyle name="40% - Accent3 2 4 2 7 2" xfId="21971"/>
    <cellStyle name="40% - Accent3 2 4 2 8" xfId="21972"/>
    <cellStyle name="40% - Accent3 2 4 2 9" xfId="21973"/>
    <cellStyle name="40% - Accent3 2 4 3" xfId="21974"/>
    <cellStyle name="40% - Accent3 2 4 3 10" xfId="21975"/>
    <cellStyle name="40% - Accent3 2 4 3 11" xfId="21976"/>
    <cellStyle name="40% - Accent3 2 4 3 2" xfId="21977"/>
    <cellStyle name="40% - Accent3 2 4 3 2 10" xfId="21978"/>
    <cellStyle name="40% - Accent3 2 4 3 2 2" xfId="21979"/>
    <cellStyle name="40% - Accent3 2 4 3 2 2 2" xfId="21980"/>
    <cellStyle name="40% - Accent3 2 4 3 2 2 2 2" xfId="21981"/>
    <cellStyle name="40% - Accent3 2 4 3 2 2 3" xfId="21982"/>
    <cellStyle name="40% - Accent3 2 4 3 2 2 3 2" xfId="21983"/>
    <cellStyle name="40% - Accent3 2 4 3 2 2 4" xfId="21984"/>
    <cellStyle name="40% - Accent3 2 4 3 2 2 5" xfId="21985"/>
    <cellStyle name="40% - Accent3 2 4 3 2 2 6" xfId="21986"/>
    <cellStyle name="40% - Accent3 2 4 3 2 2 7" xfId="21987"/>
    <cellStyle name="40% - Accent3 2 4 3 2 3" xfId="21988"/>
    <cellStyle name="40% - Accent3 2 4 3 2 3 2" xfId="21989"/>
    <cellStyle name="40% - Accent3 2 4 3 2 3 2 2" xfId="21990"/>
    <cellStyle name="40% - Accent3 2 4 3 2 3 3" xfId="21991"/>
    <cellStyle name="40% - Accent3 2 4 3 2 3 3 2" xfId="21992"/>
    <cellStyle name="40% - Accent3 2 4 3 2 3 4" xfId="21993"/>
    <cellStyle name="40% - Accent3 2 4 3 2 3 5" xfId="21994"/>
    <cellStyle name="40% - Accent3 2 4 3 2 3 6" xfId="21995"/>
    <cellStyle name="40% - Accent3 2 4 3 2 3 7" xfId="21996"/>
    <cellStyle name="40% - Accent3 2 4 3 2 4" xfId="21997"/>
    <cellStyle name="40% - Accent3 2 4 3 2 4 2" xfId="21998"/>
    <cellStyle name="40% - Accent3 2 4 3 2 4 2 2" xfId="21999"/>
    <cellStyle name="40% - Accent3 2 4 3 2 4 3" xfId="22000"/>
    <cellStyle name="40% - Accent3 2 4 3 2 4 3 2" xfId="22001"/>
    <cellStyle name="40% - Accent3 2 4 3 2 4 4" xfId="22002"/>
    <cellStyle name="40% - Accent3 2 4 3 2 4 5" xfId="22003"/>
    <cellStyle name="40% - Accent3 2 4 3 2 4 6" xfId="22004"/>
    <cellStyle name="40% - Accent3 2 4 3 2 4 7" xfId="22005"/>
    <cellStyle name="40% - Accent3 2 4 3 2 5" xfId="22006"/>
    <cellStyle name="40% - Accent3 2 4 3 2 5 2" xfId="22007"/>
    <cellStyle name="40% - Accent3 2 4 3 2 6" xfId="22008"/>
    <cellStyle name="40% - Accent3 2 4 3 2 6 2" xfId="22009"/>
    <cellStyle name="40% - Accent3 2 4 3 2 7" xfId="22010"/>
    <cellStyle name="40% - Accent3 2 4 3 2 8" xfId="22011"/>
    <cellStyle name="40% - Accent3 2 4 3 2 9" xfId="22012"/>
    <cellStyle name="40% - Accent3 2 4 3 3" xfId="22013"/>
    <cellStyle name="40% - Accent3 2 4 3 3 2" xfId="22014"/>
    <cellStyle name="40% - Accent3 2 4 3 3 2 2" xfId="22015"/>
    <cellStyle name="40% - Accent3 2 4 3 3 3" xfId="22016"/>
    <cellStyle name="40% - Accent3 2 4 3 3 3 2" xfId="22017"/>
    <cellStyle name="40% - Accent3 2 4 3 3 4" xfId="22018"/>
    <cellStyle name="40% - Accent3 2 4 3 3 5" xfId="22019"/>
    <cellStyle name="40% - Accent3 2 4 3 3 6" xfId="22020"/>
    <cellStyle name="40% - Accent3 2 4 3 3 7" xfId="22021"/>
    <cellStyle name="40% - Accent3 2 4 3 4" xfId="22022"/>
    <cellStyle name="40% - Accent3 2 4 3 4 2" xfId="22023"/>
    <cellStyle name="40% - Accent3 2 4 3 4 2 2" xfId="22024"/>
    <cellStyle name="40% - Accent3 2 4 3 4 3" xfId="22025"/>
    <cellStyle name="40% - Accent3 2 4 3 4 3 2" xfId="22026"/>
    <cellStyle name="40% - Accent3 2 4 3 4 4" xfId="22027"/>
    <cellStyle name="40% - Accent3 2 4 3 4 5" xfId="22028"/>
    <cellStyle name="40% - Accent3 2 4 3 4 6" xfId="22029"/>
    <cellStyle name="40% - Accent3 2 4 3 4 7" xfId="22030"/>
    <cellStyle name="40% - Accent3 2 4 3 5" xfId="22031"/>
    <cellStyle name="40% - Accent3 2 4 3 5 2" xfId="22032"/>
    <cellStyle name="40% - Accent3 2 4 3 5 2 2" xfId="22033"/>
    <cellStyle name="40% - Accent3 2 4 3 5 3" xfId="22034"/>
    <cellStyle name="40% - Accent3 2 4 3 5 3 2" xfId="22035"/>
    <cellStyle name="40% - Accent3 2 4 3 5 4" xfId="22036"/>
    <cellStyle name="40% - Accent3 2 4 3 5 5" xfId="22037"/>
    <cellStyle name="40% - Accent3 2 4 3 5 6" xfId="22038"/>
    <cellStyle name="40% - Accent3 2 4 3 5 7" xfId="22039"/>
    <cellStyle name="40% - Accent3 2 4 3 6" xfId="22040"/>
    <cellStyle name="40% - Accent3 2 4 3 6 2" xfId="22041"/>
    <cellStyle name="40% - Accent3 2 4 3 7" xfId="22042"/>
    <cellStyle name="40% - Accent3 2 4 3 7 2" xfId="22043"/>
    <cellStyle name="40% - Accent3 2 4 3 8" xfId="22044"/>
    <cellStyle name="40% - Accent3 2 4 3 9" xfId="22045"/>
    <cellStyle name="40% - Accent3 2 4 4" xfId="22046"/>
    <cellStyle name="40% - Accent3 2 4 4 10" xfId="22047"/>
    <cellStyle name="40% - Accent3 2 4 4 2" xfId="22048"/>
    <cellStyle name="40% - Accent3 2 4 4 2 2" xfId="22049"/>
    <cellStyle name="40% - Accent3 2 4 4 2 2 2" xfId="22050"/>
    <cellStyle name="40% - Accent3 2 4 4 2 3" xfId="22051"/>
    <cellStyle name="40% - Accent3 2 4 4 2 3 2" xfId="22052"/>
    <cellStyle name="40% - Accent3 2 4 4 2 4" xfId="22053"/>
    <cellStyle name="40% - Accent3 2 4 4 2 5" xfId="22054"/>
    <cellStyle name="40% - Accent3 2 4 4 2 6" xfId="22055"/>
    <cellStyle name="40% - Accent3 2 4 4 2 7" xfId="22056"/>
    <cellStyle name="40% - Accent3 2 4 4 3" xfId="22057"/>
    <cellStyle name="40% - Accent3 2 4 4 3 2" xfId="22058"/>
    <cellStyle name="40% - Accent3 2 4 4 3 2 2" xfId="22059"/>
    <cellStyle name="40% - Accent3 2 4 4 3 3" xfId="22060"/>
    <cellStyle name="40% - Accent3 2 4 4 3 3 2" xfId="22061"/>
    <cellStyle name="40% - Accent3 2 4 4 3 4" xfId="22062"/>
    <cellStyle name="40% - Accent3 2 4 4 3 5" xfId="22063"/>
    <cellStyle name="40% - Accent3 2 4 4 3 6" xfId="22064"/>
    <cellStyle name="40% - Accent3 2 4 4 3 7" xfId="22065"/>
    <cellStyle name="40% - Accent3 2 4 4 4" xfId="22066"/>
    <cellStyle name="40% - Accent3 2 4 4 4 2" xfId="22067"/>
    <cellStyle name="40% - Accent3 2 4 4 4 2 2" xfId="22068"/>
    <cellStyle name="40% - Accent3 2 4 4 4 3" xfId="22069"/>
    <cellStyle name="40% - Accent3 2 4 4 4 3 2" xfId="22070"/>
    <cellStyle name="40% - Accent3 2 4 4 4 4" xfId="22071"/>
    <cellStyle name="40% - Accent3 2 4 4 4 5" xfId="22072"/>
    <cellStyle name="40% - Accent3 2 4 4 4 6" xfId="22073"/>
    <cellStyle name="40% - Accent3 2 4 4 4 7" xfId="22074"/>
    <cellStyle name="40% - Accent3 2 4 4 5" xfId="22075"/>
    <cellStyle name="40% - Accent3 2 4 4 5 2" xfId="22076"/>
    <cellStyle name="40% - Accent3 2 4 4 6" xfId="22077"/>
    <cellStyle name="40% - Accent3 2 4 4 6 2" xfId="22078"/>
    <cellStyle name="40% - Accent3 2 4 4 7" xfId="22079"/>
    <cellStyle name="40% - Accent3 2 4 4 8" xfId="22080"/>
    <cellStyle name="40% - Accent3 2 4 4 9" xfId="22081"/>
    <cellStyle name="40% - Accent3 2 4 5" xfId="22082"/>
    <cellStyle name="40% - Accent3 2 4 5 2" xfId="22083"/>
    <cellStyle name="40% - Accent3 2 4 5 2 2" xfId="22084"/>
    <cellStyle name="40% - Accent3 2 4 5 3" xfId="22085"/>
    <cellStyle name="40% - Accent3 2 4 5 3 2" xfId="22086"/>
    <cellStyle name="40% - Accent3 2 4 5 4" xfId="22087"/>
    <cellStyle name="40% - Accent3 2 4 5 5" xfId="22088"/>
    <cellStyle name="40% - Accent3 2 4 5 6" xfId="22089"/>
    <cellStyle name="40% - Accent3 2 4 5 7" xfId="22090"/>
    <cellStyle name="40% - Accent3 2 4 6" xfId="22091"/>
    <cellStyle name="40% - Accent3 2 4 6 2" xfId="22092"/>
    <cellStyle name="40% - Accent3 2 4 6 2 2" xfId="22093"/>
    <cellStyle name="40% - Accent3 2 4 6 3" xfId="22094"/>
    <cellStyle name="40% - Accent3 2 4 6 3 2" xfId="22095"/>
    <cellStyle name="40% - Accent3 2 4 6 4" xfId="22096"/>
    <cellStyle name="40% - Accent3 2 4 6 5" xfId="22097"/>
    <cellStyle name="40% - Accent3 2 4 6 6" xfId="22098"/>
    <cellStyle name="40% - Accent3 2 4 6 7" xfId="22099"/>
    <cellStyle name="40% - Accent3 2 4 7" xfId="22100"/>
    <cellStyle name="40% - Accent3 2 4 7 2" xfId="22101"/>
    <cellStyle name="40% - Accent3 2 4 7 2 2" xfId="22102"/>
    <cellStyle name="40% - Accent3 2 4 7 3" xfId="22103"/>
    <cellStyle name="40% - Accent3 2 4 7 3 2" xfId="22104"/>
    <cellStyle name="40% - Accent3 2 4 7 4" xfId="22105"/>
    <cellStyle name="40% - Accent3 2 4 7 5" xfId="22106"/>
    <cellStyle name="40% - Accent3 2 4 7 6" xfId="22107"/>
    <cellStyle name="40% - Accent3 2 4 7 7" xfId="22108"/>
    <cellStyle name="40% - Accent3 2 4 8" xfId="22109"/>
    <cellStyle name="40% - Accent3 2 4 8 2" xfId="22110"/>
    <cellStyle name="40% - Accent3 2 4 9" xfId="22111"/>
    <cellStyle name="40% - Accent3 2 4 9 2" xfId="22112"/>
    <cellStyle name="40% - Accent3 2 5" xfId="22113"/>
    <cellStyle name="40% - Accent3 2 5 10" xfId="22114"/>
    <cellStyle name="40% - Accent3 2 5 11" xfId="22115"/>
    <cellStyle name="40% - Accent3 2 5 12" xfId="22116"/>
    <cellStyle name="40% - Accent3 2 5 13" xfId="22117"/>
    <cellStyle name="40% - Accent3 2 5 2" xfId="22118"/>
    <cellStyle name="40% - Accent3 2 5 2 10" xfId="22119"/>
    <cellStyle name="40% - Accent3 2 5 2 11" xfId="22120"/>
    <cellStyle name="40% - Accent3 2 5 2 2" xfId="22121"/>
    <cellStyle name="40% - Accent3 2 5 2 2 10" xfId="22122"/>
    <cellStyle name="40% - Accent3 2 5 2 2 2" xfId="22123"/>
    <cellStyle name="40% - Accent3 2 5 2 2 2 2" xfId="22124"/>
    <cellStyle name="40% - Accent3 2 5 2 2 2 2 2" xfId="22125"/>
    <cellStyle name="40% - Accent3 2 5 2 2 2 3" xfId="22126"/>
    <cellStyle name="40% - Accent3 2 5 2 2 2 3 2" xfId="22127"/>
    <cellStyle name="40% - Accent3 2 5 2 2 2 4" xfId="22128"/>
    <cellStyle name="40% - Accent3 2 5 2 2 2 5" xfId="22129"/>
    <cellStyle name="40% - Accent3 2 5 2 2 2 6" xfId="22130"/>
    <cellStyle name="40% - Accent3 2 5 2 2 2 7" xfId="22131"/>
    <cellStyle name="40% - Accent3 2 5 2 2 3" xfId="22132"/>
    <cellStyle name="40% - Accent3 2 5 2 2 3 2" xfId="22133"/>
    <cellStyle name="40% - Accent3 2 5 2 2 3 2 2" xfId="22134"/>
    <cellStyle name="40% - Accent3 2 5 2 2 3 3" xfId="22135"/>
    <cellStyle name="40% - Accent3 2 5 2 2 3 3 2" xfId="22136"/>
    <cellStyle name="40% - Accent3 2 5 2 2 3 4" xfId="22137"/>
    <cellStyle name="40% - Accent3 2 5 2 2 3 5" xfId="22138"/>
    <cellStyle name="40% - Accent3 2 5 2 2 3 6" xfId="22139"/>
    <cellStyle name="40% - Accent3 2 5 2 2 3 7" xfId="22140"/>
    <cellStyle name="40% - Accent3 2 5 2 2 4" xfId="22141"/>
    <cellStyle name="40% - Accent3 2 5 2 2 4 2" xfId="22142"/>
    <cellStyle name="40% - Accent3 2 5 2 2 4 2 2" xfId="22143"/>
    <cellStyle name="40% - Accent3 2 5 2 2 4 3" xfId="22144"/>
    <cellStyle name="40% - Accent3 2 5 2 2 4 3 2" xfId="22145"/>
    <cellStyle name="40% - Accent3 2 5 2 2 4 4" xfId="22146"/>
    <cellStyle name="40% - Accent3 2 5 2 2 4 5" xfId="22147"/>
    <cellStyle name="40% - Accent3 2 5 2 2 4 6" xfId="22148"/>
    <cellStyle name="40% - Accent3 2 5 2 2 4 7" xfId="22149"/>
    <cellStyle name="40% - Accent3 2 5 2 2 5" xfId="22150"/>
    <cellStyle name="40% - Accent3 2 5 2 2 5 2" xfId="22151"/>
    <cellStyle name="40% - Accent3 2 5 2 2 6" xfId="22152"/>
    <cellStyle name="40% - Accent3 2 5 2 2 6 2" xfId="22153"/>
    <cellStyle name="40% - Accent3 2 5 2 2 7" xfId="22154"/>
    <cellStyle name="40% - Accent3 2 5 2 2 8" xfId="22155"/>
    <cellStyle name="40% - Accent3 2 5 2 2 9" xfId="22156"/>
    <cellStyle name="40% - Accent3 2 5 2 3" xfId="22157"/>
    <cellStyle name="40% - Accent3 2 5 2 3 2" xfId="22158"/>
    <cellStyle name="40% - Accent3 2 5 2 3 2 2" xfId="22159"/>
    <cellStyle name="40% - Accent3 2 5 2 3 3" xfId="22160"/>
    <cellStyle name="40% - Accent3 2 5 2 3 3 2" xfId="22161"/>
    <cellStyle name="40% - Accent3 2 5 2 3 4" xfId="22162"/>
    <cellStyle name="40% - Accent3 2 5 2 3 5" xfId="22163"/>
    <cellStyle name="40% - Accent3 2 5 2 3 6" xfId="22164"/>
    <cellStyle name="40% - Accent3 2 5 2 3 7" xfId="22165"/>
    <cellStyle name="40% - Accent3 2 5 2 4" xfId="22166"/>
    <cellStyle name="40% - Accent3 2 5 2 4 2" xfId="22167"/>
    <cellStyle name="40% - Accent3 2 5 2 4 2 2" xfId="22168"/>
    <cellStyle name="40% - Accent3 2 5 2 4 3" xfId="22169"/>
    <cellStyle name="40% - Accent3 2 5 2 4 3 2" xfId="22170"/>
    <cellStyle name="40% - Accent3 2 5 2 4 4" xfId="22171"/>
    <cellStyle name="40% - Accent3 2 5 2 4 5" xfId="22172"/>
    <cellStyle name="40% - Accent3 2 5 2 4 6" xfId="22173"/>
    <cellStyle name="40% - Accent3 2 5 2 4 7" xfId="22174"/>
    <cellStyle name="40% - Accent3 2 5 2 5" xfId="22175"/>
    <cellStyle name="40% - Accent3 2 5 2 5 2" xfId="22176"/>
    <cellStyle name="40% - Accent3 2 5 2 5 2 2" xfId="22177"/>
    <cellStyle name="40% - Accent3 2 5 2 5 3" xfId="22178"/>
    <cellStyle name="40% - Accent3 2 5 2 5 3 2" xfId="22179"/>
    <cellStyle name="40% - Accent3 2 5 2 5 4" xfId="22180"/>
    <cellStyle name="40% - Accent3 2 5 2 5 5" xfId="22181"/>
    <cellStyle name="40% - Accent3 2 5 2 5 6" xfId="22182"/>
    <cellStyle name="40% - Accent3 2 5 2 5 7" xfId="22183"/>
    <cellStyle name="40% - Accent3 2 5 2 6" xfId="22184"/>
    <cellStyle name="40% - Accent3 2 5 2 6 2" xfId="22185"/>
    <cellStyle name="40% - Accent3 2 5 2 7" xfId="22186"/>
    <cellStyle name="40% - Accent3 2 5 2 7 2" xfId="22187"/>
    <cellStyle name="40% - Accent3 2 5 2 8" xfId="22188"/>
    <cellStyle name="40% - Accent3 2 5 2 9" xfId="22189"/>
    <cellStyle name="40% - Accent3 2 5 3" xfId="22190"/>
    <cellStyle name="40% - Accent3 2 5 3 10" xfId="22191"/>
    <cellStyle name="40% - Accent3 2 5 3 11" xfId="22192"/>
    <cellStyle name="40% - Accent3 2 5 3 2" xfId="22193"/>
    <cellStyle name="40% - Accent3 2 5 3 2 10" xfId="22194"/>
    <cellStyle name="40% - Accent3 2 5 3 2 2" xfId="22195"/>
    <cellStyle name="40% - Accent3 2 5 3 2 2 2" xfId="22196"/>
    <cellStyle name="40% - Accent3 2 5 3 2 2 2 2" xfId="22197"/>
    <cellStyle name="40% - Accent3 2 5 3 2 2 3" xfId="22198"/>
    <cellStyle name="40% - Accent3 2 5 3 2 2 3 2" xfId="22199"/>
    <cellStyle name="40% - Accent3 2 5 3 2 2 4" xfId="22200"/>
    <cellStyle name="40% - Accent3 2 5 3 2 2 5" xfId="22201"/>
    <cellStyle name="40% - Accent3 2 5 3 2 2 6" xfId="22202"/>
    <cellStyle name="40% - Accent3 2 5 3 2 2 7" xfId="22203"/>
    <cellStyle name="40% - Accent3 2 5 3 2 3" xfId="22204"/>
    <cellStyle name="40% - Accent3 2 5 3 2 3 2" xfId="22205"/>
    <cellStyle name="40% - Accent3 2 5 3 2 3 2 2" xfId="22206"/>
    <cellStyle name="40% - Accent3 2 5 3 2 3 3" xfId="22207"/>
    <cellStyle name="40% - Accent3 2 5 3 2 3 3 2" xfId="22208"/>
    <cellStyle name="40% - Accent3 2 5 3 2 3 4" xfId="22209"/>
    <cellStyle name="40% - Accent3 2 5 3 2 3 5" xfId="22210"/>
    <cellStyle name="40% - Accent3 2 5 3 2 3 6" xfId="22211"/>
    <cellStyle name="40% - Accent3 2 5 3 2 3 7" xfId="22212"/>
    <cellStyle name="40% - Accent3 2 5 3 2 4" xfId="22213"/>
    <cellStyle name="40% - Accent3 2 5 3 2 4 2" xfId="22214"/>
    <cellStyle name="40% - Accent3 2 5 3 2 4 2 2" xfId="22215"/>
    <cellStyle name="40% - Accent3 2 5 3 2 4 3" xfId="22216"/>
    <cellStyle name="40% - Accent3 2 5 3 2 4 3 2" xfId="22217"/>
    <cellStyle name="40% - Accent3 2 5 3 2 4 4" xfId="22218"/>
    <cellStyle name="40% - Accent3 2 5 3 2 4 5" xfId="22219"/>
    <cellStyle name="40% - Accent3 2 5 3 2 4 6" xfId="22220"/>
    <cellStyle name="40% - Accent3 2 5 3 2 4 7" xfId="22221"/>
    <cellStyle name="40% - Accent3 2 5 3 2 5" xfId="22222"/>
    <cellStyle name="40% - Accent3 2 5 3 2 5 2" xfId="22223"/>
    <cellStyle name="40% - Accent3 2 5 3 2 6" xfId="22224"/>
    <cellStyle name="40% - Accent3 2 5 3 2 6 2" xfId="22225"/>
    <cellStyle name="40% - Accent3 2 5 3 2 7" xfId="22226"/>
    <cellStyle name="40% - Accent3 2 5 3 2 8" xfId="22227"/>
    <cellStyle name="40% - Accent3 2 5 3 2 9" xfId="22228"/>
    <cellStyle name="40% - Accent3 2 5 3 3" xfId="22229"/>
    <cellStyle name="40% - Accent3 2 5 3 3 2" xfId="22230"/>
    <cellStyle name="40% - Accent3 2 5 3 3 2 2" xfId="22231"/>
    <cellStyle name="40% - Accent3 2 5 3 3 3" xfId="22232"/>
    <cellStyle name="40% - Accent3 2 5 3 3 3 2" xfId="22233"/>
    <cellStyle name="40% - Accent3 2 5 3 3 4" xfId="22234"/>
    <cellStyle name="40% - Accent3 2 5 3 3 5" xfId="22235"/>
    <cellStyle name="40% - Accent3 2 5 3 3 6" xfId="22236"/>
    <cellStyle name="40% - Accent3 2 5 3 3 7" xfId="22237"/>
    <cellStyle name="40% - Accent3 2 5 3 4" xfId="22238"/>
    <cellStyle name="40% - Accent3 2 5 3 4 2" xfId="22239"/>
    <cellStyle name="40% - Accent3 2 5 3 4 2 2" xfId="22240"/>
    <cellStyle name="40% - Accent3 2 5 3 4 3" xfId="22241"/>
    <cellStyle name="40% - Accent3 2 5 3 4 3 2" xfId="22242"/>
    <cellStyle name="40% - Accent3 2 5 3 4 4" xfId="22243"/>
    <cellStyle name="40% - Accent3 2 5 3 4 5" xfId="22244"/>
    <cellStyle name="40% - Accent3 2 5 3 4 6" xfId="22245"/>
    <cellStyle name="40% - Accent3 2 5 3 4 7" xfId="22246"/>
    <cellStyle name="40% - Accent3 2 5 3 5" xfId="22247"/>
    <cellStyle name="40% - Accent3 2 5 3 5 2" xfId="22248"/>
    <cellStyle name="40% - Accent3 2 5 3 5 2 2" xfId="22249"/>
    <cellStyle name="40% - Accent3 2 5 3 5 3" xfId="22250"/>
    <cellStyle name="40% - Accent3 2 5 3 5 3 2" xfId="22251"/>
    <cellStyle name="40% - Accent3 2 5 3 5 4" xfId="22252"/>
    <cellStyle name="40% - Accent3 2 5 3 5 5" xfId="22253"/>
    <cellStyle name="40% - Accent3 2 5 3 5 6" xfId="22254"/>
    <cellStyle name="40% - Accent3 2 5 3 5 7" xfId="22255"/>
    <cellStyle name="40% - Accent3 2 5 3 6" xfId="22256"/>
    <cellStyle name="40% - Accent3 2 5 3 6 2" xfId="22257"/>
    <cellStyle name="40% - Accent3 2 5 3 7" xfId="22258"/>
    <cellStyle name="40% - Accent3 2 5 3 7 2" xfId="22259"/>
    <cellStyle name="40% - Accent3 2 5 3 8" xfId="22260"/>
    <cellStyle name="40% - Accent3 2 5 3 9" xfId="22261"/>
    <cellStyle name="40% - Accent3 2 5 4" xfId="22262"/>
    <cellStyle name="40% - Accent3 2 5 4 10" xfId="22263"/>
    <cellStyle name="40% - Accent3 2 5 4 2" xfId="22264"/>
    <cellStyle name="40% - Accent3 2 5 4 2 2" xfId="22265"/>
    <cellStyle name="40% - Accent3 2 5 4 2 2 2" xfId="22266"/>
    <cellStyle name="40% - Accent3 2 5 4 2 3" xfId="22267"/>
    <cellStyle name="40% - Accent3 2 5 4 2 3 2" xfId="22268"/>
    <cellStyle name="40% - Accent3 2 5 4 2 4" xfId="22269"/>
    <cellStyle name="40% - Accent3 2 5 4 2 5" xfId="22270"/>
    <cellStyle name="40% - Accent3 2 5 4 2 6" xfId="22271"/>
    <cellStyle name="40% - Accent3 2 5 4 2 7" xfId="22272"/>
    <cellStyle name="40% - Accent3 2 5 4 3" xfId="22273"/>
    <cellStyle name="40% - Accent3 2 5 4 3 2" xfId="22274"/>
    <cellStyle name="40% - Accent3 2 5 4 3 2 2" xfId="22275"/>
    <cellStyle name="40% - Accent3 2 5 4 3 3" xfId="22276"/>
    <cellStyle name="40% - Accent3 2 5 4 3 3 2" xfId="22277"/>
    <cellStyle name="40% - Accent3 2 5 4 3 4" xfId="22278"/>
    <cellStyle name="40% - Accent3 2 5 4 3 5" xfId="22279"/>
    <cellStyle name="40% - Accent3 2 5 4 3 6" xfId="22280"/>
    <cellStyle name="40% - Accent3 2 5 4 3 7" xfId="22281"/>
    <cellStyle name="40% - Accent3 2 5 4 4" xfId="22282"/>
    <cellStyle name="40% - Accent3 2 5 4 4 2" xfId="22283"/>
    <cellStyle name="40% - Accent3 2 5 4 4 2 2" xfId="22284"/>
    <cellStyle name="40% - Accent3 2 5 4 4 3" xfId="22285"/>
    <cellStyle name="40% - Accent3 2 5 4 4 3 2" xfId="22286"/>
    <cellStyle name="40% - Accent3 2 5 4 4 4" xfId="22287"/>
    <cellStyle name="40% - Accent3 2 5 4 4 5" xfId="22288"/>
    <cellStyle name="40% - Accent3 2 5 4 4 6" xfId="22289"/>
    <cellStyle name="40% - Accent3 2 5 4 4 7" xfId="22290"/>
    <cellStyle name="40% - Accent3 2 5 4 5" xfId="22291"/>
    <cellStyle name="40% - Accent3 2 5 4 5 2" xfId="22292"/>
    <cellStyle name="40% - Accent3 2 5 4 6" xfId="22293"/>
    <cellStyle name="40% - Accent3 2 5 4 6 2" xfId="22294"/>
    <cellStyle name="40% - Accent3 2 5 4 7" xfId="22295"/>
    <cellStyle name="40% - Accent3 2 5 4 8" xfId="22296"/>
    <cellStyle name="40% - Accent3 2 5 4 9" xfId="22297"/>
    <cellStyle name="40% - Accent3 2 5 5" xfId="22298"/>
    <cellStyle name="40% - Accent3 2 5 5 2" xfId="22299"/>
    <cellStyle name="40% - Accent3 2 5 5 2 2" xfId="22300"/>
    <cellStyle name="40% - Accent3 2 5 5 3" xfId="22301"/>
    <cellStyle name="40% - Accent3 2 5 5 3 2" xfId="22302"/>
    <cellStyle name="40% - Accent3 2 5 5 4" xfId="22303"/>
    <cellStyle name="40% - Accent3 2 5 5 5" xfId="22304"/>
    <cellStyle name="40% - Accent3 2 5 5 6" xfId="22305"/>
    <cellStyle name="40% - Accent3 2 5 5 7" xfId="22306"/>
    <cellStyle name="40% - Accent3 2 5 6" xfId="22307"/>
    <cellStyle name="40% - Accent3 2 5 6 2" xfId="22308"/>
    <cellStyle name="40% - Accent3 2 5 6 2 2" xfId="22309"/>
    <cellStyle name="40% - Accent3 2 5 6 3" xfId="22310"/>
    <cellStyle name="40% - Accent3 2 5 6 3 2" xfId="22311"/>
    <cellStyle name="40% - Accent3 2 5 6 4" xfId="22312"/>
    <cellStyle name="40% - Accent3 2 5 6 5" xfId="22313"/>
    <cellStyle name="40% - Accent3 2 5 6 6" xfId="22314"/>
    <cellStyle name="40% - Accent3 2 5 6 7" xfId="22315"/>
    <cellStyle name="40% - Accent3 2 5 7" xfId="22316"/>
    <cellStyle name="40% - Accent3 2 5 7 2" xfId="22317"/>
    <cellStyle name="40% - Accent3 2 5 7 2 2" xfId="22318"/>
    <cellStyle name="40% - Accent3 2 5 7 3" xfId="22319"/>
    <cellStyle name="40% - Accent3 2 5 7 3 2" xfId="22320"/>
    <cellStyle name="40% - Accent3 2 5 7 4" xfId="22321"/>
    <cellStyle name="40% - Accent3 2 5 7 5" xfId="22322"/>
    <cellStyle name="40% - Accent3 2 5 7 6" xfId="22323"/>
    <cellStyle name="40% - Accent3 2 5 7 7" xfId="22324"/>
    <cellStyle name="40% - Accent3 2 5 8" xfId="22325"/>
    <cellStyle name="40% - Accent3 2 5 8 2" xfId="22326"/>
    <cellStyle name="40% - Accent3 2 5 9" xfId="22327"/>
    <cellStyle name="40% - Accent3 2 5 9 2" xfId="22328"/>
    <cellStyle name="40% - Accent3 2 6" xfId="22329"/>
    <cellStyle name="40% - Accent3 2 6 10" xfId="22330"/>
    <cellStyle name="40% - Accent3 2 6 11" xfId="22331"/>
    <cellStyle name="40% - Accent3 2 6 12" xfId="22332"/>
    <cellStyle name="40% - Accent3 2 6 13" xfId="22333"/>
    <cellStyle name="40% - Accent3 2 6 2" xfId="22334"/>
    <cellStyle name="40% - Accent3 2 6 2 10" xfId="22335"/>
    <cellStyle name="40% - Accent3 2 6 2 11" xfId="22336"/>
    <cellStyle name="40% - Accent3 2 6 2 2" xfId="22337"/>
    <cellStyle name="40% - Accent3 2 6 2 2 10" xfId="22338"/>
    <cellStyle name="40% - Accent3 2 6 2 2 2" xfId="22339"/>
    <cellStyle name="40% - Accent3 2 6 2 2 2 2" xfId="22340"/>
    <cellStyle name="40% - Accent3 2 6 2 2 2 2 2" xfId="22341"/>
    <cellStyle name="40% - Accent3 2 6 2 2 2 3" xfId="22342"/>
    <cellStyle name="40% - Accent3 2 6 2 2 2 3 2" xfId="22343"/>
    <cellStyle name="40% - Accent3 2 6 2 2 2 4" xfId="22344"/>
    <cellStyle name="40% - Accent3 2 6 2 2 2 5" xfId="22345"/>
    <cellStyle name="40% - Accent3 2 6 2 2 2 6" xfId="22346"/>
    <cellStyle name="40% - Accent3 2 6 2 2 2 7" xfId="22347"/>
    <cellStyle name="40% - Accent3 2 6 2 2 3" xfId="22348"/>
    <cellStyle name="40% - Accent3 2 6 2 2 3 2" xfId="22349"/>
    <cellStyle name="40% - Accent3 2 6 2 2 3 2 2" xfId="22350"/>
    <cellStyle name="40% - Accent3 2 6 2 2 3 3" xfId="22351"/>
    <cellStyle name="40% - Accent3 2 6 2 2 3 3 2" xfId="22352"/>
    <cellStyle name="40% - Accent3 2 6 2 2 3 4" xfId="22353"/>
    <cellStyle name="40% - Accent3 2 6 2 2 3 5" xfId="22354"/>
    <cellStyle name="40% - Accent3 2 6 2 2 3 6" xfId="22355"/>
    <cellStyle name="40% - Accent3 2 6 2 2 3 7" xfId="22356"/>
    <cellStyle name="40% - Accent3 2 6 2 2 4" xfId="22357"/>
    <cellStyle name="40% - Accent3 2 6 2 2 4 2" xfId="22358"/>
    <cellStyle name="40% - Accent3 2 6 2 2 4 2 2" xfId="22359"/>
    <cellStyle name="40% - Accent3 2 6 2 2 4 3" xfId="22360"/>
    <cellStyle name="40% - Accent3 2 6 2 2 4 3 2" xfId="22361"/>
    <cellStyle name="40% - Accent3 2 6 2 2 4 4" xfId="22362"/>
    <cellStyle name="40% - Accent3 2 6 2 2 4 5" xfId="22363"/>
    <cellStyle name="40% - Accent3 2 6 2 2 4 6" xfId="22364"/>
    <cellStyle name="40% - Accent3 2 6 2 2 4 7" xfId="22365"/>
    <cellStyle name="40% - Accent3 2 6 2 2 5" xfId="22366"/>
    <cellStyle name="40% - Accent3 2 6 2 2 5 2" xfId="22367"/>
    <cellStyle name="40% - Accent3 2 6 2 2 6" xfId="22368"/>
    <cellStyle name="40% - Accent3 2 6 2 2 6 2" xfId="22369"/>
    <cellStyle name="40% - Accent3 2 6 2 2 7" xfId="22370"/>
    <cellStyle name="40% - Accent3 2 6 2 2 8" xfId="22371"/>
    <cellStyle name="40% - Accent3 2 6 2 2 9" xfId="22372"/>
    <cellStyle name="40% - Accent3 2 6 2 3" xfId="22373"/>
    <cellStyle name="40% - Accent3 2 6 2 3 2" xfId="22374"/>
    <cellStyle name="40% - Accent3 2 6 2 3 2 2" xfId="22375"/>
    <cellStyle name="40% - Accent3 2 6 2 3 3" xfId="22376"/>
    <cellStyle name="40% - Accent3 2 6 2 3 3 2" xfId="22377"/>
    <cellStyle name="40% - Accent3 2 6 2 3 4" xfId="22378"/>
    <cellStyle name="40% - Accent3 2 6 2 3 5" xfId="22379"/>
    <cellStyle name="40% - Accent3 2 6 2 3 6" xfId="22380"/>
    <cellStyle name="40% - Accent3 2 6 2 3 7" xfId="22381"/>
    <cellStyle name="40% - Accent3 2 6 2 4" xfId="22382"/>
    <cellStyle name="40% - Accent3 2 6 2 4 2" xfId="22383"/>
    <cellStyle name="40% - Accent3 2 6 2 4 2 2" xfId="22384"/>
    <cellStyle name="40% - Accent3 2 6 2 4 3" xfId="22385"/>
    <cellStyle name="40% - Accent3 2 6 2 4 3 2" xfId="22386"/>
    <cellStyle name="40% - Accent3 2 6 2 4 4" xfId="22387"/>
    <cellStyle name="40% - Accent3 2 6 2 4 5" xfId="22388"/>
    <cellStyle name="40% - Accent3 2 6 2 4 6" xfId="22389"/>
    <cellStyle name="40% - Accent3 2 6 2 4 7" xfId="22390"/>
    <cellStyle name="40% - Accent3 2 6 2 5" xfId="22391"/>
    <cellStyle name="40% - Accent3 2 6 2 5 2" xfId="22392"/>
    <cellStyle name="40% - Accent3 2 6 2 5 2 2" xfId="22393"/>
    <cellStyle name="40% - Accent3 2 6 2 5 3" xfId="22394"/>
    <cellStyle name="40% - Accent3 2 6 2 5 3 2" xfId="22395"/>
    <cellStyle name="40% - Accent3 2 6 2 5 4" xfId="22396"/>
    <cellStyle name="40% - Accent3 2 6 2 5 5" xfId="22397"/>
    <cellStyle name="40% - Accent3 2 6 2 5 6" xfId="22398"/>
    <cellStyle name="40% - Accent3 2 6 2 5 7" xfId="22399"/>
    <cellStyle name="40% - Accent3 2 6 2 6" xfId="22400"/>
    <cellStyle name="40% - Accent3 2 6 2 6 2" xfId="22401"/>
    <cellStyle name="40% - Accent3 2 6 2 7" xfId="22402"/>
    <cellStyle name="40% - Accent3 2 6 2 7 2" xfId="22403"/>
    <cellStyle name="40% - Accent3 2 6 2 8" xfId="22404"/>
    <cellStyle name="40% - Accent3 2 6 2 9" xfId="22405"/>
    <cellStyle name="40% - Accent3 2 6 3" xfId="22406"/>
    <cellStyle name="40% - Accent3 2 6 3 10" xfId="22407"/>
    <cellStyle name="40% - Accent3 2 6 3 11" xfId="22408"/>
    <cellStyle name="40% - Accent3 2 6 3 2" xfId="22409"/>
    <cellStyle name="40% - Accent3 2 6 3 2 10" xfId="22410"/>
    <cellStyle name="40% - Accent3 2 6 3 2 2" xfId="22411"/>
    <cellStyle name="40% - Accent3 2 6 3 2 2 2" xfId="22412"/>
    <cellStyle name="40% - Accent3 2 6 3 2 2 2 2" xfId="22413"/>
    <cellStyle name="40% - Accent3 2 6 3 2 2 3" xfId="22414"/>
    <cellStyle name="40% - Accent3 2 6 3 2 2 3 2" xfId="22415"/>
    <cellStyle name="40% - Accent3 2 6 3 2 2 4" xfId="22416"/>
    <cellStyle name="40% - Accent3 2 6 3 2 2 5" xfId="22417"/>
    <cellStyle name="40% - Accent3 2 6 3 2 2 6" xfId="22418"/>
    <cellStyle name="40% - Accent3 2 6 3 2 2 7" xfId="22419"/>
    <cellStyle name="40% - Accent3 2 6 3 2 3" xfId="22420"/>
    <cellStyle name="40% - Accent3 2 6 3 2 3 2" xfId="22421"/>
    <cellStyle name="40% - Accent3 2 6 3 2 3 2 2" xfId="22422"/>
    <cellStyle name="40% - Accent3 2 6 3 2 3 3" xfId="22423"/>
    <cellStyle name="40% - Accent3 2 6 3 2 3 3 2" xfId="22424"/>
    <cellStyle name="40% - Accent3 2 6 3 2 3 4" xfId="22425"/>
    <cellStyle name="40% - Accent3 2 6 3 2 3 5" xfId="22426"/>
    <cellStyle name="40% - Accent3 2 6 3 2 3 6" xfId="22427"/>
    <cellStyle name="40% - Accent3 2 6 3 2 3 7" xfId="22428"/>
    <cellStyle name="40% - Accent3 2 6 3 2 4" xfId="22429"/>
    <cellStyle name="40% - Accent3 2 6 3 2 4 2" xfId="22430"/>
    <cellStyle name="40% - Accent3 2 6 3 2 4 2 2" xfId="22431"/>
    <cellStyle name="40% - Accent3 2 6 3 2 4 3" xfId="22432"/>
    <cellStyle name="40% - Accent3 2 6 3 2 4 3 2" xfId="22433"/>
    <cellStyle name="40% - Accent3 2 6 3 2 4 4" xfId="22434"/>
    <cellStyle name="40% - Accent3 2 6 3 2 4 5" xfId="22435"/>
    <cellStyle name="40% - Accent3 2 6 3 2 4 6" xfId="22436"/>
    <cellStyle name="40% - Accent3 2 6 3 2 4 7" xfId="22437"/>
    <cellStyle name="40% - Accent3 2 6 3 2 5" xfId="22438"/>
    <cellStyle name="40% - Accent3 2 6 3 2 5 2" xfId="22439"/>
    <cellStyle name="40% - Accent3 2 6 3 2 6" xfId="22440"/>
    <cellStyle name="40% - Accent3 2 6 3 2 6 2" xfId="22441"/>
    <cellStyle name="40% - Accent3 2 6 3 2 7" xfId="22442"/>
    <cellStyle name="40% - Accent3 2 6 3 2 8" xfId="22443"/>
    <cellStyle name="40% - Accent3 2 6 3 2 9" xfId="22444"/>
    <cellStyle name="40% - Accent3 2 6 3 3" xfId="22445"/>
    <cellStyle name="40% - Accent3 2 6 3 3 2" xfId="22446"/>
    <cellStyle name="40% - Accent3 2 6 3 3 2 2" xfId="22447"/>
    <cellStyle name="40% - Accent3 2 6 3 3 3" xfId="22448"/>
    <cellStyle name="40% - Accent3 2 6 3 3 3 2" xfId="22449"/>
    <cellStyle name="40% - Accent3 2 6 3 3 4" xfId="22450"/>
    <cellStyle name="40% - Accent3 2 6 3 3 5" xfId="22451"/>
    <cellStyle name="40% - Accent3 2 6 3 3 6" xfId="22452"/>
    <cellStyle name="40% - Accent3 2 6 3 3 7" xfId="22453"/>
    <cellStyle name="40% - Accent3 2 6 3 4" xfId="22454"/>
    <cellStyle name="40% - Accent3 2 6 3 4 2" xfId="22455"/>
    <cellStyle name="40% - Accent3 2 6 3 4 2 2" xfId="22456"/>
    <cellStyle name="40% - Accent3 2 6 3 4 3" xfId="22457"/>
    <cellStyle name="40% - Accent3 2 6 3 4 3 2" xfId="22458"/>
    <cellStyle name="40% - Accent3 2 6 3 4 4" xfId="22459"/>
    <cellStyle name="40% - Accent3 2 6 3 4 5" xfId="22460"/>
    <cellStyle name="40% - Accent3 2 6 3 4 6" xfId="22461"/>
    <cellStyle name="40% - Accent3 2 6 3 4 7" xfId="22462"/>
    <cellStyle name="40% - Accent3 2 6 3 5" xfId="22463"/>
    <cellStyle name="40% - Accent3 2 6 3 5 2" xfId="22464"/>
    <cellStyle name="40% - Accent3 2 6 3 5 2 2" xfId="22465"/>
    <cellStyle name="40% - Accent3 2 6 3 5 3" xfId="22466"/>
    <cellStyle name="40% - Accent3 2 6 3 5 3 2" xfId="22467"/>
    <cellStyle name="40% - Accent3 2 6 3 5 4" xfId="22468"/>
    <cellStyle name="40% - Accent3 2 6 3 5 5" xfId="22469"/>
    <cellStyle name="40% - Accent3 2 6 3 5 6" xfId="22470"/>
    <cellStyle name="40% - Accent3 2 6 3 5 7" xfId="22471"/>
    <cellStyle name="40% - Accent3 2 6 3 6" xfId="22472"/>
    <cellStyle name="40% - Accent3 2 6 3 6 2" xfId="22473"/>
    <cellStyle name="40% - Accent3 2 6 3 7" xfId="22474"/>
    <cellStyle name="40% - Accent3 2 6 3 7 2" xfId="22475"/>
    <cellStyle name="40% - Accent3 2 6 3 8" xfId="22476"/>
    <cellStyle name="40% - Accent3 2 6 3 9" xfId="22477"/>
    <cellStyle name="40% - Accent3 2 6 4" xfId="22478"/>
    <cellStyle name="40% - Accent3 2 6 4 10" xfId="22479"/>
    <cellStyle name="40% - Accent3 2 6 4 2" xfId="22480"/>
    <cellStyle name="40% - Accent3 2 6 4 2 2" xfId="22481"/>
    <cellStyle name="40% - Accent3 2 6 4 2 2 2" xfId="22482"/>
    <cellStyle name="40% - Accent3 2 6 4 2 3" xfId="22483"/>
    <cellStyle name="40% - Accent3 2 6 4 2 3 2" xfId="22484"/>
    <cellStyle name="40% - Accent3 2 6 4 2 4" xfId="22485"/>
    <cellStyle name="40% - Accent3 2 6 4 2 5" xfId="22486"/>
    <cellStyle name="40% - Accent3 2 6 4 2 6" xfId="22487"/>
    <cellStyle name="40% - Accent3 2 6 4 2 7" xfId="22488"/>
    <cellStyle name="40% - Accent3 2 6 4 3" xfId="22489"/>
    <cellStyle name="40% - Accent3 2 6 4 3 2" xfId="22490"/>
    <cellStyle name="40% - Accent3 2 6 4 3 2 2" xfId="22491"/>
    <cellStyle name="40% - Accent3 2 6 4 3 3" xfId="22492"/>
    <cellStyle name="40% - Accent3 2 6 4 3 3 2" xfId="22493"/>
    <cellStyle name="40% - Accent3 2 6 4 3 4" xfId="22494"/>
    <cellStyle name="40% - Accent3 2 6 4 3 5" xfId="22495"/>
    <cellStyle name="40% - Accent3 2 6 4 3 6" xfId="22496"/>
    <cellStyle name="40% - Accent3 2 6 4 3 7" xfId="22497"/>
    <cellStyle name="40% - Accent3 2 6 4 4" xfId="22498"/>
    <cellStyle name="40% - Accent3 2 6 4 4 2" xfId="22499"/>
    <cellStyle name="40% - Accent3 2 6 4 4 2 2" xfId="22500"/>
    <cellStyle name="40% - Accent3 2 6 4 4 3" xfId="22501"/>
    <cellStyle name="40% - Accent3 2 6 4 4 3 2" xfId="22502"/>
    <cellStyle name="40% - Accent3 2 6 4 4 4" xfId="22503"/>
    <cellStyle name="40% - Accent3 2 6 4 4 5" xfId="22504"/>
    <cellStyle name="40% - Accent3 2 6 4 4 6" xfId="22505"/>
    <cellStyle name="40% - Accent3 2 6 4 4 7" xfId="22506"/>
    <cellStyle name="40% - Accent3 2 6 4 5" xfId="22507"/>
    <cellStyle name="40% - Accent3 2 6 4 5 2" xfId="22508"/>
    <cellStyle name="40% - Accent3 2 6 4 6" xfId="22509"/>
    <cellStyle name="40% - Accent3 2 6 4 6 2" xfId="22510"/>
    <cellStyle name="40% - Accent3 2 6 4 7" xfId="22511"/>
    <cellStyle name="40% - Accent3 2 6 4 8" xfId="22512"/>
    <cellStyle name="40% - Accent3 2 6 4 9" xfId="22513"/>
    <cellStyle name="40% - Accent3 2 6 5" xfId="22514"/>
    <cellStyle name="40% - Accent3 2 6 5 2" xfId="22515"/>
    <cellStyle name="40% - Accent3 2 6 5 2 2" xfId="22516"/>
    <cellStyle name="40% - Accent3 2 6 5 3" xfId="22517"/>
    <cellStyle name="40% - Accent3 2 6 5 3 2" xfId="22518"/>
    <cellStyle name="40% - Accent3 2 6 5 4" xfId="22519"/>
    <cellStyle name="40% - Accent3 2 6 5 5" xfId="22520"/>
    <cellStyle name="40% - Accent3 2 6 5 6" xfId="22521"/>
    <cellStyle name="40% - Accent3 2 6 5 7" xfId="22522"/>
    <cellStyle name="40% - Accent3 2 6 6" xfId="22523"/>
    <cellStyle name="40% - Accent3 2 6 6 2" xfId="22524"/>
    <cellStyle name="40% - Accent3 2 6 6 2 2" xfId="22525"/>
    <cellStyle name="40% - Accent3 2 6 6 3" xfId="22526"/>
    <cellStyle name="40% - Accent3 2 6 6 3 2" xfId="22527"/>
    <cellStyle name="40% - Accent3 2 6 6 4" xfId="22528"/>
    <cellStyle name="40% - Accent3 2 6 6 5" xfId="22529"/>
    <cellStyle name="40% - Accent3 2 6 6 6" xfId="22530"/>
    <cellStyle name="40% - Accent3 2 6 6 7" xfId="22531"/>
    <cellStyle name="40% - Accent3 2 6 7" xfId="22532"/>
    <cellStyle name="40% - Accent3 2 6 7 2" xfId="22533"/>
    <cellStyle name="40% - Accent3 2 6 7 2 2" xfId="22534"/>
    <cellStyle name="40% - Accent3 2 6 7 3" xfId="22535"/>
    <cellStyle name="40% - Accent3 2 6 7 3 2" xfId="22536"/>
    <cellStyle name="40% - Accent3 2 6 7 4" xfId="22537"/>
    <cellStyle name="40% - Accent3 2 6 7 5" xfId="22538"/>
    <cellStyle name="40% - Accent3 2 6 7 6" xfId="22539"/>
    <cellStyle name="40% - Accent3 2 6 7 7" xfId="22540"/>
    <cellStyle name="40% - Accent3 2 6 8" xfId="22541"/>
    <cellStyle name="40% - Accent3 2 6 8 2" xfId="22542"/>
    <cellStyle name="40% - Accent3 2 6 9" xfId="22543"/>
    <cellStyle name="40% - Accent3 2 6 9 2" xfId="22544"/>
    <cellStyle name="40% - Accent3 2 7" xfId="22545"/>
    <cellStyle name="40% - Accent3 2 7 10" xfId="22546"/>
    <cellStyle name="40% - Accent3 2 7 11" xfId="22547"/>
    <cellStyle name="40% - Accent3 2 7 2" xfId="22548"/>
    <cellStyle name="40% - Accent3 2 7 2 10" xfId="22549"/>
    <cellStyle name="40% - Accent3 2 7 2 2" xfId="22550"/>
    <cellStyle name="40% - Accent3 2 7 2 2 2" xfId="22551"/>
    <cellStyle name="40% - Accent3 2 7 2 2 2 2" xfId="22552"/>
    <cellStyle name="40% - Accent3 2 7 2 2 3" xfId="22553"/>
    <cellStyle name="40% - Accent3 2 7 2 2 3 2" xfId="22554"/>
    <cellStyle name="40% - Accent3 2 7 2 2 4" xfId="22555"/>
    <cellStyle name="40% - Accent3 2 7 2 2 5" xfId="22556"/>
    <cellStyle name="40% - Accent3 2 7 2 2 6" xfId="22557"/>
    <cellStyle name="40% - Accent3 2 7 2 2 7" xfId="22558"/>
    <cellStyle name="40% - Accent3 2 7 2 3" xfId="22559"/>
    <cellStyle name="40% - Accent3 2 7 2 3 2" xfId="22560"/>
    <cellStyle name="40% - Accent3 2 7 2 3 2 2" xfId="22561"/>
    <cellStyle name="40% - Accent3 2 7 2 3 3" xfId="22562"/>
    <cellStyle name="40% - Accent3 2 7 2 3 3 2" xfId="22563"/>
    <cellStyle name="40% - Accent3 2 7 2 3 4" xfId="22564"/>
    <cellStyle name="40% - Accent3 2 7 2 3 5" xfId="22565"/>
    <cellStyle name="40% - Accent3 2 7 2 3 6" xfId="22566"/>
    <cellStyle name="40% - Accent3 2 7 2 3 7" xfId="22567"/>
    <cellStyle name="40% - Accent3 2 7 2 4" xfId="22568"/>
    <cellStyle name="40% - Accent3 2 7 2 4 2" xfId="22569"/>
    <cellStyle name="40% - Accent3 2 7 2 4 2 2" xfId="22570"/>
    <cellStyle name="40% - Accent3 2 7 2 4 3" xfId="22571"/>
    <cellStyle name="40% - Accent3 2 7 2 4 3 2" xfId="22572"/>
    <cellStyle name="40% - Accent3 2 7 2 4 4" xfId="22573"/>
    <cellStyle name="40% - Accent3 2 7 2 4 5" xfId="22574"/>
    <cellStyle name="40% - Accent3 2 7 2 4 6" xfId="22575"/>
    <cellStyle name="40% - Accent3 2 7 2 4 7" xfId="22576"/>
    <cellStyle name="40% - Accent3 2 7 2 5" xfId="22577"/>
    <cellStyle name="40% - Accent3 2 7 2 5 2" xfId="22578"/>
    <cellStyle name="40% - Accent3 2 7 2 6" xfId="22579"/>
    <cellStyle name="40% - Accent3 2 7 2 6 2" xfId="22580"/>
    <cellStyle name="40% - Accent3 2 7 2 7" xfId="22581"/>
    <cellStyle name="40% - Accent3 2 7 2 8" xfId="22582"/>
    <cellStyle name="40% - Accent3 2 7 2 9" xfId="22583"/>
    <cellStyle name="40% - Accent3 2 7 3" xfId="22584"/>
    <cellStyle name="40% - Accent3 2 7 3 2" xfId="22585"/>
    <cellStyle name="40% - Accent3 2 7 3 2 2" xfId="22586"/>
    <cellStyle name="40% - Accent3 2 7 3 3" xfId="22587"/>
    <cellStyle name="40% - Accent3 2 7 3 3 2" xfId="22588"/>
    <cellStyle name="40% - Accent3 2 7 3 4" xfId="22589"/>
    <cellStyle name="40% - Accent3 2 7 3 5" xfId="22590"/>
    <cellStyle name="40% - Accent3 2 7 3 6" xfId="22591"/>
    <cellStyle name="40% - Accent3 2 7 3 7" xfId="22592"/>
    <cellStyle name="40% - Accent3 2 7 4" xfId="22593"/>
    <cellStyle name="40% - Accent3 2 7 4 2" xfId="22594"/>
    <cellStyle name="40% - Accent3 2 7 4 2 2" xfId="22595"/>
    <cellStyle name="40% - Accent3 2 7 4 3" xfId="22596"/>
    <cellStyle name="40% - Accent3 2 7 4 3 2" xfId="22597"/>
    <cellStyle name="40% - Accent3 2 7 4 4" xfId="22598"/>
    <cellStyle name="40% - Accent3 2 7 4 5" xfId="22599"/>
    <cellStyle name="40% - Accent3 2 7 4 6" xfId="22600"/>
    <cellStyle name="40% - Accent3 2 7 4 7" xfId="22601"/>
    <cellStyle name="40% - Accent3 2 7 5" xfId="22602"/>
    <cellStyle name="40% - Accent3 2 7 5 2" xfId="22603"/>
    <cellStyle name="40% - Accent3 2 7 5 2 2" xfId="22604"/>
    <cellStyle name="40% - Accent3 2 7 5 3" xfId="22605"/>
    <cellStyle name="40% - Accent3 2 7 5 3 2" xfId="22606"/>
    <cellStyle name="40% - Accent3 2 7 5 4" xfId="22607"/>
    <cellStyle name="40% - Accent3 2 7 5 5" xfId="22608"/>
    <cellStyle name="40% - Accent3 2 7 5 6" xfId="22609"/>
    <cellStyle name="40% - Accent3 2 7 5 7" xfId="22610"/>
    <cellStyle name="40% - Accent3 2 7 6" xfId="22611"/>
    <cellStyle name="40% - Accent3 2 7 6 2" xfId="22612"/>
    <cellStyle name="40% - Accent3 2 7 7" xfId="22613"/>
    <cellStyle name="40% - Accent3 2 7 7 2" xfId="22614"/>
    <cellStyle name="40% - Accent3 2 7 8" xfId="22615"/>
    <cellStyle name="40% - Accent3 2 7 9" xfId="22616"/>
    <cellStyle name="40% - Accent3 2 8" xfId="22617"/>
    <cellStyle name="40% - Accent3 2 8 10" xfId="22618"/>
    <cellStyle name="40% - Accent3 2 8 11" xfId="22619"/>
    <cellStyle name="40% - Accent3 2 8 2" xfId="22620"/>
    <cellStyle name="40% - Accent3 2 8 2 10" xfId="22621"/>
    <cellStyle name="40% - Accent3 2 8 2 2" xfId="22622"/>
    <cellStyle name="40% - Accent3 2 8 2 2 2" xfId="22623"/>
    <cellStyle name="40% - Accent3 2 8 2 2 2 2" xfId="22624"/>
    <cellStyle name="40% - Accent3 2 8 2 2 3" xfId="22625"/>
    <cellStyle name="40% - Accent3 2 8 2 2 3 2" xfId="22626"/>
    <cellStyle name="40% - Accent3 2 8 2 2 4" xfId="22627"/>
    <cellStyle name="40% - Accent3 2 8 2 2 5" xfId="22628"/>
    <cellStyle name="40% - Accent3 2 8 2 2 6" xfId="22629"/>
    <cellStyle name="40% - Accent3 2 8 2 2 7" xfId="22630"/>
    <cellStyle name="40% - Accent3 2 8 2 3" xfId="22631"/>
    <cellStyle name="40% - Accent3 2 8 2 3 2" xfId="22632"/>
    <cellStyle name="40% - Accent3 2 8 2 3 2 2" xfId="22633"/>
    <cellStyle name="40% - Accent3 2 8 2 3 3" xfId="22634"/>
    <cellStyle name="40% - Accent3 2 8 2 3 3 2" xfId="22635"/>
    <cellStyle name="40% - Accent3 2 8 2 3 4" xfId="22636"/>
    <cellStyle name="40% - Accent3 2 8 2 3 5" xfId="22637"/>
    <cellStyle name="40% - Accent3 2 8 2 3 6" xfId="22638"/>
    <cellStyle name="40% - Accent3 2 8 2 3 7" xfId="22639"/>
    <cellStyle name="40% - Accent3 2 8 2 4" xfId="22640"/>
    <cellStyle name="40% - Accent3 2 8 2 4 2" xfId="22641"/>
    <cellStyle name="40% - Accent3 2 8 2 4 2 2" xfId="22642"/>
    <cellStyle name="40% - Accent3 2 8 2 4 3" xfId="22643"/>
    <cellStyle name="40% - Accent3 2 8 2 4 3 2" xfId="22644"/>
    <cellStyle name="40% - Accent3 2 8 2 4 4" xfId="22645"/>
    <cellStyle name="40% - Accent3 2 8 2 4 5" xfId="22646"/>
    <cellStyle name="40% - Accent3 2 8 2 4 6" xfId="22647"/>
    <cellStyle name="40% - Accent3 2 8 2 4 7" xfId="22648"/>
    <cellStyle name="40% - Accent3 2 8 2 5" xfId="22649"/>
    <cellStyle name="40% - Accent3 2 8 2 5 2" xfId="22650"/>
    <cellStyle name="40% - Accent3 2 8 2 6" xfId="22651"/>
    <cellStyle name="40% - Accent3 2 8 2 6 2" xfId="22652"/>
    <cellStyle name="40% - Accent3 2 8 2 7" xfId="22653"/>
    <cellStyle name="40% - Accent3 2 8 2 8" xfId="22654"/>
    <cellStyle name="40% - Accent3 2 8 2 9" xfId="22655"/>
    <cellStyle name="40% - Accent3 2 8 3" xfId="22656"/>
    <cellStyle name="40% - Accent3 2 8 3 2" xfId="22657"/>
    <cellStyle name="40% - Accent3 2 8 3 2 2" xfId="22658"/>
    <cellStyle name="40% - Accent3 2 8 3 3" xfId="22659"/>
    <cellStyle name="40% - Accent3 2 8 3 3 2" xfId="22660"/>
    <cellStyle name="40% - Accent3 2 8 3 4" xfId="22661"/>
    <cellStyle name="40% - Accent3 2 8 3 5" xfId="22662"/>
    <cellStyle name="40% - Accent3 2 8 3 6" xfId="22663"/>
    <cellStyle name="40% - Accent3 2 8 3 7" xfId="22664"/>
    <cellStyle name="40% - Accent3 2 8 4" xfId="22665"/>
    <cellStyle name="40% - Accent3 2 8 4 2" xfId="22666"/>
    <cellStyle name="40% - Accent3 2 8 4 2 2" xfId="22667"/>
    <cellStyle name="40% - Accent3 2 8 4 3" xfId="22668"/>
    <cellStyle name="40% - Accent3 2 8 4 3 2" xfId="22669"/>
    <cellStyle name="40% - Accent3 2 8 4 4" xfId="22670"/>
    <cellStyle name="40% - Accent3 2 8 4 5" xfId="22671"/>
    <cellStyle name="40% - Accent3 2 8 4 6" xfId="22672"/>
    <cellStyle name="40% - Accent3 2 8 4 7" xfId="22673"/>
    <cellStyle name="40% - Accent3 2 8 5" xfId="22674"/>
    <cellStyle name="40% - Accent3 2 8 5 2" xfId="22675"/>
    <cellStyle name="40% - Accent3 2 8 5 2 2" xfId="22676"/>
    <cellStyle name="40% - Accent3 2 8 5 3" xfId="22677"/>
    <cellStyle name="40% - Accent3 2 8 5 3 2" xfId="22678"/>
    <cellStyle name="40% - Accent3 2 8 5 4" xfId="22679"/>
    <cellStyle name="40% - Accent3 2 8 5 5" xfId="22680"/>
    <cellStyle name="40% - Accent3 2 8 5 6" xfId="22681"/>
    <cellStyle name="40% - Accent3 2 8 5 7" xfId="22682"/>
    <cellStyle name="40% - Accent3 2 8 6" xfId="22683"/>
    <cellStyle name="40% - Accent3 2 8 6 2" xfId="22684"/>
    <cellStyle name="40% - Accent3 2 8 7" xfId="22685"/>
    <cellStyle name="40% - Accent3 2 8 7 2" xfId="22686"/>
    <cellStyle name="40% - Accent3 2 8 8" xfId="22687"/>
    <cellStyle name="40% - Accent3 2 8 9" xfId="22688"/>
    <cellStyle name="40% - Accent3 2 9" xfId="22689"/>
    <cellStyle name="40% - Accent3 2 9 10" xfId="22690"/>
    <cellStyle name="40% - Accent3 2 9 2" xfId="22691"/>
    <cellStyle name="40% - Accent3 2 9 2 2" xfId="22692"/>
    <cellStyle name="40% - Accent3 2 9 2 2 2" xfId="22693"/>
    <cellStyle name="40% - Accent3 2 9 2 3" xfId="22694"/>
    <cellStyle name="40% - Accent3 2 9 2 3 2" xfId="22695"/>
    <cellStyle name="40% - Accent3 2 9 2 4" xfId="22696"/>
    <cellStyle name="40% - Accent3 2 9 2 5" xfId="22697"/>
    <cellStyle name="40% - Accent3 2 9 2 6" xfId="22698"/>
    <cellStyle name="40% - Accent3 2 9 2 7" xfId="22699"/>
    <cellStyle name="40% - Accent3 2 9 3" xfId="22700"/>
    <cellStyle name="40% - Accent3 2 9 3 2" xfId="22701"/>
    <cellStyle name="40% - Accent3 2 9 3 2 2" xfId="22702"/>
    <cellStyle name="40% - Accent3 2 9 3 3" xfId="22703"/>
    <cellStyle name="40% - Accent3 2 9 3 3 2" xfId="22704"/>
    <cellStyle name="40% - Accent3 2 9 3 4" xfId="22705"/>
    <cellStyle name="40% - Accent3 2 9 3 5" xfId="22706"/>
    <cellStyle name="40% - Accent3 2 9 3 6" xfId="22707"/>
    <cellStyle name="40% - Accent3 2 9 3 7" xfId="22708"/>
    <cellStyle name="40% - Accent3 2 9 4" xfId="22709"/>
    <cellStyle name="40% - Accent3 2 9 4 2" xfId="22710"/>
    <cellStyle name="40% - Accent3 2 9 4 2 2" xfId="22711"/>
    <cellStyle name="40% - Accent3 2 9 4 3" xfId="22712"/>
    <cellStyle name="40% - Accent3 2 9 4 3 2" xfId="22713"/>
    <cellStyle name="40% - Accent3 2 9 4 4" xfId="22714"/>
    <cellStyle name="40% - Accent3 2 9 4 5" xfId="22715"/>
    <cellStyle name="40% - Accent3 2 9 4 6" xfId="22716"/>
    <cellStyle name="40% - Accent3 2 9 4 7" xfId="22717"/>
    <cellStyle name="40% - Accent3 2 9 5" xfId="22718"/>
    <cellStyle name="40% - Accent3 2 9 5 2" xfId="22719"/>
    <cellStyle name="40% - Accent3 2 9 6" xfId="22720"/>
    <cellStyle name="40% - Accent3 2 9 6 2" xfId="22721"/>
    <cellStyle name="40% - Accent3 2 9 7" xfId="22722"/>
    <cellStyle name="40% - Accent3 2 9 8" xfId="22723"/>
    <cellStyle name="40% - Accent3 2 9 9" xfId="22724"/>
    <cellStyle name="40% - Accent3 3" xfId="499"/>
    <cellStyle name="40% - Accent3 3 10" xfId="22725"/>
    <cellStyle name="40% - Accent3 3 10 2" xfId="22726"/>
    <cellStyle name="40% - Accent3 3 10 2 2" xfId="22727"/>
    <cellStyle name="40% - Accent3 3 10 3" xfId="22728"/>
    <cellStyle name="40% - Accent3 3 10 3 2" xfId="22729"/>
    <cellStyle name="40% - Accent3 3 10 4" xfId="22730"/>
    <cellStyle name="40% - Accent3 3 10 5" xfId="22731"/>
    <cellStyle name="40% - Accent3 3 10 6" xfId="22732"/>
    <cellStyle name="40% - Accent3 3 10 7" xfId="22733"/>
    <cellStyle name="40% - Accent3 3 11" xfId="22734"/>
    <cellStyle name="40% - Accent3 3 11 2" xfId="22735"/>
    <cellStyle name="40% - Accent3 3 11 2 2" xfId="22736"/>
    <cellStyle name="40% - Accent3 3 11 3" xfId="22737"/>
    <cellStyle name="40% - Accent3 3 11 3 2" xfId="22738"/>
    <cellStyle name="40% - Accent3 3 11 4" xfId="22739"/>
    <cellStyle name="40% - Accent3 3 11 5" xfId="22740"/>
    <cellStyle name="40% - Accent3 3 11 6" xfId="22741"/>
    <cellStyle name="40% - Accent3 3 11 7" xfId="22742"/>
    <cellStyle name="40% - Accent3 3 12" xfId="22743"/>
    <cellStyle name="40% - Accent3 3 12 2" xfId="22744"/>
    <cellStyle name="40% - Accent3 3 12 2 2" xfId="22745"/>
    <cellStyle name="40% - Accent3 3 12 3" xfId="22746"/>
    <cellStyle name="40% - Accent3 3 12 3 2" xfId="22747"/>
    <cellStyle name="40% - Accent3 3 12 4" xfId="22748"/>
    <cellStyle name="40% - Accent3 3 12 5" xfId="22749"/>
    <cellStyle name="40% - Accent3 3 12 6" xfId="22750"/>
    <cellStyle name="40% - Accent3 3 12 7" xfId="22751"/>
    <cellStyle name="40% - Accent3 3 13" xfId="22752"/>
    <cellStyle name="40% - Accent3 3 13 2" xfId="22753"/>
    <cellStyle name="40% - Accent3 3 14" xfId="22754"/>
    <cellStyle name="40% - Accent3 3 14 2" xfId="22755"/>
    <cellStyle name="40% - Accent3 3 15" xfId="22756"/>
    <cellStyle name="40% - Accent3 3 16" xfId="22757"/>
    <cellStyle name="40% - Accent3 3 17" xfId="22758"/>
    <cellStyle name="40% - Accent3 3 18" xfId="22759"/>
    <cellStyle name="40% - Accent3 3 2" xfId="22760"/>
    <cellStyle name="40% - Accent3 3 2 10" xfId="22761"/>
    <cellStyle name="40% - Accent3 3 2 11" xfId="22762"/>
    <cellStyle name="40% - Accent3 3 2 12" xfId="22763"/>
    <cellStyle name="40% - Accent3 3 2 13" xfId="22764"/>
    <cellStyle name="40% - Accent3 3 2 2" xfId="22765"/>
    <cellStyle name="40% - Accent3 3 2 2 10" xfId="22766"/>
    <cellStyle name="40% - Accent3 3 2 2 11" xfId="22767"/>
    <cellStyle name="40% - Accent3 3 2 2 2" xfId="22768"/>
    <cellStyle name="40% - Accent3 3 2 2 2 10" xfId="22769"/>
    <cellStyle name="40% - Accent3 3 2 2 2 2" xfId="22770"/>
    <cellStyle name="40% - Accent3 3 2 2 2 2 2" xfId="22771"/>
    <cellStyle name="40% - Accent3 3 2 2 2 2 2 2" xfId="22772"/>
    <cellStyle name="40% - Accent3 3 2 2 2 2 3" xfId="22773"/>
    <cellStyle name="40% - Accent3 3 2 2 2 2 3 2" xfId="22774"/>
    <cellStyle name="40% - Accent3 3 2 2 2 2 4" xfId="22775"/>
    <cellStyle name="40% - Accent3 3 2 2 2 2 5" xfId="22776"/>
    <cellStyle name="40% - Accent3 3 2 2 2 2 6" xfId="22777"/>
    <cellStyle name="40% - Accent3 3 2 2 2 2 7" xfId="22778"/>
    <cellStyle name="40% - Accent3 3 2 2 2 3" xfId="22779"/>
    <cellStyle name="40% - Accent3 3 2 2 2 3 2" xfId="22780"/>
    <cellStyle name="40% - Accent3 3 2 2 2 3 2 2" xfId="22781"/>
    <cellStyle name="40% - Accent3 3 2 2 2 3 3" xfId="22782"/>
    <cellStyle name="40% - Accent3 3 2 2 2 3 3 2" xfId="22783"/>
    <cellStyle name="40% - Accent3 3 2 2 2 3 4" xfId="22784"/>
    <cellStyle name="40% - Accent3 3 2 2 2 3 5" xfId="22785"/>
    <cellStyle name="40% - Accent3 3 2 2 2 3 6" xfId="22786"/>
    <cellStyle name="40% - Accent3 3 2 2 2 3 7" xfId="22787"/>
    <cellStyle name="40% - Accent3 3 2 2 2 4" xfId="22788"/>
    <cellStyle name="40% - Accent3 3 2 2 2 4 2" xfId="22789"/>
    <cellStyle name="40% - Accent3 3 2 2 2 4 2 2" xfId="22790"/>
    <cellStyle name="40% - Accent3 3 2 2 2 4 3" xfId="22791"/>
    <cellStyle name="40% - Accent3 3 2 2 2 4 3 2" xfId="22792"/>
    <cellStyle name="40% - Accent3 3 2 2 2 4 4" xfId="22793"/>
    <cellStyle name="40% - Accent3 3 2 2 2 4 5" xfId="22794"/>
    <cellStyle name="40% - Accent3 3 2 2 2 4 6" xfId="22795"/>
    <cellStyle name="40% - Accent3 3 2 2 2 4 7" xfId="22796"/>
    <cellStyle name="40% - Accent3 3 2 2 2 5" xfId="22797"/>
    <cellStyle name="40% - Accent3 3 2 2 2 5 2" xfId="22798"/>
    <cellStyle name="40% - Accent3 3 2 2 2 6" xfId="22799"/>
    <cellStyle name="40% - Accent3 3 2 2 2 6 2" xfId="22800"/>
    <cellStyle name="40% - Accent3 3 2 2 2 7" xfId="22801"/>
    <cellStyle name="40% - Accent3 3 2 2 2 8" xfId="22802"/>
    <cellStyle name="40% - Accent3 3 2 2 2 9" xfId="22803"/>
    <cellStyle name="40% - Accent3 3 2 2 3" xfId="22804"/>
    <cellStyle name="40% - Accent3 3 2 2 3 2" xfId="22805"/>
    <cellStyle name="40% - Accent3 3 2 2 3 2 2" xfId="22806"/>
    <cellStyle name="40% - Accent3 3 2 2 3 3" xfId="22807"/>
    <cellStyle name="40% - Accent3 3 2 2 3 3 2" xfId="22808"/>
    <cellStyle name="40% - Accent3 3 2 2 3 4" xfId="22809"/>
    <cellStyle name="40% - Accent3 3 2 2 3 5" xfId="22810"/>
    <cellStyle name="40% - Accent3 3 2 2 3 6" xfId="22811"/>
    <cellStyle name="40% - Accent3 3 2 2 3 7" xfId="22812"/>
    <cellStyle name="40% - Accent3 3 2 2 4" xfId="22813"/>
    <cellStyle name="40% - Accent3 3 2 2 4 2" xfId="22814"/>
    <cellStyle name="40% - Accent3 3 2 2 4 2 2" xfId="22815"/>
    <cellStyle name="40% - Accent3 3 2 2 4 3" xfId="22816"/>
    <cellStyle name="40% - Accent3 3 2 2 4 3 2" xfId="22817"/>
    <cellStyle name="40% - Accent3 3 2 2 4 4" xfId="22818"/>
    <cellStyle name="40% - Accent3 3 2 2 4 5" xfId="22819"/>
    <cellStyle name="40% - Accent3 3 2 2 4 6" xfId="22820"/>
    <cellStyle name="40% - Accent3 3 2 2 4 7" xfId="22821"/>
    <cellStyle name="40% - Accent3 3 2 2 5" xfId="22822"/>
    <cellStyle name="40% - Accent3 3 2 2 5 2" xfId="22823"/>
    <cellStyle name="40% - Accent3 3 2 2 5 2 2" xfId="22824"/>
    <cellStyle name="40% - Accent3 3 2 2 5 3" xfId="22825"/>
    <cellStyle name="40% - Accent3 3 2 2 5 3 2" xfId="22826"/>
    <cellStyle name="40% - Accent3 3 2 2 5 4" xfId="22827"/>
    <cellStyle name="40% - Accent3 3 2 2 5 5" xfId="22828"/>
    <cellStyle name="40% - Accent3 3 2 2 5 6" xfId="22829"/>
    <cellStyle name="40% - Accent3 3 2 2 5 7" xfId="22830"/>
    <cellStyle name="40% - Accent3 3 2 2 6" xfId="22831"/>
    <cellStyle name="40% - Accent3 3 2 2 6 2" xfId="22832"/>
    <cellStyle name="40% - Accent3 3 2 2 7" xfId="22833"/>
    <cellStyle name="40% - Accent3 3 2 2 7 2" xfId="22834"/>
    <cellStyle name="40% - Accent3 3 2 2 8" xfId="22835"/>
    <cellStyle name="40% - Accent3 3 2 2 9" xfId="22836"/>
    <cellStyle name="40% - Accent3 3 2 3" xfId="22837"/>
    <cellStyle name="40% - Accent3 3 2 3 10" xfId="22838"/>
    <cellStyle name="40% - Accent3 3 2 3 11" xfId="22839"/>
    <cellStyle name="40% - Accent3 3 2 3 2" xfId="22840"/>
    <cellStyle name="40% - Accent3 3 2 3 2 10" xfId="22841"/>
    <cellStyle name="40% - Accent3 3 2 3 2 2" xfId="22842"/>
    <cellStyle name="40% - Accent3 3 2 3 2 2 2" xfId="22843"/>
    <cellStyle name="40% - Accent3 3 2 3 2 2 2 2" xfId="22844"/>
    <cellStyle name="40% - Accent3 3 2 3 2 2 3" xfId="22845"/>
    <cellStyle name="40% - Accent3 3 2 3 2 2 3 2" xfId="22846"/>
    <cellStyle name="40% - Accent3 3 2 3 2 2 4" xfId="22847"/>
    <cellStyle name="40% - Accent3 3 2 3 2 2 5" xfId="22848"/>
    <cellStyle name="40% - Accent3 3 2 3 2 2 6" xfId="22849"/>
    <cellStyle name="40% - Accent3 3 2 3 2 2 7" xfId="22850"/>
    <cellStyle name="40% - Accent3 3 2 3 2 3" xfId="22851"/>
    <cellStyle name="40% - Accent3 3 2 3 2 3 2" xfId="22852"/>
    <cellStyle name="40% - Accent3 3 2 3 2 3 2 2" xfId="22853"/>
    <cellStyle name="40% - Accent3 3 2 3 2 3 3" xfId="22854"/>
    <cellStyle name="40% - Accent3 3 2 3 2 3 3 2" xfId="22855"/>
    <cellStyle name="40% - Accent3 3 2 3 2 3 4" xfId="22856"/>
    <cellStyle name="40% - Accent3 3 2 3 2 3 5" xfId="22857"/>
    <cellStyle name="40% - Accent3 3 2 3 2 3 6" xfId="22858"/>
    <cellStyle name="40% - Accent3 3 2 3 2 3 7" xfId="22859"/>
    <cellStyle name="40% - Accent3 3 2 3 2 4" xfId="22860"/>
    <cellStyle name="40% - Accent3 3 2 3 2 4 2" xfId="22861"/>
    <cellStyle name="40% - Accent3 3 2 3 2 4 2 2" xfId="22862"/>
    <cellStyle name="40% - Accent3 3 2 3 2 4 3" xfId="22863"/>
    <cellStyle name="40% - Accent3 3 2 3 2 4 3 2" xfId="22864"/>
    <cellStyle name="40% - Accent3 3 2 3 2 4 4" xfId="22865"/>
    <cellStyle name="40% - Accent3 3 2 3 2 4 5" xfId="22866"/>
    <cellStyle name="40% - Accent3 3 2 3 2 4 6" xfId="22867"/>
    <cellStyle name="40% - Accent3 3 2 3 2 4 7" xfId="22868"/>
    <cellStyle name="40% - Accent3 3 2 3 2 5" xfId="22869"/>
    <cellStyle name="40% - Accent3 3 2 3 2 5 2" xfId="22870"/>
    <cellStyle name="40% - Accent3 3 2 3 2 6" xfId="22871"/>
    <cellStyle name="40% - Accent3 3 2 3 2 6 2" xfId="22872"/>
    <cellStyle name="40% - Accent3 3 2 3 2 7" xfId="22873"/>
    <cellStyle name="40% - Accent3 3 2 3 2 8" xfId="22874"/>
    <cellStyle name="40% - Accent3 3 2 3 2 9" xfId="22875"/>
    <cellStyle name="40% - Accent3 3 2 3 3" xfId="22876"/>
    <cellStyle name="40% - Accent3 3 2 3 3 2" xfId="22877"/>
    <cellStyle name="40% - Accent3 3 2 3 3 2 2" xfId="22878"/>
    <cellStyle name="40% - Accent3 3 2 3 3 3" xfId="22879"/>
    <cellStyle name="40% - Accent3 3 2 3 3 3 2" xfId="22880"/>
    <cellStyle name="40% - Accent3 3 2 3 3 4" xfId="22881"/>
    <cellStyle name="40% - Accent3 3 2 3 3 5" xfId="22882"/>
    <cellStyle name="40% - Accent3 3 2 3 3 6" xfId="22883"/>
    <cellStyle name="40% - Accent3 3 2 3 3 7" xfId="22884"/>
    <cellStyle name="40% - Accent3 3 2 3 4" xfId="22885"/>
    <cellStyle name="40% - Accent3 3 2 3 4 2" xfId="22886"/>
    <cellStyle name="40% - Accent3 3 2 3 4 2 2" xfId="22887"/>
    <cellStyle name="40% - Accent3 3 2 3 4 3" xfId="22888"/>
    <cellStyle name="40% - Accent3 3 2 3 4 3 2" xfId="22889"/>
    <cellStyle name="40% - Accent3 3 2 3 4 4" xfId="22890"/>
    <cellStyle name="40% - Accent3 3 2 3 4 5" xfId="22891"/>
    <cellStyle name="40% - Accent3 3 2 3 4 6" xfId="22892"/>
    <cellStyle name="40% - Accent3 3 2 3 4 7" xfId="22893"/>
    <cellStyle name="40% - Accent3 3 2 3 5" xfId="22894"/>
    <cellStyle name="40% - Accent3 3 2 3 5 2" xfId="22895"/>
    <cellStyle name="40% - Accent3 3 2 3 5 2 2" xfId="22896"/>
    <cellStyle name="40% - Accent3 3 2 3 5 3" xfId="22897"/>
    <cellStyle name="40% - Accent3 3 2 3 5 3 2" xfId="22898"/>
    <cellStyle name="40% - Accent3 3 2 3 5 4" xfId="22899"/>
    <cellStyle name="40% - Accent3 3 2 3 5 5" xfId="22900"/>
    <cellStyle name="40% - Accent3 3 2 3 5 6" xfId="22901"/>
    <cellStyle name="40% - Accent3 3 2 3 5 7" xfId="22902"/>
    <cellStyle name="40% - Accent3 3 2 3 6" xfId="22903"/>
    <cellStyle name="40% - Accent3 3 2 3 6 2" xfId="22904"/>
    <cellStyle name="40% - Accent3 3 2 3 7" xfId="22905"/>
    <cellStyle name="40% - Accent3 3 2 3 7 2" xfId="22906"/>
    <cellStyle name="40% - Accent3 3 2 3 8" xfId="22907"/>
    <cellStyle name="40% - Accent3 3 2 3 9" xfId="22908"/>
    <cellStyle name="40% - Accent3 3 2 4" xfId="22909"/>
    <cellStyle name="40% - Accent3 3 2 4 10" xfId="22910"/>
    <cellStyle name="40% - Accent3 3 2 4 2" xfId="22911"/>
    <cellStyle name="40% - Accent3 3 2 4 2 2" xfId="22912"/>
    <cellStyle name="40% - Accent3 3 2 4 2 2 2" xfId="22913"/>
    <cellStyle name="40% - Accent3 3 2 4 2 3" xfId="22914"/>
    <cellStyle name="40% - Accent3 3 2 4 2 3 2" xfId="22915"/>
    <cellStyle name="40% - Accent3 3 2 4 2 4" xfId="22916"/>
    <cellStyle name="40% - Accent3 3 2 4 2 5" xfId="22917"/>
    <cellStyle name="40% - Accent3 3 2 4 2 6" xfId="22918"/>
    <cellStyle name="40% - Accent3 3 2 4 2 7" xfId="22919"/>
    <cellStyle name="40% - Accent3 3 2 4 3" xfId="22920"/>
    <cellStyle name="40% - Accent3 3 2 4 3 2" xfId="22921"/>
    <cellStyle name="40% - Accent3 3 2 4 3 2 2" xfId="22922"/>
    <cellStyle name="40% - Accent3 3 2 4 3 3" xfId="22923"/>
    <cellStyle name="40% - Accent3 3 2 4 3 3 2" xfId="22924"/>
    <cellStyle name="40% - Accent3 3 2 4 3 4" xfId="22925"/>
    <cellStyle name="40% - Accent3 3 2 4 3 5" xfId="22926"/>
    <cellStyle name="40% - Accent3 3 2 4 3 6" xfId="22927"/>
    <cellStyle name="40% - Accent3 3 2 4 3 7" xfId="22928"/>
    <cellStyle name="40% - Accent3 3 2 4 4" xfId="22929"/>
    <cellStyle name="40% - Accent3 3 2 4 4 2" xfId="22930"/>
    <cellStyle name="40% - Accent3 3 2 4 4 2 2" xfId="22931"/>
    <cellStyle name="40% - Accent3 3 2 4 4 3" xfId="22932"/>
    <cellStyle name="40% - Accent3 3 2 4 4 3 2" xfId="22933"/>
    <cellStyle name="40% - Accent3 3 2 4 4 4" xfId="22934"/>
    <cellStyle name="40% - Accent3 3 2 4 4 5" xfId="22935"/>
    <cellStyle name="40% - Accent3 3 2 4 4 6" xfId="22936"/>
    <cellStyle name="40% - Accent3 3 2 4 4 7" xfId="22937"/>
    <cellStyle name="40% - Accent3 3 2 4 5" xfId="22938"/>
    <cellStyle name="40% - Accent3 3 2 4 5 2" xfId="22939"/>
    <cellStyle name="40% - Accent3 3 2 4 6" xfId="22940"/>
    <cellStyle name="40% - Accent3 3 2 4 6 2" xfId="22941"/>
    <cellStyle name="40% - Accent3 3 2 4 7" xfId="22942"/>
    <cellStyle name="40% - Accent3 3 2 4 8" xfId="22943"/>
    <cellStyle name="40% - Accent3 3 2 4 9" xfId="22944"/>
    <cellStyle name="40% - Accent3 3 2 5" xfId="22945"/>
    <cellStyle name="40% - Accent3 3 2 5 2" xfId="22946"/>
    <cellStyle name="40% - Accent3 3 2 5 2 2" xfId="22947"/>
    <cellStyle name="40% - Accent3 3 2 5 3" xfId="22948"/>
    <cellStyle name="40% - Accent3 3 2 5 3 2" xfId="22949"/>
    <cellStyle name="40% - Accent3 3 2 5 4" xfId="22950"/>
    <cellStyle name="40% - Accent3 3 2 5 5" xfId="22951"/>
    <cellStyle name="40% - Accent3 3 2 5 6" xfId="22952"/>
    <cellStyle name="40% - Accent3 3 2 5 7" xfId="22953"/>
    <cellStyle name="40% - Accent3 3 2 6" xfId="22954"/>
    <cellStyle name="40% - Accent3 3 2 6 2" xfId="22955"/>
    <cellStyle name="40% - Accent3 3 2 6 2 2" xfId="22956"/>
    <cellStyle name="40% - Accent3 3 2 6 3" xfId="22957"/>
    <cellStyle name="40% - Accent3 3 2 6 3 2" xfId="22958"/>
    <cellStyle name="40% - Accent3 3 2 6 4" xfId="22959"/>
    <cellStyle name="40% - Accent3 3 2 6 5" xfId="22960"/>
    <cellStyle name="40% - Accent3 3 2 6 6" xfId="22961"/>
    <cellStyle name="40% - Accent3 3 2 6 7" xfId="22962"/>
    <cellStyle name="40% - Accent3 3 2 7" xfId="22963"/>
    <cellStyle name="40% - Accent3 3 2 7 2" xfId="22964"/>
    <cellStyle name="40% - Accent3 3 2 7 2 2" xfId="22965"/>
    <cellStyle name="40% - Accent3 3 2 7 3" xfId="22966"/>
    <cellStyle name="40% - Accent3 3 2 7 3 2" xfId="22967"/>
    <cellStyle name="40% - Accent3 3 2 7 4" xfId="22968"/>
    <cellStyle name="40% - Accent3 3 2 7 5" xfId="22969"/>
    <cellStyle name="40% - Accent3 3 2 7 6" xfId="22970"/>
    <cellStyle name="40% - Accent3 3 2 7 7" xfId="22971"/>
    <cellStyle name="40% - Accent3 3 2 8" xfId="22972"/>
    <cellStyle name="40% - Accent3 3 2 8 2" xfId="22973"/>
    <cellStyle name="40% - Accent3 3 2 9" xfId="22974"/>
    <cellStyle name="40% - Accent3 3 2 9 2" xfId="22975"/>
    <cellStyle name="40% - Accent3 3 3" xfId="22976"/>
    <cellStyle name="40% - Accent3 3 3 10" xfId="22977"/>
    <cellStyle name="40% - Accent3 3 3 11" xfId="22978"/>
    <cellStyle name="40% - Accent3 3 3 12" xfId="22979"/>
    <cellStyle name="40% - Accent3 3 3 13" xfId="22980"/>
    <cellStyle name="40% - Accent3 3 3 2" xfId="22981"/>
    <cellStyle name="40% - Accent3 3 3 2 10" xfId="22982"/>
    <cellStyle name="40% - Accent3 3 3 2 11" xfId="22983"/>
    <cellStyle name="40% - Accent3 3 3 2 2" xfId="22984"/>
    <cellStyle name="40% - Accent3 3 3 2 2 10" xfId="22985"/>
    <cellStyle name="40% - Accent3 3 3 2 2 2" xfId="22986"/>
    <cellStyle name="40% - Accent3 3 3 2 2 2 2" xfId="22987"/>
    <cellStyle name="40% - Accent3 3 3 2 2 2 2 2" xfId="22988"/>
    <cellStyle name="40% - Accent3 3 3 2 2 2 3" xfId="22989"/>
    <cellStyle name="40% - Accent3 3 3 2 2 2 3 2" xfId="22990"/>
    <cellStyle name="40% - Accent3 3 3 2 2 2 4" xfId="22991"/>
    <cellStyle name="40% - Accent3 3 3 2 2 2 5" xfId="22992"/>
    <cellStyle name="40% - Accent3 3 3 2 2 2 6" xfId="22993"/>
    <cellStyle name="40% - Accent3 3 3 2 2 2 7" xfId="22994"/>
    <cellStyle name="40% - Accent3 3 3 2 2 3" xfId="22995"/>
    <cellStyle name="40% - Accent3 3 3 2 2 3 2" xfId="22996"/>
    <cellStyle name="40% - Accent3 3 3 2 2 3 2 2" xfId="22997"/>
    <cellStyle name="40% - Accent3 3 3 2 2 3 3" xfId="22998"/>
    <cellStyle name="40% - Accent3 3 3 2 2 3 3 2" xfId="22999"/>
    <cellStyle name="40% - Accent3 3 3 2 2 3 4" xfId="23000"/>
    <cellStyle name="40% - Accent3 3 3 2 2 3 5" xfId="23001"/>
    <cellStyle name="40% - Accent3 3 3 2 2 3 6" xfId="23002"/>
    <cellStyle name="40% - Accent3 3 3 2 2 3 7" xfId="23003"/>
    <cellStyle name="40% - Accent3 3 3 2 2 4" xfId="23004"/>
    <cellStyle name="40% - Accent3 3 3 2 2 4 2" xfId="23005"/>
    <cellStyle name="40% - Accent3 3 3 2 2 4 2 2" xfId="23006"/>
    <cellStyle name="40% - Accent3 3 3 2 2 4 3" xfId="23007"/>
    <cellStyle name="40% - Accent3 3 3 2 2 4 3 2" xfId="23008"/>
    <cellStyle name="40% - Accent3 3 3 2 2 4 4" xfId="23009"/>
    <cellStyle name="40% - Accent3 3 3 2 2 4 5" xfId="23010"/>
    <cellStyle name="40% - Accent3 3 3 2 2 4 6" xfId="23011"/>
    <cellStyle name="40% - Accent3 3 3 2 2 4 7" xfId="23012"/>
    <cellStyle name="40% - Accent3 3 3 2 2 5" xfId="23013"/>
    <cellStyle name="40% - Accent3 3 3 2 2 5 2" xfId="23014"/>
    <cellStyle name="40% - Accent3 3 3 2 2 6" xfId="23015"/>
    <cellStyle name="40% - Accent3 3 3 2 2 6 2" xfId="23016"/>
    <cellStyle name="40% - Accent3 3 3 2 2 7" xfId="23017"/>
    <cellStyle name="40% - Accent3 3 3 2 2 8" xfId="23018"/>
    <cellStyle name="40% - Accent3 3 3 2 2 9" xfId="23019"/>
    <cellStyle name="40% - Accent3 3 3 2 3" xfId="23020"/>
    <cellStyle name="40% - Accent3 3 3 2 3 2" xfId="23021"/>
    <cellStyle name="40% - Accent3 3 3 2 3 2 2" xfId="23022"/>
    <cellStyle name="40% - Accent3 3 3 2 3 3" xfId="23023"/>
    <cellStyle name="40% - Accent3 3 3 2 3 3 2" xfId="23024"/>
    <cellStyle name="40% - Accent3 3 3 2 3 4" xfId="23025"/>
    <cellStyle name="40% - Accent3 3 3 2 3 5" xfId="23026"/>
    <cellStyle name="40% - Accent3 3 3 2 3 6" xfId="23027"/>
    <cellStyle name="40% - Accent3 3 3 2 3 7" xfId="23028"/>
    <cellStyle name="40% - Accent3 3 3 2 4" xfId="23029"/>
    <cellStyle name="40% - Accent3 3 3 2 4 2" xfId="23030"/>
    <cellStyle name="40% - Accent3 3 3 2 4 2 2" xfId="23031"/>
    <cellStyle name="40% - Accent3 3 3 2 4 3" xfId="23032"/>
    <cellStyle name="40% - Accent3 3 3 2 4 3 2" xfId="23033"/>
    <cellStyle name="40% - Accent3 3 3 2 4 4" xfId="23034"/>
    <cellStyle name="40% - Accent3 3 3 2 4 5" xfId="23035"/>
    <cellStyle name="40% - Accent3 3 3 2 4 6" xfId="23036"/>
    <cellStyle name="40% - Accent3 3 3 2 4 7" xfId="23037"/>
    <cellStyle name="40% - Accent3 3 3 2 5" xfId="23038"/>
    <cellStyle name="40% - Accent3 3 3 2 5 2" xfId="23039"/>
    <cellStyle name="40% - Accent3 3 3 2 5 2 2" xfId="23040"/>
    <cellStyle name="40% - Accent3 3 3 2 5 3" xfId="23041"/>
    <cellStyle name="40% - Accent3 3 3 2 5 3 2" xfId="23042"/>
    <cellStyle name="40% - Accent3 3 3 2 5 4" xfId="23043"/>
    <cellStyle name="40% - Accent3 3 3 2 5 5" xfId="23044"/>
    <cellStyle name="40% - Accent3 3 3 2 5 6" xfId="23045"/>
    <cellStyle name="40% - Accent3 3 3 2 5 7" xfId="23046"/>
    <cellStyle name="40% - Accent3 3 3 2 6" xfId="23047"/>
    <cellStyle name="40% - Accent3 3 3 2 6 2" xfId="23048"/>
    <cellStyle name="40% - Accent3 3 3 2 7" xfId="23049"/>
    <cellStyle name="40% - Accent3 3 3 2 7 2" xfId="23050"/>
    <cellStyle name="40% - Accent3 3 3 2 8" xfId="23051"/>
    <cellStyle name="40% - Accent3 3 3 2 9" xfId="23052"/>
    <cellStyle name="40% - Accent3 3 3 3" xfId="23053"/>
    <cellStyle name="40% - Accent3 3 3 3 10" xfId="23054"/>
    <cellStyle name="40% - Accent3 3 3 3 11" xfId="23055"/>
    <cellStyle name="40% - Accent3 3 3 3 2" xfId="23056"/>
    <cellStyle name="40% - Accent3 3 3 3 2 10" xfId="23057"/>
    <cellStyle name="40% - Accent3 3 3 3 2 2" xfId="23058"/>
    <cellStyle name="40% - Accent3 3 3 3 2 2 2" xfId="23059"/>
    <cellStyle name="40% - Accent3 3 3 3 2 2 2 2" xfId="23060"/>
    <cellStyle name="40% - Accent3 3 3 3 2 2 3" xfId="23061"/>
    <cellStyle name="40% - Accent3 3 3 3 2 2 3 2" xfId="23062"/>
    <cellStyle name="40% - Accent3 3 3 3 2 2 4" xfId="23063"/>
    <cellStyle name="40% - Accent3 3 3 3 2 2 5" xfId="23064"/>
    <cellStyle name="40% - Accent3 3 3 3 2 2 6" xfId="23065"/>
    <cellStyle name="40% - Accent3 3 3 3 2 2 7" xfId="23066"/>
    <cellStyle name="40% - Accent3 3 3 3 2 3" xfId="23067"/>
    <cellStyle name="40% - Accent3 3 3 3 2 3 2" xfId="23068"/>
    <cellStyle name="40% - Accent3 3 3 3 2 3 2 2" xfId="23069"/>
    <cellStyle name="40% - Accent3 3 3 3 2 3 3" xfId="23070"/>
    <cellStyle name="40% - Accent3 3 3 3 2 3 3 2" xfId="23071"/>
    <cellStyle name="40% - Accent3 3 3 3 2 3 4" xfId="23072"/>
    <cellStyle name="40% - Accent3 3 3 3 2 3 5" xfId="23073"/>
    <cellStyle name="40% - Accent3 3 3 3 2 3 6" xfId="23074"/>
    <cellStyle name="40% - Accent3 3 3 3 2 3 7" xfId="23075"/>
    <cellStyle name="40% - Accent3 3 3 3 2 4" xfId="23076"/>
    <cellStyle name="40% - Accent3 3 3 3 2 4 2" xfId="23077"/>
    <cellStyle name="40% - Accent3 3 3 3 2 4 2 2" xfId="23078"/>
    <cellStyle name="40% - Accent3 3 3 3 2 4 3" xfId="23079"/>
    <cellStyle name="40% - Accent3 3 3 3 2 4 3 2" xfId="23080"/>
    <cellStyle name="40% - Accent3 3 3 3 2 4 4" xfId="23081"/>
    <cellStyle name="40% - Accent3 3 3 3 2 4 5" xfId="23082"/>
    <cellStyle name="40% - Accent3 3 3 3 2 4 6" xfId="23083"/>
    <cellStyle name="40% - Accent3 3 3 3 2 4 7" xfId="23084"/>
    <cellStyle name="40% - Accent3 3 3 3 2 5" xfId="23085"/>
    <cellStyle name="40% - Accent3 3 3 3 2 5 2" xfId="23086"/>
    <cellStyle name="40% - Accent3 3 3 3 2 6" xfId="23087"/>
    <cellStyle name="40% - Accent3 3 3 3 2 6 2" xfId="23088"/>
    <cellStyle name="40% - Accent3 3 3 3 2 7" xfId="23089"/>
    <cellStyle name="40% - Accent3 3 3 3 2 8" xfId="23090"/>
    <cellStyle name="40% - Accent3 3 3 3 2 9" xfId="23091"/>
    <cellStyle name="40% - Accent3 3 3 3 3" xfId="23092"/>
    <cellStyle name="40% - Accent3 3 3 3 3 2" xfId="23093"/>
    <cellStyle name="40% - Accent3 3 3 3 3 2 2" xfId="23094"/>
    <cellStyle name="40% - Accent3 3 3 3 3 3" xfId="23095"/>
    <cellStyle name="40% - Accent3 3 3 3 3 3 2" xfId="23096"/>
    <cellStyle name="40% - Accent3 3 3 3 3 4" xfId="23097"/>
    <cellStyle name="40% - Accent3 3 3 3 3 5" xfId="23098"/>
    <cellStyle name="40% - Accent3 3 3 3 3 6" xfId="23099"/>
    <cellStyle name="40% - Accent3 3 3 3 3 7" xfId="23100"/>
    <cellStyle name="40% - Accent3 3 3 3 4" xfId="23101"/>
    <cellStyle name="40% - Accent3 3 3 3 4 2" xfId="23102"/>
    <cellStyle name="40% - Accent3 3 3 3 4 2 2" xfId="23103"/>
    <cellStyle name="40% - Accent3 3 3 3 4 3" xfId="23104"/>
    <cellStyle name="40% - Accent3 3 3 3 4 3 2" xfId="23105"/>
    <cellStyle name="40% - Accent3 3 3 3 4 4" xfId="23106"/>
    <cellStyle name="40% - Accent3 3 3 3 4 5" xfId="23107"/>
    <cellStyle name="40% - Accent3 3 3 3 4 6" xfId="23108"/>
    <cellStyle name="40% - Accent3 3 3 3 4 7" xfId="23109"/>
    <cellStyle name="40% - Accent3 3 3 3 5" xfId="23110"/>
    <cellStyle name="40% - Accent3 3 3 3 5 2" xfId="23111"/>
    <cellStyle name="40% - Accent3 3 3 3 5 2 2" xfId="23112"/>
    <cellStyle name="40% - Accent3 3 3 3 5 3" xfId="23113"/>
    <cellStyle name="40% - Accent3 3 3 3 5 3 2" xfId="23114"/>
    <cellStyle name="40% - Accent3 3 3 3 5 4" xfId="23115"/>
    <cellStyle name="40% - Accent3 3 3 3 5 5" xfId="23116"/>
    <cellStyle name="40% - Accent3 3 3 3 5 6" xfId="23117"/>
    <cellStyle name="40% - Accent3 3 3 3 5 7" xfId="23118"/>
    <cellStyle name="40% - Accent3 3 3 3 6" xfId="23119"/>
    <cellStyle name="40% - Accent3 3 3 3 6 2" xfId="23120"/>
    <cellStyle name="40% - Accent3 3 3 3 7" xfId="23121"/>
    <cellStyle name="40% - Accent3 3 3 3 7 2" xfId="23122"/>
    <cellStyle name="40% - Accent3 3 3 3 8" xfId="23123"/>
    <cellStyle name="40% - Accent3 3 3 3 9" xfId="23124"/>
    <cellStyle name="40% - Accent3 3 3 4" xfId="23125"/>
    <cellStyle name="40% - Accent3 3 3 4 10" xfId="23126"/>
    <cellStyle name="40% - Accent3 3 3 4 2" xfId="23127"/>
    <cellStyle name="40% - Accent3 3 3 4 2 2" xfId="23128"/>
    <cellStyle name="40% - Accent3 3 3 4 2 2 2" xfId="23129"/>
    <cellStyle name="40% - Accent3 3 3 4 2 3" xfId="23130"/>
    <cellStyle name="40% - Accent3 3 3 4 2 3 2" xfId="23131"/>
    <cellStyle name="40% - Accent3 3 3 4 2 4" xfId="23132"/>
    <cellStyle name="40% - Accent3 3 3 4 2 5" xfId="23133"/>
    <cellStyle name="40% - Accent3 3 3 4 2 6" xfId="23134"/>
    <cellStyle name="40% - Accent3 3 3 4 2 7" xfId="23135"/>
    <cellStyle name="40% - Accent3 3 3 4 3" xfId="23136"/>
    <cellStyle name="40% - Accent3 3 3 4 3 2" xfId="23137"/>
    <cellStyle name="40% - Accent3 3 3 4 3 2 2" xfId="23138"/>
    <cellStyle name="40% - Accent3 3 3 4 3 3" xfId="23139"/>
    <cellStyle name="40% - Accent3 3 3 4 3 3 2" xfId="23140"/>
    <cellStyle name="40% - Accent3 3 3 4 3 4" xfId="23141"/>
    <cellStyle name="40% - Accent3 3 3 4 3 5" xfId="23142"/>
    <cellStyle name="40% - Accent3 3 3 4 3 6" xfId="23143"/>
    <cellStyle name="40% - Accent3 3 3 4 3 7" xfId="23144"/>
    <cellStyle name="40% - Accent3 3 3 4 4" xfId="23145"/>
    <cellStyle name="40% - Accent3 3 3 4 4 2" xfId="23146"/>
    <cellStyle name="40% - Accent3 3 3 4 4 2 2" xfId="23147"/>
    <cellStyle name="40% - Accent3 3 3 4 4 3" xfId="23148"/>
    <cellStyle name="40% - Accent3 3 3 4 4 3 2" xfId="23149"/>
    <cellStyle name="40% - Accent3 3 3 4 4 4" xfId="23150"/>
    <cellStyle name="40% - Accent3 3 3 4 4 5" xfId="23151"/>
    <cellStyle name="40% - Accent3 3 3 4 4 6" xfId="23152"/>
    <cellStyle name="40% - Accent3 3 3 4 4 7" xfId="23153"/>
    <cellStyle name="40% - Accent3 3 3 4 5" xfId="23154"/>
    <cellStyle name="40% - Accent3 3 3 4 5 2" xfId="23155"/>
    <cellStyle name="40% - Accent3 3 3 4 6" xfId="23156"/>
    <cellStyle name="40% - Accent3 3 3 4 6 2" xfId="23157"/>
    <cellStyle name="40% - Accent3 3 3 4 7" xfId="23158"/>
    <cellStyle name="40% - Accent3 3 3 4 8" xfId="23159"/>
    <cellStyle name="40% - Accent3 3 3 4 9" xfId="23160"/>
    <cellStyle name="40% - Accent3 3 3 5" xfId="23161"/>
    <cellStyle name="40% - Accent3 3 3 5 2" xfId="23162"/>
    <cellStyle name="40% - Accent3 3 3 5 2 2" xfId="23163"/>
    <cellStyle name="40% - Accent3 3 3 5 3" xfId="23164"/>
    <cellStyle name="40% - Accent3 3 3 5 3 2" xfId="23165"/>
    <cellStyle name="40% - Accent3 3 3 5 4" xfId="23166"/>
    <cellStyle name="40% - Accent3 3 3 5 5" xfId="23167"/>
    <cellStyle name="40% - Accent3 3 3 5 6" xfId="23168"/>
    <cellStyle name="40% - Accent3 3 3 5 7" xfId="23169"/>
    <cellStyle name="40% - Accent3 3 3 6" xfId="23170"/>
    <cellStyle name="40% - Accent3 3 3 6 2" xfId="23171"/>
    <cellStyle name="40% - Accent3 3 3 6 2 2" xfId="23172"/>
    <cellStyle name="40% - Accent3 3 3 6 3" xfId="23173"/>
    <cellStyle name="40% - Accent3 3 3 6 3 2" xfId="23174"/>
    <cellStyle name="40% - Accent3 3 3 6 4" xfId="23175"/>
    <cellStyle name="40% - Accent3 3 3 6 5" xfId="23176"/>
    <cellStyle name="40% - Accent3 3 3 6 6" xfId="23177"/>
    <cellStyle name="40% - Accent3 3 3 6 7" xfId="23178"/>
    <cellStyle name="40% - Accent3 3 3 7" xfId="23179"/>
    <cellStyle name="40% - Accent3 3 3 7 2" xfId="23180"/>
    <cellStyle name="40% - Accent3 3 3 7 2 2" xfId="23181"/>
    <cellStyle name="40% - Accent3 3 3 7 3" xfId="23182"/>
    <cellStyle name="40% - Accent3 3 3 7 3 2" xfId="23183"/>
    <cellStyle name="40% - Accent3 3 3 7 4" xfId="23184"/>
    <cellStyle name="40% - Accent3 3 3 7 5" xfId="23185"/>
    <cellStyle name="40% - Accent3 3 3 7 6" xfId="23186"/>
    <cellStyle name="40% - Accent3 3 3 7 7" xfId="23187"/>
    <cellStyle name="40% - Accent3 3 3 8" xfId="23188"/>
    <cellStyle name="40% - Accent3 3 3 8 2" xfId="23189"/>
    <cellStyle name="40% - Accent3 3 3 9" xfId="23190"/>
    <cellStyle name="40% - Accent3 3 3 9 2" xfId="23191"/>
    <cellStyle name="40% - Accent3 3 4" xfId="23192"/>
    <cellStyle name="40% - Accent3 3 4 10" xfId="23193"/>
    <cellStyle name="40% - Accent3 3 4 11" xfId="23194"/>
    <cellStyle name="40% - Accent3 3 4 12" xfId="23195"/>
    <cellStyle name="40% - Accent3 3 4 13" xfId="23196"/>
    <cellStyle name="40% - Accent3 3 4 2" xfId="23197"/>
    <cellStyle name="40% - Accent3 3 4 2 10" xfId="23198"/>
    <cellStyle name="40% - Accent3 3 4 2 11" xfId="23199"/>
    <cellStyle name="40% - Accent3 3 4 2 2" xfId="23200"/>
    <cellStyle name="40% - Accent3 3 4 2 2 10" xfId="23201"/>
    <cellStyle name="40% - Accent3 3 4 2 2 2" xfId="23202"/>
    <cellStyle name="40% - Accent3 3 4 2 2 2 2" xfId="23203"/>
    <cellStyle name="40% - Accent3 3 4 2 2 2 2 2" xfId="23204"/>
    <cellStyle name="40% - Accent3 3 4 2 2 2 3" xfId="23205"/>
    <cellStyle name="40% - Accent3 3 4 2 2 2 3 2" xfId="23206"/>
    <cellStyle name="40% - Accent3 3 4 2 2 2 4" xfId="23207"/>
    <cellStyle name="40% - Accent3 3 4 2 2 2 5" xfId="23208"/>
    <cellStyle name="40% - Accent3 3 4 2 2 2 6" xfId="23209"/>
    <cellStyle name="40% - Accent3 3 4 2 2 2 7" xfId="23210"/>
    <cellStyle name="40% - Accent3 3 4 2 2 3" xfId="23211"/>
    <cellStyle name="40% - Accent3 3 4 2 2 3 2" xfId="23212"/>
    <cellStyle name="40% - Accent3 3 4 2 2 3 2 2" xfId="23213"/>
    <cellStyle name="40% - Accent3 3 4 2 2 3 3" xfId="23214"/>
    <cellStyle name="40% - Accent3 3 4 2 2 3 3 2" xfId="23215"/>
    <cellStyle name="40% - Accent3 3 4 2 2 3 4" xfId="23216"/>
    <cellStyle name="40% - Accent3 3 4 2 2 3 5" xfId="23217"/>
    <cellStyle name="40% - Accent3 3 4 2 2 3 6" xfId="23218"/>
    <cellStyle name="40% - Accent3 3 4 2 2 3 7" xfId="23219"/>
    <cellStyle name="40% - Accent3 3 4 2 2 4" xfId="23220"/>
    <cellStyle name="40% - Accent3 3 4 2 2 4 2" xfId="23221"/>
    <cellStyle name="40% - Accent3 3 4 2 2 4 2 2" xfId="23222"/>
    <cellStyle name="40% - Accent3 3 4 2 2 4 3" xfId="23223"/>
    <cellStyle name="40% - Accent3 3 4 2 2 4 3 2" xfId="23224"/>
    <cellStyle name="40% - Accent3 3 4 2 2 4 4" xfId="23225"/>
    <cellStyle name="40% - Accent3 3 4 2 2 4 5" xfId="23226"/>
    <cellStyle name="40% - Accent3 3 4 2 2 4 6" xfId="23227"/>
    <cellStyle name="40% - Accent3 3 4 2 2 4 7" xfId="23228"/>
    <cellStyle name="40% - Accent3 3 4 2 2 5" xfId="23229"/>
    <cellStyle name="40% - Accent3 3 4 2 2 5 2" xfId="23230"/>
    <cellStyle name="40% - Accent3 3 4 2 2 6" xfId="23231"/>
    <cellStyle name="40% - Accent3 3 4 2 2 6 2" xfId="23232"/>
    <cellStyle name="40% - Accent3 3 4 2 2 7" xfId="23233"/>
    <cellStyle name="40% - Accent3 3 4 2 2 8" xfId="23234"/>
    <cellStyle name="40% - Accent3 3 4 2 2 9" xfId="23235"/>
    <cellStyle name="40% - Accent3 3 4 2 3" xfId="23236"/>
    <cellStyle name="40% - Accent3 3 4 2 3 2" xfId="23237"/>
    <cellStyle name="40% - Accent3 3 4 2 3 2 2" xfId="23238"/>
    <cellStyle name="40% - Accent3 3 4 2 3 3" xfId="23239"/>
    <cellStyle name="40% - Accent3 3 4 2 3 3 2" xfId="23240"/>
    <cellStyle name="40% - Accent3 3 4 2 3 4" xfId="23241"/>
    <cellStyle name="40% - Accent3 3 4 2 3 5" xfId="23242"/>
    <cellStyle name="40% - Accent3 3 4 2 3 6" xfId="23243"/>
    <cellStyle name="40% - Accent3 3 4 2 3 7" xfId="23244"/>
    <cellStyle name="40% - Accent3 3 4 2 4" xfId="23245"/>
    <cellStyle name="40% - Accent3 3 4 2 4 2" xfId="23246"/>
    <cellStyle name="40% - Accent3 3 4 2 4 2 2" xfId="23247"/>
    <cellStyle name="40% - Accent3 3 4 2 4 3" xfId="23248"/>
    <cellStyle name="40% - Accent3 3 4 2 4 3 2" xfId="23249"/>
    <cellStyle name="40% - Accent3 3 4 2 4 4" xfId="23250"/>
    <cellStyle name="40% - Accent3 3 4 2 4 5" xfId="23251"/>
    <cellStyle name="40% - Accent3 3 4 2 4 6" xfId="23252"/>
    <cellStyle name="40% - Accent3 3 4 2 4 7" xfId="23253"/>
    <cellStyle name="40% - Accent3 3 4 2 5" xfId="23254"/>
    <cellStyle name="40% - Accent3 3 4 2 5 2" xfId="23255"/>
    <cellStyle name="40% - Accent3 3 4 2 5 2 2" xfId="23256"/>
    <cellStyle name="40% - Accent3 3 4 2 5 3" xfId="23257"/>
    <cellStyle name="40% - Accent3 3 4 2 5 3 2" xfId="23258"/>
    <cellStyle name="40% - Accent3 3 4 2 5 4" xfId="23259"/>
    <cellStyle name="40% - Accent3 3 4 2 5 5" xfId="23260"/>
    <cellStyle name="40% - Accent3 3 4 2 5 6" xfId="23261"/>
    <cellStyle name="40% - Accent3 3 4 2 5 7" xfId="23262"/>
    <cellStyle name="40% - Accent3 3 4 2 6" xfId="23263"/>
    <cellStyle name="40% - Accent3 3 4 2 6 2" xfId="23264"/>
    <cellStyle name="40% - Accent3 3 4 2 7" xfId="23265"/>
    <cellStyle name="40% - Accent3 3 4 2 7 2" xfId="23266"/>
    <cellStyle name="40% - Accent3 3 4 2 8" xfId="23267"/>
    <cellStyle name="40% - Accent3 3 4 2 9" xfId="23268"/>
    <cellStyle name="40% - Accent3 3 4 3" xfId="23269"/>
    <cellStyle name="40% - Accent3 3 4 3 10" xfId="23270"/>
    <cellStyle name="40% - Accent3 3 4 3 11" xfId="23271"/>
    <cellStyle name="40% - Accent3 3 4 3 2" xfId="23272"/>
    <cellStyle name="40% - Accent3 3 4 3 2 10" xfId="23273"/>
    <cellStyle name="40% - Accent3 3 4 3 2 2" xfId="23274"/>
    <cellStyle name="40% - Accent3 3 4 3 2 2 2" xfId="23275"/>
    <cellStyle name="40% - Accent3 3 4 3 2 2 2 2" xfId="23276"/>
    <cellStyle name="40% - Accent3 3 4 3 2 2 3" xfId="23277"/>
    <cellStyle name="40% - Accent3 3 4 3 2 2 3 2" xfId="23278"/>
    <cellStyle name="40% - Accent3 3 4 3 2 2 4" xfId="23279"/>
    <cellStyle name="40% - Accent3 3 4 3 2 2 5" xfId="23280"/>
    <cellStyle name="40% - Accent3 3 4 3 2 2 6" xfId="23281"/>
    <cellStyle name="40% - Accent3 3 4 3 2 2 7" xfId="23282"/>
    <cellStyle name="40% - Accent3 3 4 3 2 3" xfId="23283"/>
    <cellStyle name="40% - Accent3 3 4 3 2 3 2" xfId="23284"/>
    <cellStyle name="40% - Accent3 3 4 3 2 3 2 2" xfId="23285"/>
    <cellStyle name="40% - Accent3 3 4 3 2 3 3" xfId="23286"/>
    <cellStyle name="40% - Accent3 3 4 3 2 3 3 2" xfId="23287"/>
    <cellStyle name="40% - Accent3 3 4 3 2 3 4" xfId="23288"/>
    <cellStyle name="40% - Accent3 3 4 3 2 3 5" xfId="23289"/>
    <cellStyle name="40% - Accent3 3 4 3 2 3 6" xfId="23290"/>
    <cellStyle name="40% - Accent3 3 4 3 2 3 7" xfId="23291"/>
    <cellStyle name="40% - Accent3 3 4 3 2 4" xfId="23292"/>
    <cellStyle name="40% - Accent3 3 4 3 2 4 2" xfId="23293"/>
    <cellStyle name="40% - Accent3 3 4 3 2 4 2 2" xfId="23294"/>
    <cellStyle name="40% - Accent3 3 4 3 2 4 3" xfId="23295"/>
    <cellStyle name="40% - Accent3 3 4 3 2 4 3 2" xfId="23296"/>
    <cellStyle name="40% - Accent3 3 4 3 2 4 4" xfId="23297"/>
    <cellStyle name="40% - Accent3 3 4 3 2 4 5" xfId="23298"/>
    <cellStyle name="40% - Accent3 3 4 3 2 4 6" xfId="23299"/>
    <cellStyle name="40% - Accent3 3 4 3 2 4 7" xfId="23300"/>
    <cellStyle name="40% - Accent3 3 4 3 2 5" xfId="23301"/>
    <cellStyle name="40% - Accent3 3 4 3 2 5 2" xfId="23302"/>
    <cellStyle name="40% - Accent3 3 4 3 2 6" xfId="23303"/>
    <cellStyle name="40% - Accent3 3 4 3 2 6 2" xfId="23304"/>
    <cellStyle name="40% - Accent3 3 4 3 2 7" xfId="23305"/>
    <cellStyle name="40% - Accent3 3 4 3 2 8" xfId="23306"/>
    <cellStyle name="40% - Accent3 3 4 3 2 9" xfId="23307"/>
    <cellStyle name="40% - Accent3 3 4 3 3" xfId="23308"/>
    <cellStyle name="40% - Accent3 3 4 3 3 2" xfId="23309"/>
    <cellStyle name="40% - Accent3 3 4 3 3 2 2" xfId="23310"/>
    <cellStyle name="40% - Accent3 3 4 3 3 3" xfId="23311"/>
    <cellStyle name="40% - Accent3 3 4 3 3 3 2" xfId="23312"/>
    <cellStyle name="40% - Accent3 3 4 3 3 4" xfId="23313"/>
    <cellStyle name="40% - Accent3 3 4 3 3 5" xfId="23314"/>
    <cellStyle name="40% - Accent3 3 4 3 3 6" xfId="23315"/>
    <cellStyle name="40% - Accent3 3 4 3 3 7" xfId="23316"/>
    <cellStyle name="40% - Accent3 3 4 3 4" xfId="23317"/>
    <cellStyle name="40% - Accent3 3 4 3 4 2" xfId="23318"/>
    <cellStyle name="40% - Accent3 3 4 3 4 2 2" xfId="23319"/>
    <cellStyle name="40% - Accent3 3 4 3 4 3" xfId="23320"/>
    <cellStyle name="40% - Accent3 3 4 3 4 3 2" xfId="23321"/>
    <cellStyle name="40% - Accent3 3 4 3 4 4" xfId="23322"/>
    <cellStyle name="40% - Accent3 3 4 3 4 5" xfId="23323"/>
    <cellStyle name="40% - Accent3 3 4 3 4 6" xfId="23324"/>
    <cellStyle name="40% - Accent3 3 4 3 4 7" xfId="23325"/>
    <cellStyle name="40% - Accent3 3 4 3 5" xfId="23326"/>
    <cellStyle name="40% - Accent3 3 4 3 5 2" xfId="23327"/>
    <cellStyle name="40% - Accent3 3 4 3 5 2 2" xfId="23328"/>
    <cellStyle name="40% - Accent3 3 4 3 5 3" xfId="23329"/>
    <cellStyle name="40% - Accent3 3 4 3 5 3 2" xfId="23330"/>
    <cellStyle name="40% - Accent3 3 4 3 5 4" xfId="23331"/>
    <cellStyle name="40% - Accent3 3 4 3 5 5" xfId="23332"/>
    <cellStyle name="40% - Accent3 3 4 3 5 6" xfId="23333"/>
    <cellStyle name="40% - Accent3 3 4 3 5 7" xfId="23334"/>
    <cellStyle name="40% - Accent3 3 4 3 6" xfId="23335"/>
    <cellStyle name="40% - Accent3 3 4 3 6 2" xfId="23336"/>
    <cellStyle name="40% - Accent3 3 4 3 7" xfId="23337"/>
    <cellStyle name="40% - Accent3 3 4 3 7 2" xfId="23338"/>
    <cellStyle name="40% - Accent3 3 4 3 8" xfId="23339"/>
    <cellStyle name="40% - Accent3 3 4 3 9" xfId="23340"/>
    <cellStyle name="40% - Accent3 3 4 4" xfId="23341"/>
    <cellStyle name="40% - Accent3 3 4 4 10" xfId="23342"/>
    <cellStyle name="40% - Accent3 3 4 4 2" xfId="23343"/>
    <cellStyle name="40% - Accent3 3 4 4 2 2" xfId="23344"/>
    <cellStyle name="40% - Accent3 3 4 4 2 2 2" xfId="23345"/>
    <cellStyle name="40% - Accent3 3 4 4 2 3" xfId="23346"/>
    <cellStyle name="40% - Accent3 3 4 4 2 3 2" xfId="23347"/>
    <cellStyle name="40% - Accent3 3 4 4 2 4" xfId="23348"/>
    <cellStyle name="40% - Accent3 3 4 4 2 5" xfId="23349"/>
    <cellStyle name="40% - Accent3 3 4 4 2 6" xfId="23350"/>
    <cellStyle name="40% - Accent3 3 4 4 2 7" xfId="23351"/>
    <cellStyle name="40% - Accent3 3 4 4 3" xfId="23352"/>
    <cellStyle name="40% - Accent3 3 4 4 3 2" xfId="23353"/>
    <cellStyle name="40% - Accent3 3 4 4 3 2 2" xfId="23354"/>
    <cellStyle name="40% - Accent3 3 4 4 3 3" xfId="23355"/>
    <cellStyle name="40% - Accent3 3 4 4 3 3 2" xfId="23356"/>
    <cellStyle name="40% - Accent3 3 4 4 3 4" xfId="23357"/>
    <cellStyle name="40% - Accent3 3 4 4 3 5" xfId="23358"/>
    <cellStyle name="40% - Accent3 3 4 4 3 6" xfId="23359"/>
    <cellStyle name="40% - Accent3 3 4 4 3 7" xfId="23360"/>
    <cellStyle name="40% - Accent3 3 4 4 4" xfId="23361"/>
    <cellStyle name="40% - Accent3 3 4 4 4 2" xfId="23362"/>
    <cellStyle name="40% - Accent3 3 4 4 4 2 2" xfId="23363"/>
    <cellStyle name="40% - Accent3 3 4 4 4 3" xfId="23364"/>
    <cellStyle name="40% - Accent3 3 4 4 4 3 2" xfId="23365"/>
    <cellStyle name="40% - Accent3 3 4 4 4 4" xfId="23366"/>
    <cellStyle name="40% - Accent3 3 4 4 4 5" xfId="23367"/>
    <cellStyle name="40% - Accent3 3 4 4 4 6" xfId="23368"/>
    <cellStyle name="40% - Accent3 3 4 4 4 7" xfId="23369"/>
    <cellStyle name="40% - Accent3 3 4 4 5" xfId="23370"/>
    <cellStyle name="40% - Accent3 3 4 4 5 2" xfId="23371"/>
    <cellStyle name="40% - Accent3 3 4 4 6" xfId="23372"/>
    <cellStyle name="40% - Accent3 3 4 4 6 2" xfId="23373"/>
    <cellStyle name="40% - Accent3 3 4 4 7" xfId="23374"/>
    <cellStyle name="40% - Accent3 3 4 4 8" xfId="23375"/>
    <cellStyle name="40% - Accent3 3 4 4 9" xfId="23376"/>
    <cellStyle name="40% - Accent3 3 4 5" xfId="23377"/>
    <cellStyle name="40% - Accent3 3 4 5 2" xfId="23378"/>
    <cellStyle name="40% - Accent3 3 4 5 2 2" xfId="23379"/>
    <cellStyle name="40% - Accent3 3 4 5 3" xfId="23380"/>
    <cellStyle name="40% - Accent3 3 4 5 3 2" xfId="23381"/>
    <cellStyle name="40% - Accent3 3 4 5 4" xfId="23382"/>
    <cellStyle name="40% - Accent3 3 4 5 5" xfId="23383"/>
    <cellStyle name="40% - Accent3 3 4 5 6" xfId="23384"/>
    <cellStyle name="40% - Accent3 3 4 5 7" xfId="23385"/>
    <cellStyle name="40% - Accent3 3 4 6" xfId="23386"/>
    <cellStyle name="40% - Accent3 3 4 6 2" xfId="23387"/>
    <cellStyle name="40% - Accent3 3 4 6 2 2" xfId="23388"/>
    <cellStyle name="40% - Accent3 3 4 6 3" xfId="23389"/>
    <cellStyle name="40% - Accent3 3 4 6 3 2" xfId="23390"/>
    <cellStyle name="40% - Accent3 3 4 6 4" xfId="23391"/>
    <cellStyle name="40% - Accent3 3 4 6 5" xfId="23392"/>
    <cellStyle name="40% - Accent3 3 4 6 6" xfId="23393"/>
    <cellStyle name="40% - Accent3 3 4 6 7" xfId="23394"/>
    <cellStyle name="40% - Accent3 3 4 7" xfId="23395"/>
    <cellStyle name="40% - Accent3 3 4 7 2" xfId="23396"/>
    <cellStyle name="40% - Accent3 3 4 7 2 2" xfId="23397"/>
    <cellStyle name="40% - Accent3 3 4 7 3" xfId="23398"/>
    <cellStyle name="40% - Accent3 3 4 7 3 2" xfId="23399"/>
    <cellStyle name="40% - Accent3 3 4 7 4" xfId="23400"/>
    <cellStyle name="40% - Accent3 3 4 7 5" xfId="23401"/>
    <cellStyle name="40% - Accent3 3 4 7 6" xfId="23402"/>
    <cellStyle name="40% - Accent3 3 4 7 7" xfId="23403"/>
    <cellStyle name="40% - Accent3 3 4 8" xfId="23404"/>
    <cellStyle name="40% - Accent3 3 4 8 2" xfId="23405"/>
    <cellStyle name="40% - Accent3 3 4 9" xfId="23406"/>
    <cellStyle name="40% - Accent3 3 4 9 2" xfId="23407"/>
    <cellStyle name="40% - Accent3 3 5" xfId="23408"/>
    <cellStyle name="40% - Accent3 3 5 10" xfId="23409"/>
    <cellStyle name="40% - Accent3 3 5 11" xfId="23410"/>
    <cellStyle name="40% - Accent3 3 5 12" xfId="23411"/>
    <cellStyle name="40% - Accent3 3 5 13" xfId="23412"/>
    <cellStyle name="40% - Accent3 3 5 2" xfId="23413"/>
    <cellStyle name="40% - Accent3 3 5 2 10" xfId="23414"/>
    <cellStyle name="40% - Accent3 3 5 2 11" xfId="23415"/>
    <cellStyle name="40% - Accent3 3 5 2 2" xfId="23416"/>
    <cellStyle name="40% - Accent3 3 5 2 2 10" xfId="23417"/>
    <cellStyle name="40% - Accent3 3 5 2 2 2" xfId="23418"/>
    <cellStyle name="40% - Accent3 3 5 2 2 2 2" xfId="23419"/>
    <cellStyle name="40% - Accent3 3 5 2 2 2 2 2" xfId="23420"/>
    <cellStyle name="40% - Accent3 3 5 2 2 2 3" xfId="23421"/>
    <cellStyle name="40% - Accent3 3 5 2 2 2 3 2" xfId="23422"/>
    <cellStyle name="40% - Accent3 3 5 2 2 2 4" xfId="23423"/>
    <cellStyle name="40% - Accent3 3 5 2 2 2 5" xfId="23424"/>
    <cellStyle name="40% - Accent3 3 5 2 2 2 6" xfId="23425"/>
    <cellStyle name="40% - Accent3 3 5 2 2 2 7" xfId="23426"/>
    <cellStyle name="40% - Accent3 3 5 2 2 3" xfId="23427"/>
    <cellStyle name="40% - Accent3 3 5 2 2 3 2" xfId="23428"/>
    <cellStyle name="40% - Accent3 3 5 2 2 3 2 2" xfId="23429"/>
    <cellStyle name="40% - Accent3 3 5 2 2 3 3" xfId="23430"/>
    <cellStyle name="40% - Accent3 3 5 2 2 3 3 2" xfId="23431"/>
    <cellStyle name="40% - Accent3 3 5 2 2 3 4" xfId="23432"/>
    <cellStyle name="40% - Accent3 3 5 2 2 3 5" xfId="23433"/>
    <cellStyle name="40% - Accent3 3 5 2 2 3 6" xfId="23434"/>
    <cellStyle name="40% - Accent3 3 5 2 2 3 7" xfId="23435"/>
    <cellStyle name="40% - Accent3 3 5 2 2 4" xfId="23436"/>
    <cellStyle name="40% - Accent3 3 5 2 2 4 2" xfId="23437"/>
    <cellStyle name="40% - Accent3 3 5 2 2 4 2 2" xfId="23438"/>
    <cellStyle name="40% - Accent3 3 5 2 2 4 3" xfId="23439"/>
    <cellStyle name="40% - Accent3 3 5 2 2 4 3 2" xfId="23440"/>
    <cellStyle name="40% - Accent3 3 5 2 2 4 4" xfId="23441"/>
    <cellStyle name="40% - Accent3 3 5 2 2 4 5" xfId="23442"/>
    <cellStyle name="40% - Accent3 3 5 2 2 4 6" xfId="23443"/>
    <cellStyle name="40% - Accent3 3 5 2 2 4 7" xfId="23444"/>
    <cellStyle name="40% - Accent3 3 5 2 2 5" xfId="23445"/>
    <cellStyle name="40% - Accent3 3 5 2 2 5 2" xfId="23446"/>
    <cellStyle name="40% - Accent3 3 5 2 2 6" xfId="23447"/>
    <cellStyle name="40% - Accent3 3 5 2 2 6 2" xfId="23448"/>
    <cellStyle name="40% - Accent3 3 5 2 2 7" xfId="23449"/>
    <cellStyle name="40% - Accent3 3 5 2 2 8" xfId="23450"/>
    <cellStyle name="40% - Accent3 3 5 2 2 9" xfId="23451"/>
    <cellStyle name="40% - Accent3 3 5 2 3" xfId="23452"/>
    <cellStyle name="40% - Accent3 3 5 2 3 2" xfId="23453"/>
    <cellStyle name="40% - Accent3 3 5 2 3 2 2" xfId="23454"/>
    <cellStyle name="40% - Accent3 3 5 2 3 3" xfId="23455"/>
    <cellStyle name="40% - Accent3 3 5 2 3 3 2" xfId="23456"/>
    <cellStyle name="40% - Accent3 3 5 2 3 4" xfId="23457"/>
    <cellStyle name="40% - Accent3 3 5 2 3 5" xfId="23458"/>
    <cellStyle name="40% - Accent3 3 5 2 3 6" xfId="23459"/>
    <cellStyle name="40% - Accent3 3 5 2 3 7" xfId="23460"/>
    <cellStyle name="40% - Accent3 3 5 2 4" xfId="23461"/>
    <cellStyle name="40% - Accent3 3 5 2 4 2" xfId="23462"/>
    <cellStyle name="40% - Accent3 3 5 2 4 2 2" xfId="23463"/>
    <cellStyle name="40% - Accent3 3 5 2 4 3" xfId="23464"/>
    <cellStyle name="40% - Accent3 3 5 2 4 3 2" xfId="23465"/>
    <cellStyle name="40% - Accent3 3 5 2 4 4" xfId="23466"/>
    <cellStyle name="40% - Accent3 3 5 2 4 5" xfId="23467"/>
    <cellStyle name="40% - Accent3 3 5 2 4 6" xfId="23468"/>
    <cellStyle name="40% - Accent3 3 5 2 4 7" xfId="23469"/>
    <cellStyle name="40% - Accent3 3 5 2 5" xfId="23470"/>
    <cellStyle name="40% - Accent3 3 5 2 5 2" xfId="23471"/>
    <cellStyle name="40% - Accent3 3 5 2 5 2 2" xfId="23472"/>
    <cellStyle name="40% - Accent3 3 5 2 5 3" xfId="23473"/>
    <cellStyle name="40% - Accent3 3 5 2 5 3 2" xfId="23474"/>
    <cellStyle name="40% - Accent3 3 5 2 5 4" xfId="23475"/>
    <cellStyle name="40% - Accent3 3 5 2 5 5" xfId="23476"/>
    <cellStyle name="40% - Accent3 3 5 2 5 6" xfId="23477"/>
    <cellStyle name="40% - Accent3 3 5 2 5 7" xfId="23478"/>
    <cellStyle name="40% - Accent3 3 5 2 6" xfId="23479"/>
    <cellStyle name="40% - Accent3 3 5 2 6 2" xfId="23480"/>
    <cellStyle name="40% - Accent3 3 5 2 7" xfId="23481"/>
    <cellStyle name="40% - Accent3 3 5 2 7 2" xfId="23482"/>
    <cellStyle name="40% - Accent3 3 5 2 8" xfId="23483"/>
    <cellStyle name="40% - Accent3 3 5 2 9" xfId="23484"/>
    <cellStyle name="40% - Accent3 3 5 3" xfId="23485"/>
    <cellStyle name="40% - Accent3 3 5 3 10" xfId="23486"/>
    <cellStyle name="40% - Accent3 3 5 3 11" xfId="23487"/>
    <cellStyle name="40% - Accent3 3 5 3 2" xfId="23488"/>
    <cellStyle name="40% - Accent3 3 5 3 2 10" xfId="23489"/>
    <cellStyle name="40% - Accent3 3 5 3 2 2" xfId="23490"/>
    <cellStyle name="40% - Accent3 3 5 3 2 2 2" xfId="23491"/>
    <cellStyle name="40% - Accent3 3 5 3 2 2 2 2" xfId="23492"/>
    <cellStyle name="40% - Accent3 3 5 3 2 2 3" xfId="23493"/>
    <cellStyle name="40% - Accent3 3 5 3 2 2 3 2" xfId="23494"/>
    <cellStyle name="40% - Accent3 3 5 3 2 2 4" xfId="23495"/>
    <cellStyle name="40% - Accent3 3 5 3 2 2 5" xfId="23496"/>
    <cellStyle name="40% - Accent3 3 5 3 2 2 6" xfId="23497"/>
    <cellStyle name="40% - Accent3 3 5 3 2 2 7" xfId="23498"/>
    <cellStyle name="40% - Accent3 3 5 3 2 3" xfId="23499"/>
    <cellStyle name="40% - Accent3 3 5 3 2 3 2" xfId="23500"/>
    <cellStyle name="40% - Accent3 3 5 3 2 3 2 2" xfId="23501"/>
    <cellStyle name="40% - Accent3 3 5 3 2 3 3" xfId="23502"/>
    <cellStyle name="40% - Accent3 3 5 3 2 3 3 2" xfId="23503"/>
    <cellStyle name="40% - Accent3 3 5 3 2 3 4" xfId="23504"/>
    <cellStyle name="40% - Accent3 3 5 3 2 3 5" xfId="23505"/>
    <cellStyle name="40% - Accent3 3 5 3 2 3 6" xfId="23506"/>
    <cellStyle name="40% - Accent3 3 5 3 2 3 7" xfId="23507"/>
    <cellStyle name="40% - Accent3 3 5 3 2 4" xfId="23508"/>
    <cellStyle name="40% - Accent3 3 5 3 2 4 2" xfId="23509"/>
    <cellStyle name="40% - Accent3 3 5 3 2 4 2 2" xfId="23510"/>
    <cellStyle name="40% - Accent3 3 5 3 2 4 3" xfId="23511"/>
    <cellStyle name="40% - Accent3 3 5 3 2 4 3 2" xfId="23512"/>
    <cellStyle name="40% - Accent3 3 5 3 2 4 4" xfId="23513"/>
    <cellStyle name="40% - Accent3 3 5 3 2 4 5" xfId="23514"/>
    <cellStyle name="40% - Accent3 3 5 3 2 4 6" xfId="23515"/>
    <cellStyle name="40% - Accent3 3 5 3 2 4 7" xfId="23516"/>
    <cellStyle name="40% - Accent3 3 5 3 2 5" xfId="23517"/>
    <cellStyle name="40% - Accent3 3 5 3 2 5 2" xfId="23518"/>
    <cellStyle name="40% - Accent3 3 5 3 2 6" xfId="23519"/>
    <cellStyle name="40% - Accent3 3 5 3 2 6 2" xfId="23520"/>
    <cellStyle name="40% - Accent3 3 5 3 2 7" xfId="23521"/>
    <cellStyle name="40% - Accent3 3 5 3 2 8" xfId="23522"/>
    <cellStyle name="40% - Accent3 3 5 3 2 9" xfId="23523"/>
    <cellStyle name="40% - Accent3 3 5 3 3" xfId="23524"/>
    <cellStyle name="40% - Accent3 3 5 3 3 2" xfId="23525"/>
    <cellStyle name="40% - Accent3 3 5 3 3 2 2" xfId="23526"/>
    <cellStyle name="40% - Accent3 3 5 3 3 3" xfId="23527"/>
    <cellStyle name="40% - Accent3 3 5 3 3 3 2" xfId="23528"/>
    <cellStyle name="40% - Accent3 3 5 3 3 4" xfId="23529"/>
    <cellStyle name="40% - Accent3 3 5 3 3 5" xfId="23530"/>
    <cellStyle name="40% - Accent3 3 5 3 3 6" xfId="23531"/>
    <cellStyle name="40% - Accent3 3 5 3 3 7" xfId="23532"/>
    <cellStyle name="40% - Accent3 3 5 3 4" xfId="23533"/>
    <cellStyle name="40% - Accent3 3 5 3 4 2" xfId="23534"/>
    <cellStyle name="40% - Accent3 3 5 3 4 2 2" xfId="23535"/>
    <cellStyle name="40% - Accent3 3 5 3 4 3" xfId="23536"/>
    <cellStyle name="40% - Accent3 3 5 3 4 3 2" xfId="23537"/>
    <cellStyle name="40% - Accent3 3 5 3 4 4" xfId="23538"/>
    <cellStyle name="40% - Accent3 3 5 3 4 5" xfId="23539"/>
    <cellStyle name="40% - Accent3 3 5 3 4 6" xfId="23540"/>
    <cellStyle name="40% - Accent3 3 5 3 4 7" xfId="23541"/>
    <cellStyle name="40% - Accent3 3 5 3 5" xfId="23542"/>
    <cellStyle name="40% - Accent3 3 5 3 5 2" xfId="23543"/>
    <cellStyle name="40% - Accent3 3 5 3 5 2 2" xfId="23544"/>
    <cellStyle name="40% - Accent3 3 5 3 5 3" xfId="23545"/>
    <cellStyle name="40% - Accent3 3 5 3 5 3 2" xfId="23546"/>
    <cellStyle name="40% - Accent3 3 5 3 5 4" xfId="23547"/>
    <cellStyle name="40% - Accent3 3 5 3 5 5" xfId="23548"/>
    <cellStyle name="40% - Accent3 3 5 3 5 6" xfId="23549"/>
    <cellStyle name="40% - Accent3 3 5 3 5 7" xfId="23550"/>
    <cellStyle name="40% - Accent3 3 5 3 6" xfId="23551"/>
    <cellStyle name="40% - Accent3 3 5 3 6 2" xfId="23552"/>
    <cellStyle name="40% - Accent3 3 5 3 7" xfId="23553"/>
    <cellStyle name="40% - Accent3 3 5 3 7 2" xfId="23554"/>
    <cellStyle name="40% - Accent3 3 5 3 8" xfId="23555"/>
    <cellStyle name="40% - Accent3 3 5 3 9" xfId="23556"/>
    <cellStyle name="40% - Accent3 3 5 4" xfId="23557"/>
    <cellStyle name="40% - Accent3 3 5 4 10" xfId="23558"/>
    <cellStyle name="40% - Accent3 3 5 4 2" xfId="23559"/>
    <cellStyle name="40% - Accent3 3 5 4 2 2" xfId="23560"/>
    <cellStyle name="40% - Accent3 3 5 4 2 2 2" xfId="23561"/>
    <cellStyle name="40% - Accent3 3 5 4 2 3" xfId="23562"/>
    <cellStyle name="40% - Accent3 3 5 4 2 3 2" xfId="23563"/>
    <cellStyle name="40% - Accent3 3 5 4 2 4" xfId="23564"/>
    <cellStyle name="40% - Accent3 3 5 4 2 5" xfId="23565"/>
    <cellStyle name="40% - Accent3 3 5 4 2 6" xfId="23566"/>
    <cellStyle name="40% - Accent3 3 5 4 2 7" xfId="23567"/>
    <cellStyle name="40% - Accent3 3 5 4 3" xfId="23568"/>
    <cellStyle name="40% - Accent3 3 5 4 3 2" xfId="23569"/>
    <cellStyle name="40% - Accent3 3 5 4 3 2 2" xfId="23570"/>
    <cellStyle name="40% - Accent3 3 5 4 3 3" xfId="23571"/>
    <cellStyle name="40% - Accent3 3 5 4 3 3 2" xfId="23572"/>
    <cellStyle name="40% - Accent3 3 5 4 3 4" xfId="23573"/>
    <cellStyle name="40% - Accent3 3 5 4 3 5" xfId="23574"/>
    <cellStyle name="40% - Accent3 3 5 4 3 6" xfId="23575"/>
    <cellStyle name="40% - Accent3 3 5 4 3 7" xfId="23576"/>
    <cellStyle name="40% - Accent3 3 5 4 4" xfId="23577"/>
    <cellStyle name="40% - Accent3 3 5 4 4 2" xfId="23578"/>
    <cellStyle name="40% - Accent3 3 5 4 4 2 2" xfId="23579"/>
    <cellStyle name="40% - Accent3 3 5 4 4 3" xfId="23580"/>
    <cellStyle name="40% - Accent3 3 5 4 4 3 2" xfId="23581"/>
    <cellStyle name="40% - Accent3 3 5 4 4 4" xfId="23582"/>
    <cellStyle name="40% - Accent3 3 5 4 4 5" xfId="23583"/>
    <cellStyle name="40% - Accent3 3 5 4 4 6" xfId="23584"/>
    <cellStyle name="40% - Accent3 3 5 4 4 7" xfId="23585"/>
    <cellStyle name="40% - Accent3 3 5 4 5" xfId="23586"/>
    <cellStyle name="40% - Accent3 3 5 4 5 2" xfId="23587"/>
    <cellStyle name="40% - Accent3 3 5 4 6" xfId="23588"/>
    <cellStyle name="40% - Accent3 3 5 4 6 2" xfId="23589"/>
    <cellStyle name="40% - Accent3 3 5 4 7" xfId="23590"/>
    <cellStyle name="40% - Accent3 3 5 4 8" xfId="23591"/>
    <cellStyle name="40% - Accent3 3 5 4 9" xfId="23592"/>
    <cellStyle name="40% - Accent3 3 5 5" xfId="23593"/>
    <cellStyle name="40% - Accent3 3 5 5 2" xfId="23594"/>
    <cellStyle name="40% - Accent3 3 5 5 2 2" xfId="23595"/>
    <cellStyle name="40% - Accent3 3 5 5 3" xfId="23596"/>
    <cellStyle name="40% - Accent3 3 5 5 3 2" xfId="23597"/>
    <cellStyle name="40% - Accent3 3 5 5 4" xfId="23598"/>
    <cellStyle name="40% - Accent3 3 5 5 5" xfId="23599"/>
    <cellStyle name="40% - Accent3 3 5 5 6" xfId="23600"/>
    <cellStyle name="40% - Accent3 3 5 5 7" xfId="23601"/>
    <cellStyle name="40% - Accent3 3 5 6" xfId="23602"/>
    <cellStyle name="40% - Accent3 3 5 6 2" xfId="23603"/>
    <cellStyle name="40% - Accent3 3 5 6 2 2" xfId="23604"/>
    <cellStyle name="40% - Accent3 3 5 6 3" xfId="23605"/>
    <cellStyle name="40% - Accent3 3 5 6 3 2" xfId="23606"/>
    <cellStyle name="40% - Accent3 3 5 6 4" xfId="23607"/>
    <cellStyle name="40% - Accent3 3 5 6 5" xfId="23608"/>
    <cellStyle name="40% - Accent3 3 5 6 6" xfId="23609"/>
    <cellStyle name="40% - Accent3 3 5 6 7" xfId="23610"/>
    <cellStyle name="40% - Accent3 3 5 7" xfId="23611"/>
    <cellStyle name="40% - Accent3 3 5 7 2" xfId="23612"/>
    <cellStyle name="40% - Accent3 3 5 7 2 2" xfId="23613"/>
    <cellStyle name="40% - Accent3 3 5 7 3" xfId="23614"/>
    <cellStyle name="40% - Accent3 3 5 7 3 2" xfId="23615"/>
    <cellStyle name="40% - Accent3 3 5 7 4" xfId="23616"/>
    <cellStyle name="40% - Accent3 3 5 7 5" xfId="23617"/>
    <cellStyle name="40% - Accent3 3 5 7 6" xfId="23618"/>
    <cellStyle name="40% - Accent3 3 5 7 7" xfId="23619"/>
    <cellStyle name="40% - Accent3 3 5 8" xfId="23620"/>
    <cellStyle name="40% - Accent3 3 5 8 2" xfId="23621"/>
    <cellStyle name="40% - Accent3 3 5 9" xfId="23622"/>
    <cellStyle name="40% - Accent3 3 5 9 2" xfId="23623"/>
    <cellStyle name="40% - Accent3 3 6" xfId="23624"/>
    <cellStyle name="40% - Accent3 3 6 10" xfId="23625"/>
    <cellStyle name="40% - Accent3 3 6 11" xfId="23626"/>
    <cellStyle name="40% - Accent3 3 6 12" xfId="23627"/>
    <cellStyle name="40% - Accent3 3 6 13" xfId="23628"/>
    <cellStyle name="40% - Accent3 3 6 2" xfId="23629"/>
    <cellStyle name="40% - Accent3 3 6 2 10" xfId="23630"/>
    <cellStyle name="40% - Accent3 3 6 2 11" xfId="23631"/>
    <cellStyle name="40% - Accent3 3 6 2 2" xfId="23632"/>
    <cellStyle name="40% - Accent3 3 6 2 2 10" xfId="23633"/>
    <cellStyle name="40% - Accent3 3 6 2 2 2" xfId="23634"/>
    <cellStyle name="40% - Accent3 3 6 2 2 2 2" xfId="23635"/>
    <cellStyle name="40% - Accent3 3 6 2 2 2 2 2" xfId="23636"/>
    <cellStyle name="40% - Accent3 3 6 2 2 2 3" xfId="23637"/>
    <cellStyle name="40% - Accent3 3 6 2 2 2 3 2" xfId="23638"/>
    <cellStyle name="40% - Accent3 3 6 2 2 2 4" xfId="23639"/>
    <cellStyle name="40% - Accent3 3 6 2 2 2 5" xfId="23640"/>
    <cellStyle name="40% - Accent3 3 6 2 2 2 6" xfId="23641"/>
    <cellStyle name="40% - Accent3 3 6 2 2 2 7" xfId="23642"/>
    <cellStyle name="40% - Accent3 3 6 2 2 3" xfId="23643"/>
    <cellStyle name="40% - Accent3 3 6 2 2 3 2" xfId="23644"/>
    <cellStyle name="40% - Accent3 3 6 2 2 3 2 2" xfId="23645"/>
    <cellStyle name="40% - Accent3 3 6 2 2 3 3" xfId="23646"/>
    <cellStyle name="40% - Accent3 3 6 2 2 3 3 2" xfId="23647"/>
    <cellStyle name="40% - Accent3 3 6 2 2 3 4" xfId="23648"/>
    <cellStyle name="40% - Accent3 3 6 2 2 3 5" xfId="23649"/>
    <cellStyle name="40% - Accent3 3 6 2 2 3 6" xfId="23650"/>
    <cellStyle name="40% - Accent3 3 6 2 2 3 7" xfId="23651"/>
    <cellStyle name="40% - Accent3 3 6 2 2 4" xfId="23652"/>
    <cellStyle name="40% - Accent3 3 6 2 2 4 2" xfId="23653"/>
    <cellStyle name="40% - Accent3 3 6 2 2 4 2 2" xfId="23654"/>
    <cellStyle name="40% - Accent3 3 6 2 2 4 3" xfId="23655"/>
    <cellStyle name="40% - Accent3 3 6 2 2 4 3 2" xfId="23656"/>
    <cellStyle name="40% - Accent3 3 6 2 2 4 4" xfId="23657"/>
    <cellStyle name="40% - Accent3 3 6 2 2 4 5" xfId="23658"/>
    <cellStyle name="40% - Accent3 3 6 2 2 4 6" xfId="23659"/>
    <cellStyle name="40% - Accent3 3 6 2 2 4 7" xfId="23660"/>
    <cellStyle name="40% - Accent3 3 6 2 2 5" xfId="23661"/>
    <cellStyle name="40% - Accent3 3 6 2 2 5 2" xfId="23662"/>
    <cellStyle name="40% - Accent3 3 6 2 2 6" xfId="23663"/>
    <cellStyle name="40% - Accent3 3 6 2 2 6 2" xfId="23664"/>
    <cellStyle name="40% - Accent3 3 6 2 2 7" xfId="23665"/>
    <cellStyle name="40% - Accent3 3 6 2 2 8" xfId="23666"/>
    <cellStyle name="40% - Accent3 3 6 2 2 9" xfId="23667"/>
    <cellStyle name="40% - Accent3 3 6 2 3" xfId="23668"/>
    <cellStyle name="40% - Accent3 3 6 2 3 2" xfId="23669"/>
    <cellStyle name="40% - Accent3 3 6 2 3 2 2" xfId="23670"/>
    <cellStyle name="40% - Accent3 3 6 2 3 3" xfId="23671"/>
    <cellStyle name="40% - Accent3 3 6 2 3 3 2" xfId="23672"/>
    <cellStyle name="40% - Accent3 3 6 2 3 4" xfId="23673"/>
    <cellStyle name="40% - Accent3 3 6 2 3 5" xfId="23674"/>
    <cellStyle name="40% - Accent3 3 6 2 3 6" xfId="23675"/>
    <cellStyle name="40% - Accent3 3 6 2 3 7" xfId="23676"/>
    <cellStyle name="40% - Accent3 3 6 2 4" xfId="23677"/>
    <cellStyle name="40% - Accent3 3 6 2 4 2" xfId="23678"/>
    <cellStyle name="40% - Accent3 3 6 2 4 2 2" xfId="23679"/>
    <cellStyle name="40% - Accent3 3 6 2 4 3" xfId="23680"/>
    <cellStyle name="40% - Accent3 3 6 2 4 3 2" xfId="23681"/>
    <cellStyle name="40% - Accent3 3 6 2 4 4" xfId="23682"/>
    <cellStyle name="40% - Accent3 3 6 2 4 5" xfId="23683"/>
    <cellStyle name="40% - Accent3 3 6 2 4 6" xfId="23684"/>
    <cellStyle name="40% - Accent3 3 6 2 4 7" xfId="23685"/>
    <cellStyle name="40% - Accent3 3 6 2 5" xfId="23686"/>
    <cellStyle name="40% - Accent3 3 6 2 5 2" xfId="23687"/>
    <cellStyle name="40% - Accent3 3 6 2 5 2 2" xfId="23688"/>
    <cellStyle name="40% - Accent3 3 6 2 5 3" xfId="23689"/>
    <cellStyle name="40% - Accent3 3 6 2 5 3 2" xfId="23690"/>
    <cellStyle name="40% - Accent3 3 6 2 5 4" xfId="23691"/>
    <cellStyle name="40% - Accent3 3 6 2 5 5" xfId="23692"/>
    <cellStyle name="40% - Accent3 3 6 2 5 6" xfId="23693"/>
    <cellStyle name="40% - Accent3 3 6 2 5 7" xfId="23694"/>
    <cellStyle name="40% - Accent3 3 6 2 6" xfId="23695"/>
    <cellStyle name="40% - Accent3 3 6 2 6 2" xfId="23696"/>
    <cellStyle name="40% - Accent3 3 6 2 7" xfId="23697"/>
    <cellStyle name="40% - Accent3 3 6 2 7 2" xfId="23698"/>
    <cellStyle name="40% - Accent3 3 6 2 8" xfId="23699"/>
    <cellStyle name="40% - Accent3 3 6 2 9" xfId="23700"/>
    <cellStyle name="40% - Accent3 3 6 3" xfId="23701"/>
    <cellStyle name="40% - Accent3 3 6 3 10" xfId="23702"/>
    <cellStyle name="40% - Accent3 3 6 3 11" xfId="23703"/>
    <cellStyle name="40% - Accent3 3 6 3 2" xfId="23704"/>
    <cellStyle name="40% - Accent3 3 6 3 2 10" xfId="23705"/>
    <cellStyle name="40% - Accent3 3 6 3 2 2" xfId="23706"/>
    <cellStyle name="40% - Accent3 3 6 3 2 2 2" xfId="23707"/>
    <cellStyle name="40% - Accent3 3 6 3 2 2 2 2" xfId="23708"/>
    <cellStyle name="40% - Accent3 3 6 3 2 2 3" xfId="23709"/>
    <cellStyle name="40% - Accent3 3 6 3 2 2 3 2" xfId="23710"/>
    <cellStyle name="40% - Accent3 3 6 3 2 2 4" xfId="23711"/>
    <cellStyle name="40% - Accent3 3 6 3 2 2 5" xfId="23712"/>
    <cellStyle name="40% - Accent3 3 6 3 2 2 6" xfId="23713"/>
    <cellStyle name="40% - Accent3 3 6 3 2 2 7" xfId="23714"/>
    <cellStyle name="40% - Accent3 3 6 3 2 3" xfId="23715"/>
    <cellStyle name="40% - Accent3 3 6 3 2 3 2" xfId="23716"/>
    <cellStyle name="40% - Accent3 3 6 3 2 3 2 2" xfId="23717"/>
    <cellStyle name="40% - Accent3 3 6 3 2 3 3" xfId="23718"/>
    <cellStyle name="40% - Accent3 3 6 3 2 3 3 2" xfId="23719"/>
    <cellStyle name="40% - Accent3 3 6 3 2 3 4" xfId="23720"/>
    <cellStyle name="40% - Accent3 3 6 3 2 3 5" xfId="23721"/>
    <cellStyle name="40% - Accent3 3 6 3 2 3 6" xfId="23722"/>
    <cellStyle name="40% - Accent3 3 6 3 2 3 7" xfId="23723"/>
    <cellStyle name="40% - Accent3 3 6 3 2 4" xfId="23724"/>
    <cellStyle name="40% - Accent3 3 6 3 2 4 2" xfId="23725"/>
    <cellStyle name="40% - Accent3 3 6 3 2 4 2 2" xfId="23726"/>
    <cellStyle name="40% - Accent3 3 6 3 2 4 3" xfId="23727"/>
    <cellStyle name="40% - Accent3 3 6 3 2 4 3 2" xfId="23728"/>
    <cellStyle name="40% - Accent3 3 6 3 2 4 4" xfId="23729"/>
    <cellStyle name="40% - Accent3 3 6 3 2 4 5" xfId="23730"/>
    <cellStyle name="40% - Accent3 3 6 3 2 4 6" xfId="23731"/>
    <cellStyle name="40% - Accent3 3 6 3 2 4 7" xfId="23732"/>
    <cellStyle name="40% - Accent3 3 6 3 2 5" xfId="23733"/>
    <cellStyle name="40% - Accent3 3 6 3 2 5 2" xfId="23734"/>
    <cellStyle name="40% - Accent3 3 6 3 2 6" xfId="23735"/>
    <cellStyle name="40% - Accent3 3 6 3 2 6 2" xfId="23736"/>
    <cellStyle name="40% - Accent3 3 6 3 2 7" xfId="23737"/>
    <cellStyle name="40% - Accent3 3 6 3 2 8" xfId="23738"/>
    <cellStyle name="40% - Accent3 3 6 3 2 9" xfId="23739"/>
    <cellStyle name="40% - Accent3 3 6 3 3" xfId="23740"/>
    <cellStyle name="40% - Accent3 3 6 3 3 2" xfId="23741"/>
    <cellStyle name="40% - Accent3 3 6 3 3 2 2" xfId="23742"/>
    <cellStyle name="40% - Accent3 3 6 3 3 3" xfId="23743"/>
    <cellStyle name="40% - Accent3 3 6 3 3 3 2" xfId="23744"/>
    <cellStyle name="40% - Accent3 3 6 3 3 4" xfId="23745"/>
    <cellStyle name="40% - Accent3 3 6 3 3 5" xfId="23746"/>
    <cellStyle name="40% - Accent3 3 6 3 3 6" xfId="23747"/>
    <cellStyle name="40% - Accent3 3 6 3 3 7" xfId="23748"/>
    <cellStyle name="40% - Accent3 3 6 3 4" xfId="23749"/>
    <cellStyle name="40% - Accent3 3 6 3 4 2" xfId="23750"/>
    <cellStyle name="40% - Accent3 3 6 3 4 2 2" xfId="23751"/>
    <cellStyle name="40% - Accent3 3 6 3 4 3" xfId="23752"/>
    <cellStyle name="40% - Accent3 3 6 3 4 3 2" xfId="23753"/>
    <cellStyle name="40% - Accent3 3 6 3 4 4" xfId="23754"/>
    <cellStyle name="40% - Accent3 3 6 3 4 5" xfId="23755"/>
    <cellStyle name="40% - Accent3 3 6 3 4 6" xfId="23756"/>
    <cellStyle name="40% - Accent3 3 6 3 4 7" xfId="23757"/>
    <cellStyle name="40% - Accent3 3 6 3 5" xfId="23758"/>
    <cellStyle name="40% - Accent3 3 6 3 5 2" xfId="23759"/>
    <cellStyle name="40% - Accent3 3 6 3 5 2 2" xfId="23760"/>
    <cellStyle name="40% - Accent3 3 6 3 5 3" xfId="23761"/>
    <cellStyle name="40% - Accent3 3 6 3 5 3 2" xfId="23762"/>
    <cellStyle name="40% - Accent3 3 6 3 5 4" xfId="23763"/>
    <cellStyle name="40% - Accent3 3 6 3 5 5" xfId="23764"/>
    <cellStyle name="40% - Accent3 3 6 3 5 6" xfId="23765"/>
    <cellStyle name="40% - Accent3 3 6 3 5 7" xfId="23766"/>
    <cellStyle name="40% - Accent3 3 6 3 6" xfId="23767"/>
    <cellStyle name="40% - Accent3 3 6 3 6 2" xfId="23768"/>
    <cellStyle name="40% - Accent3 3 6 3 7" xfId="23769"/>
    <cellStyle name="40% - Accent3 3 6 3 7 2" xfId="23770"/>
    <cellStyle name="40% - Accent3 3 6 3 8" xfId="23771"/>
    <cellStyle name="40% - Accent3 3 6 3 9" xfId="23772"/>
    <cellStyle name="40% - Accent3 3 6 4" xfId="23773"/>
    <cellStyle name="40% - Accent3 3 6 4 10" xfId="23774"/>
    <cellStyle name="40% - Accent3 3 6 4 2" xfId="23775"/>
    <cellStyle name="40% - Accent3 3 6 4 2 2" xfId="23776"/>
    <cellStyle name="40% - Accent3 3 6 4 2 2 2" xfId="23777"/>
    <cellStyle name="40% - Accent3 3 6 4 2 3" xfId="23778"/>
    <cellStyle name="40% - Accent3 3 6 4 2 3 2" xfId="23779"/>
    <cellStyle name="40% - Accent3 3 6 4 2 4" xfId="23780"/>
    <cellStyle name="40% - Accent3 3 6 4 2 5" xfId="23781"/>
    <cellStyle name="40% - Accent3 3 6 4 2 6" xfId="23782"/>
    <cellStyle name="40% - Accent3 3 6 4 2 7" xfId="23783"/>
    <cellStyle name="40% - Accent3 3 6 4 3" xfId="23784"/>
    <cellStyle name="40% - Accent3 3 6 4 3 2" xfId="23785"/>
    <cellStyle name="40% - Accent3 3 6 4 3 2 2" xfId="23786"/>
    <cellStyle name="40% - Accent3 3 6 4 3 3" xfId="23787"/>
    <cellStyle name="40% - Accent3 3 6 4 3 3 2" xfId="23788"/>
    <cellStyle name="40% - Accent3 3 6 4 3 4" xfId="23789"/>
    <cellStyle name="40% - Accent3 3 6 4 3 5" xfId="23790"/>
    <cellStyle name="40% - Accent3 3 6 4 3 6" xfId="23791"/>
    <cellStyle name="40% - Accent3 3 6 4 3 7" xfId="23792"/>
    <cellStyle name="40% - Accent3 3 6 4 4" xfId="23793"/>
    <cellStyle name="40% - Accent3 3 6 4 4 2" xfId="23794"/>
    <cellStyle name="40% - Accent3 3 6 4 4 2 2" xfId="23795"/>
    <cellStyle name="40% - Accent3 3 6 4 4 3" xfId="23796"/>
    <cellStyle name="40% - Accent3 3 6 4 4 3 2" xfId="23797"/>
    <cellStyle name="40% - Accent3 3 6 4 4 4" xfId="23798"/>
    <cellStyle name="40% - Accent3 3 6 4 4 5" xfId="23799"/>
    <cellStyle name="40% - Accent3 3 6 4 4 6" xfId="23800"/>
    <cellStyle name="40% - Accent3 3 6 4 4 7" xfId="23801"/>
    <cellStyle name="40% - Accent3 3 6 4 5" xfId="23802"/>
    <cellStyle name="40% - Accent3 3 6 4 5 2" xfId="23803"/>
    <cellStyle name="40% - Accent3 3 6 4 6" xfId="23804"/>
    <cellStyle name="40% - Accent3 3 6 4 6 2" xfId="23805"/>
    <cellStyle name="40% - Accent3 3 6 4 7" xfId="23806"/>
    <cellStyle name="40% - Accent3 3 6 4 8" xfId="23807"/>
    <cellStyle name="40% - Accent3 3 6 4 9" xfId="23808"/>
    <cellStyle name="40% - Accent3 3 6 5" xfId="23809"/>
    <cellStyle name="40% - Accent3 3 6 5 2" xfId="23810"/>
    <cellStyle name="40% - Accent3 3 6 5 2 2" xfId="23811"/>
    <cellStyle name="40% - Accent3 3 6 5 3" xfId="23812"/>
    <cellStyle name="40% - Accent3 3 6 5 3 2" xfId="23813"/>
    <cellStyle name="40% - Accent3 3 6 5 4" xfId="23814"/>
    <cellStyle name="40% - Accent3 3 6 5 5" xfId="23815"/>
    <cellStyle name="40% - Accent3 3 6 5 6" xfId="23816"/>
    <cellStyle name="40% - Accent3 3 6 5 7" xfId="23817"/>
    <cellStyle name="40% - Accent3 3 6 6" xfId="23818"/>
    <cellStyle name="40% - Accent3 3 6 6 2" xfId="23819"/>
    <cellStyle name="40% - Accent3 3 6 6 2 2" xfId="23820"/>
    <cellStyle name="40% - Accent3 3 6 6 3" xfId="23821"/>
    <cellStyle name="40% - Accent3 3 6 6 3 2" xfId="23822"/>
    <cellStyle name="40% - Accent3 3 6 6 4" xfId="23823"/>
    <cellStyle name="40% - Accent3 3 6 6 5" xfId="23824"/>
    <cellStyle name="40% - Accent3 3 6 6 6" xfId="23825"/>
    <cellStyle name="40% - Accent3 3 6 6 7" xfId="23826"/>
    <cellStyle name="40% - Accent3 3 6 7" xfId="23827"/>
    <cellStyle name="40% - Accent3 3 6 7 2" xfId="23828"/>
    <cellStyle name="40% - Accent3 3 6 7 2 2" xfId="23829"/>
    <cellStyle name="40% - Accent3 3 6 7 3" xfId="23830"/>
    <cellStyle name="40% - Accent3 3 6 7 3 2" xfId="23831"/>
    <cellStyle name="40% - Accent3 3 6 7 4" xfId="23832"/>
    <cellStyle name="40% - Accent3 3 6 7 5" xfId="23833"/>
    <cellStyle name="40% - Accent3 3 6 7 6" xfId="23834"/>
    <cellStyle name="40% - Accent3 3 6 7 7" xfId="23835"/>
    <cellStyle name="40% - Accent3 3 6 8" xfId="23836"/>
    <cellStyle name="40% - Accent3 3 6 8 2" xfId="23837"/>
    <cellStyle name="40% - Accent3 3 6 9" xfId="23838"/>
    <cellStyle name="40% - Accent3 3 6 9 2" xfId="23839"/>
    <cellStyle name="40% - Accent3 3 7" xfId="23840"/>
    <cellStyle name="40% - Accent3 3 7 10" xfId="23841"/>
    <cellStyle name="40% - Accent3 3 7 11" xfId="23842"/>
    <cellStyle name="40% - Accent3 3 7 2" xfId="23843"/>
    <cellStyle name="40% - Accent3 3 7 2 10" xfId="23844"/>
    <cellStyle name="40% - Accent3 3 7 2 2" xfId="23845"/>
    <cellStyle name="40% - Accent3 3 7 2 2 2" xfId="23846"/>
    <cellStyle name="40% - Accent3 3 7 2 2 2 2" xfId="23847"/>
    <cellStyle name="40% - Accent3 3 7 2 2 3" xfId="23848"/>
    <cellStyle name="40% - Accent3 3 7 2 2 3 2" xfId="23849"/>
    <cellStyle name="40% - Accent3 3 7 2 2 4" xfId="23850"/>
    <cellStyle name="40% - Accent3 3 7 2 2 5" xfId="23851"/>
    <cellStyle name="40% - Accent3 3 7 2 2 6" xfId="23852"/>
    <cellStyle name="40% - Accent3 3 7 2 2 7" xfId="23853"/>
    <cellStyle name="40% - Accent3 3 7 2 3" xfId="23854"/>
    <cellStyle name="40% - Accent3 3 7 2 3 2" xfId="23855"/>
    <cellStyle name="40% - Accent3 3 7 2 3 2 2" xfId="23856"/>
    <cellStyle name="40% - Accent3 3 7 2 3 3" xfId="23857"/>
    <cellStyle name="40% - Accent3 3 7 2 3 3 2" xfId="23858"/>
    <cellStyle name="40% - Accent3 3 7 2 3 4" xfId="23859"/>
    <cellStyle name="40% - Accent3 3 7 2 3 5" xfId="23860"/>
    <cellStyle name="40% - Accent3 3 7 2 3 6" xfId="23861"/>
    <cellStyle name="40% - Accent3 3 7 2 3 7" xfId="23862"/>
    <cellStyle name="40% - Accent3 3 7 2 4" xfId="23863"/>
    <cellStyle name="40% - Accent3 3 7 2 4 2" xfId="23864"/>
    <cellStyle name="40% - Accent3 3 7 2 4 2 2" xfId="23865"/>
    <cellStyle name="40% - Accent3 3 7 2 4 3" xfId="23866"/>
    <cellStyle name="40% - Accent3 3 7 2 4 3 2" xfId="23867"/>
    <cellStyle name="40% - Accent3 3 7 2 4 4" xfId="23868"/>
    <cellStyle name="40% - Accent3 3 7 2 4 5" xfId="23869"/>
    <cellStyle name="40% - Accent3 3 7 2 4 6" xfId="23870"/>
    <cellStyle name="40% - Accent3 3 7 2 4 7" xfId="23871"/>
    <cellStyle name="40% - Accent3 3 7 2 5" xfId="23872"/>
    <cellStyle name="40% - Accent3 3 7 2 5 2" xfId="23873"/>
    <cellStyle name="40% - Accent3 3 7 2 6" xfId="23874"/>
    <cellStyle name="40% - Accent3 3 7 2 6 2" xfId="23875"/>
    <cellStyle name="40% - Accent3 3 7 2 7" xfId="23876"/>
    <cellStyle name="40% - Accent3 3 7 2 8" xfId="23877"/>
    <cellStyle name="40% - Accent3 3 7 2 9" xfId="23878"/>
    <cellStyle name="40% - Accent3 3 7 3" xfId="23879"/>
    <cellStyle name="40% - Accent3 3 7 3 2" xfId="23880"/>
    <cellStyle name="40% - Accent3 3 7 3 2 2" xfId="23881"/>
    <cellStyle name="40% - Accent3 3 7 3 3" xfId="23882"/>
    <cellStyle name="40% - Accent3 3 7 3 3 2" xfId="23883"/>
    <cellStyle name="40% - Accent3 3 7 3 4" xfId="23884"/>
    <cellStyle name="40% - Accent3 3 7 3 5" xfId="23885"/>
    <cellStyle name="40% - Accent3 3 7 3 6" xfId="23886"/>
    <cellStyle name="40% - Accent3 3 7 3 7" xfId="23887"/>
    <cellStyle name="40% - Accent3 3 7 4" xfId="23888"/>
    <cellStyle name="40% - Accent3 3 7 4 2" xfId="23889"/>
    <cellStyle name="40% - Accent3 3 7 4 2 2" xfId="23890"/>
    <cellStyle name="40% - Accent3 3 7 4 3" xfId="23891"/>
    <cellStyle name="40% - Accent3 3 7 4 3 2" xfId="23892"/>
    <cellStyle name="40% - Accent3 3 7 4 4" xfId="23893"/>
    <cellStyle name="40% - Accent3 3 7 4 5" xfId="23894"/>
    <cellStyle name="40% - Accent3 3 7 4 6" xfId="23895"/>
    <cellStyle name="40% - Accent3 3 7 4 7" xfId="23896"/>
    <cellStyle name="40% - Accent3 3 7 5" xfId="23897"/>
    <cellStyle name="40% - Accent3 3 7 5 2" xfId="23898"/>
    <cellStyle name="40% - Accent3 3 7 5 2 2" xfId="23899"/>
    <cellStyle name="40% - Accent3 3 7 5 3" xfId="23900"/>
    <cellStyle name="40% - Accent3 3 7 5 3 2" xfId="23901"/>
    <cellStyle name="40% - Accent3 3 7 5 4" xfId="23902"/>
    <cellStyle name="40% - Accent3 3 7 5 5" xfId="23903"/>
    <cellStyle name="40% - Accent3 3 7 5 6" xfId="23904"/>
    <cellStyle name="40% - Accent3 3 7 5 7" xfId="23905"/>
    <cellStyle name="40% - Accent3 3 7 6" xfId="23906"/>
    <cellStyle name="40% - Accent3 3 7 6 2" xfId="23907"/>
    <cellStyle name="40% - Accent3 3 7 7" xfId="23908"/>
    <cellStyle name="40% - Accent3 3 7 7 2" xfId="23909"/>
    <cellStyle name="40% - Accent3 3 7 8" xfId="23910"/>
    <cellStyle name="40% - Accent3 3 7 9" xfId="23911"/>
    <cellStyle name="40% - Accent3 3 8" xfId="23912"/>
    <cellStyle name="40% - Accent3 3 8 10" xfId="23913"/>
    <cellStyle name="40% - Accent3 3 8 11" xfId="23914"/>
    <cellStyle name="40% - Accent3 3 8 2" xfId="23915"/>
    <cellStyle name="40% - Accent3 3 8 2 10" xfId="23916"/>
    <cellStyle name="40% - Accent3 3 8 2 2" xfId="23917"/>
    <cellStyle name="40% - Accent3 3 8 2 2 2" xfId="23918"/>
    <cellStyle name="40% - Accent3 3 8 2 2 2 2" xfId="23919"/>
    <cellStyle name="40% - Accent3 3 8 2 2 3" xfId="23920"/>
    <cellStyle name="40% - Accent3 3 8 2 2 3 2" xfId="23921"/>
    <cellStyle name="40% - Accent3 3 8 2 2 4" xfId="23922"/>
    <cellStyle name="40% - Accent3 3 8 2 2 5" xfId="23923"/>
    <cellStyle name="40% - Accent3 3 8 2 2 6" xfId="23924"/>
    <cellStyle name="40% - Accent3 3 8 2 2 7" xfId="23925"/>
    <cellStyle name="40% - Accent3 3 8 2 3" xfId="23926"/>
    <cellStyle name="40% - Accent3 3 8 2 3 2" xfId="23927"/>
    <cellStyle name="40% - Accent3 3 8 2 3 2 2" xfId="23928"/>
    <cellStyle name="40% - Accent3 3 8 2 3 3" xfId="23929"/>
    <cellStyle name="40% - Accent3 3 8 2 3 3 2" xfId="23930"/>
    <cellStyle name="40% - Accent3 3 8 2 3 4" xfId="23931"/>
    <cellStyle name="40% - Accent3 3 8 2 3 5" xfId="23932"/>
    <cellStyle name="40% - Accent3 3 8 2 3 6" xfId="23933"/>
    <cellStyle name="40% - Accent3 3 8 2 3 7" xfId="23934"/>
    <cellStyle name="40% - Accent3 3 8 2 4" xfId="23935"/>
    <cellStyle name="40% - Accent3 3 8 2 4 2" xfId="23936"/>
    <cellStyle name="40% - Accent3 3 8 2 4 2 2" xfId="23937"/>
    <cellStyle name="40% - Accent3 3 8 2 4 3" xfId="23938"/>
    <cellStyle name="40% - Accent3 3 8 2 4 3 2" xfId="23939"/>
    <cellStyle name="40% - Accent3 3 8 2 4 4" xfId="23940"/>
    <cellStyle name="40% - Accent3 3 8 2 4 5" xfId="23941"/>
    <cellStyle name="40% - Accent3 3 8 2 4 6" xfId="23942"/>
    <cellStyle name="40% - Accent3 3 8 2 4 7" xfId="23943"/>
    <cellStyle name="40% - Accent3 3 8 2 5" xfId="23944"/>
    <cellStyle name="40% - Accent3 3 8 2 5 2" xfId="23945"/>
    <cellStyle name="40% - Accent3 3 8 2 6" xfId="23946"/>
    <cellStyle name="40% - Accent3 3 8 2 6 2" xfId="23947"/>
    <cellStyle name="40% - Accent3 3 8 2 7" xfId="23948"/>
    <cellStyle name="40% - Accent3 3 8 2 8" xfId="23949"/>
    <cellStyle name="40% - Accent3 3 8 2 9" xfId="23950"/>
    <cellStyle name="40% - Accent3 3 8 3" xfId="23951"/>
    <cellStyle name="40% - Accent3 3 8 3 2" xfId="23952"/>
    <cellStyle name="40% - Accent3 3 8 3 2 2" xfId="23953"/>
    <cellStyle name="40% - Accent3 3 8 3 3" xfId="23954"/>
    <cellStyle name="40% - Accent3 3 8 3 3 2" xfId="23955"/>
    <cellStyle name="40% - Accent3 3 8 3 4" xfId="23956"/>
    <cellStyle name="40% - Accent3 3 8 3 5" xfId="23957"/>
    <cellStyle name="40% - Accent3 3 8 3 6" xfId="23958"/>
    <cellStyle name="40% - Accent3 3 8 3 7" xfId="23959"/>
    <cellStyle name="40% - Accent3 3 8 4" xfId="23960"/>
    <cellStyle name="40% - Accent3 3 8 4 2" xfId="23961"/>
    <cellStyle name="40% - Accent3 3 8 4 2 2" xfId="23962"/>
    <cellStyle name="40% - Accent3 3 8 4 3" xfId="23963"/>
    <cellStyle name="40% - Accent3 3 8 4 3 2" xfId="23964"/>
    <cellStyle name="40% - Accent3 3 8 4 4" xfId="23965"/>
    <cellStyle name="40% - Accent3 3 8 4 5" xfId="23966"/>
    <cellStyle name="40% - Accent3 3 8 4 6" xfId="23967"/>
    <cellStyle name="40% - Accent3 3 8 4 7" xfId="23968"/>
    <cellStyle name="40% - Accent3 3 8 5" xfId="23969"/>
    <cellStyle name="40% - Accent3 3 8 5 2" xfId="23970"/>
    <cellStyle name="40% - Accent3 3 8 5 2 2" xfId="23971"/>
    <cellStyle name="40% - Accent3 3 8 5 3" xfId="23972"/>
    <cellStyle name="40% - Accent3 3 8 5 3 2" xfId="23973"/>
    <cellStyle name="40% - Accent3 3 8 5 4" xfId="23974"/>
    <cellStyle name="40% - Accent3 3 8 5 5" xfId="23975"/>
    <cellStyle name="40% - Accent3 3 8 5 6" xfId="23976"/>
    <cellStyle name="40% - Accent3 3 8 5 7" xfId="23977"/>
    <cellStyle name="40% - Accent3 3 8 6" xfId="23978"/>
    <cellStyle name="40% - Accent3 3 8 6 2" xfId="23979"/>
    <cellStyle name="40% - Accent3 3 8 7" xfId="23980"/>
    <cellStyle name="40% - Accent3 3 8 7 2" xfId="23981"/>
    <cellStyle name="40% - Accent3 3 8 8" xfId="23982"/>
    <cellStyle name="40% - Accent3 3 8 9" xfId="23983"/>
    <cellStyle name="40% - Accent3 3 9" xfId="23984"/>
    <cellStyle name="40% - Accent3 3 9 10" xfId="23985"/>
    <cellStyle name="40% - Accent3 3 9 2" xfId="23986"/>
    <cellStyle name="40% - Accent3 3 9 2 2" xfId="23987"/>
    <cellStyle name="40% - Accent3 3 9 2 2 2" xfId="23988"/>
    <cellStyle name="40% - Accent3 3 9 2 3" xfId="23989"/>
    <cellStyle name="40% - Accent3 3 9 2 3 2" xfId="23990"/>
    <cellStyle name="40% - Accent3 3 9 2 4" xfId="23991"/>
    <cellStyle name="40% - Accent3 3 9 2 5" xfId="23992"/>
    <cellStyle name="40% - Accent3 3 9 2 6" xfId="23993"/>
    <cellStyle name="40% - Accent3 3 9 2 7" xfId="23994"/>
    <cellStyle name="40% - Accent3 3 9 3" xfId="23995"/>
    <cellStyle name="40% - Accent3 3 9 3 2" xfId="23996"/>
    <cellStyle name="40% - Accent3 3 9 3 2 2" xfId="23997"/>
    <cellStyle name="40% - Accent3 3 9 3 3" xfId="23998"/>
    <cellStyle name="40% - Accent3 3 9 3 3 2" xfId="23999"/>
    <cellStyle name="40% - Accent3 3 9 3 4" xfId="24000"/>
    <cellStyle name="40% - Accent3 3 9 3 5" xfId="24001"/>
    <cellStyle name="40% - Accent3 3 9 3 6" xfId="24002"/>
    <cellStyle name="40% - Accent3 3 9 3 7" xfId="24003"/>
    <cellStyle name="40% - Accent3 3 9 4" xfId="24004"/>
    <cellStyle name="40% - Accent3 3 9 4 2" xfId="24005"/>
    <cellStyle name="40% - Accent3 3 9 4 2 2" xfId="24006"/>
    <cellStyle name="40% - Accent3 3 9 4 3" xfId="24007"/>
    <cellStyle name="40% - Accent3 3 9 4 3 2" xfId="24008"/>
    <cellStyle name="40% - Accent3 3 9 4 4" xfId="24009"/>
    <cellStyle name="40% - Accent3 3 9 4 5" xfId="24010"/>
    <cellStyle name="40% - Accent3 3 9 4 6" xfId="24011"/>
    <cellStyle name="40% - Accent3 3 9 4 7" xfId="24012"/>
    <cellStyle name="40% - Accent3 3 9 5" xfId="24013"/>
    <cellStyle name="40% - Accent3 3 9 5 2" xfId="24014"/>
    <cellStyle name="40% - Accent3 3 9 6" xfId="24015"/>
    <cellStyle name="40% - Accent3 3 9 6 2" xfId="24016"/>
    <cellStyle name="40% - Accent3 3 9 7" xfId="24017"/>
    <cellStyle name="40% - Accent3 3 9 8" xfId="24018"/>
    <cellStyle name="40% - Accent3 3 9 9" xfId="24019"/>
    <cellStyle name="40% - Accent3 4" xfId="24020"/>
    <cellStyle name="40% - Accent3 4 2" xfId="24021"/>
    <cellStyle name="40% - Accent3 4 3" xfId="37939"/>
    <cellStyle name="40% - Accent3 5" xfId="24022"/>
    <cellStyle name="40% - Accent3 5 2" xfId="24023"/>
    <cellStyle name="40% - Accent3 5 3" xfId="24024"/>
    <cellStyle name="40% - Accent3 6" xfId="24025"/>
    <cellStyle name="40% - Accent3 6 2" xfId="37940"/>
    <cellStyle name="40% - Accent3 7" xfId="24026"/>
    <cellStyle name="40% - Accent3 8" xfId="37941"/>
    <cellStyle name="40% - Accent4" xfId="636" builtinId="43" customBuiltin="1"/>
    <cellStyle name="40% - Accent4 2" xfId="73"/>
    <cellStyle name="40% - Accent4 2 10" xfId="24027"/>
    <cellStyle name="40% - Accent4 2 10 2" xfId="24028"/>
    <cellStyle name="40% - Accent4 2 10 2 2" xfId="24029"/>
    <cellStyle name="40% - Accent4 2 10 3" xfId="24030"/>
    <cellStyle name="40% - Accent4 2 10 3 2" xfId="24031"/>
    <cellStyle name="40% - Accent4 2 10 4" xfId="24032"/>
    <cellStyle name="40% - Accent4 2 10 5" xfId="24033"/>
    <cellStyle name="40% - Accent4 2 10 6" xfId="24034"/>
    <cellStyle name="40% - Accent4 2 10 7" xfId="24035"/>
    <cellStyle name="40% - Accent4 2 11" xfId="24036"/>
    <cellStyle name="40% - Accent4 2 11 2" xfId="24037"/>
    <cellStyle name="40% - Accent4 2 11 2 2" xfId="24038"/>
    <cellStyle name="40% - Accent4 2 11 3" xfId="24039"/>
    <cellStyle name="40% - Accent4 2 11 3 2" xfId="24040"/>
    <cellStyle name="40% - Accent4 2 11 4" xfId="24041"/>
    <cellStyle name="40% - Accent4 2 11 5" xfId="24042"/>
    <cellStyle name="40% - Accent4 2 11 6" xfId="24043"/>
    <cellStyle name="40% - Accent4 2 11 7" xfId="24044"/>
    <cellStyle name="40% - Accent4 2 12" xfId="24045"/>
    <cellStyle name="40% - Accent4 2 12 2" xfId="24046"/>
    <cellStyle name="40% - Accent4 2 12 2 2" xfId="24047"/>
    <cellStyle name="40% - Accent4 2 12 3" xfId="24048"/>
    <cellStyle name="40% - Accent4 2 12 3 2" xfId="24049"/>
    <cellStyle name="40% - Accent4 2 12 4" xfId="24050"/>
    <cellStyle name="40% - Accent4 2 12 5" xfId="24051"/>
    <cellStyle name="40% - Accent4 2 12 6" xfId="24052"/>
    <cellStyle name="40% - Accent4 2 12 7" xfId="24053"/>
    <cellStyle name="40% - Accent4 2 13" xfId="24054"/>
    <cellStyle name="40% - Accent4 2 13 2" xfId="24055"/>
    <cellStyle name="40% - Accent4 2 14" xfId="24056"/>
    <cellStyle name="40% - Accent4 2 15" xfId="24057"/>
    <cellStyle name="40% - Accent4 2 16" xfId="24058"/>
    <cellStyle name="40% - Accent4 2 17" xfId="24059"/>
    <cellStyle name="40% - Accent4 2 18" xfId="24060"/>
    <cellStyle name="40% - Accent4 2 2" xfId="24061"/>
    <cellStyle name="40% - Accent4 2 2 10" xfId="24062"/>
    <cellStyle name="40% - Accent4 2 2 11" xfId="24063"/>
    <cellStyle name="40% - Accent4 2 2 12" xfId="24064"/>
    <cellStyle name="40% - Accent4 2 2 13" xfId="24065"/>
    <cellStyle name="40% - Accent4 2 2 2" xfId="24066"/>
    <cellStyle name="40% - Accent4 2 2 2 10" xfId="24067"/>
    <cellStyle name="40% - Accent4 2 2 2 11" xfId="24068"/>
    <cellStyle name="40% - Accent4 2 2 2 2" xfId="24069"/>
    <cellStyle name="40% - Accent4 2 2 2 2 10" xfId="24070"/>
    <cellStyle name="40% - Accent4 2 2 2 2 2" xfId="24071"/>
    <cellStyle name="40% - Accent4 2 2 2 2 2 2" xfId="24072"/>
    <cellStyle name="40% - Accent4 2 2 2 2 2 2 2" xfId="24073"/>
    <cellStyle name="40% - Accent4 2 2 2 2 2 3" xfId="24074"/>
    <cellStyle name="40% - Accent4 2 2 2 2 2 3 2" xfId="24075"/>
    <cellStyle name="40% - Accent4 2 2 2 2 2 4" xfId="24076"/>
    <cellStyle name="40% - Accent4 2 2 2 2 2 5" xfId="24077"/>
    <cellStyle name="40% - Accent4 2 2 2 2 2 6" xfId="24078"/>
    <cellStyle name="40% - Accent4 2 2 2 2 2 7" xfId="24079"/>
    <cellStyle name="40% - Accent4 2 2 2 2 3" xfId="24080"/>
    <cellStyle name="40% - Accent4 2 2 2 2 3 2" xfId="24081"/>
    <cellStyle name="40% - Accent4 2 2 2 2 3 2 2" xfId="24082"/>
    <cellStyle name="40% - Accent4 2 2 2 2 3 3" xfId="24083"/>
    <cellStyle name="40% - Accent4 2 2 2 2 3 3 2" xfId="24084"/>
    <cellStyle name="40% - Accent4 2 2 2 2 3 4" xfId="24085"/>
    <cellStyle name="40% - Accent4 2 2 2 2 3 5" xfId="24086"/>
    <cellStyle name="40% - Accent4 2 2 2 2 3 6" xfId="24087"/>
    <cellStyle name="40% - Accent4 2 2 2 2 3 7" xfId="24088"/>
    <cellStyle name="40% - Accent4 2 2 2 2 4" xfId="24089"/>
    <cellStyle name="40% - Accent4 2 2 2 2 4 2" xfId="24090"/>
    <cellStyle name="40% - Accent4 2 2 2 2 4 2 2" xfId="24091"/>
    <cellStyle name="40% - Accent4 2 2 2 2 4 3" xfId="24092"/>
    <cellStyle name="40% - Accent4 2 2 2 2 4 3 2" xfId="24093"/>
    <cellStyle name="40% - Accent4 2 2 2 2 4 4" xfId="24094"/>
    <cellStyle name="40% - Accent4 2 2 2 2 4 5" xfId="24095"/>
    <cellStyle name="40% - Accent4 2 2 2 2 4 6" xfId="24096"/>
    <cellStyle name="40% - Accent4 2 2 2 2 4 7" xfId="24097"/>
    <cellStyle name="40% - Accent4 2 2 2 2 5" xfId="24098"/>
    <cellStyle name="40% - Accent4 2 2 2 2 5 2" xfId="24099"/>
    <cellStyle name="40% - Accent4 2 2 2 2 6" xfId="24100"/>
    <cellStyle name="40% - Accent4 2 2 2 2 6 2" xfId="24101"/>
    <cellStyle name="40% - Accent4 2 2 2 2 7" xfId="24102"/>
    <cellStyle name="40% - Accent4 2 2 2 2 8" xfId="24103"/>
    <cellStyle name="40% - Accent4 2 2 2 2 9" xfId="24104"/>
    <cellStyle name="40% - Accent4 2 2 2 3" xfId="24105"/>
    <cellStyle name="40% - Accent4 2 2 2 3 2" xfId="24106"/>
    <cellStyle name="40% - Accent4 2 2 2 3 2 2" xfId="24107"/>
    <cellStyle name="40% - Accent4 2 2 2 3 3" xfId="24108"/>
    <cellStyle name="40% - Accent4 2 2 2 3 3 2" xfId="24109"/>
    <cellStyle name="40% - Accent4 2 2 2 3 4" xfId="24110"/>
    <cellStyle name="40% - Accent4 2 2 2 3 5" xfId="24111"/>
    <cellStyle name="40% - Accent4 2 2 2 3 6" xfId="24112"/>
    <cellStyle name="40% - Accent4 2 2 2 3 7" xfId="24113"/>
    <cellStyle name="40% - Accent4 2 2 2 4" xfId="24114"/>
    <cellStyle name="40% - Accent4 2 2 2 4 2" xfId="24115"/>
    <cellStyle name="40% - Accent4 2 2 2 4 2 2" xfId="24116"/>
    <cellStyle name="40% - Accent4 2 2 2 4 3" xfId="24117"/>
    <cellStyle name="40% - Accent4 2 2 2 4 3 2" xfId="24118"/>
    <cellStyle name="40% - Accent4 2 2 2 4 4" xfId="24119"/>
    <cellStyle name="40% - Accent4 2 2 2 4 5" xfId="24120"/>
    <cellStyle name="40% - Accent4 2 2 2 4 6" xfId="24121"/>
    <cellStyle name="40% - Accent4 2 2 2 4 7" xfId="24122"/>
    <cellStyle name="40% - Accent4 2 2 2 5" xfId="24123"/>
    <cellStyle name="40% - Accent4 2 2 2 5 2" xfId="24124"/>
    <cellStyle name="40% - Accent4 2 2 2 5 2 2" xfId="24125"/>
    <cellStyle name="40% - Accent4 2 2 2 5 3" xfId="24126"/>
    <cellStyle name="40% - Accent4 2 2 2 5 3 2" xfId="24127"/>
    <cellStyle name="40% - Accent4 2 2 2 5 4" xfId="24128"/>
    <cellStyle name="40% - Accent4 2 2 2 5 5" xfId="24129"/>
    <cellStyle name="40% - Accent4 2 2 2 5 6" xfId="24130"/>
    <cellStyle name="40% - Accent4 2 2 2 5 7" xfId="24131"/>
    <cellStyle name="40% - Accent4 2 2 2 6" xfId="24132"/>
    <cellStyle name="40% - Accent4 2 2 2 6 2" xfId="24133"/>
    <cellStyle name="40% - Accent4 2 2 2 7" xfId="24134"/>
    <cellStyle name="40% - Accent4 2 2 2 7 2" xfId="24135"/>
    <cellStyle name="40% - Accent4 2 2 2 8" xfId="24136"/>
    <cellStyle name="40% - Accent4 2 2 2 9" xfId="24137"/>
    <cellStyle name="40% - Accent4 2 2 3" xfId="24138"/>
    <cellStyle name="40% - Accent4 2 2 3 10" xfId="24139"/>
    <cellStyle name="40% - Accent4 2 2 3 11" xfId="24140"/>
    <cellStyle name="40% - Accent4 2 2 3 2" xfId="24141"/>
    <cellStyle name="40% - Accent4 2 2 3 2 10" xfId="24142"/>
    <cellStyle name="40% - Accent4 2 2 3 2 2" xfId="24143"/>
    <cellStyle name="40% - Accent4 2 2 3 2 2 2" xfId="24144"/>
    <cellStyle name="40% - Accent4 2 2 3 2 2 2 2" xfId="24145"/>
    <cellStyle name="40% - Accent4 2 2 3 2 2 3" xfId="24146"/>
    <cellStyle name="40% - Accent4 2 2 3 2 2 3 2" xfId="24147"/>
    <cellStyle name="40% - Accent4 2 2 3 2 2 4" xfId="24148"/>
    <cellStyle name="40% - Accent4 2 2 3 2 2 5" xfId="24149"/>
    <cellStyle name="40% - Accent4 2 2 3 2 2 6" xfId="24150"/>
    <cellStyle name="40% - Accent4 2 2 3 2 2 7" xfId="24151"/>
    <cellStyle name="40% - Accent4 2 2 3 2 3" xfId="24152"/>
    <cellStyle name="40% - Accent4 2 2 3 2 3 2" xfId="24153"/>
    <cellStyle name="40% - Accent4 2 2 3 2 3 2 2" xfId="24154"/>
    <cellStyle name="40% - Accent4 2 2 3 2 3 3" xfId="24155"/>
    <cellStyle name="40% - Accent4 2 2 3 2 3 3 2" xfId="24156"/>
    <cellStyle name="40% - Accent4 2 2 3 2 3 4" xfId="24157"/>
    <cellStyle name="40% - Accent4 2 2 3 2 3 5" xfId="24158"/>
    <cellStyle name="40% - Accent4 2 2 3 2 3 6" xfId="24159"/>
    <cellStyle name="40% - Accent4 2 2 3 2 3 7" xfId="24160"/>
    <cellStyle name="40% - Accent4 2 2 3 2 4" xfId="24161"/>
    <cellStyle name="40% - Accent4 2 2 3 2 4 2" xfId="24162"/>
    <cellStyle name="40% - Accent4 2 2 3 2 4 2 2" xfId="24163"/>
    <cellStyle name="40% - Accent4 2 2 3 2 4 3" xfId="24164"/>
    <cellStyle name="40% - Accent4 2 2 3 2 4 3 2" xfId="24165"/>
    <cellStyle name="40% - Accent4 2 2 3 2 4 4" xfId="24166"/>
    <cellStyle name="40% - Accent4 2 2 3 2 4 5" xfId="24167"/>
    <cellStyle name="40% - Accent4 2 2 3 2 4 6" xfId="24168"/>
    <cellStyle name="40% - Accent4 2 2 3 2 4 7" xfId="24169"/>
    <cellStyle name="40% - Accent4 2 2 3 2 5" xfId="24170"/>
    <cellStyle name="40% - Accent4 2 2 3 2 5 2" xfId="24171"/>
    <cellStyle name="40% - Accent4 2 2 3 2 6" xfId="24172"/>
    <cellStyle name="40% - Accent4 2 2 3 2 6 2" xfId="24173"/>
    <cellStyle name="40% - Accent4 2 2 3 2 7" xfId="24174"/>
    <cellStyle name="40% - Accent4 2 2 3 2 8" xfId="24175"/>
    <cellStyle name="40% - Accent4 2 2 3 2 9" xfId="24176"/>
    <cellStyle name="40% - Accent4 2 2 3 3" xfId="24177"/>
    <cellStyle name="40% - Accent4 2 2 3 3 2" xfId="24178"/>
    <cellStyle name="40% - Accent4 2 2 3 3 2 2" xfId="24179"/>
    <cellStyle name="40% - Accent4 2 2 3 3 3" xfId="24180"/>
    <cellStyle name="40% - Accent4 2 2 3 3 3 2" xfId="24181"/>
    <cellStyle name="40% - Accent4 2 2 3 3 4" xfId="24182"/>
    <cellStyle name="40% - Accent4 2 2 3 3 5" xfId="24183"/>
    <cellStyle name="40% - Accent4 2 2 3 3 6" xfId="24184"/>
    <cellStyle name="40% - Accent4 2 2 3 3 7" xfId="24185"/>
    <cellStyle name="40% - Accent4 2 2 3 4" xfId="24186"/>
    <cellStyle name="40% - Accent4 2 2 3 4 2" xfId="24187"/>
    <cellStyle name="40% - Accent4 2 2 3 4 2 2" xfId="24188"/>
    <cellStyle name="40% - Accent4 2 2 3 4 3" xfId="24189"/>
    <cellStyle name="40% - Accent4 2 2 3 4 3 2" xfId="24190"/>
    <cellStyle name="40% - Accent4 2 2 3 4 4" xfId="24191"/>
    <cellStyle name="40% - Accent4 2 2 3 4 5" xfId="24192"/>
    <cellStyle name="40% - Accent4 2 2 3 4 6" xfId="24193"/>
    <cellStyle name="40% - Accent4 2 2 3 4 7" xfId="24194"/>
    <cellStyle name="40% - Accent4 2 2 3 5" xfId="24195"/>
    <cellStyle name="40% - Accent4 2 2 3 5 2" xfId="24196"/>
    <cellStyle name="40% - Accent4 2 2 3 5 2 2" xfId="24197"/>
    <cellStyle name="40% - Accent4 2 2 3 5 3" xfId="24198"/>
    <cellStyle name="40% - Accent4 2 2 3 5 3 2" xfId="24199"/>
    <cellStyle name="40% - Accent4 2 2 3 5 4" xfId="24200"/>
    <cellStyle name="40% - Accent4 2 2 3 5 5" xfId="24201"/>
    <cellStyle name="40% - Accent4 2 2 3 5 6" xfId="24202"/>
    <cellStyle name="40% - Accent4 2 2 3 5 7" xfId="24203"/>
    <cellStyle name="40% - Accent4 2 2 3 6" xfId="24204"/>
    <cellStyle name="40% - Accent4 2 2 3 6 2" xfId="24205"/>
    <cellStyle name="40% - Accent4 2 2 3 7" xfId="24206"/>
    <cellStyle name="40% - Accent4 2 2 3 7 2" xfId="24207"/>
    <cellStyle name="40% - Accent4 2 2 3 8" xfId="24208"/>
    <cellStyle name="40% - Accent4 2 2 3 9" xfId="24209"/>
    <cellStyle name="40% - Accent4 2 2 4" xfId="24210"/>
    <cellStyle name="40% - Accent4 2 2 4 10" xfId="24211"/>
    <cellStyle name="40% - Accent4 2 2 4 2" xfId="24212"/>
    <cellStyle name="40% - Accent4 2 2 4 2 2" xfId="24213"/>
    <cellStyle name="40% - Accent4 2 2 4 2 2 2" xfId="24214"/>
    <cellStyle name="40% - Accent4 2 2 4 2 3" xfId="24215"/>
    <cellStyle name="40% - Accent4 2 2 4 2 3 2" xfId="24216"/>
    <cellStyle name="40% - Accent4 2 2 4 2 4" xfId="24217"/>
    <cellStyle name="40% - Accent4 2 2 4 2 5" xfId="24218"/>
    <cellStyle name="40% - Accent4 2 2 4 2 6" xfId="24219"/>
    <cellStyle name="40% - Accent4 2 2 4 2 7" xfId="24220"/>
    <cellStyle name="40% - Accent4 2 2 4 3" xfId="24221"/>
    <cellStyle name="40% - Accent4 2 2 4 3 2" xfId="24222"/>
    <cellStyle name="40% - Accent4 2 2 4 3 2 2" xfId="24223"/>
    <cellStyle name="40% - Accent4 2 2 4 3 3" xfId="24224"/>
    <cellStyle name="40% - Accent4 2 2 4 3 3 2" xfId="24225"/>
    <cellStyle name="40% - Accent4 2 2 4 3 4" xfId="24226"/>
    <cellStyle name="40% - Accent4 2 2 4 3 5" xfId="24227"/>
    <cellStyle name="40% - Accent4 2 2 4 3 6" xfId="24228"/>
    <cellStyle name="40% - Accent4 2 2 4 3 7" xfId="24229"/>
    <cellStyle name="40% - Accent4 2 2 4 4" xfId="24230"/>
    <cellStyle name="40% - Accent4 2 2 4 4 2" xfId="24231"/>
    <cellStyle name="40% - Accent4 2 2 4 4 2 2" xfId="24232"/>
    <cellStyle name="40% - Accent4 2 2 4 4 3" xfId="24233"/>
    <cellStyle name="40% - Accent4 2 2 4 4 3 2" xfId="24234"/>
    <cellStyle name="40% - Accent4 2 2 4 4 4" xfId="24235"/>
    <cellStyle name="40% - Accent4 2 2 4 4 5" xfId="24236"/>
    <cellStyle name="40% - Accent4 2 2 4 4 6" xfId="24237"/>
    <cellStyle name="40% - Accent4 2 2 4 4 7" xfId="24238"/>
    <cellStyle name="40% - Accent4 2 2 4 5" xfId="24239"/>
    <cellStyle name="40% - Accent4 2 2 4 5 2" xfId="24240"/>
    <cellStyle name="40% - Accent4 2 2 4 6" xfId="24241"/>
    <cellStyle name="40% - Accent4 2 2 4 6 2" xfId="24242"/>
    <cellStyle name="40% - Accent4 2 2 4 7" xfId="24243"/>
    <cellStyle name="40% - Accent4 2 2 4 8" xfId="24244"/>
    <cellStyle name="40% - Accent4 2 2 4 9" xfId="24245"/>
    <cellStyle name="40% - Accent4 2 2 5" xfId="24246"/>
    <cellStyle name="40% - Accent4 2 2 5 2" xfId="24247"/>
    <cellStyle name="40% - Accent4 2 2 5 2 2" xfId="24248"/>
    <cellStyle name="40% - Accent4 2 2 5 3" xfId="24249"/>
    <cellStyle name="40% - Accent4 2 2 5 3 2" xfId="24250"/>
    <cellStyle name="40% - Accent4 2 2 5 4" xfId="24251"/>
    <cellStyle name="40% - Accent4 2 2 5 5" xfId="24252"/>
    <cellStyle name="40% - Accent4 2 2 5 6" xfId="24253"/>
    <cellStyle name="40% - Accent4 2 2 5 7" xfId="24254"/>
    <cellStyle name="40% - Accent4 2 2 6" xfId="24255"/>
    <cellStyle name="40% - Accent4 2 2 6 2" xfId="24256"/>
    <cellStyle name="40% - Accent4 2 2 6 2 2" xfId="24257"/>
    <cellStyle name="40% - Accent4 2 2 6 3" xfId="24258"/>
    <cellStyle name="40% - Accent4 2 2 6 3 2" xfId="24259"/>
    <cellStyle name="40% - Accent4 2 2 6 4" xfId="24260"/>
    <cellStyle name="40% - Accent4 2 2 6 5" xfId="24261"/>
    <cellStyle name="40% - Accent4 2 2 6 6" xfId="24262"/>
    <cellStyle name="40% - Accent4 2 2 6 7" xfId="24263"/>
    <cellStyle name="40% - Accent4 2 2 7" xfId="24264"/>
    <cellStyle name="40% - Accent4 2 2 7 2" xfId="24265"/>
    <cellStyle name="40% - Accent4 2 2 7 2 2" xfId="24266"/>
    <cellStyle name="40% - Accent4 2 2 7 3" xfId="24267"/>
    <cellStyle name="40% - Accent4 2 2 7 3 2" xfId="24268"/>
    <cellStyle name="40% - Accent4 2 2 7 4" xfId="24269"/>
    <cellStyle name="40% - Accent4 2 2 7 5" xfId="24270"/>
    <cellStyle name="40% - Accent4 2 2 7 6" xfId="24271"/>
    <cellStyle name="40% - Accent4 2 2 7 7" xfId="24272"/>
    <cellStyle name="40% - Accent4 2 2 8" xfId="24273"/>
    <cellStyle name="40% - Accent4 2 2 8 2" xfId="24274"/>
    <cellStyle name="40% - Accent4 2 2 9" xfId="24275"/>
    <cellStyle name="40% - Accent4 2 2 9 2" xfId="24276"/>
    <cellStyle name="40% - Accent4 2 3" xfId="24277"/>
    <cellStyle name="40% - Accent4 2 3 10" xfId="24278"/>
    <cellStyle name="40% - Accent4 2 3 11" xfId="24279"/>
    <cellStyle name="40% - Accent4 2 3 12" xfId="24280"/>
    <cellStyle name="40% - Accent4 2 3 13" xfId="24281"/>
    <cellStyle name="40% - Accent4 2 3 2" xfId="24282"/>
    <cellStyle name="40% - Accent4 2 3 2 10" xfId="24283"/>
    <cellStyle name="40% - Accent4 2 3 2 11" xfId="24284"/>
    <cellStyle name="40% - Accent4 2 3 2 2" xfId="24285"/>
    <cellStyle name="40% - Accent4 2 3 2 2 10" xfId="24286"/>
    <cellStyle name="40% - Accent4 2 3 2 2 2" xfId="24287"/>
    <cellStyle name="40% - Accent4 2 3 2 2 2 2" xfId="24288"/>
    <cellStyle name="40% - Accent4 2 3 2 2 2 2 2" xfId="24289"/>
    <cellStyle name="40% - Accent4 2 3 2 2 2 3" xfId="24290"/>
    <cellStyle name="40% - Accent4 2 3 2 2 2 3 2" xfId="24291"/>
    <cellStyle name="40% - Accent4 2 3 2 2 2 4" xfId="24292"/>
    <cellStyle name="40% - Accent4 2 3 2 2 2 5" xfId="24293"/>
    <cellStyle name="40% - Accent4 2 3 2 2 2 6" xfId="24294"/>
    <cellStyle name="40% - Accent4 2 3 2 2 2 7" xfId="24295"/>
    <cellStyle name="40% - Accent4 2 3 2 2 3" xfId="24296"/>
    <cellStyle name="40% - Accent4 2 3 2 2 3 2" xfId="24297"/>
    <cellStyle name="40% - Accent4 2 3 2 2 3 2 2" xfId="24298"/>
    <cellStyle name="40% - Accent4 2 3 2 2 3 3" xfId="24299"/>
    <cellStyle name="40% - Accent4 2 3 2 2 3 3 2" xfId="24300"/>
    <cellStyle name="40% - Accent4 2 3 2 2 3 4" xfId="24301"/>
    <cellStyle name="40% - Accent4 2 3 2 2 3 5" xfId="24302"/>
    <cellStyle name="40% - Accent4 2 3 2 2 3 6" xfId="24303"/>
    <cellStyle name="40% - Accent4 2 3 2 2 3 7" xfId="24304"/>
    <cellStyle name="40% - Accent4 2 3 2 2 4" xfId="24305"/>
    <cellStyle name="40% - Accent4 2 3 2 2 4 2" xfId="24306"/>
    <cellStyle name="40% - Accent4 2 3 2 2 4 2 2" xfId="24307"/>
    <cellStyle name="40% - Accent4 2 3 2 2 4 3" xfId="24308"/>
    <cellStyle name="40% - Accent4 2 3 2 2 4 3 2" xfId="24309"/>
    <cellStyle name="40% - Accent4 2 3 2 2 4 4" xfId="24310"/>
    <cellStyle name="40% - Accent4 2 3 2 2 4 5" xfId="24311"/>
    <cellStyle name="40% - Accent4 2 3 2 2 4 6" xfId="24312"/>
    <cellStyle name="40% - Accent4 2 3 2 2 4 7" xfId="24313"/>
    <cellStyle name="40% - Accent4 2 3 2 2 5" xfId="24314"/>
    <cellStyle name="40% - Accent4 2 3 2 2 5 2" xfId="24315"/>
    <cellStyle name="40% - Accent4 2 3 2 2 6" xfId="24316"/>
    <cellStyle name="40% - Accent4 2 3 2 2 6 2" xfId="24317"/>
    <cellStyle name="40% - Accent4 2 3 2 2 7" xfId="24318"/>
    <cellStyle name="40% - Accent4 2 3 2 2 8" xfId="24319"/>
    <cellStyle name="40% - Accent4 2 3 2 2 9" xfId="24320"/>
    <cellStyle name="40% - Accent4 2 3 2 3" xfId="24321"/>
    <cellStyle name="40% - Accent4 2 3 2 3 2" xfId="24322"/>
    <cellStyle name="40% - Accent4 2 3 2 3 2 2" xfId="24323"/>
    <cellStyle name="40% - Accent4 2 3 2 3 3" xfId="24324"/>
    <cellStyle name="40% - Accent4 2 3 2 3 3 2" xfId="24325"/>
    <cellStyle name="40% - Accent4 2 3 2 3 4" xfId="24326"/>
    <cellStyle name="40% - Accent4 2 3 2 3 5" xfId="24327"/>
    <cellStyle name="40% - Accent4 2 3 2 3 6" xfId="24328"/>
    <cellStyle name="40% - Accent4 2 3 2 3 7" xfId="24329"/>
    <cellStyle name="40% - Accent4 2 3 2 4" xfId="24330"/>
    <cellStyle name="40% - Accent4 2 3 2 4 2" xfId="24331"/>
    <cellStyle name="40% - Accent4 2 3 2 4 2 2" xfId="24332"/>
    <cellStyle name="40% - Accent4 2 3 2 4 3" xfId="24333"/>
    <cellStyle name="40% - Accent4 2 3 2 4 3 2" xfId="24334"/>
    <cellStyle name="40% - Accent4 2 3 2 4 4" xfId="24335"/>
    <cellStyle name="40% - Accent4 2 3 2 4 5" xfId="24336"/>
    <cellStyle name="40% - Accent4 2 3 2 4 6" xfId="24337"/>
    <cellStyle name="40% - Accent4 2 3 2 4 7" xfId="24338"/>
    <cellStyle name="40% - Accent4 2 3 2 5" xfId="24339"/>
    <cellStyle name="40% - Accent4 2 3 2 5 2" xfId="24340"/>
    <cellStyle name="40% - Accent4 2 3 2 5 2 2" xfId="24341"/>
    <cellStyle name="40% - Accent4 2 3 2 5 3" xfId="24342"/>
    <cellStyle name="40% - Accent4 2 3 2 5 3 2" xfId="24343"/>
    <cellStyle name="40% - Accent4 2 3 2 5 4" xfId="24344"/>
    <cellStyle name="40% - Accent4 2 3 2 5 5" xfId="24345"/>
    <cellStyle name="40% - Accent4 2 3 2 5 6" xfId="24346"/>
    <cellStyle name="40% - Accent4 2 3 2 5 7" xfId="24347"/>
    <cellStyle name="40% - Accent4 2 3 2 6" xfId="24348"/>
    <cellStyle name="40% - Accent4 2 3 2 6 2" xfId="24349"/>
    <cellStyle name="40% - Accent4 2 3 2 7" xfId="24350"/>
    <cellStyle name="40% - Accent4 2 3 2 7 2" xfId="24351"/>
    <cellStyle name="40% - Accent4 2 3 2 8" xfId="24352"/>
    <cellStyle name="40% - Accent4 2 3 2 9" xfId="24353"/>
    <cellStyle name="40% - Accent4 2 3 3" xfId="24354"/>
    <cellStyle name="40% - Accent4 2 3 3 10" xfId="24355"/>
    <cellStyle name="40% - Accent4 2 3 3 11" xfId="24356"/>
    <cellStyle name="40% - Accent4 2 3 3 2" xfId="24357"/>
    <cellStyle name="40% - Accent4 2 3 3 2 10" xfId="24358"/>
    <cellStyle name="40% - Accent4 2 3 3 2 2" xfId="24359"/>
    <cellStyle name="40% - Accent4 2 3 3 2 2 2" xfId="24360"/>
    <cellStyle name="40% - Accent4 2 3 3 2 2 2 2" xfId="24361"/>
    <cellStyle name="40% - Accent4 2 3 3 2 2 3" xfId="24362"/>
    <cellStyle name="40% - Accent4 2 3 3 2 2 3 2" xfId="24363"/>
    <cellStyle name="40% - Accent4 2 3 3 2 2 4" xfId="24364"/>
    <cellStyle name="40% - Accent4 2 3 3 2 2 5" xfId="24365"/>
    <cellStyle name="40% - Accent4 2 3 3 2 2 6" xfId="24366"/>
    <cellStyle name="40% - Accent4 2 3 3 2 2 7" xfId="24367"/>
    <cellStyle name="40% - Accent4 2 3 3 2 3" xfId="24368"/>
    <cellStyle name="40% - Accent4 2 3 3 2 3 2" xfId="24369"/>
    <cellStyle name="40% - Accent4 2 3 3 2 3 2 2" xfId="24370"/>
    <cellStyle name="40% - Accent4 2 3 3 2 3 3" xfId="24371"/>
    <cellStyle name="40% - Accent4 2 3 3 2 3 3 2" xfId="24372"/>
    <cellStyle name="40% - Accent4 2 3 3 2 3 4" xfId="24373"/>
    <cellStyle name="40% - Accent4 2 3 3 2 3 5" xfId="24374"/>
    <cellStyle name="40% - Accent4 2 3 3 2 3 6" xfId="24375"/>
    <cellStyle name="40% - Accent4 2 3 3 2 3 7" xfId="24376"/>
    <cellStyle name="40% - Accent4 2 3 3 2 4" xfId="24377"/>
    <cellStyle name="40% - Accent4 2 3 3 2 4 2" xfId="24378"/>
    <cellStyle name="40% - Accent4 2 3 3 2 4 2 2" xfId="24379"/>
    <cellStyle name="40% - Accent4 2 3 3 2 4 3" xfId="24380"/>
    <cellStyle name="40% - Accent4 2 3 3 2 4 3 2" xfId="24381"/>
    <cellStyle name="40% - Accent4 2 3 3 2 4 4" xfId="24382"/>
    <cellStyle name="40% - Accent4 2 3 3 2 4 5" xfId="24383"/>
    <cellStyle name="40% - Accent4 2 3 3 2 4 6" xfId="24384"/>
    <cellStyle name="40% - Accent4 2 3 3 2 4 7" xfId="24385"/>
    <cellStyle name="40% - Accent4 2 3 3 2 5" xfId="24386"/>
    <cellStyle name="40% - Accent4 2 3 3 2 5 2" xfId="24387"/>
    <cellStyle name="40% - Accent4 2 3 3 2 6" xfId="24388"/>
    <cellStyle name="40% - Accent4 2 3 3 2 6 2" xfId="24389"/>
    <cellStyle name="40% - Accent4 2 3 3 2 7" xfId="24390"/>
    <cellStyle name="40% - Accent4 2 3 3 2 8" xfId="24391"/>
    <cellStyle name="40% - Accent4 2 3 3 2 9" xfId="24392"/>
    <cellStyle name="40% - Accent4 2 3 3 3" xfId="24393"/>
    <cellStyle name="40% - Accent4 2 3 3 3 2" xfId="24394"/>
    <cellStyle name="40% - Accent4 2 3 3 3 2 2" xfId="24395"/>
    <cellStyle name="40% - Accent4 2 3 3 3 3" xfId="24396"/>
    <cellStyle name="40% - Accent4 2 3 3 3 3 2" xfId="24397"/>
    <cellStyle name="40% - Accent4 2 3 3 3 4" xfId="24398"/>
    <cellStyle name="40% - Accent4 2 3 3 3 5" xfId="24399"/>
    <cellStyle name="40% - Accent4 2 3 3 3 6" xfId="24400"/>
    <cellStyle name="40% - Accent4 2 3 3 3 7" xfId="24401"/>
    <cellStyle name="40% - Accent4 2 3 3 4" xfId="24402"/>
    <cellStyle name="40% - Accent4 2 3 3 4 2" xfId="24403"/>
    <cellStyle name="40% - Accent4 2 3 3 4 2 2" xfId="24404"/>
    <cellStyle name="40% - Accent4 2 3 3 4 3" xfId="24405"/>
    <cellStyle name="40% - Accent4 2 3 3 4 3 2" xfId="24406"/>
    <cellStyle name="40% - Accent4 2 3 3 4 4" xfId="24407"/>
    <cellStyle name="40% - Accent4 2 3 3 4 5" xfId="24408"/>
    <cellStyle name="40% - Accent4 2 3 3 4 6" xfId="24409"/>
    <cellStyle name="40% - Accent4 2 3 3 4 7" xfId="24410"/>
    <cellStyle name="40% - Accent4 2 3 3 5" xfId="24411"/>
    <cellStyle name="40% - Accent4 2 3 3 5 2" xfId="24412"/>
    <cellStyle name="40% - Accent4 2 3 3 5 2 2" xfId="24413"/>
    <cellStyle name="40% - Accent4 2 3 3 5 3" xfId="24414"/>
    <cellStyle name="40% - Accent4 2 3 3 5 3 2" xfId="24415"/>
    <cellStyle name="40% - Accent4 2 3 3 5 4" xfId="24416"/>
    <cellStyle name="40% - Accent4 2 3 3 5 5" xfId="24417"/>
    <cellStyle name="40% - Accent4 2 3 3 5 6" xfId="24418"/>
    <cellStyle name="40% - Accent4 2 3 3 5 7" xfId="24419"/>
    <cellStyle name="40% - Accent4 2 3 3 6" xfId="24420"/>
    <cellStyle name="40% - Accent4 2 3 3 6 2" xfId="24421"/>
    <cellStyle name="40% - Accent4 2 3 3 7" xfId="24422"/>
    <cellStyle name="40% - Accent4 2 3 3 7 2" xfId="24423"/>
    <cellStyle name="40% - Accent4 2 3 3 8" xfId="24424"/>
    <cellStyle name="40% - Accent4 2 3 3 9" xfId="24425"/>
    <cellStyle name="40% - Accent4 2 3 4" xfId="24426"/>
    <cellStyle name="40% - Accent4 2 3 4 10" xfId="24427"/>
    <cellStyle name="40% - Accent4 2 3 4 2" xfId="24428"/>
    <cellStyle name="40% - Accent4 2 3 4 2 2" xfId="24429"/>
    <cellStyle name="40% - Accent4 2 3 4 2 2 2" xfId="24430"/>
    <cellStyle name="40% - Accent4 2 3 4 2 3" xfId="24431"/>
    <cellStyle name="40% - Accent4 2 3 4 2 3 2" xfId="24432"/>
    <cellStyle name="40% - Accent4 2 3 4 2 4" xfId="24433"/>
    <cellStyle name="40% - Accent4 2 3 4 2 5" xfId="24434"/>
    <cellStyle name="40% - Accent4 2 3 4 2 6" xfId="24435"/>
    <cellStyle name="40% - Accent4 2 3 4 2 7" xfId="24436"/>
    <cellStyle name="40% - Accent4 2 3 4 3" xfId="24437"/>
    <cellStyle name="40% - Accent4 2 3 4 3 2" xfId="24438"/>
    <cellStyle name="40% - Accent4 2 3 4 3 2 2" xfId="24439"/>
    <cellStyle name="40% - Accent4 2 3 4 3 3" xfId="24440"/>
    <cellStyle name="40% - Accent4 2 3 4 3 3 2" xfId="24441"/>
    <cellStyle name="40% - Accent4 2 3 4 3 4" xfId="24442"/>
    <cellStyle name="40% - Accent4 2 3 4 3 5" xfId="24443"/>
    <cellStyle name="40% - Accent4 2 3 4 3 6" xfId="24444"/>
    <cellStyle name="40% - Accent4 2 3 4 3 7" xfId="24445"/>
    <cellStyle name="40% - Accent4 2 3 4 4" xfId="24446"/>
    <cellStyle name="40% - Accent4 2 3 4 4 2" xfId="24447"/>
    <cellStyle name="40% - Accent4 2 3 4 4 2 2" xfId="24448"/>
    <cellStyle name="40% - Accent4 2 3 4 4 3" xfId="24449"/>
    <cellStyle name="40% - Accent4 2 3 4 4 3 2" xfId="24450"/>
    <cellStyle name="40% - Accent4 2 3 4 4 4" xfId="24451"/>
    <cellStyle name="40% - Accent4 2 3 4 4 5" xfId="24452"/>
    <cellStyle name="40% - Accent4 2 3 4 4 6" xfId="24453"/>
    <cellStyle name="40% - Accent4 2 3 4 4 7" xfId="24454"/>
    <cellStyle name="40% - Accent4 2 3 4 5" xfId="24455"/>
    <cellStyle name="40% - Accent4 2 3 4 5 2" xfId="24456"/>
    <cellStyle name="40% - Accent4 2 3 4 6" xfId="24457"/>
    <cellStyle name="40% - Accent4 2 3 4 6 2" xfId="24458"/>
    <cellStyle name="40% - Accent4 2 3 4 7" xfId="24459"/>
    <cellStyle name="40% - Accent4 2 3 4 8" xfId="24460"/>
    <cellStyle name="40% - Accent4 2 3 4 9" xfId="24461"/>
    <cellStyle name="40% - Accent4 2 3 5" xfId="24462"/>
    <cellStyle name="40% - Accent4 2 3 5 2" xfId="24463"/>
    <cellStyle name="40% - Accent4 2 3 5 2 2" xfId="24464"/>
    <cellStyle name="40% - Accent4 2 3 5 3" xfId="24465"/>
    <cellStyle name="40% - Accent4 2 3 5 3 2" xfId="24466"/>
    <cellStyle name="40% - Accent4 2 3 5 4" xfId="24467"/>
    <cellStyle name="40% - Accent4 2 3 5 5" xfId="24468"/>
    <cellStyle name="40% - Accent4 2 3 5 6" xfId="24469"/>
    <cellStyle name="40% - Accent4 2 3 5 7" xfId="24470"/>
    <cellStyle name="40% - Accent4 2 3 6" xfId="24471"/>
    <cellStyle name="40% - Accent4 2 3 6 2" xfId="24472"/>
    <cellStyle name="40% - Accent4 2 3 6 2 2" xfId="24473"/>
    <cellStyle name="40% - Accent4 2 3 6 3" xfId="24474"/>
    <cellStyle name="40% - Accent4 2 3 6 3 2" xfId="24475"/>
    <cellStyle name="40% - Accent4 2 3 6 4" xfId="24476"/>
    <cellStyle name="40% - Accent4 2 3 6 5" xfId="24477"/>
    <cellStyle name="40% - Accent4 2 3 6 6" xfId="24478"/>
    <cellStyle name="40% - Accent4 2 3 6 7" xfId="24479"/>
    <cellStyle name="40% - Accent4 2 3 7" xfId="24480"/>
    <cellStyle name="40% - Accent4 2 3 7 2" xfId="24481"/>
    <cellStyle name="40% - Accent4 2 3 7 2 2" xfId="24482"/>
    <cellStyle name="40% - Accent4 2 3 7 3" xfId="24483"/>
    <cellStyle name="40% - Accent4 2 3 7 3 2" xfId="24484"/>
    <cellStyle name="40% - Accent4 2 3 7 4" xfId="24485"/>
    <cellStyle name="40% - Accent4 2 3 7 5" xfId="24486"/>
    <cellStyle name="40% - Accent4 2 3 7 6" xfId="24487"/>
    <cellStyle name="40% - Accent4 2 3 7 7" xfId="24488"/>
    <cellStyle name="40% - Accent4 2 3 8" xfId="24489"/>
    <cellStyle name="40% - Accent4 2 3 8 2" xfId="24490"/>
    <cellStyle name="40% - Accent4 2 3 9" xfId="24491"/>
    <cellStyle name="40% - Accent4 2 3 9 2" xfId="24492"/>
    <cellStyle name="40% - Accent4 2 4" xfId="24493"/>
    <cellStyle name="40% - Accent4 2 4 10" xfId="24494"/>
    <cellStyle name="40% - Accent4 2 4 11" xfId="24495"/>
    <cellStyle name="40% - Accent4 2 4 12" xfId="24496"/>
    <cellStyle name="40% - Accent4 2 4 13" xfId="24497"/>
    <cellStyle name="40% - Accent4 2 4 2" xfId="24498"/>
    <cellStyle name="40% - Accent4 2 4 2 10" xfId="24499"/>
    <cellStyle name="40% - Accent4 2 4 2 11" xfId="24500"/>
    <cellStyle name="40% - Accent4 2 4 2 2" xfId="24501"/>
    <cellStyle name="40% - Accent4 2 4 2 2 10" xfId="24502"/>
    <cellStyle name="40% - Accent4 2 4 2 2 2" xfId="24503"/>
    <cellStyle name="40% - Accent4 2 4 2 2 2 2" xfId="24504"/>
    <cellStyle name="40% - Accent4 2 4 2 2 2 2 2" xfId="24505"/>
    <cellStyle name="40% - Accent4 2 4 2 2 2 3" xfId="24506"/>
    <cellStyle name="40% - Accent4 2 4 2 2 2 3 2" xfId="24507"/>
    <cellStyle name="40% - Accent4 2 4 2 2 2 4" xfId="24508"/>
    <cellStyle name="40% - Accent4 2 4 2 2 2 5" xfId="24509"/>
    <cellStyle name="40% - Accent4 2 4 2 2 2 6" xfId="24510"/>
    <cellStyle name="40% - Accent4 2 4 2 2 2 7" xfId="24511"/>
    <cellStyle name="40% - Accent4 2 4 2 2 3" xfId="24512"/>
    <cellStyle name="40% - Accent4 2 4 2 2 3 2" xfId="24513"/>
    <cellStyle name="40% - Accent4 2 4 2 2 3 2 2" xfId="24514"/>
    <cellStyle name="40% - Accent4 2 4 2 2 3 3" xfId="24515"/>
    <cellStyle name="40% - Accent4 2 4 2 2 3 3 2" xfId="24516"/>
    <cellStyle name="40% - Accent4 2 4 2 2 3 4" xfId="24517"/>
    <cellStyle name="40% - Accent4 2 4 2 2 3 5" xfId="24518"/>
    <cellStyle name="40% - Accent4 2 4 2 2 3 6" xfId="24519"/>
    <cellStyle name="40% - Accent4 2 4 2 2 3 7" xfId="24520"/>
    <cellStyle name="40% - Accent4 2 4 2 2 4" xfId="24521"/>
    <cellStyle name="40% - Accent4 2 4 2 2 4 2" xfId="24522"/>
    <cellStyle name="40% - Accent4 2 4 2 2 4 2 2" xfId="24523"/>
    <cellStyle name="40% - Accent4 2 4 2 2 4 3" xfId="24524"/>
    <cellStyle name="40% - Accent4 2 4 2 2 4 3 2" xfId="24525"/>
    <cellStyle name="40% - Accent4 2 4 2 2 4 4" xfId="24526"/>
    <cellStyle name="40% - Accent4 2 4 2 2 4 5" xfId="24527"/>
    <cellStyle name="40% - Accent4 2 4 2 2 4 6" xfId="24528"/>
    <cellStyle name="40% - Accent4 2 4 2 2 4 7" xfId="24529"/>
    <cellStyle name="40% - Accent4 2 4 2 2 5" xfId="24530"/>
    <cellStyle name="40% - Accent4 2 4 2 2 5 2" xfId="24531"/>
    <cellStyle name="40% - Accent4 2 4 2 2 6" xfId="24532"/>
    <cellStyle name="40% - Accent4 2 4 2 2 6 2" xfId="24533"/>
    <cellStyle name="40% - Accent4 2 4 2 2 7" xfId="24534"/>
    <cellStyle name="40% - Accent4 2 4 2 2 8" xfId="24535"/>
    <cellStyle name="40% - Accent4 2 4 2 2 9" xfId="24536"/>
    <cellStyle name="40% - Accent4 2 4 2 3" xfId="24537"/>
    <cellStyle name="40% - Accent4 2 4 2 3 2" xfId="24538"/>
    <cellStyle name="40% - Accent4 2 4 2 3 2 2" xfId="24539"/>
    <cellStyle name="40% - Accent4 2 4 2 3 3" xfId="24540"/>
    <cellStyle name="40% - Accent4 2 4 2 3 3 2" xfId="24541"/>
    <cellStyle name="40% - Accent4 2 4 2 3 4" xfId="24542"/>
    <cellStyle name="40% - Accent4 2 4 2 3 5" xfId="24543"/>
    <cellStyle name="40% - Accent4 2 4 2 3 6" xfId="24544"/>
    <cellStyle name="40% - Accent4 2 4 2 3 7" xfId="24545"/>
    <cellStyle name="40% - Accent4 2 4 2 4" xfId="24546"/>
    <cellStyle name="40% - Accent4 2 4 2 4 2" xfId="24547"/>
    <cellStyle name="40% - Accent4 2 4 2 4 2 2" xfId="24548"/>
    <cellStyle name="40% - Accent4 2 4 2 4 3" xfId="24549"/>
    <cellStyle name="40% - Accent4 2 4 2 4 3 2" xfId="24550"/>
    <cellStyle name="40% - Accent4 2 4 2 4 4" xfId="24551"/>
    <cellStyle name="40% - Accent4 2 4 2 4 5" xfId="24552"/>
    <cellStyle name="40% - Accent4 2 4 2 4 6" xfId="24553"/>
    <cellStyle name="40% - Accent4 2 4 2 4 7" xfId="24554"/>
    <cellStyle name="40% - Accent4 2 4 2 5" xfId="24555"/>
    <cellStyle name="40% - Accent4 2 4 2 5 2" xfId="24556"/>
    <cellStyle name="40% - Accent4 2 4 2 5 2 2" xfId="24557"/>
    <cellStyle name="40% - Accent4 2 4 2 5 3" xfId="24558"/>
    <cellStyle name="40% - Accent4 2 4 2 5 3 2" xfId="24559"/>
    <cellStyle name="40% - Accent4 2 4 2 5 4" xfId="24560"/>
    <cellStyle name="40% - Accent4 2 4 2 5 5" xfId="24561"/>
    <cellStyle name="40% - Accent4 2 4 2 5 6" xfId="24562"/>
    <cellStyle name="40% - Accent4 2 4 2 5 7" xfId="24563"/>
    <cellStyle name="40% - Accent4 2 4 2 6" xfId="24564"/>
    <cellStyle name="40% - Accent4 2 4 2 6 2" xfId="24565"/>
    <cellStyle name="40% - Accent4 2 4 2 7" xfId="24566"/>
    <cellStyle name="40% - Accent4 2 4 2 7 2" xfId="24567"/>
    <cellStyle name="40% - Accent4 2 4 2 8" xfId="24568"/>
    <cellStyle name="40% - Accent4 2 4 2 9" xfId="24569"/>
    <cellStyle name="40% - Accent4 2 4 3" xfId="24570"/>
    <cellStyle name="40% - Accent4 2 4 3 10" xfId="24571"/>
    <cellStyle name="40% - Accent4 2 4 3 11" xfId="24572"/>
    <cellStyle name="40% - Accent4 2 4 3 2" xfId="24573"/>
    <cellStyle name="40% - Accent4 2 4 3 2 10" xfId="24574"/>
    <cellStyle name="40% - Accent4 2 4 3 2 2" xfId="24575"/>
    <cellStyle name="40% - Accent4 2 4 3 2 2 2" xfId="24576"/>
    <cellStyle name="40% - Accent4 2 4 3 2 2 2 2" xfId="24577"/>
    <cellStyle name="40% - Accent4 2 4 3 2 2 3" xfId="24578"/>
    <cellStyle name="40% - Accent4 2 4 3 2 2 3 2" xfId="24579"/>
    <cellStyle name="40% - Accent4 2 4 3 2 2 4" xfId="24580"/>
    <cellStyle name="40% - Accent4 2 4 3 2 2 5" xfId="24581"/>
    <cellStyle name="40% - Accent4 2 4 3 2 2 6" xfId="24582"/>
    <cellStyle name="40% - Accent4 2 4 3 2 2 7" xfId="24583"/>
    <cellStyle name="40% - Accent4 2 4 3 2 3" xfId="24584"/>
    <cellStyle name="40% - Accent4 2 4 3 2 3 2" xfId="24585"/>
    <cellStyle name="40% - Accent4 2 4 3 2 3 2 2" xfId="24586"/>
    <cellStyle name="40% - Accent4 2 4 3 2 3 3" xfId="24587"/>
    <cellStyle name="40% - Accent4 2 4 3 2 3 3 2" xfId="24588"/>
    <cellStyle name="40% - Accent4 2 4 3 2 3 4" xfId="24589"/>
    <cellStyle name="40% - Accent4 2 4 3 2 3 5" xfId="24590"/>
    <cellStyle name="40% - Accent4 2 4 3 2 3 6" xfId="24591"/>
    <cellStyle name="40% - Accent4 2 4 3 2 3 7" xfId="24592"/>
    <cellStyle name="40% - Accent4 2 4 3 2 4" xfId="24593"/>
    <cellStyle name="40% - Accent4 2 4 3 2 4 2" xfId="24594"/>
    <cellStyle name="40% - Accent4 2 4 3 2 4 2 2" xfId="24595"/>
    <cellStyle name="40% - Accent4 2 4 3 2 4 3" xfId="24596"/>
    <cellStyle name="40% - Accent4 2 4 3 2 4 3 2" xfId="24597"/>
    <cellStyle name="40% - Accent4 2 4 3 2 4 4" xfId="24598"/>
    <cellStyle name="40% - Accent4 2 4 3 2 4 5" xfId="24599"/>
    <cellStyle name="40% - Accent4 2 4 3 2 4 6" xfId="24600"/>
    <cellStyle name="40% - Accent4 2 4 3 2 4 7" xfId="24601"/>
    <cellStyle name="40% - Accent4 2 4 3 2 5" xfId="24602"/>
    <cellStyle name="40% - Accent4 2 4 3 2 5 2" xfId="24603"/>
    <cellStyle name="40% - Accent4 2 4 3 2 6" xfId="24604"/>
    <cellStyle name="40% - Accent4 2 4 3 2 6 2" xfId="24605"/>
    <cellStyle name="40% - Accent4 2 4 3 2 7" xfId="24606"/>
    <cellStyle name="40% - Accent4 2 4 3 2 8" xfId="24607"/>
    <cellStyle name="40% - Accent4 2 4 3 2 9" xfId="24608"/>
    <cellStyle name="40% - Accent4 2 4 3 3" xfId="24609"/>
    <cellStyle name="40% - Accent4 2 4 3 3 2" xfId="24610"/>
    <cellStyle name="40% - Accent4 2 4 3 3 2 2" xfId="24611"/>
    <cellStyle name="40% - Accent4 2 4 3 3 3" xfId="24612"/>
    <cellStyle name="40% - Accent4 2 4 3 3 3 2" xfId="24613"/>
    <cellStyle name="40% - Accent4 2 4 3 3 4" xfId="24614"/>
    <cellStyle name="40% - Accent4 2 4 3 3 5" xfId="24615"/>
    <cellStyle name="40% - Accent4 2 4 3 3 6" xfId="24616"/>
    <cellStyle name="40% - Accent4 2 4 3 3 7" xfId="24617"/>
    <cellStyle name="40% - Accent4 2 4 3 4" xfId="24618"/>
    <cellStyle name="40% - Accent4 2 4 3 4 2" xfId="24619"/>
    <cellStyle name="40% - Accent4 2 4 3 4 2 2" xfId="24620"/>
    <cellStyle name="40% - Accent4 2 4 3 4 3" xfId="24621"/>
    <cellStyle name="40% - Accent4 2 4 3 4 3 2" xfId="24622"/>
    <cellStyle name="40% - Accent4 2 4 3 4 4" xfId="24623"/>
    <cellStyle name="40% - Accent4 2 4 3 4 5" xfId="24624"/>
    <cellStyle name="40% - Accent4 2 4 3 4 6" xfId="24625"/>
    <cellStyle name="40% - Accent4 2 4 3 4 7" xfId="24626"/>
    <cellStyle name="40% - Accent4 2 4 3 5" xfId="24627"/>
    <cellStyle name="40% - Accent4 2 4 3 5 2" xfId="24628"/>
    <cellStyle name="40% - Accent4 2 4 3 5 2 2" xfId="24629"/>
    <cellStyle name="40% - Accent4 2 4 3 5 3" xfId="24630"/>
    <cellStyle name="40% - Accent4 2 4 3 5 3 2" xfId="24631"/>
    <cellStyle name="40% - Accent4 2 4 3 5 4" xfId="24632"/>
    <cellStyle name="40% - Accent4 2 4 3 5 5" xfId="24633"/>
    <cellStyle name="40% - Accent4 2 4 3 5 6" xfId="24634"/>
    <cellStyle name="40% - Accent4 2 4 3 5 7" xfId="24635"/>
    <cellStyle name="40% - Accent4 2 4 3 6" xfId="24636"/>
    <cellStyle name="40% - Accent4 2 4 3 6 2" xfId="24637"/>
    <cellStyle name="40% - Accent4 2 4 3 7" xfId="24638"/>
    <cellStyle name="40% - Accent4 2 4 3 7 2" xfId="24639"/>
    <cellStyle name="40% - Accent4 2 4 3 8" xfId="24640"/>
    <cellStyle name="40% - Accent4 2 4 3 9" xfId="24641"/>
    <cellStyle name="40% - Accent4 2 4 4" xfId="24642"/>
    <cellStyle name="40% - Accent4 2 4 4 10" xfId="24643"/>
    <cellStyle name="40% - Accent4 2 4 4 2" xfId="24644"/>
    <cellStyle name="40% - Accent4 2 4 4 2 2" xfId="24645"/>
    <cellStyle name="40% - Accent4 2 4 4 2 2 2" xfId="24646"/>
    <cellStyle name="40% - Accent4 2 4 4 2 3" xfId="24647"/>
    <cellStyle name="40% - Accent4 2 4 4 2 3 2" xfId="24648"/>
    <cellStyle name="40% - Accent4 2 4 4 2 4" xfId="24649"/>
    <cellStyle name="40% - Accent4 2 4 4 2 5" xfId="24650"/>
    <cellStyle name="40% - Accent4 2 4 4 2 6" xfId="24651"/>
    <cellStyle name="40% - Accent4 2 4 4 2 7" xfId="24652"/>
    <cellStyle name="40% - Accent4 2 4 4 3" xfId="24653"/>
    <cellStyle name="40% - Accent4 2 4 4 3 2" xfId="24654"/>
    <cellStyle name="40% - Accent4 2 4 4 3 2 2" xfId="24655"/>
    <cellStyle name="40% - Accent4 2 4 4 3 3" xfId="24656"/>
    <cellStyle name="40% - Accent4 2 4 4 3 3 2" xfId="24657"/>
    <cellStyle name="40% - Accent4 2 4 4 3 4" xfId="24658"/>
    <cellStyle name="40% - Accent4 2 4 4 3 5" xfId="24659"/>
    <cellStyle name="40% - Accent4 2 4 4 3 6" xfId="24660"/>
    <cellStyle name="40% - Accent4 2 4 4 3 7" xfId="24661"/>
    <cellStyle name="40% - Accent4 2 4 4 4" xfId="24662"/>
    <cellStyle name="40% - Accent4 2 4 4 4 2" xfId="24663"/>
    <cellStyle name="40% - Accent4 2 4 4 4 2 2" xfId="24664"/>
    <cellStyle name="40% - Accent4 2 4 4 4 3" xfId="24665"/>
    <cellStyle name="40% - Accent4 2 4 4 4 3 2" xfId="24666"/>
    <cellStyle name="40% - Accent4 2 4 4 4 4" xfId="24667"/>
    <cellStyle name="40% - Accent4 2 4 4 4 5" xfId="24668"/>
    <cellStyle name="40% - Accent4 2 4 4 4 6" xfId="24669"/>
    <cellStyle name="40% - Accent4 2 4 4 4 7" xfId="24670"/>
    <cellStyle name="40% - Accent4 2 4 4 5" xfId="24671"/>
    <cellStyle name="40% - Accent4 2 4 4 5 2" xfId="24672"/>
    <cellStyle name="40% - Accent4 2 4 4 6" xfId="24673"/>
    <cellStyle name="40% - Accent4 2 4 4 6 2" xfId="24674"/>
    <cellStyle name="40% - Accent4 2 4 4 7" xfId="24675"/>
    <cellStyle name="40% - Accent4 2 4 4 8" xfId="24676"/>
    <cellStyle name="40% - Accent4 2 4 4 9" xfId="24677"/>
    <cellStyle name="40% - Accent4 2 4 5" xfId="24678"/>
    <cellStyle name="40% - Accent4 2 4 5 2" xfId="24679"/>
    <cellStyle name="40% - Accent4 2 4 5 2 2" xfId="24680"/>
    <cellStyle name="40% - Accent4 2 4 5 3" xfId="24681"/>
    <cellStyle name="40% - Accent4 2 4 5 3 2" xfId="24682"/>
    <cellStyle name="40% - Accent4 2 4 5 4" xfId="24683"/>
    <cellStyle name="40% - Accent4 2 4 5 5" xfId="24684"/>
    <cellStyle name="40% - Accent4 2 4 5 6" xfId="24685"/>
    <cellStyle name="40% - Accent4 2 4 5 7" xfId="24686"/>
    <cellStyle name="40% - Accent4 2 4 6" xfId="24687"/>
    <cellStyle name="40% - Accent4 2 4 6 2" xfId="24688"/>
    <cellStyle name="40% - Accent4 2 4 6 2 2" xfId="24689"/>
    <cellStyle name="40% - Accent4 2 4 6 3" xfId="24690"/>
    <cellStyle name="40% - Accent4 2 4 6 3 2" xfId="24691"/>
    <cellStyle name="40% - Accent4 2 4 6 4" xfId="24692"/>
    <cellStyle name="40% - Accent4 2 4 6 5" xfId="24693"/>
    <cellStyle name="40% - Accent4 2 4 6 6" xfId="24694"/>
    <cellStyle name="40% - Accent4 2 4 6 7" xfId="24695"/>
    <cellStyle name="40% - Accent4 2 4 7" xfId="24696"/>
    <cellStyle name="40% - Accent4 2 4 7 2" xfId="24697"/>
    <cellStyle name="40% - Accent4 2 4 7 2 2" xfId="24698"/>
    <cellStyle name="40% - Accent4 2 4 7 3" xfId="24699"/>
    <cellStyle name="40% - Accent4 2 4 7 3 2" xfId="24700"/>
    <cellStyle name="40% - Accent4 2 4 7 4" xfId="24701"/>
    <cellStyle name="40% - Accent4 2 4 7 5" xfId="24702"/>
    <cellStyle name="40% - Accent4 2 4 7 6" xfId="24703"/>
    <cellStyle name="40% - Accent4 2 4 7 7" xfId="24704"/>
    <cellStyle name="40% - Accent4 2 4 8" xfId="24705"/>
    <cellStyle name="40% - Accent4 2 4 8 2" xfId="24706"/>
    <cellStyle name="40% - Accent4 2 4 9" xfId="24707"/>
    <cellStyle name="40% - Accent4 2 4 9 2" xfId="24708"/>
    <cellStyle name="40% - Accent4 2 5" xfId="24709"/>
    <cellStyle name="40% - Accent4 2 5 10" xfId="24710"/>
    <cellStyle name="40% - Accent4 2 5 11" xfId="24711"/>
    <cellStyle name="40% - Accent4 2 5 12" xfId="24712"/>
    <cellStyle name="40% - Accent4 2 5 13" xfId="24713"/>
    <cellStyle name="40% - Accent4 2 5 2" xfId="24714"/>
    <cellStyle name="40% - Accent4 2 5 2 10" xfId="24715"/>
    <cellStyle name="40% - Accent4 2 5 2 11" xfId="24716"/>
    <cellStyle name="40% - Accent4 2 5 2 2" xfId="24717"/>
    <cellStyle name="40% - Accent4 2 5 2 2 10" xfId="24718"/>
    <cellStyle name="40% - Accent4 2 5 2 2 2" xfId="24719"/>
    <cellStyle name="40% - Accent4 2 5 2 2 2 2" xfId="24720"/>
    <cellStyle name="40% - Accent4 2 5 2 2 2 2 2" xfId="24721"/>
    <cellStyle name="40% - Accent4 2 5 2 2 2 3" xfId="24722"/>
    <cellStyle name="40% - Accent4 2 5 2 2 2 3 2" xfId="24723"/>
    <cellStyle name="40% - Accent4 2 5 2 2 2 4" xfId="24724"/>
    <cellStyle name="40% - Accent4 2 5 2 2 2 5" xfId="24725"/>
    <cellStyle name="40% - Accent4 2 5 2 2 2 6" xfId="24726"/>
    <cellStyle name="40% - Accent4 2 5 2 2 2 7" xfId="24727"/>
    <cellStyle name="40% - Accent4 2 5 2 2 3" xfId="24728"/>
    <cellStyle name="40% - Accent4 2 5 2 2 3 2" xfId="24729"/>
    <cellStyle name="40% - Accent4 2 5 2 2 3 2 2" xfId="24730"/>
    <cellStyle name="40% - Accent4 2 5 2 2 3 3" xfId="24731"/>
    <cellStyle name="40% - Accent4 2 5 2 2 3 3 2" xfId="24732"/>
    <cellStyle name="40% - Accent4 2 5 2 2 3 4" xfId="24733"/>
    <cellStyle name="40% - Accent4 2 5 2 2 3 5" xfId="24734"/>
    <cellStyle name="40% - Accent4 2 5 2 2 3 6" xfId="24735"/>
    <cellStyle name="40% - Accent4 2 5 2 2 3 7" xfId="24736"/>
    <cellStyle name="40% - Accent4 2 5 2 2 4" xfId="24737"/>
    <cellStyle name="40% - Accent4 2 5 2 2 4 2" xfId="24738"/>
    <cellStyle name="40% - Accent4 2 5 2 2 4 2 2" xfId="24739"/>
    <cellStyle name="40% - Accent4 2 5 2 2 4 3" xfId="24740"/>
    <cellStyle name="40% - Accent4 2 5 2 2 4 3 2" xfId="24741"/>
    <cellStyle name="40% - Accent4 2 5 2 2 4 4" xfId="24742"/>
    <cellStyle name="40% - Accent4 2 5 2 2 4 5" xfId="24743"/>
    <cellStyle name="40% - Accent4 2 5 2 2 4 6" xfId="24744"/>
    <cellStyle name="40% - Accent4 2 5 2 2 4 7" xfId="24745"/>
    <cellStyle name="40% - Accent4 2 5 2 2 5" xfId="24746"/>
    <cellStyle name="40% - Accent4 2 5 2 2 5 2" xfId="24747"/>
    <cellStyle name="40% - Accent4 2 5 2 2 6" xfId="24748"/>
    <cellStyle name="40% - Accent4 2 5 2 2 6 2" xfId="24749"/>
    <cellStyle name="40% - Accent4 2 5 2 2 7" xfId="24750"/>
    <cellStyle name="40% - Accent4 2 5 2 2 8" xfId="24751"/>
    <cellStyle name="40% - Accent4 2 5 2 2 9" xfId="24752"/>
    <cellStyle name="40% - Accent4 2 5 2 3" xfId="24753"/>
    <cellStyle name="40% - Accent4 2 5 2 3 2" xfId="24754"/>
    <cellStyle name="40% - Accent4 2 5 2 3 2 2" xfId="24755"/>
    <cellStyle name="40% - Accent4 2 5 2 3 3" xfId="24756"/>
    <cellStyle name="40% - Accent4 2 5 2 3 3 2" xfId="24757"/>
    <cellStyle name="40% - Accent4 2 5 2 3 4" xfId="24758"/>
    <cellStyle name="40% - Accent4 2 5 2 3 5" xfId="24759"/>
    <cellStyle name="40% - Accent4 2 5 2 3 6" xfId="24760"/>
    <cellStyle name="40% - Accent4 2 5 2 3 7" xfId="24761"/>
    <cellStyle name="40% - Accent4 2 5 2 4" xfId="24762"/>
    <cellStyle name="40% - Accent4 2 5 2 4 2" xfId="24763"/>
    <cellStyle name="40% - Accent4 2 5 2 4 2 2" xfId="24764"/>
    <cellStyle name="40% - Accent4 2 5 2 4 3" xfId="24765"/>
    <cellStyle name="40% - Accent4 2 5 2 4 3 2" xfId="24766"/>
    <cellStyle name="40% - Accent4 2 5 2 4 4" xfId="24767"/>
    <cellStyle name="40% - Accent4 2 5 2 4 5" xfId="24768"/>
    <cellStyle name="40% - Accent4 2 5 2 4 6" xfId="24769"/>
    <cellStyle name="40% - Accent4 2 5 2 4 7" xfId="24770"/>
    <cellStyle name="40% - Accent4 2 5 2 5" xfId="24771"/>
    <cellStyle name="40% - Accent4 2 5 2 5 2" xfId="24772"/>
    <cellStyle name="40% - Accent4 2 5 2 5 2 2" xfId="24773"/>
    <cellStyle name="40% - Accent4 2 5 2 5 3" xfId="24774"/>
    <cellStyle name="40% - Accent4 2 5 2 5 3 2" xfId="24775"/>
    <cellStyle name="40% - Accent4 2 5 2 5 4" xfId="24776"/>
    <cellStyle name="40% - Accent4 2 5 2 5 5" xfId="24777"/>
    <cellStyle name="40% - Accent4 2 5 2 5 6" xfId="24778"/>
    <cellStyle name="40% - Accent4 2 5 2 5 7" xfId="24779"/>
    <cellStyle name="40% - Accent4 2 5 2 6" xfId="24780"/>
    <cellStyle name="40% - Accent4 2 5 2 6 2" xfId="24781"/>
    <cellStyle name="40% - Accent4 2 5 2 7" xfId="24782"/>
    <cellStyle name="40% - Accent4 2 5 2 7 2" xfId="24783"/>
    <cellStyle name="40% - Accent4 2 5 2 8" xfId="24784"/>
    <cellStyle name="40% - Accent4 2 5 2 9" xfId="24785"/>
    <cellStyle name="40% - Accent4 2 5 3" xfId="24786"/>
    <cellStyle name="40% - Accent4 2 5 3 10" xfId="24787"/>
    <cellStyle name="40% - Accent4 2 5 3 11" xfId="24788"/>
    <cellStyle name="40% - Accent4 2 5 3 2" xfId="24789"/>
    <cellStyle name="40% - Accent4 2 5 3 2 10" xfId="24790"/>
    <cellStyle name="40% - Accent4 2 5 3 2 2" xfId="24791"/>
    <cellStyle name="40% - Accent4 2 5 3 2 2 2" xfId="24792"/>
    <cellStyle name="40% - Accent4 2 5 3 2 2 2 2" xfId="24793"/>
    <cellStyle name="40% - Accent4 2 5 3 2 2 3" xfId="24794"/>
    <cellStyle name="40% - Accent4 2 5 3 2 2 3 2" xfId="24795"/>
    <cellStyle name="40% - Accent4 2 5 3 2 2 4" xfId="24796"/>
    <cellStyle name="40% - Accent4 2 5 3 2 2 5" xfId="24797"/>
    <cellStyle name="40% - Accent4 2 5 3 2 2 6" xfId="24798"/>
    <cellStyle name="40% - Accent4 2 5 3 2 2 7" xfId="24799"/>
    <cellStyle name="40% - Accent4 2 5 3 2 3" xfId="24800"/>
    <cellStyle name="40% - Accent4 2 5 3 2 3 2" xfId="24801"/>
    <cellStyle name="40% - Accent4 2 5 3 2 3 2 2" xfId="24802"/>
    <cellStyle name="40% - Accent4 2 5 3 2 3 3" xfId="24803"/>
    <cellStyle name="40% - Accent4 2 5 3 2 3 3 2" xfId="24804"/>
    <cellStyle name="40% - Accent4 2 5 3 2 3 4" xfId="24805"/>
    <cellStyle name="40% - Accent4 2 5 3 2 3 5" xfId="24806"/>
    <cellStyle name="40% - Accent4 2 5 3 2 3 6" xfId="24807"/>
    <cellStyle name="40% - Accent4 2 5 3 2 3 7" xfId="24808"/>
    <cellStyle name="40% - Accent4 2 5 3 2 4" xfId="24809"/>
    <cellStyle name="40% - Accent4 2 5 3 2 4 2" xfId="24810"/>
    <cellStyle name="40% - Accent4 2 5 3 2 4 2 2" xfId="24811"/>
    <cellStyle name="40% - Accent4 2 5 3 2 4 3" xfId="24812"/>
    <cellStyle name="40% - Accent4 2 5 3 2 4 3 2" xfId="24813"/>
    <cellStyle name="40% - Accent4 2 5 3 2 4 4" xfId="24814"/>
    <cellStyle name="40% - Accent4 2 5 3 2 4 5" xfId="24815"/>
    <cellStyle name="40% - Accent4 2 5 3 2 4 6" xfId="24816"/>
    <cellStyle name="40% - Accent4 2 5 3 2 4 7" xfId="24817"/>
    <cellStyle name="40% - Accent4 2 5 3 2 5" xfId="24818"/>
    <cellStyle name="40% - Accent4 2 5 3 2 5 2" xfId="24819"/>
    <cellStyle name="40% - Accent4 2 5 3 2 6" xfId="24820"/>
    <cellStyle name="40% - Accent4 2 5 3 2 6 2" xfId="24821"/>
    <cellStyle name="40% - Accent4 2 5 3 2 7" xfId="24822"/>
    <cellStyle name="40% - Accent4 2 5 3 2 8" xfId="24823"/>
    <cellStyle name="40% - Accent4 2 5 3 2 9" xfId="24824"/>
    <cellStyle name="40% - Accent4 2 5 3 3" xfId="24825"/>
    <cellStyle name="40% - Accent4 2 5 3 3 2" xfId="24826"/>
    <cellStyle name="40% - Accent4 2 5 3 3 2 2" xfId="24827"/>
    <cellStyle name="40% - Accent4 2 5 3 3 3" xfId="24828"/>
    <cellStyle name="40% - Accent4 2 5 3 3 3 2" xfId="24829"/>
    <cellStyle name="40% - Accent4 2 5 3 3 4" xfId="24830"/>
    <cellStyle name="40% - Accent4 2 5 3 3 5" xfId="24831"/>
    <cellStyle name="40% - Accent4 2 5 3 3 6" xfId="24832"/>
    <cellStyle name="40% - Accent4 2 5 3 3 7" xfId="24833"/>
    <cellStyle name="40% - Accent4 2 5 3 4" xfId="24834"/>
    <cellStyle name="40% - Accent4 2 5 3 4 2" xfId="24835"/>
    <cellStyle name="40% - Accent4 2 5 3 4 2 2" xfId="24836"/>
    <cellStyle name="40% - Accent4 2 5 3 4 3" xfId="24837"/>
    <cellStyle name="40% - Accent4 2 5 3 4 3 2" xfId="24838"/>
    <cellStyle name="40% - Accent4 2 5 3 4 4" xfId="24839"/>
    <cellStyle name="40% - Accent4 2 5 3 4 5" xfId="24840"/>
    <cellStyle name="40% - Accent4 2 5 3 4 6" xfId="24841"/>
    <cellStyle name="40% - Accent4 2 5 3 4 7" xfId="24842"/>
    <cellStyle name="40% - Accent4 2 5 3 5" xfId="24843"/>
    <cellStyle name="40% - Accent4 2 5 3 5 2" xfId="24844"/>
    <cellStyle name="40% - Accent4 2 5 3 5 2 2" xfId="24845"/>
    <cellStyle name="40% - Accent4 2 5 3 5 3" xfId="24846"/>
    <cellStyle name="40% - Accent4 2 5 3 5 3 2" xfId="24847"/>
    <cellStyle name="40% - Accent4 2 5 3 5 4" xfId="24848"/>
    <cellStyle name="40% - Accent4 2 5 3 5 5" xfId="24849"/>
    <cellStyle name="40% - Accent4 2 5 3 5 6" xfId="24850"/>
    <cellStyle name="40% - Accent4 2 5 3 5 7" xfId="24851"/>
    <cellStyle name="40% - Accent4 2 5 3 6" xfId="24852"/>
    <cellStyle name="40% - Accent4 2 5 3 6 2" xfId="24853"/>
    <cellStyle name="40% - Accent4 2 5 3 7" xfId="24854"/>
    <cellStyle name="40% - Accent4 2 5 3 7 2" xfId="24855"/>
    <cellStyle name="40% - Accent4 2 5 3 8" xfId="24856"/>
    <cellStyle name="40% - Accent4 2 5 3 9" xfId="24857"/>
    <cellStyle name="40% - Accent4 2 5 4" xfId="24858"/>
    <cellStyle name="40% - Accent4 2 5 4 10" xfId="24859"/>
    <cellStyle name="40% - Accent4 2 5 4 2" xfId="24860"/>
    <cellStyle name="40% - Accent4 2 5 4 2 2" xfId="24861"/>
    <cellStyle name="40% - Accent4 2 5 4 2 2 2" xfId="24862"/>
    <cellStyle name="40% - Accent4 2 5 4 2 3" xfId="24863"/>
    <cellStyle name="40% - Accent4 2 5 4 2 3 2" xfId="24864"/>
    <cellStyle name="40% - Accent4 2 5 4 2 4" xfId="24865"/>
    <cellStyle name="40% - Accent4 2 5 4 2 5" xfId="24866"/>
    <cellStyle name="40% - Accent4 2 5 4 2 6" xfId="24867"/>
    <cellStyle name="40% - Accent4 2 5 4 2 7" xfId="24868"/>
    <cellStyle name="40% - Accent4 2 5 4 3" xfId="24869"/>
    <cellStyle name="40% - Accent4 2 5 4 3 2" xfId="24870"/>
    <cellStyle name="40% - Accent4 2 5 4 3 2 2" xfId="24871"/>
    <cellStyle name="40% - Accent4 2 5 4 3 3" xfId="24872"/>
    <cellStyle name="40% - Accent4 2 5 4 3 3 2" xfId="24873"/>
    <cellStyle name="40% - Accent4 2 5 4 3 4" xfId="24874"/>
    <cellStyle name="40% - Accent4 2 5 4 3 5" xfId="24875"/>
    <cellStyle name="40% - Accent4 2 5 4 3 6" xfId="24876"/>
    <cellStyle name="40% - Accent4 2 5 4 3 7" xfId="24877"/>
    <cellStyle name="40% - Accent4 2 5 4 4" xfId="24878"/>
    <cellStyle name="40% - Accent4 2 5 4 4 2" xfId="24879"/>
    <cellStyle name="40% - Accent4 2 5 4 4 2 2" xfId="24880"/>
    <cellStyle name="40% - Accent4 2 5 4 4 3" xfId="24881"/>
    <cellStyle name="40% - Accent4 2 5 4 4 3 2" xfId="24882"/>
    <cellStyle name="40% - Accent4 2 5 4 4 4" xfId="24883"/>
    <cellStyle name="40% - Accent4 2 5 4 4 5" xfId="24884"/>
    <cellStyle name="40% - Accent4 2 5 4 4 6" xfId="24885"/>
    <cellStyle name="40% - Accent4 2 5 4 4 7" xfId="24886"/>
    <cellStyle name="40% - Accent4 2 5 4 5" xfId="24887"/>
    <cellStyle name="40% - Accent4 2 5 4 5 2" xfId="24888"/>
    <cellStyle name="40% - Accent4 2 5 4 6" xfId="24889"/>
    <cellStyle name="40% - Accent4 2 5 4 6 2" xfId="24890"/>
    <cellStyle name="40% - Accent4 2 5 4 7" xfId="24891"/>
    <cellStyle name="40% - Accent4 2 5 4 8" xfId="24892"/>
    <cellStyle name="40% - Accent4 2 5 4 9" xfId="24893"/>
    <cellStyle name="40% - Accent4 2 5 5" xfId="24894"/>
    <cellStyle name="40% - Accent4 2 5 5 2" xfId="24895"/>
    <cellStyle name="40% - Accent4 2 5 5 2 2" xfId="24896"/>
    <cellStyle name="40% - Accent4 2 5 5 3" xfId="24897"/>
    <cellStyle name="40% - Accent4 2 5 5 3 2" xfId="24898"/>
    <cellStyle name="40% - Accent4 2 5 5 4" xfId="24899"/>
    <cellStyle name="40% - Accent4 2 5 5 5" xfId="24900"/>
    <cellStyle name="40% - Accent4 2 5 5 6" xfId="24901"/>
    <cellStyle name="40% - Accent4 2 5 5 7" xfId="24902"/>
    <cellStyle name="40% - Accent4 2 5 6" xfId="24903"/>
    <cellStyle name="40% - Accent4 2 5 6 2" xfId="24904"/>
    <cellStyle name="40% - Accent4 2 5 6 2 2" xfId="24905"/>
    <cellStyle name="40% - Accent4 2 5 6 3" xfId="24906"/>
    <cellStyle name="40% - Accent4 2 5 6 3 2" xfId="24907"/>
    <cellStyle name="40% - Accent4 2 5 6 4" xfId="24908"/>
    <cellStyle name="40% - Accent4 2 5 6 5" xfId="24909"/>
    <cellStyle name="40% - Accent4 2 5 6 6" xfId="24910"/>
    <cellStyle name="40% - Accent4 2 5 6 7" xfId="24911"/>
    <cellStyle name="40% - Accent4 2 5 7" xfId="24912"/>
    <cellStyle name="40% - Accent4 2 5 7 2" xfId="24913"/>
    <cellStyle name="40% - Accent4 2 5 7 2 2" xfId="24914"/>
    <cellStyle name="40% - Accent4 2 5 7 3" xfId="24915"/>
    <cellStyle name="40% - Accent4 2 5 7 3 2" xfId="24916"/>
    <cellStyle name="40% - Accent4 2 5 7 4" xfId="24917"/>
    <cellStyle name="40% - Accent4 2 5 7 5" xfId="24918"/>
    <cellStyle name="40% - Accent4 2 5 7 6" xfId="24919"/>
    <cellStyle name="40% - Accent4 2 5 7 7" xfId="24920"/>
    <cellStyle name="40% - Accent4 2 5 8" xfId="24921"/>
    <cellStyle name="40% - Accent4 2 5 8 2" xfId="24922"/>
    <cellStyle name="40% - Accent4 2 5 9" xfId="24923"/>
    <cellStyle name="40% - Accent4 2 5 9 2" xfId="24924"/>
    <cellStyle name="40% - Accent4 2 6" xfId="24925"/>
    <cellStyle name="40% - Accent4 2 6 10" xfId="24926"/>
    <cellStyle name="40% - Accent4 2 6 11" xfId="24927"/>
    <cellStyle name="40% - Accent4 2 6 12" xfId="24928"/>
    <cellStyle name="40% - Accent4 2 6 13" xfId="24929"/>
    <cellStyle name="40% - Accent4 2 6 2" xfId="24930"/>
    <cellStyle name="40% - Accent4 2 6 2 10" xfId="24931"/>
    <cellStyle name="40% - Accent4 2 6 2 11" xfId="24932"/>
    <cellStyle name="40% - Accent4 2 6 2 2" xfId="24933"/>
    <cellStyle name="40% - Accent4 2 6 2 2 10" xfId="24934"/>
    <cellStyle name="40% - Accent4 2 6 2 2 2" xfId="24935"/>
    <cellStyle name="40% - Accent4 2 6 2 2 2 2" xfId="24936"/>
    <cellStyle name="40% - Accent4 2 6 2 2 2 2 2" xfId="24937"/>
    <cellStyle name="40% - Accent4 2 6 2 2 2 3" xfId="24938"/>
    <cellStyle name="40% - Accent4 2 6 2 2 2 3 2" xfId="24939"/>
    <cellStyle name="40% - Accent4 2 6 2 2 2 4" xfId="24940"/>
    <cellStyle name="40% - Accent4 2 6 2 2 2 5" xfId="24941"/>
    <cellStyle name="40% - Accent4 2 6 2 2 2 6" xfId="24942"/>
    <cellStyle name="40% - Accent4 2 6 2 2 2 7" xfId="24943"/>
    <cellStyle name="40% - Accent4 2 6 2 2 3" xfId="24944"/>
    <cellStyle name="40% - Accent4 2 6 2 2 3 2" xfId="24945"/>
    <cellStyle name="40% - Accent4 2 6 2 2 3 2 2" xfId="24946"/>
    <cellStyle name="40% - Accent4 2 6 2 2 3 3" xfId="24947"/>
    <cellStyle name="40% - Accent4 2 6 2 2 3 3 2" xfId="24948"/>
    <cellStyle name="40% - Accent4 2 6 2 2 3 4" xfId="24949"/>
    <cellStyle name="40% - Accent4 2 6 2 2 3 5" xfId="24950"/>
    <cellStyle name="40% - Accent4 2 6 2 2 3 6" xfId="24951"/>
    <cellStyle name="40% - Accent4 2 6 2 2 3 7" xfId="24952"/>
    <cellStyle name="40% - Accent4 2 6 2 2 4" xfId="24953"/>
    <cellStyle name="40% - Accent4 2 6 2 2 4 2" xfId="24954"/>
    <cellStyle name="40% - Accent4 2 6 2 2 4 2 2" xfId="24955"/>
    <cellStyle name="40% - Accent4 2 6 2 2 4 3" xfId="24956"/>
    <cellStyle name="40% - Accent4 2 6 2 2 4 3 2" xfId="24957"/>
    <cellStyle name="40% - Accent4 2 6 2 2 4 4" xfId="24958"/>
    <cellStyle name="40% - Accent4 2 6 2 2 4 5" xfId="24959"/>
    <cellStyle name="40% - Accent4 2 6 2 2 4 6" xfId="24960"/>
    <cellStyle name="40% - Accent4 2 6 2 2 4 7" xfId="24961"/>
    <cellStyle name="40% - Accent4 2 6 2 2 5" xfId="24962"/>
    <cellStyle name="40% - Accent4 2 6 2 2 5 2" xfId="24963"/>
    <cellStyle name="40% - Accent4 2 6 2 2 6" xfId="24964"/>
    <cellStyle name="40% - Accent4 2 6 2 2 6 2" xfId="24965"/>
    <cellStyle name="40% - Accent4 2 6 2 2 7" xfId="24966"/>
    <cellStyle name="40% - Accent4 2 6 2 2 8" xfId="24967"/>
    <cellStyle name="40% - Accent4 2 6 2 2 9" xfId="24968"/>
    <cellStyle name="40% - Accent4 2 6 2 3" xfId="24969"/>
    <cellStyle name="40% - Accent4 2 6 2 3 2" xfId="24970"/>
    <cellStyle name="40% - Accent4 2 6 2 3 2 2" xfId="24971"/>
    <cellStyle name="40% - Accent4 2 6 2 3 3" xfId="24972"/>
    <cellStyle name="40% - Accent4 2 6 2 3 3 2" xfId="24973"/>
    <cellStyle name="40% - Accent4 2 6 2 3 4" xfId="24974"/>
    <cellStyle name="40% - Accent4 2 6 2 3 5" xfId="24975"/>
    <cellStyle name="40% - Accent4 2 6 2 3 6" xfId="24976"/>
    <cellStyle name="40% - Accent4 2 6 2 3 7" xfId="24977"/>
    <cellStyle name="40% - Accent4 2 6 2 4" xfId="24978"/>
    <cellStyle name="40% - Accent4 2 6 2 4 2" xfId="24979"/>
    <cellStyle name="40% - Accent4 2 6 2 4 2 2" xfId="24980"/>
    <cellStyle name="40% - Accent4 2 6 2 4 3" xfId="24981"/>
    <cellStyle name="40% - Accent4 2 6 2 4 3 2" xfId="24982"/>
    <cellStyle name="40% - Accent4 2 6 2 4 4" xfId="24983"/>
    <cellStyle name="40% - Accent4 2 6 2 4 5" xfId="24984"/>
    <cellStyle name="40% - Accent4 2 6 2 4 6" xfId="24985"/>
    <cellStyle name="40% - Accent4 2 6 2 4 7" xfId="24986"/>
    <cellStyle name="40% - Accent4 2 6 2 5" xfId="24987"/>
    <cellStyle name="40% - Accent4 2 6 2 5 2" xfId="24988"/>
    <cellStyle name="40% - Accent4 2 6 2 5 2 2" xfId="24989"/>
    <cellStyle name="40% - Accent4 2 6 2 5 3" xfId="24990"/>
    <cellStyle name="40% - Accent4 2 6 2 5 3 2" xfId="24991"/>
    <cellStyle name="40% - Accent4 2 6 2 5 4" xfId="24992"/>
    <cellStyle name="40% - Accent4 2 6 2 5 5" xfId="24993"/>
    <cellStyle name="40% - Accent4 2 6 2 5 6" xfId="24994"/>
    <cellStyle name="40% - Accent4 2 6 2 5 7" xfId="24995"/>
    <cellStyle name="40% - Accent4 2 6 2 6" xfId="24996"/>
    <cellStyle name="40% - Accent4 2 6 2 6 2" xfId="24997"/>
    <cellStyle name="40% - Accent4 2 6 2 7" xfId="24998"/>
    <cellStyle name="40% - Accent4 2 6 2 7 2" xfId="24999"/>
    <cellStyle name="40% - Accent4 2 6 2 8" xfId="25000"/>
    <cellStyle name="40% - Accent4 2 6 2 9" xfId="25001"/>
    <cellStyle name="40% - Accent4 2 6 3" xfId="25002"/>
    <cellStyle name="40% - Accent4 2 6 3 10" xfId="25003"/>
    <cellStyle name="40% - Accent4 2 6 3 11" xfId="25004"/>
    <cellStyle name="40% - Accent4 2 6 3 2" xfId="25005"/>
    <cellStyle name="40% - Accent4 2 6 3 2 10" xfId="25006"/>
    <cellStyle name="40% - Accent4 2 6 3 2 2" xfId="25007"/>
    <cellStyle name="40% - Accent4 2 6 3 2 2 2" xfId="25008"/>
    <cellStyle name="40% - Accent4 2 6 3 2 2 2 2" xfId="25009"/>
    <cellStyle name="40% - Accent4 2 6 3 2 2 3" xfId="25010"/>
    <cellStyle name="40% - Accent4 2 6 3 2 2 3 2" xfId="25011"/>
    <cellStyle name="40% - Accent4 2 6 3 2 2 4" xfId="25012"/>
    <cellStyle name="40% - Accent4 2 6 3 2 2 5" xfId="25013"/>
    <cellStyle name="40% - Accent4 2 6 3 2 2 6" xfId="25014"/>
    <cellStyle name="40% - Accent4 2 6 3 2 2 7" xfId="25015"/>
    <cellStyle name="40% - Accent4 2 6 3 2 3" xfId="25016"/>
    <cellStyle name="40% - Accent4 2 6 3 2 3 2" xfId="25017"/>
    <cellStyle name="40% - Accent4 2 6 3 2 3 2 2" xfId="25018"/>
    <cellStyle name="40% - Accent4 2 6 3 2 3 3" xfId="25019"/>
    <cellStyle name="40% - Accent4 2 6 3 2 3 3 2" xfId="25020"/>
    <cellStyle name="40% - Accent4 2 6 3 2 3 4" xfId="25021"/>
    <cellStyle name="40% - Accent4 2 6 3 2 3 5" xfId="25022"/>
    <cellStyle name="40% - Accent4 2 6 3 2 3 6" xfId="25023"/>
    <cellStyle name="40% - Accent4 2 6 3 2 3 7" xfId="25024"/>
    <cellStyle name="40% - Accent4 2 6 3 2 4" xfId="25025"/>
    <cellStyle name="40% - Accent4 2 6 3 2 4 2" xfId="25026"/>
    <cellStyle name="40% - Accent4 2 6 3 2 4 2 2" xfId="25027"/>
    <cellStyle name="40% - Accent4 2 6 3 2 4 3" xfId="25028"/>
    <cellStyle name="40% - Accent4 2 6 3 2 4 3 2" xfId="25029"/>
    <cellStyle name="40% - Accent4 2 6 3 2 4 4" xfId="25030"/>
    <cellStyle name="40% - Accent4 2 6 3 2 4 5" xfId="25031"/>
    <cellStyle name="40% - Accent4 2 6 3 2 4 6" xfId="25032"/>
    <cellStyle name="40% - Accent4 2 6 3 2 4 7" xfId="25033"/>
    <cellStyle name="40% - Accent4 2 6 3 2 5" xfId="25034"/>
    <cellStyle name="40% - Accent4 2 6 3 2 5 2" xfId="25035"/>
    <cellStyle name="40% - Accent4 2 6 3 2 6" xfId="25036"/>
    <cellStyle name="40% - Accent4 2 6 3 2 6 2" xfId="25037"/>
    <cellStyle name="40% - Accent4 2 6 3 2 7" xfId="25038"/>
    <cellStyle name="40% - Accent4 2 6 3 2 8" xfId="25039"/>
    <cellStyle name="40% - Accent4 2 6 3 2 9" xfId="25040"/>
    <cellStyle name="40% - Accent4 2 6 3 3" xfId="25041"/>
    <cellStyle name="40% - Accent4 2 6 3 3 2" xfId="25042"/>
    <cellStyle name="40% - Accent4 2 6 3 3 2 2" xfId="25043"/>
    <cellStyle name="40% - Accent4 2 6 3 3 3" xfId="25044"/>
    <cellStyle name="40% - Accent4 2 6 3 3 3 2" xfId="25045"/>
    <cellStyle name="40% - Accent4 2 6 3 3 4" xfId="25046"/>
    <cellStyle name="40% - Accent4 2 6 3 3 5" xfId="25047"/>
    <cellStyle name="40% - Accent4 2 6 3 3 6" xfId="25048"/>
    <cellStyle name="40% - Accent4 2 6 3 3 7" xfId="25049"/>
    <cellStyle name="40% - Accent4 2 6 3 4" xfId="25050"/>
    <cellStyle name="40% - Accent4 2 6 3 4 2" xfId="25051"/>
    <cellStyle name="40% - Accent4 2 6 3 4 2 2" xfId="25052"/>
    <cellStyle name="40% - Accent4 2 6 3 4 3" xfId="25053"/>
    <cellStyle name="40% - Accent4 2 6 3 4 3 2" xfId="25054"/>
    <cellStyle name="40% - Accent4 2 6 3 4 4" xfId="25055"/>
    <cellStyle name="40% - Accent4 2 6 3 4 5" xfId="25056"/>
    <cellStyle name="40% - Accent4 2 6 3 4 6" xfId="25057"/>
    <cellStyle name="40% - Accent4 2 6 3 4 7" xfId="25058"/>
    <cellStyle name="40% - Accent4 2 6 3 5" xfId="25059"/>
    <cellStyle name="40% - Accent4 2 6 3 5 2" xfId="25060"/>
    <cellStyle name="40% - Accent4 2 6 3 5 2 2" xfId="25061"/>
    <cellStyle name="40% - Accent4 2 6 3 5 3" xfId="25062"/>
    <cellStyle name="40% - Accent4 2 6 3 5 3 2" xfId="25063"/>
    <cellStyle name="40% - Accent4 2 6 3 5 4" xfId="25064"/>
    <cellStyle name="40% - Accent4 2 6 3 5 5" xfId="25065"/>
    <cellStyle name="40% - Accent4 2 6 3 5 6" xfId="25066"/>
    <cellStyle name="40% - Accent4 2 6 3 5 7" xfId="25067"/>
    <cellStyle name="40% - Accent4 2 6 3 6" xfId="25068"/>
    <cellStyle name="40% - Accent4 2 6 3 6 2" xfId="25069"/>
    <cellStyle name="40% - Accent4 2 6 3 7" xfId="25070"/>
    <cellStyle name="40% - Accent4 2 6 3 7 2" xfId="25071"/>
    <cellStyle name="40% - Accent4 2 6 3 8" xfId="25072"/>
    <cellStyle name="40% - Accent4 2 6 3 9" xfId="25073"/>
    <cellStyle name="40% - Accent4 2 6 4" xfId="25074"/>
    <cellStyle name="40% - Accent4 2 6 4 10" xfId="25075"/>
    <cellStyle name="40% - Accent4 2 6 4 2" xfId="25076"/>
    <cellStyle name="40% - Accent4 2 6 4 2 2" xfId="25077"/>
    <cellStyle name="40% - Accent4 2 6 4 2 2 2" xfId="25078"/>
    <cellStyle name="40% - Accent4 2 6 4 2 3" xfId="25079"/>
    <cellStyle name="40% - Accent4 2 6 4 2 3 2" xfId="25080"/>
    <cellStyle name="40% - Accent4 2 6 4 2 4" xfId="25081"/>
    <cellStyle name="40% - Accent4 2 6 4 2 5" xfId="25082"/>
    <cellStyle name="40% - Accent4 2 6 4 2 6" xfId="25083"/>
    <cellStyle name="40% - Accent4 2 6 4 2 7" xfId="25084"/>
    <cellStyle name="40% - Accent4 2 6 4 3" xfId="25085"/>
    <cellStyle name="40% - Accent4 2 6 4 3 2" xfId="25086"/>
    <cellStyle name="40% - Accent4 2 6 4 3 2 2" xfId="25087"/>
    <cellStyle name="40% - Accent4 2 6 4 3 3" xfId="25088"/>
    <cellStyle name="40% - Accent4 2 6 4 3 3 2" xfId="25089"/>
    <cellStyle name="40% - Accent4 2 6 4 3 4" xfId="25090"/>
    <cellStyle name="40% - Accent4 2 6 4 3 5" xfId="25091"/>
    <cellStyle name="40% - Accent4 2 6 4 3 6" xfId="25092"/>
    <cellStyle name="40% - Accent4 2 6 4 3 7" xfId="25093"/>
    <cellStyle name="40% - Accent4 2 6 4 4" xfId="25094"/>
    <cellStyle name="40% - Accent4 2 6 4 4 2" xfId="25095"/>
    <cellStyle name="40% - Accent4 2 6 4 4 2 2" xfId="25096"/>
    <cellStyle name="40% - Accent4 2 6 4 4 3" xfId="25097"/>
    <cellStyle name="40% - Accent4 2 6 4 4 3 2" xfId="25098"/>
    <cellStyle name="40% - Accent4 2 6 4 4 4" xfId="25099"/>
    <cellStyle name="40% - Accent4 2 6 4 4 5" xfId="25100"/>
    <cellStyle name="40% - Accent4 2 6 4 4 6" xfId="25101"/>
    <cellStyle name="40% - Accent4 2 6 4 4 7" xfId="25102"/>
    <cellStyle name="40% - Accent4 2 6 4 5" xfId="25103"/>
    <cellStyle name="40% - Accent4 2 6 4 5 2" xfId="25104"/>
    <cellStyle name="40% - Accent4 2 6 4 6" xfId="25105"/>
    <cellStyle name="40% - Accent4 2 6 4 6 2" xfId="25106"/>
    <cellStyle name="40% - Accent4 2 6 4 7" xfId="25107"/>
    <cellStyle name="40% - Accent4 2 6 4 8" xfId="25108"/>
    <cellStyle name="40% - Accent4 2 6 4 9" xfId="25109"/>
    <cellStyle name="40% - Accent4 2 6 5" xfId="25110"/>
    <cellStyle name="40% - Accent4 2 6 5 2" xfId="25111"/>
    <cellStyle name="40% - Accent4 2 6 5 2 2" xfId="25112"/>
    <cellStyle name="40% - Accent4 2 6 5 3" xfId="25113"/>
    <cellStyle name="40% - Accent4 2 6 5 3 2" xfId="25114"/>
    <cellStyle name="40% - Accent4 2 6 5 4" xfId="25115"/>
    <cellStyle name="40% - Accent4 2 6 5 5" xfId="25116"/>
    <cellStyle name="40% - Accent4 2 6 5 6" xfId="25117"/>
    <cellStyle name="40% - Accent4 2 6 5 7" xfId="25118"/>
    <cellStyle name="40% - Accent4 2 6 6" xfId="25119"/>
    <cellStyle name="40% - Accent4 2 6 6 2" xfId="25120"/>
    <cellStyle name="40% - Accent4 2 6 6 2 2" xfId="25121"/>
    <cellStyle name="40% - Accent4 2 6 6 3" xfId="25122"/>
    <cellStyle name="40% - Accent4 2 6 6 3 2" xfId="25123"/>
    <cellStyle name="40% - Accent4 2 6 6 4" xfId="25124"/>
    <cellStyle name="40% - Accent4 2 6 6 5" xfId="25125"/>
    <cellStyle name="40% - Accent4 2 6 6 6" xfId="25126"/>
    <cellStyle name="40% - Accent4 2 6 6 7" xfId="25127"/>
    <cellStyle name="40% - Accent4 2 6 7" xfId="25128"/>
    <cellStyle name="40% - Accent4 2 6 7 2" xfId="25129"/>
    <cellStyle name="40% - Accent4 2 6 7 2 2" xfId="25130"/>
    <cellStyle name="40% - Accent4 2 6 7 3" xfId="25131"/>
    <cellStyle name="40% - Accent4 2 6 7 3 2" xfId="25132"/>
    <cellStyle name="40% - Accent4 2 6 7 4" xfId="25133"/>
    <cellStyle name="40% - Accent4 2 6 7 5" xfId="25134"/>
    <cellStyle name="40% - Accent4 2 6 7 6" xfId="25135"/>
    <cellStyle name="40% - Accent4 2 6 7 7" xfId="25136"/>
    <cellStyle name="40% - Accent4 2 6 8" xfId="25137"/>
    <cellStyle name="40% - Accent4 2 6 8 2" xfId="25138"/>
    <cellStyle name="40% - Accent4 2 6 9" xfId="25139"/>
    <cellStyle name="40% - Accent4 2 6 9 2" xfId="25140"/>
    <cellStyle name="40% - Accent4 2 7" xfId="25141"/>
    <cellStyle name="40% - Accent4 2 7 10" xfId="25142"/>
    <cellStyle name="40% - Accent4 2 7 11" xfId="25143"/>
    <cellStyle name="40% - Accent4 2 7 2" xfId="25144"/>
    <cellStyle name="40% - Accent4 2 7 2 10" xfId="25145"/>
    <cellStyle name="40% - Accent4 2 7 2 2" xfId="25146"/>
    <cellStyle name="40% - Accent4 2 7 2 2 2" xfId="25147"/>
    <cellStyle name="40% - Accent4 2 7 2 2 2 2" xfId="25148"/>
    <cellStyle name="40% - Accent4 2 7 2 2 3" xfId="25149"/>
    <cellStyle name="40% - Accent4 2 7 2 2 3 2" xfId="25150"/>
    <cellStyle name="40% - Accent4 2 7 2 2 4" xfId="25151"/>
    <cellStyle name="40% - Accent4 2 7 2 2 5" xfId="25152"/>
    <cellStyle name="40% - Accent4 2 7 2 2 6" xfId="25153"/>
    <cellStyle name="40% - Accent4 2 7 2 2 7" xfId="25154"/>
    <cellStyle name="40% - Accent4 2 7 2 3" xfId="25155"/>
    <cellStyle name="40% - Accent4 2 7 2 3 2" xfId="25156"/>
    <cellStyle name="40% - Accent4 2 7 2 3 2 2" xfId="25157"/>
    <cellStyle name="40% - Accent4 2 7 2 3 3" xfId="25158"/>
    <cellStyle name="40% - Accent4 2 7 2 3 3 2" xfId="25159"/>
    <cellStyle name="40% - Accent4 2 7 2 3 4" xfId="25160"/>
    <cellStyle name="40% - Accent4 2 7 2 3 5" xfId="25161"/>
    <cellStyle name="40% - Accent4 2 7 2 3 6" xfId="25162"/>
    <cellStyle name="40% - Accent4 2 7 2 3 7" xfId="25163"/>
    <cellStyle name="40% - Accent4 2 7 2 4" xfId="25164"/>
    <cellStyle name="40% - Accent4 2 7 2 4 2" xfId="25165"/>
    <cellStyle name="40% - Accent4 2 7 2 4 2 2" xfId="25166"/>
    <cellStyle name="40% - Accent4 2 7 2 4 3" xfId="25167"/>
    <cellStyle name="40% - Accent4 2 7 2 4 3 2" xfId="25168"/>
    <cellStyle name="40% - Accent4 2 7 2 4 4" xfId="25169"/>
    <cellStyle name="40% - Accent4 2 7 2 4 5" xfId="25170"/>
    <cellStyle name="40% - Accent4 2 7 2 4 6" xfId="25171"/>
    <cellStyle name="40% - Accent4 2 7 2 4 7" xfId="25172"/>
    <cellStyle name="40% - Accent4 2 7 2 5" xfId="25173"/>
    <cellStyle name="40% - Accent4 2 7 2 5 2" xfId="25174"/>
    <cellStyle name="40% - Accent4 2 7 2 6" xfId="25175"/>
    <cellStyle name="40% - Accent4 2 7 2 6 2" xfId="25176"/>
    <cellStyle name="40% - Accent4 2 7 2 7" xfId="25177"/>
    <cellStyle name="40% - Accent4 2 7 2 8" xfId="25178"/>
    <cellStyle name="40% - Accent4 2 7 2 9" xfId="25179"/>
    <cellStyle name="40% - Accent4 2 7 3" xfId="25180"/>
    <cellStyle name="40% - Accent4 2 7 3 2" xfId="25181"/>
    <cellStyle name="40% - Accent4 2 7 3 2 2" xfId="25182"/>
    <cellStyle name="40% - Accent4 2 7 3 3" xfId="25183"/>
    <cellStyle name="40% - Accent4 2 7 3 3 2" xfId="25184"/>
    <cellStyle name="40% - Accent4 2 7 3 4" xfId="25185"/>
    <cellStyle name="40% - Accent4 2 7 3 5" xfId="25186"/>
    <cellStyle name="40% - Accent4 2 7 3 6" xfId="25187"/>
    <cellStyle name="40% - Accent4 2 7 3 7" xfId="25188"/>
    <cellStyle name="40% - Accent4 2 7 4" xfId="25189"/>
    <cellStyle name="40% - Accent4 2 7 4 2" xfId="25190"/>
    <cellStyle name="40% - Accent4 2 7 4 2 2" xfId="25191"/>
    <cellStyle name="40% - Accent4 2 7 4 3" xfId="25192"/>
    <cellStyle name="40% - Accent4 2 7 4 3 2" xfId="25193"/>
    <cellStyle name="40% - Accent4 2 7 4 4" xfId="25194"/>
    <cellStyle name="40% - Accent4 2 7 4 5" xfId="25195"/>
    <cellStyle name="40% - Accent4 2 7 4 6" xfId="25196"/>
    <cellStyle name="40% - Accent4 2 7 4 7" xfId="25197"/>
    <cellStyle name="40% - Accent4 2 7 5" xfId="25198"/>
    <cellStyle name="40% - Accent4 2 7 5 2" xfId="25199"/>
    <cellStyle name="40% - Accent4 2 7 5 2 2" xfId="25200"/>
    <cellStyle name="40% - Accent4 2 7 5 3" xfId="25201"/>
    <cellStyle name="40% - Accent4 2 7 5 3 2" xfId="25202"/>
    <cellStyle name="40% - Accent4 2 7 5 4" xfId="25203"/>
    <cellStyle name="40% - Accent4 2 7 5 5" xfId="25204"/>
    <cellStyle name="40% - Accent4 2 7 5 6" xfId="25205"/>
    <cellStyle name="40% - Accent4 2 7 5 7" xfId="25206"/>
    <cellStyle name="40% - Accent4 2 7 6" xfId="25207"/>
    <cellStyle name="40% - Accent4 2 7 6 2" xfId="25208"/>
    <cellStyle name="40% - Accent4 2 7 7" xfId="25209"/>
    <cellStyle name="40% - Accent4 2 7 7 2" xfId="25210"/>
    <cellStyle name="40% - Accent4 2 7 8" xfId="25211"/>
    <cellStyle name="40% - Accent4 2 7 9" xfId="25212"/>
    <cellStyle name="40% - Accent4 2 8" xfId="25213"/>
    <cellStyle name="40% - Accent4 2 8 10" xfId="25214"/>
    <cellStyle name="40% - Accent4 2 8 11" xfId="25215"/>
    <cellStyle name="40% - Accent4 2 8 2" xfId="25216"/>
    <cellStyle name="40% - Accent4 2 8 2 10" xfId="25217"/>
    <cellStyle name="40% - Accent4 2 8 2 2" xfId="25218"/>
    <cellStyle name="40% - Accent4 2 8 2 2 2" xfId="25219"/>
    <cellStyle name="40% - Accent4 2 8 2 2 2 2" xfId="25220"/>
    <cellStyle name="40% - Accent4 2 8 2 2 3" xfId="25221"/>
    <cellStyle name="40% - Accent4 2 8 2 2 3 2" xfId="25222"/>
    <cellStyle name="40% - Accent4 2 8 2 2 4" xfId="25223"/>
    <cellStyle name="40% - Accent4 2 8 2 2 5" xfId="25224"/>
    <cellStyle name="40% - Accent4 2 8 2 2 6" xfId="25225"/>
    <cellStyle name="40% - Accent4 2 8 2 2 7" xfId="25226"/>
    <cellStyle name="40% - Accent4 2 8 2 3" xfId="25227"/>
    <cellStyle name="40% - Accent4 2 8 2 3 2" xfId="25228"/>
    <cellStyle name="40% - Accent4 2 8 2 3 2 2" xfId="25229"/>
    <cellStyle name="40% - Accent4 2 8 2 3 3" xfId="25230"/>
    <cellStyle name="40% - Accent4 2 8 2 3 3 2" xfId="25231"/>
    <cellStyle name="40% - Accent4 2 8 2 3 4" xfId="25232"/>
    <cellStyle name="40% - Accent4 2 8 2 3 5" xfId="25233"/>
    <cellStyle name="40% - Accent4 2 8 2 3 6" xfId="25234"/>
    <cellStyle name="40% - Accent4 2 8 2 3 7" xfId="25235"/>
    <cellStyle name="40% - Accent4 2 8 2 4" xfId="25236"/>
    <cellStyle name="40% - Accent4 2 8 2 4 2" xfId="25237"/>
    <cellStyle name="40% - Accent4 2 8 2 4 2 2" xfId="25238"/>
    <cellStyle name="40% - Accent4 2 8 2 4 3" xfId="25239"/>
    <cellStyle name="40% - Accent4 2 8 2 4 3 2" xfId="25240"/>
    <cellStyle name="40% - Accent4 2 8 2 4 4" xfId="25241"/>
    <cellStyle name="40% - Accent4 2 8 2 4 5" xfId="25242"/>
    <cellStyle name="40% - Accent4 2 8 2 4 6" xfId="25243"/>
    <cellStyle name="40% - Accent4 2 8 2 4 7" xfId="25244"/>
    <cellStyle name="40% - Accent4 2 8 2 5" xfId="25245"/>
    <cellStyle name="40% - Accent4 2 8 2 5 2" xfId="25246"/>
    <cellStyle name="40% - Accent4 2 8 2 6" xfId="25247"/>
    <cellStyle name="40% - Accent4 2 8 2 6 2" xfId="25248"/>
    <cellStyle name="40% - Accent4 2 8 2 7" xfId="25249"/>
    <cellStyle name="40% - Accent4 2 8 2 8" xfId="25250"/>
    <cellStyle name="40% - Accent4 2 8 2 9" xfId="25251"/>
    <cellStyle name="40% - Accent4 2 8 3" xfId="25252"/>
    <cellStyle name="40% - Accent4 2 8 3 2" xfId="25253"/>
    <cellStyle name="40% - Accent4 2 8 3 2 2" xfId="25254"/>
    <cellStyle name="40% - Accent4 2 8 3 3" xfId="25255"/>
    <cellStyle name="40% - Accent4 2 8 3 3 2" xfId="25256"/>
    <cellStyle name="40% - Accent4 2 8 3 4" xfId="25257"/>
    <cellStyle name="40% - Accent4 2 8 3 5" xfId="25258"/>
    <cellStyle name="40% - Accent4 2 8 3 6" xfId="25259"/>
    <cellStyle name="40% - Accent4 2 8 3 7" xfId="25260"/>
    <cellStyle name="40% - Accent4 2 8 4" xfId="25261"/>
    <cellStyle name="40% - Accent4 2 8 4 2" xfId="25262"/>
    <cellStyle name="40% - Accent4 2 8 4 2 2" xfId="25263"/>
    <cellStyle name="40% - Accent4 2 8 4 3" xfId="25264"/>
    <cellStyle name="40% - Accent4 2 8 4 3 2" xfId="25265"/>
    <cellStyle name="40% - Accent4 2 8 4 4" xfId="25266"/>
    <cellStyle name="40% - Accent4 2 8 4 5" xfId="25267"/>
    <cellStyle name="40% - Accent4 2 8 4 6" xfId="25268"/>
    <cellStyle name="40% - Accent4 2 8 4 7" xfId="25269"/>
    <cellStyle name="40% - Accent4 2 8 5" xfId="25270"/>
    <cellStyle name="40% - Accent4 2 8 5 2" xfId="25271"/>
    <cellStyle name="40% - Accent4 2 8 5 2 2" xfId="25272"/>
    <cellStyle name="40% - Accent4 2 8 5 3" xfId="25273"/>
    <cellStyle name="40% - Accent4 2 8 5 3 2" xfId="25274"/>
    <cellStyle name="40% - Accent4 2 8 5 4" xfId="25275"/>
    <cellStyle name="40% - Accent4 2 8 5 5" xfId="25276"/>
    <cellStyle name="40% - Accent4 2 8 5 6" xfId="25277"/>
    <cellStyle name="40% - Accent4 2 8 5 7" xfId="25278"/>
    <cellStyle name="40% - Accent4 2 8 6" xfId="25279"/>
    <cellStyle name="40% - Accent4 2 8 6 2" xfId="25280"/>
    <cellStyle name="40% - Accent4 2 8 7" xfId="25281"/>
    <cellStyle name="40% - Accent4 2 8 7 2" xfId="25282"/>
    <cellStyle name="40% - Accent4 2 8 8" xfId="25283"/>
    <cellStyle name="40% - Accent4 2 8 9" xfId="25284"/>
    <cellStyle name="40% - Accent4 2 9" xfId="25285"/>
    <cellStyle name="40% - Accent4 2 9 10" xfId="25286"/>
    <cellStyle name="40% - Accent4 2 9 2" xfId="25287"/>
    <cellStyle name="40% - Accent4 2 9 2 2" xfId="25288"/>
    <cellStyle name="40% - Accent4 2 9 2 2 2" xfId="25289"/>
    <cellStyle name="40% - Accent4 2 9 2 3" xfId="25290"/>
    <cellStyle name="40% - Accent4 2 9 2 3 2" xfId="25291"/>
    <cellStyle name="40% - Accent4 2 9 2 4" xfId="25292"/>
    <cellStyle name="40% - Accent4 2 9 2 5" xfId="25293"/>
    <cellStyle name="40% - Accent4 2 9 2 6" xfId="25294"/>
    <cellStyle name="40% - Accent4 2 9 2 7" xfId="25295"/>
    <cellStyle name="40% - Accent4 2 9 3" xfId="25296"/>
    <cellStyle name="40% - Accent4 2 9 3 2" xfId="25297"/>
    <cellStyle name="40% - Accent4 2 9 3 2 2" xfId="25298"/>
    <cellStyle name="40% - Accent4 2 9 3 3" xfId="25299"/>
    <cellStyle name="40% - Accent4 2 9 3 3 2" xfId="25300"/>
    <cellStyle name="40% - Accent4 2 9 3 4" xfId="25301"/>
    <cellStyle name="40% - Accent4 2 9 3 5" xfId="25302"/>
    <cellStyle name="40% - Accent4 2 9 3 6" xfId="25303"/>
    <cellStyle name="40% - Accent4 2 9 3 7" xfId="25304"/>
    <cellStyle name="40% - Accent4 2 9 4" xfId="25305"/>
    <cellStyle name="40% - Accent4 2 9 4 2" xfId="25306"/>
    <cellStyle name="40% - Accent4 2 9 4 2 2" xfId="25307"/>
    <cellStyle name="40% - Accent4 2 9 4 3" xfId="25308"/>
    <cellStyle name="40% - Accent4 2 9 4 3 2" xfId="25309"/>
    <cellStyle name="40% - Accent4 2 9 4 4" xfId="25310"/>
    <cellStyle name="40% - Accent4 2 9 4 5" xfId="25311"/>
    <cellStyle name="40% - Accent4 2 9 4 6" xfId="25312"/>
    <cellStyle name="40% - Accent4 2 9 4 7" xfId="25313"/>
    <cellStyle name="40% - Accent4 2 9 5" xfId="25314"/>
    <cellStyle name="40% - Accent4 2 9 5 2" xfId="25315"/>
    <cellStyle name="40% - Accent4 2 9 6" xfId="25316"/>
    <cellStyle name="40% - Accent4 2 9 6 2" xfId="25317"/>
    <cellStyle name="40% - Accent4 2 9 7" xfId="25318"/>
    <cellStyle name="40% - Accent4 2 9 8" xfId="25319"/>
    <cellStyle name="40% - Accent4 2 9 9" xfId="25320"/>
    <cellStyle name="40% - Accent4 3" xfId="500"/>
    <cellStyle name="40% - Accent4 3 10" xfId="25321"/>
    <cellStyle name="40% - Accent4 3 10 2" xfId="25322"/>
    <cellStyle name="40% - Accent4 3 10 2 2" xfId="25323"/>
    <cellStyle name="40% - Accent4 3 10 3" xfId="25324"/>
    <cellStyle name="40% - Accent4 3 10 3 2" xfId="25325"/>
    <cellStyle name="40% - Accent4 3 10 4" xfId="25326"/>
    <cellStyle name="40% - Accent4 3 10 5" xfId="25327"/>
    <cellStyle name="40% - Accent4 3 10 6" xfId="25328"/>
    <cellStyle name="40% - Accent4 3 10 7" xfId="25329"/>
    <cellStyle name="40% - Accent4 3 11" xfId="25330"/>
    <cellStyle name="40% - Accent4 3 11 2" xfId="25331"/>
    <cellStyle name="40% - Accent4 3 11 2 2" xfId="25332"/>
    <cellStyle name="40% - Accent4 3 11 3" xfId="25333"/>
    <cellStyle name="40% - Accent4 3 11 3 2" xfId="25334"/>
    <cellStyle name="40% - Accent4 3 11 4" xfId="25335"/>
    <cellStyle name="40% - Accent4 3 11 5" xfId="25336"/>
    <cellStyle name="40% - Accent4 3 11 6" xfId="25337"/>
    <cellStyle name="40% - Accent4 3 11 7" xfId="25338"/>
    <cellStyle name="40% - Accent4 3 12" xfId="25339"/>
    <cellStyle name="40% - Accent4 3 12 2" xfId="25340"/>
    <cellStyle name="40% - Accent4 3 12 2 2" xfId="25341"/>
    <cellStyle name="40% - Accent4 3 12 3" xfId="25342"/>
    <cellStyle name="40% - Accent4 3 12 3 2" xfId="25343"/>
    <cellStyle name="40% - Accent4 3 12 4" xfId="25344"/>
    <cellStyle name="40% - Accent4 3 12 5" xfId="25345"/>
    <cellStyle name="40% - Accent4 3 12 6" xfId="25346"/>
    <cellStyle name="40% - Accent4 3 12 7" xfId="25347"/>
    <cellStyle name="40% - Accent4 3 13" xfId="25348"/>
    <cellStyle name="40% - Accent4 3 13 2" xfId="25349"/>
    <cellStyle name="40% - Accent4 3 14" xfId="25350"/>
    <cellStyle name="40% - Accent4 3 14 2" xfId="25351"/>
    <cellStyle name="40% - Accent4 3 15" xfId="25352"/>
    <cellStyle name="40% - Accent4 3 16" xfId="25353"/>
    <cellStyle name="40% - Accent4 3 17" xfId="25354"/>
    <cellStyle name="40% - Accent4 3 18" xfId="25355"/>
    <cellStyle name="40% - Accent4 3 2" xfId="25356"/>
    <cellStyle name="40% - Accent4 3 2 10" xfId="25357"/>
    <cellStyle name="40% - Accent4 3 2 11" xfId="25358"/>
    <cellStyle name="40% - Accent4 3 2 12" xfId="25359"/>
    <cellStyle name="40% - Accent4 3 2 13" xfId="25360"/>
    <cellStyle name="40% - Accent4 3 2 2" xfId="25361"/>
    <cellStyle name="40% - Accent4 3 2 2 10" xfId="25362"/>
    <cellStyle name="40% - Accent4 3 2 2 11" xfId="25363"/>
    <cellStyle name="40% - Accent4 3 2 2 2" xfId="25364"/>
    <cellStyle name="40% - Accent4 3 2 2 2 10" xfId="25365"/>
    <cellStyle name="40% - Accent4 3 2 2 2 2" xfId="25366"/>
    <cellStyle name="40% - Accent4 3 2 2 2 2 2" xfId="25367"/>
    <cellStyle name="40% - Accent4 3 2 2 2 2 2 2" xfId="25368"/>
    <cellStyle name="40% - Accent4 3 2 2 2 2 3" xfId="25369"/>
    <cellStyle name="40% - Accent4 3 2 2 2 2 3 2" xfId="25370"/>
    <cellStyle name="40% - Accent4 3 2 2 2 2 4" xfId="25371"/>
    <cellStyle name="40% - Accent4 3 2 2 2 2 5" xfId="25372"/>
    <cellStyle name="40% - Accent4 3 2 2 2 2 6" xfId="25373"/>
    <cellStyle name="40% - Accent4 3 2 2 2 2 7" xfId="25374"/>
    <cellStyle name="40% - Accent4 3 2 2 2 3" xfId="25375"/>
    <cellStyle name="40% - Accent4 3 2 2 2 3 2" xfId="25376"/>
    <cellStyle name="40% - Accent4 3 2 2 2 3 2 2" xfId="25377"/>
    <cellStyle name="40% - Accent4 3 2 2 2 3 3" xfId="25378"/>
    <cellStyle name="40% - Accent4 3 2 2 2 3 3 2" xfId="25379"/>
    <cellStyle name="40% - Accent4 3 2 2 2 3 4" xfId="25380"/>
    <cellStyle name="40% - Accent4 3 2 2 2 3 5" xfId="25381"/>
    <cellStyle name="40% - Accent4 3 2 2 2 3 6" xfId="25382"/>
    <cellStyle name="40% - Accent4 3 2 2 2 3 7" xfId="25383"/>
    <cellStyle name="40% - Accent4 3 2 2 2 4" xfId="25384"/>
    <cellStyle name="40% - Accent4 3 2 2 2 4 2" xfId="25385"/>
    <cellStyle name="40% - Accent4 3 2 2 2 4 2 2" xfId="25386"/>
    <cellStyle name="40% - Accent4 3 2 2 2 4 3" xfId="25387"/>
    <cellStyle name="40% - Accent4 3 2 2 2 4 3 2" xfId="25388"/>
    <cellStyle name="40% - Accent4 3 2 2 2 4 4" xfId="25389"/>
    <cellStyle name="40% - Accent4 3 2 2 2 4 5" xfId="25390"/>
    <cellStyle name="40% - Accent4 3 2 2 2 4 6" xfId="25391"/>
    <cellStyle name="40% - Accent4 3 2 2 2 4 7" xfId="25392"/>
    <cellStyle name="40% - Accent4 3 2 2 2 5" xfId="25393"/>
    <cellStyle name="40% - Accent4 3 2 2 2 5 2" xfId="25394"/>
    <cellStyle name="40% - Accent4 3 2 2 2 6" xfId="25395"/>
    <cellStyle name="40% - Accent4 3 2 2 2 6 2" xfId="25396"/>
    <cellStyle name="40% - Accent4 3 2 2 2 7" xfId="25397"/>
    <cellStyle name="40% - Accent4 3 2 2 2 8" xfId="25398"/>
    <cellStyle name="40% - Accent4 3 2 2 2 9" xfId="25399"/>
    <cellStyle name="40% - Accent4 3 2 2 3" xfId="25400"/>
    <cellStyle name="40% - Accent4 3 2 2 3 2" xfId="25401"/>
    <cellStyle name="40% - Accent4 3 2 2 3 2 2" xfId="25402"/>
    <cellStyle name="40% - Accent4 3 2 2 3 3" xfId="25403"/>
    <cellStyle name="40% - Accent4 3 2 2 3 3 2" xfId="25404"/>
    <cellStyle name="40% - Accent4 3 2 2 3 4" xfId="25405"/>
    <cellStyle name="40% - Accent4 3 2 2 3 5" xfId="25406"/>
    <cellStyle name="40% - Accent4 3 2 2 3 6" xfId="25407"/>
    <cellStyle name="40% - Accent4 3 2 2 3 7" xfId="25408"/>
    <cellStyle name="40% - Accent4 3 2 2 4" xfId="25409"/>
    <cellStyle name="40% - Accent4 3 2 2 4 2" xfId="25410"/>
    <cellStyle name="40% - Accent4 3 2 2 4 2 2" xfId="25411"/>
    <cellStyle name="40% - Accent4 3 2 2 4 3" xfId="25412"/>
    <cellStyle name="40% - Accent4 3 2 2 4 3 2" xfId="25413"/>
    <cellStyle name="40% - Accent4 3 2 2 4 4" xfId="25414"/>
    <cellStyle name="40% - Accent4 3 2 2 4 5" xfId="25415"/>
    <cellStyle name="40% - Accent4 3 2 2 4 6" xfId="25416"/>
    <cellStyle name="40% - Accent4 3 2 2 4 7" xfId="25417"/>
    <cellStyle name="40% - Accent4 3 2 2 5" xfId="25418"/>
    <cellStyle name="40% - Accent4 3 2 2 5 2" xfId="25419"/>
    <cellStyle name="40% - Accent4 3 2 2 5 2 2" xfId="25420"/>
    <cellStyle name="40% - Accent4 3 2 2 5 3" xfId="25421"/>
    <cellStyle name="40% - Accent4 3 2 2 5 3 2" xfId="25422"/>
    <cellStyle name="40% - Accent4 3 2 2 5 4" xfId="25423"/>
    <cellStyle name="40% - Accent4 3 2 2 5 5" xfId="25424"/>
    <cellStyle name="40% - Accent4 3 2 2 5 6" xfId="25425"/>
    <cellStyle name="40% - Accent4 3 2 2 5 7" xfId="25426"/>
    <cellStyle name="40% - Accent4 3 2 2 6" xfId="25427"/>
    <cellStyle name="40% - Accent4 3 2 2 6 2" xfId="25428"/>
    <cellStyle name="40% - Accent4 3 2 2 7" xfId="25429"/>
    <cellStyle name="40% - Accent4 3 2 2 7 2" xfId="25430"/>
    <cellStyle name="40% - Accent4 3 2 2 8" xfId="25431"/>
    <cellStyle name="40% - Accent4 3 2 2 9" xfId="25432"/>
    <cellStyle name="40% - Accent4 3 2 3" xfId="25433"/>
    <cellStyle name="40% - Accent4 3 2 3 10" xfId="25434"/>
    <cellStyle name="40% - Accent4 3 2 3 11" xfId="25435"/>
    <cellStyle name="40% - Accent4 3 2 3 2" xfId="25436"/>
    <cellStyle name="40% - Accent4 3 2 3 2 10" xfId="25437"/>
    <cellStyle name="40% - Accent4 3 2 3 2 2" xfId="25438"/>
    <cellStyle name="40% - Accent4 3 2 3 2 2 2" xfId="25439"/>
    <cellStyle name="40% - Accent4 3 2 3 2 2 2 2" xfId="25440"/>
    <cellStyle name="40% - Accent4 3 2 3 2 2 3" xfId="25441"/>
    <cellStyle name="40% - Accent4 3 2 3 2 2 3 2" xfId="25442"/>
    <cellStyle name="40% - Accent4 3 2 3 2 2 4" xfId="25443"/>
    <cellStyle name="40% - Accent4 3 2 3 2 2 5" xfId="25444"/>
    <cellStyle name="40% - Accent4 3 2 3 2 2 6" xfId="25445"/>
    <cellStyle name="40% - Accent4 3 2 3 2 2 7" xfId="25446"/>
    <cellStyle name="40% - Accent4 3 2 3 2 3" xfId="25447"/>
    <cellStyle name="40% - Accent4 3 2 3 2 3 2" xfId="25448"/>
    <cellStyle name="40% - Accent4 3 2 3 2 3 2 2" xfId="25449"/>
    <cellStyle name="40% - Accent4 3 2 3 2 3 3" xfId="25450"/>
    <cellStyle name="40% - Accent4 3 2 3 2 3 3 2" xfId="25451"/>
    <cellStyle name="40% - Accent4 3 2 3 2 3 4" xfId="25452"/>
    <cellStyle name="40% - Accent4 3 2 3 2 3 5" xfId="25453"/>
    <cellStyle name="40% - Accent4 3 2 3 2 3 6" xfId="25454"/>
    <cellStyle name="40% - Accent4 3 2 3 2 3 7" xfId="25455"/>
    <cellStyle name="40% - Accent4 3 2 3 2 4" xfId="25456"/>
    <cellStyle name="40% - Accent4 3 2 3 2 4 2" xfId="25457"/>
    <cellStyle name="40% - Accent4 3 2 3 2 4 2 2" xfId="25458"/>
    <cellStyle name="40% - Accent4 3 2 3 2 4 3" xfId="25459"/>
    <cellStyle name="40% - Accent4 3 2 3 2 4 3 2" xfId="25460"/>
    <cellStyle name="40% - Accent4 3 2 3 2 4 4" xfId="25461"/>
    <cellStyle name="40% - Accent4 3 2 3 2 4 5" xfId="25462"/>
    <cellStyle name="40% - Accent4 3 2 3 2 4 6" xfId="25463"/>
    <cellStyle name="40% - Accent4 3 2 3 2 4 7" xfId="25464"/>
    <cellStyle name="40% - Accent4 3 2 3 2 5" xfId="25465"/>
    <cellStyle name="40% - Accent4 3 2 3 2 5 2" xfId="25466"/>
    <cellStyle name="40% - Accent4 3 2 3 2 6" xfId="25467"/>
    <cellStyle name="40% - Accent4 3 2 3 2 6 2" xfId="25468"/>
    <cellStyle name="40% - Accent4 3 2 3 2 7" xfId="25469"/>
    <cellStyle name="40% - Accent4 3 2 3 2 8" xfId="25470"/>
    <cellStyle name="40% - Accent4 3 2 3 2 9" xfId="25471"/>
    <cellStyle name="40% - Accent4 3 2 3 3" xfId="25472"/>
    <cellStyle name="40% - Accent4 3 2 3 3 2" xfId="25473"/>
    <cellStyle name="40% - Accent4 3 2 3 3 2 2" xfId="25474"/>
    <cellStyle name="40% - Accent4 3 2 3 3 3" xfId="25475"/>
    <cellStyle name="40% - Accent4 3 2 3 3 3 2" xfId="25476"/>
    <cellStyle name="40% - Accent4 3 2 3 3 4" xfId="25477"/>
    <cellStyle name="40% - Accent4 3 2 3 3 5" xfId="25478"/>
    <cellStyle name="40% - Accent4 3 2 3 3 6" xfId="25479"/>
    <cellStyle name="40% - Accent4 3 2 3 3 7" xfId="25480"/>
    <cellStyle name="40% - Accent4 3 2 3 4" xfId="25481"/>
    <cellStyle name="40% - Accent4 3 2 3 4 2" xfId="25482"/>
    <cellStyle name="40% - Accent4 3 2 3 4 2 2" xfId="25483"/>
    <cellStyle name="40% - Accent4 3 2 3 4 3" xfId="25484"/>
    <cellStyle name="40% - Accent4 3 2 3 4 3 2" xfId="25485"/>
    <cellStyle name="40% - Accent4 3 2 3 4 4" xfId="25486"/>
    <cellStyle name="40% - Accent4 3 2 3 4 5" xfId="25487"/>
    <cellStyle name="40% - Accent4 3 2 3 4 6" xfId="25488"/>
    <cellStyle name="40% - Accent4 3 2 3 4 7" xfId="25489"/>
    <cellStyle name="40% - Accent4 3 2 3 5" xfId="25490"/>
    <cellStyle name="40% - Accent4 3 2 3 5 2" xfId="25491"/>
    <cellStyle name="40% - Accent4 3 2 3 5 2 2" xfId="25492"/>
    <cellStyle name="40% - Accent4 3 2 3 5 3" xfId="25493"/>
    <cellStyle name="40% - Accent4 3 2 3 5 3 2" xfId="25494"/>
    <cellStyle name="40% - Accent4 3 2 3 5 4" xfId="25495"/>
    <cellStyle name="40% - Accent4 3 2 3 5 5" xfId="25496"/>
    <cellStyle name="40% - Accent4 3 2 3 5 6" xfId="25497"/>
    <cellStyle name="40% - Accent4 3 2 3 5 7" xfId="25498"/>
    <cellStyle name="40% - Accent4 3 2 3 6" xfId="25499"/>
    <cellStyle name="40% - Accent4 3 2 3 6 2" xfId="25500"/>
    <cellStyle name="40% - Accent4 3 2 3 7" xfId="25501"/>
    <cellStyle name="40% - Accent4 3 2 3 7 2" xfId="25502"/>
    <cellStyle name="40% - Accent4 3 2 3 8" xfId="25503"/>
    <cellStyle name="40% - Accent4 3 2 3 9" xfId="25504"/>
    <cellStyle name="40% - Accent4 3 2 4" xfId="25505"/>
    <cellStyle name="40% - Accent4 3 2 4 10" xfId="25506"/>
    <cellStyle name="40% - Accent4 3 2 4 2" xfId="25507"/>
    <cellStyle name="40% - Accent4 3 2 4 2 2" xfId="25508"/>
    <cellStyle name="40% - Accent4 3 2 4 2 2 2" xfId="25509"/>
    <cellStyle name="40% - Accent4 3 2 4 2 3" xfId="25510"/>
    <cellStyle name="40% - Accent4 3 2 4 2 3 2" xfId="25511"/>
    <cellStyle name="40% - Accent4 3 2 4 2 4" xfId="25512"/>
    <cellStyle name="40% - Accent4 3 2 4 2 5" xfId="25513"/>
    <cellStyle name="40% - Accent4 3 2 4 2 6" xfId="25514"/>
    <cellStyle name="40% - Accent4 3 2 4 2 7" xfId="25515"/>
    <cellStyle name="40% - Accent4 3 2 4 3" xfId="25516"/>
    <cellStyle name="40% - Accent4 3 2 4 3 2" xfId="25517"/>
    <cellStyle name="40% - Accent4 3 2 4 3 2 2" xfId="25518"/>
    <cellStyle name="40% - Accent4 3 2 4 3 3" xfId="25519"/>
    <cellStyle name="40% - Accent4 3 2 4 3 3 2" xfId="25520"/>
    <cellStyle name="40% - Accent4 3 2 4 3 4" xfId="25521"/>
    <cellStyle name="40% - Accent4 3 2 4 3 5" xfId="25522"/>
    <cellStyle name="40% - Accent4 3 2 4 3 6" xfId="25523"/>
    <cellStyle name="40% - Accent4 3 2 4 3 7" xfId="25524"/>
    <cellStyle name="40% - Accent4 3 2 4 4" xfId="25525"/>
    <cellStyle name="40% - Accent4 3 2 4 4 2" xfId="25526"/>
    <cellStyle name="40% - Accent4 3 2 4 4 2 2" xfId="25527"/>
    <cellStyle name="40% - Accent4 3 2 4 4 3" xfId="25528"/>
    <cellStyle name="40% - Accent4 3 2 4 4 3 2" xfId="25529"/>
    <cellStyle name="40% - Accent4 3 2 4 4 4" xfId="25530"/>
    <cellStyle name="40% - Accent4 3 2 4 4 5" xfId="25531"/>
    <cellStyle name="40% - Accent4 3 2 4 4 6" xfId="25532"/>
    <cellStyle name="40% - Accent4 3 2 4 4 7" xfId="25533"/>
    <cellStyle name="40% - Accent4 3 2 4 5" xfId="25534"/>
    <cellStyle name="40% - Accent4 3 2 4 5 2" xfId="25535"/>
    <cellStyle name="40% - Accent4 3 2 4 6" xfId="25536"/>
    <cellStyle name="40% - Accent4 3 2 4 6 2" xfId="25537"/>
    <cellStyle name="40% - Accent4 3 2 4 7" xfId="25538"/>
    <cellStyle name="40% - Accent4 3 2 4 8" xfId="25539"/>
    <cellStyle name="40% - Accent4 3 2 4 9" xfId="25540"/>
    <cellStyle name="40% - Accent4 3 2 5" xfId="25541"/>
    <cellStyle name="40% - Accent4 3 2 5 2" xfId="25542"/>
    <cellStyle name="40% - Accent4 3 2 5 2 2" xfId="25543"/>
    <cellStyle name="40% - Accent4 3 2 5 3" xfId="25544"/>
    <cellStyle name="40% - Accent4 3 2 5 3 2" xfId="25545"/>
    <cellStyle name="40% - Accent4 3 2 5 4" xfId="25546"/>
    <cellStyle name="40% - Accent4 3 2 5 5" xfId="25547"/>
    <cellStyle name="40% - Accent4 3 2 5 6" xfId="25548"/>
    <cellStyle name="40% - Accent4 3 2 5 7" xfId="25549"/>
    <cellStyle name="40% - Accent4 3 2 6" xfId="25550"/>
    <cellStyle name="40% - Accent4 3 2 6 2" xfId="25551"/>
    <cellStyle name="40% - Accent4 3 2 6 2 2" xfId="25552"/>
    <cellStyle name="40% - Accent4 3 2 6 3" xfId="25553"/>
    <cellStyle name="40% - Accent4 3 2 6 3 2" xfId="25554"/>
    <cellStyle name="40% - Accent4 3 2 6 4" xfId="25555"/>
    <cellStyle name="40% - Accent4 3 2 6 5" xfId="25556"/>
    <cellStyle name="40% - Accent4 3 2 6 6" xfId="25557"/>
    <cellStyle name="40% - Accent4 3 2 6 7" xfId="25558"/>
    <cellStyle name="40% - Accent4 3 2 7" xfId="25559"/>
    <cellStyle name="40% - Accent4 3 2 7 2" xfId="25560"/>
    <cellStyle name="40% - Accent4 3 2 7 2 2" xfId="25561"/>
    <cellStyle name="40% - Accent4 3 2 7 3" xfId="25562"/>
    <cellStyle name="40% - Accent4 3 2 7 3 2" xfId="25563"/>
    <cellStyle name="40% - Accent4 3 2 7 4" xfId="25564"/>
    <cellStyle name="40% - Accent4 3 2 7 5" xfId="25565"/>
    <cellStyle name="40% - Accent4 3 2 7 6" xfId="25566"/>
    <cellStyle name="40% - Accent4 3 2 7 7" xfId="25567"/>
    <cellStyle name="40% - Accent4 3 2 8" xfId="25568"/>
    <cellStyle name="40% - Accent4 3 2 8 2" xfId="25569"/>
    <cellStyle name="40% - Accent4 3 2 9" xfId="25570"/>
    <cellStyle name="40% - Accent4 3 2 9 2" xfId="25571"/>
    <cellStyle name="40% - Accent4 3 3" xfId="25572"/>
    <cellStyle name="40% - Accent4 3 3 10" xfId="25573"/>
    <cellStyle name="40% - Accent4 3 3 11" xfId="25574"/>
    <cellStyle name="40% - Accent4 3 3 12" xfId="25575"/>
    <cellStyle name="40% - Accent4 3 3 13" xfId="25576"/>
    <cellStyle name="40% - Accent4 3 3 2" xfId="25577"/>
    <cellStyle name="40% - Accent4 3 3 2 10" xfId="25578"/>
    <cellStyle name="40% - Accent4 3 3 2 11" xfId="25579"/>
    <cellStyle name="40% - Accent4 3 3 2 2" xfId="25580"/>
    <cellStyle name="40% - Accent4 3 3 2 2 10" xfId="25581"/>
    <cellStyle name="40% - Accent4 3 3 2 2 2" xfId="25582"/>
    <cellStyle name="40% - Accent4 3 3 2 2 2 2" xfId="25583"/>
    <cellStyle name="40% - Accent4 3 3 2 2 2 2 2" xfId="25584"/>
    <cellStyle name="40% - Accent4 3 3 2 2 2 3" xfId="25585"/>
    <cellStyle name="40% - Accent4 3 3 2 2 2 3 2" xfId="25586"/>
    <cellStyle name="40% - Accent4 3 3 2 2 2 4" xfId="25587"/>
    <cellStyle name="40% - Accent4 3 3 2 2 2 5" xfId="25588"/>
    <cellStyle name="40% - Accent4 3 3 2 2 2 6" xfId="25589"/>
    <cellStyle name="40% - Accent4 3 3 2 2 2 7" xfId="25590"/>
    <cellStyle name="40% - Accent4 3 3 2 2 3" xfId="25591"/>
    <cellStyle name="40% - Accent4 3 3 2 2 3 2" xfId="25592"/>
    <cellStyle name="40% - Accent4 3 3 2 2 3 2 2" xfId="25593"/>
    <cellStyle name="40% - Accent4 3 3 2 2 3 3" xfId="25594"/>
    <cellStyle name="40% - Accent4 3 3 2 2 3 3 2" xfId="25595"/>
    <cellStyle name="40% - Accent4 3 3 2 2 3 4" xfId="25596"/>
    <cellStyle name="40% - Accent4 3 3 2 2 3 5" xfId="25597"/>
    <cellStyle name="40% - Accent4 3 3 2 2 3 6" xfId="25598"/>
    <cellStyle name="40% - Accent4 3 3 2 2 3 7" xfId="25599"/>
    <cellStyle name="40% - Accent4 3 3 2 2 4" xfId="25600"/>
    <cellStyle name="40% - Accent4 3 3 2 2 4 2" xfId="25601"/>
    <cellStyle name="40% - Accent4 3 3 2 2 4 2 2" xfId="25602"/>
    <cellStyle name="40% - Accent4 3 3 2 2 4 3" xfId="25603"/>
    <cellStyle name="40% - Accent4 3 3 2 2 4 3 2" xfId="25604"/>
    <cellStyle name="40% - Accent4 3 3 2 2 4 4" xfId="25605"/>
    <cellStyle name="40% - Accent4 3 3 2 2 4 5" xfId="25606"/>
    <cellStyle name="40% - Accent4 3 3 2 2 4 6" xfId="25607"/>
    <cellStyle name="40% - Accent4 3 3 2 2 4 7" xfId="25608"/>
    <cellStyle name="40% - Accent4 3 3 2 2 5" xfId="25609"/>
    <cellStyle name="40% - Accent4 3 3 2 2 5 2" xfId="25610"/>
    <cellStyle name="40% - Accent4 3 3 2 2 6" xfId="25611"/>
    <cellStyle name="40% - Accent4 3 3 2 2 6 2" xfId="25612"/>
    <cellStyle name="40% - Accent4 3 3 2 2 7" xfId="25613"/>
    <cellStyle name="40% - Accent4 3 3 2 2 8" xfId="25614"/>
    <cellStyle name="40% - Accent4 3 3 2 2 9" xfId="25615"/>
    <cellStyle name="40% - Accent4 3 3 2 3" xfId="25616"/>
    <cellStyle name="40% - Accent4 3 3 2 3 2" xfId="25617"/>
    <cellStyle name="40% - Accent4 3 3 2 3 2 2" xfId="25618"/>
    <cellStyle name="40% - Accent4 3 3 2 3 3" xfId="25619"/>
    <cellStyle name="40% - Accent4 3 3 2 3 3 2" xfId="25620"/>
    <cellStyle name="40% - Accent4 3 3 2 3 4" xfId="25621"/>
    <cellStyle name="40% - Accent4 3 3 2 3 5" xfId="25622"/>
    <cellStyle name="40% - Accent4 3 3 2 3 6" xfId="25623"/>
    <cellStyle name="40% - Accent4 3 3 2 3 7" xfId="25624"/>
    <cellStyle name="40% - Accent4 3 3 2 4" xfId="25625"/>
    <cellStyle name="40% - Accent4 3 3 2 4 2" xfId="25626"/>
    <cellStyle name="40% - Accent4 3 3 2 4 2 2" xfId="25627"/>
    <cellStyle name="40% - Accent4 3 3 2 4 3" xfId="25628"/>
    <cellStyle name="40% - Accent4 3 3 2 4 3 2" xfId="25629"/>
    <cellStyle name="40% - Accent4 3 3 2 4 4" xfId="25630"/>
    <cellStyle name="40% - Accent4 3 3 2 4 5" xfId="25631"/>
    <cellStyle name="40% - Accent4 3 3 2 4 6" xfId="25632"/>
    <cellStyle name="40% - Accent4 3 3 2 4 7" xfId="25633"/>
    <cellStyle name="40% - Accent4 3 3 2 5" xfId="25634"/>
    <cellStyle name="40% - Accent4 3 3 2 5 2" xfId="25635"/>
    <cellStyle name="40% - Accent4 3 3 2 5 2 2" xfId="25636"/>
    <cellStyle name="40% - Accent4 3 3 2 5 3" xfId="25637"/>
    <cellStyle name="40% - Accent4 3 3 2 5 3 2" xfId="25638"/>
    <cellStyle name="40% - Accent4 3 3 2 5 4" xfId="25639"/>
    <cellStyle name="40% - Accent4 3 3 2 5 5" xfId="25640"/>
    <cellStyle name="40% - Accent4 3 3 2 5 6" xfId="25641"/>
    <cellStyle name="40% - Accent4 3 3 2 5 7" xfId="25642"/>
    <cellStyle name="40% - Accent4 3 3 2 6" xfId="25643"/>
    <cellStyle name="40% - Accent4 3 3 2 6 2" xfId="25644"/>
    <cellStyle name="40% - Accent4 3 3 2 7" xfId="25645"/>
    <cellStyle name="40% - Accent4 3 3 2 7 2" xfId="25646"/>
    <cellStyle name="40% - Accent4 3 3 2 8" xfId="25647"/>
    <cellStyle name="40% - Accent4 3 3 2 9" xfId="25648"/>
    <cellStyle name="40% - Accent4 3 3 3" xfId="25649"/>
    <cellStyle name="40% - Accent4 3 3 3 10" xfId="25650"/>
    <cellStyle name="40% - Accent4 3 3 3 11" xfId="25651"/>
    <cellStyle name="40% - Accent4 3 3 3 2" xfId="25652"/>
    <cellStyle name="40% - Accent4 3 3 3 2 10" xfId="25653"/>
    <cellStyle name="40% - Accent4 3 3 3 2 2" xfId="25654"/>
    <cellStyle name="40% - Accent4 3 3 3 2 2 2" xfId="25655"/>
    <cellStyle name="40% - Accent4 3 3 3 2 2 2 2" xfId="25656"/>
    <cellStyle name="40% - Accent4 3 3 3 2 2 3" xfId="25657"/>
    <cellStyle name="40% - Accent4 3 3 3 2 2 3 2" xfId="25658"/>
    <cellStyle name="40% - Accent4 3 3 3 2 2 4" xfId="25659"/>
    <cellStyle name="40% - Accent4 3 3 3 2 2 5" xfId="25660"/>
    <cellStyle name="40% - Accent4 3 3 3 2 2 6" xfId="25661"/>
    <cellStyle name="40% - Accent4 3 3 3 2 2 7" xfId="25662"/>
    <cellStyle name="40% - Accent4 3 3 3 2 3" xfId="25663"/>
    <cellStyle name="40% - Accent4 3 3 3 2 3 2" xfId="25664"/>
    <cellStyle name="40% - Accent4 3 3 3 2 3 2 2" xfId="25665"/>
    <cellStyle name="40% - Accent4 3 3 3 2 3 3" xfId="25666"/>
    <cellStyle name="40% - Accent4 3 3 3 2 3 3 2" xfId="25667"/>
    <cellStyle name="40% - Accent4 3 3 3 2 3 4" xfId="25668"/>
    <cellStyle name="40% - Accent4 3 3 3 2 3 5" xfId="25669"/>
    <cellStyle name="40% - Accent4 3 3 3 2 3 6" xfId="25670"/>
    <cellStyle name="40% - Accent4 3 3 3 2 3 7" xfId="25671"/>
    <cellStyle name="40% - Accent4 3 3 3 2 4" xfId="25672"/>
    <cellStyle name="40% - Accent4 3 3 3 2 4 2" xfId="25673"/>
    <cellStyle name="40% - Accent4 3 3 3 2 4 2 2" xfId="25674"/>
    <cellStyle name="40% - Accent4 3 3 3 2 4 3" xfId="25675"/>
    <cellStyle name="40% - Accent4 3 3 3 2 4 3 2" xfId="25676"/>
    <cellStyle name="40% - Accent4 3 3 3 2 4 4" xfId="25677"/>
    <cellStyle name="40% - Accent4 3 3 3 2 4 5" xfId="25678"/>
    <cellStyle name="40% - Accent4 3 3 3 2 4 6" xfId="25679"/>
    <cellStyle name="40% - Accent4 3 3 3 2 4 7" xfId="25680"/>
    <cellStyle name="40% - Accent4 3 3 3 2 5" xfId="25681"/>
    <cellStyle name="40% - Accent4 3 3 3 2 5 2" xfId="25682"/>
    <cellStyle name="40% - Accent4 3 3 3 2 6" xfId="25683"/>
    <cellStyle name="40% - Accent4 3 3 3 2 6 2" xfId="25684"/>
    <cellStyle name="40% - Accent4 3 3 3 2 7" xfId="25685"/>
    <cellStyle name="40% - Accent4 3 3 3 2 8" xfId="25686"/>
    <cellStyle name="40% - Accent4 3 3 3 2 9" xfId="25687"/>
    <cellStyle name="40% - Accent4 3 3 3 3" xfId="25688"/>
    <cellStyle name="40% - Accent4 3 3 3 3 2" xfId="25689"/>
    <cellStyle name="40% - Accent4 3 3 3 3 2 2" xfId="25690"/>
    <cellStyle name="40% - Accent4 3 3 3 3 3" xfId="25691"/>
    <cellStyle name="40% - Accent4 3 3 3 3 3 2" xfId="25692"/>
    <cellStyle name="40% - Accent4 3 3 3 3 4" xfId="25693"/>
    <cellStyle name="40% - Accent4 3 3 3 3 5" xfId="25694"/>
    <cellStyle name="40% - Accent4 3 3 3 3 6" xfId="25695"/>
    <cellStyle name="40% - Accent4 3 3 3 3 7" xfId="25696"/>
    <cellStyle name="40% - Accent4 3 3 3 4" xfId="25697"/>
    <cellStyle name="40% - Accent4 3 3 3 4 2" xfId="25698"/>
    <cellStyle name="40% - Accent4 3 3 3 4 2 2" xfId="25699"/>
    <cellStyle name="40% - Accent4 3 3 3 4 3" xfId="25700"/>
    <cellStyle name="40% - Accent4 3 3 3 4 3 2" xfId="25701"/>
    <cellStyle name="40% - Accent4 3 3 3 4 4" xfId="25702"/>
    <cellStyle name="40% - Accent4 3 3 3 4 5" xfId="25703"/>
    <cellStyle name="40% - Accent4 3 3 3 4 6" xfId="25704"/>
    <cellStyle name="40% - Accent4 3 3 3 4 7" xfId="25705"/>
    <cellStyle name="40% - Accent4 3 3 3 5" xfId="25706"/>
    <cellStyle name="40% - Accent4 3 3 3 5 2" xfId="25707"/>
    <cellStyle name="40% - Accent4 3 3 3 5 2 2" xfId="25708"/>
    <cellStyle name="40% - Accent4 3 3 3 5 3" xfId="25709"/>
    <cellStyle name="40% - Accent4 3 3 3 5 3 2" xfId="25710"/>
    <cellStyle name="40% - Accent4 3 3 3 5 4" xfId="25711"/>
    <cellStyle name="40% - Accent4 3 3 3 5 5" xfId="25712"/>
    <cellStyle name="40% - Accent4 3 3 3 5 6" xfId="25713"/>
    <cellStyle name="40% - Accent4 3 3 3 5 7" xfId="25714"/>
    <cellStyle name="40% - Accent4 3 3 3 6" xfId="25715"/>
    <cellStyle name="40% - Accent4 3 3 3 6 2" xfId="25716"/>
    <cellStyle name="40% - Accent4 3 3 3 7" xfId="25717"/>
    <cellStyle name="40% - Accent4 3 3 3 7 2" xfId="25718"/>
    <cellStyle name="40% - Accent4 3 3 3 8" xfId="25719"/>
    <cellStyle name="40% - Accent4 3 3 3 9" xfId="25720"/>
    <cellStyle name="40% - Accent4 3 3 4" xfId="25721"/>
    <cellStyle name="40% - Accent4 3 3 4 10" xfId="25722"/>
    <cellStyle name="40% - Accent4 3 3 4 2" xfId="25723"/>
    <cellStyle name="40% - Accent4 3 3 4 2 2" xfId="25724"/>
    <cellStyle name="40% - Accent4 3 3 4 2 2 2" xfId="25725"/>
    <cellStyle name="40% - Accent4 3 3 4 2 3" xfId="25726"/>
    <cellStyle name="40% - Accent4 3 3 4 2 3 2" xfId="25727"/>
    <cellStyle name="40% - Accent4 3 3 4 2 4" xfId="25728"/>
    <cellStyle name="40% - Accent4 3 3 4 2 5" xfId="25729"/>
    <cellStyle name="40% - Accent4 3 3 4 2 6" xfId="25730"/>
    <cellStyle name="40% - Accent4 3 3 4 2 7" xfId="25731"/>
    <cellStyle name="40% - Accent4 3 3 4 3" xfId="25732"/>
    <cellStyle name="40% - Accent4 3 3 4 3 2" xfId="25733"/>
    <cellStyle name="40% - Accent4 3 3 4 3 2 2" xfId="25734"/>
    <cellStyle name="40% - Accent4 3 3 4 3 3" xfId="25735"/>
    <cellStyle name="40% - Accent4 3 3 4 3 3 2" xfId="25736"/>
    <cellStyle name="40% - Accent4 3 3 4 3 4" xfId="25737"/>
    <cellStyle name="40% - Accent4 3 3 4 3 5" xfId="25738"/>
    <cellStyle name="40% - Accent4 3 3 4 3 6" xfId="25739"/>
    <cellStyle name="40% - Accent4 3 3 4 3 7" xfId="25740"/>
    <cellStyle name="40% - Accent4 3 3 4 4" xfId="25741"/>
    <cellStyle name="40% - Accent4 3 3 4 4 2" xfId="25742"/>
    <cellStyle name="40% - Accent4 3 3 4 4 2 2" xfId="25743"/>
    <cellStyle name="40% - Accent4 3 3 4 4 3" xfId="25744"/>
    <cellStyle name="40% - Accent4 3 3 4 4 3 2" xfId="25745"/>
    <cellStyle name="40% - Accent4 3 3 4 4 4" xfId="25746"/>
    <cellStyle name="40% - Accent4 3 3 4 4 5" xfId="25747"/>
    <cellStyle name="40% - Accent4 3 3 4 4 6" xfId="25748"/>
    <cellStyle name="40% - Accent4 3 3 4 4 7" xfId="25749"/>
    <cellStyle name="40% - Accent4 3 3 4 5" xfId="25750"/>
    <cellStyle name="40% - Accent4 3 3 4 5 2" xfId="25751"/>
    <cellStyle name="40% - Accent4 3 3 4 6" xfId="25752"/>
    <cellStyle name="40% - Accent4 3 3 4 6 2" xfId="25753"/>
    <cellStyle name="40% - Accent4 3 3 4 7" xfId="25754"/>
    <cellStyle name="40% - Accent4 3 3 4 8" xfId="25755"/>
    <cellStyle name="40% - Accent4 3 3 4 9" xfId="25756"/>
    <cellStyle name="40% - Accent4 3 3 5" xfId="25757"/>
    <cellStyle name="40% - Accent4 3 3 5 2" xfId="25758"/>
    <cellStyle name="40% - Accent4 3 3 5 2 2" xfId="25759"/>
    <cellStyle name="40% - Accent4 3 3 5 3" xfId="25760"/>
    <cellStyle name="40% - Accent4 3 3 5 3 2" xfId="25761"/>
    <cellStyle name="40% - Accent4 3 3 5 4" xfId="25762"/>
    <cellStyle name="40% - Accent4 3 3 5 5" xfId="25763"/>
    <cellStyle name="40% - Accent4 3 3 5 6" xfId="25764"/>
    <cellStyle name="40% - Accent4 3 3 5 7" xfId="25765"/>
    <cellStyle name="40% - Accent4 3 3 6" xfId="25766"/>
    <cellStyle name="40% - Accent4 3 3 6 2" xfId="25767"/>
    <cellStyle name="40% - Accent4 3 3 6 2 2" xfId="25768"/>
    <cellStyle name="40% - Accent4 3 3 6 3" xfId="25769"/>
    <cellStyle name="40% - Accent4 3 3 6 3 2" xfId="25770"/>
    <cellStyle name="40% - Accent4 3 3 6 4" xfId="25771"/>
    <cellStyle name="40% - Accent4 3 3 6 5" xfId="25772"/>
    <cellStyle name="40% - Accent4 3 3 6 6" xfId="25773"/>
    <cellStyle name="40% - Accent4 3 3 6 7" xfId="25774"/>
    <cellStyle name="40% - Accent4 3 3 7" xfId="25775"/>
    <cellStyle name="40% - Accent4 3 3 7 2" xfId="25776"/>
    <cellStyle name="40% - Accent4 3 3 7 2 2" xfId="25777"/>
    <cellStyle name="40% - Accent4 3 3 7 3" xfId="25778"/>
    <cellStyle name="40% - Accent4 3 3 7 3 2" xfId="25779"/>
    <cellStyle name="40% - Accent4 3 3 7 4" xfId="25780"/>
    <cellStyle name="40% - Accent4 3 3 7 5" xfId="25781"/>
    <cellStyle name="40% - Accent4 3 3 7 6" xfId="25782"/>
    <cellStyle name="40% - Accent4 3 3 7 7" xfId="25783"/>
    <cellStyle name="40% - Accent4 3 3 8" xfId="25784"/>
    <cellStyle name="40% - Accent4 3 3 8 2" xfId="25785"/>
    <cellStyle name="40% - Accent4 3 3 9" xfId="25786"/>
    <cellStyle name="40% - Accent4 3 3 9 2" xfId="25787"/>
    <cellStyle name="40% - Accent4 3 4" xfId="25788"/>
    <cellStyle name="40% - Accent4 3 4 10" xfId="25789"/>
    <cellStyle name="40% - Accent4 3 4 11" xfId="25790"/>
    <cellStyle name="40% - Accent4 3 4 12" xfId="25791"/>
    <cellStyle name="40% - Accent4 3 4 13" xfId="25792"/>
    <cellStyle name="40% - Accent4 3 4 2" xfId="25793"/>
    <cellStyle name="40% - Accent4 3 4 2 10" xfId="25794"/>
    <cellStyle name="40% - Accent4 3 4 2 11" xfId="25795"/>
    <cellStyle name="40% - Accent4 3 4 2 2" xfId="25796"/>
    <cellStyle name="40% - Accent4 3 4 2 2 10" xfId="25797"/>
    <cellStyle name="40% - Accent4 3 4 2 2 2" xfId="25798"/>
    <cellStyle name="40% - Accent4 3 4 2 2 2 2" xfId="25799"/>
    <cellStyle name="40% - Accent4 3 4 2 2 2 2 2" xfId="25800"/>
    <cellStyle name="40% - Accent4 3 4 2 2 2 3" xfId="25801"/>
    <cellStyle name="40% - Accent4 3 4 2 2 2 3 2" xfId="25802"/>
    <cellStyle name="40% - Accent4 3 4 2 2 2 4" xfId="25803"/>
    <cellStyle name="40% - Accent4 3 4 2 2 2 5" xfId="25804"/>
    <cellStyle name="40% - Accent4 3 4 2 2 2 6" xfId="25805"/>
    <cellStyle name="40% - Accent4 3 4 2 2 2 7" xfId="25806"/>
    <cellStyle name="40% - Accent4 3 4 2 2 3" xfId="25807"/>
    <cellStyle name="40% - Accent4 3 4 2 2 3 2" xfId="25808"/>
    <cellStyle name="40% - Accent4 3 4 2 2 3 2 2" xfId="25809"/>
    <cellStyle name="40% - Accent4 3 4 2 2 3 3" xfId="25810"/>
    <cellStyle name="40% - Accent4 3 4 2 2 3 3 2" xfId="25811"/>
    <cellStyle name="40% - Accent4 3 4 2 2 3 4" xfId="25812"/>
    <cellStyle name="40% - Accent4 3 4 2 2 3 5" xfId="25813"/>
    <cellStyle name="40% - Accent4 3 4 2 2 3 6" xfId="25814"/>
    <cellStyle name="40% - Accent4 3 4 2 2 3 7" xfId="25815"/>
    <cellStyle name="40% - Accent4 3 4 2 2 4" xfId="25816"/>
    <cellStyle name="40% - Accent4 3 4 2 2 4 2" xfId="25817"/>
    <cellStyle name="40% - Accent4 3 4 2 2 4 2 2" xfId="25818"/>
    <cellStyle name="40% - Accent4 3 4 2 2 4 3" xfId="25819"/>
    <cellStyle name="40% - Accent4 3 4 2 2 4 3 2" xfId="25820"/>
    <cellStyle name="40% - Accent4 3 4 2 2 4 4" xfId="25821"/>
    <cellStyle name="40% - Accent4 3 4 2 2 4 5" xfId="25822"/>
    <cellStyle name="40% - Accent4 3 4 2 2 4 6" xfId="25823"/>
    <cellStyle name="40% - Accent4 3 4 2 2 4 7" xfId="25824"/>
    <cellStyle name="40% - Accent4 3 4 2 2 5" xfId="25825"/>
    <cellStyle name="40% - Accent4 3 4 2 2 5 2" xfId="25826"/>
    <cellStyle name="40% - Accent4 3 4 2 2 6" xfId="25827"/>
    <cellStyle name="40% - Accent4 3 4 2 2 6 2" xfId="25828"/>
    <cellStyle name="40% - Accent4 3 4 2 2 7" xfId="25829"/>
    <cellStyle name="40% - Accent4 3 4 2 2 8" xfId="25830"/>
    <cellStyle name="40% - Accent4 3 4 2 2 9" xfId="25831"/>
    <cellStyle name="40% - Accent4 3 4 2 3" xfId="25832"/>
    <cellStyle name="40% - Accent4 3 4 2 3 2" xfId="25833"/>
    <cellStyle name="40% - Accent4 3 4 2 3 2 2" xfId="25834"/>
    <cellStyle name="40% - Accent4 3 4 2 3 3" xfId="25835"/>
    <cellStyle name="40% - Accent4 3 4 2 3 3 2" xfId="25836"/>
    <cellStyle name="40% - Accent4 3 4 2 3 4" xfId="25837"/>
    <cellStyle name="40% - Accent4 3 4 2 3 5" xfId="25838"/>
    <cellStyle name="40% - Accent4 3 4 2 3 6" xfId="25839"/>
    <cellStyle name="40% - Accent4 3 4 2 3 7" xfId="25840"/>
    <cellStyle name="40% - Accent4 3 4 2 4" xfId="25841"/>
    <cellStyle name="40% - Accent4 3 4 2 4 2" xfId="25842"/>
    <cellStyle name="40% - Accent4 3 4 2 4 2 2" xfId="25843"/>
    <cellStyle name="40% - Accent4 3 4 2 4 3" xfId="25844"/>
    <cellStyle name="40% - Accent4 3 4 2 4 3 2" xfId="25845"/>
    <cellStyle name="40% - Accent4 3 4 2 4 4" xfId="25846"/>
    <cellStyle name="40% - Accent4 3 4 2 4 5" xfId="25847"/>
    <cellStyle name="40% - Accent4 3 4 2 4 6" xfId="25848"/>
    <cellStyle name="40% - Accent4 3 4 2 4 7" xfId="25849"/>
    <cellStyle name="40% - Accent4 3 4 2 5" xfId="25850"/>
    <cellStyle name="40% - Accent4 3 4 2 5 2" xfId="25851"/>
    <cellStyle name="40% - Accent4 3 4 2 5 2 2" xfId="25852"/>
    <cellStyle name="40% - Accent4 3 4 2 5 3" xfId="25853"/>
    <cellStyle name="40% - Accent4 3 4 2 5 3 2" xfId="25854"/>
    <cellStyle name="40% - Accent4 3 4 2 5 4" xfId="25855"/>
    <cellStyle name="40% - Accent4 3 4 2 5 5" xfId="25856"/>
    <cellStyle name="40% - Accent4 3 4 2 5 6" xfId="25857"/>
    <cellStyle name="40% - Accent4 3 4 2 5 7" xfId="25858"/>
    <cellStyle name="40% - Accent4 3 4 2 6" xfId="25859"/>
    <cellStyle name="40% - Accent4 3 4 2 6 2" xfId="25860"/>
    <cellStyle name="40% - Accent4 3 4 2 7" xfId="25861"/>
    <cellStyle name="40% - Accent4 3 4 2 7 2" xfId="25862"/>
    <cellStyle name="40% - Accent4 3 4 2 8" xfId="25863"/>
    <cellStyle name="40% - Accent4 3 4 2 9" xfId="25864"/>
    <cellStyle name="40% - Accent4 3 4 3" xfId="25865"/>
    <cellStyle name="40% - Accent4 3 4 3 10" xfId="25866"/>
    <cellStyle name="40% - Accent4 3 4 3 11" xfId="25867"/>
    <cellStyle name="40% - Accent4 3 4 3 2" xfId="25868"/>
    <cellStyle name="40% - Accent4 3 4 3 2 10" xfId="25869"/>
    <cellStyle name="40% - Accent4 3 4 3 2 2" xfId="25870"/>
    <cellStyle name="40% - Accent4 3 4 3 2 2 2" xfId="25871"/>
    <cellStyle name="40% - Accent4 3 4 3 2 2 2 2" xfId="25872"/>
    <cellStyle name="40% - Accent4 3 4 3 2 2 3" xfId="25873"/>
    <cellStyle name="40% - Accent4 3 4 3 2 2 3 2" xfId="25874"/>
    <cellStyle name="40% - Accent4 3 4 3 2 2 4" xfId="25875"/>
    <cellStyle name="40% - Accent4 3 4 3 2 2 5" xfId="25876"/>
    <cellStyle name="40% - Accent4 3 4 3 2 2 6" xfId="25877"/>
    <cellStyle name="40% - Accent4 3 4 3 2 2 7" xfId="25878"/>
    <cellStyle name="40% - Accent4 3 4 3 2 3" xfId="25879"/>
    <cellStyle name="40% - Accent4 3 4 3 2 3 2" xfId="25880"/>
    <cellStyle name="40% - Accent4 3 4 3 2 3 2 2" xfId="25881"/>
    <cellStyle name="40% - Accent4 3 4 3 2 3 3" xfId="25882"/>
    <cellStyle name="40% - Accent4 3 4 3 2 3 3 2" xfId="25883"/>
    <cellStyle name="40% - Accent4 3 4 3 2 3 4" xfId="25884"/>
    <cellStyle name="40% - Accent4 3 4 3 2 3 5" xfId="25885"/>
    <cellStyle name="40% - Accent4 3 4 3 2 3 6" xfId="25886"/>
    <cellStyle name="40% - Accent4 3 4 3 2 3 7" xfId="25887"/>
    <cellStyle name="40% - Accent4 3 4 3 2 4" xfId="25888"/>
    <cellStyle name="40% - Accent4 3 4 3 2 4 2" xfId="25889"/>
    <cellStyle name="40% - Accent4 3 4 3 2 4 2 2" xfId="25890"/>
    <cellStyle name="40% - Accent4 3 4 3 2 4 3" xfId="25891"/>
    <cellStyle name="40% - Accent4 3 4 3 2 4 3 2" xfId="25892"/>
    <cellStyle name="40% - Accent4 3 4 3 2 4 4" xfId="25893"/>
    <cellStyle name="40% - Accent4 3 4 3 2 4 5" xfId="25894"/>
    <cellStyle name="40% - Accent4 3 4 3 2 4 6" xfId="25895"/>
    <cellStyle name="40% - Accent4 3 4 3 2 4 7" xfId="25896"/>
    <cellStyle name="40% - Accent4 3 4 3 2 5" xfId="25897"/>
    <cellStyle name="40% - Accent4 3 4 3 2 5 2" xfId="25898"/>
    <cellStyle name="40% - Accent4 3 4 3 2 6" xfId="25899"/>
    <cellStyle name="40% - Accent4 3 4 3 2 6 2" xfId="25900"/>
    <cellStyle name="40% - Accent4 3 4 3 2 7" xfId="25901"/>
    <cellStyle name="40% - Accent4 3 4 3 2 8" xfId="25902"/>
    <cellStyle name="40% - Accent4 3 4 3 2 9" xfId="25903"/>
    <cellStyle name="40% - Accent4 3 4 3 3" xfId="25904"/>
    <cellStyle name="40% - Accent4 3 4 3 3 2" xfId="25905"/>
    <cellStyle name="40% - Accent4 3 4 3 3 2 2" xfId="25906"/>
    <cellStyle name="40% - Accent4 3 4 3 3 3" xfId="25907"/>
    <cellStyle name="40% - Accent4 3 4 3 3 3 2" xfId="25908"/>
    <cellStyle name="40% - Accent4 3 4 3 3 4" xfId="25909"/>
    <cellStyle name="40% - Accent4 3 4 3 3 5" xfId="25910"/>
    <cellStyle name="40% - Accent4 3 4 3 3 6" xfId="25911"/>
    <cellStyle name="40% - Accent4 3 4 3 3 7" xfId="25912"/>
    <cellStyle name="40% - Accent4 3 4 3 4" xfId="25913"/>
    <cellStyle name="40% - Accent4 3 4 3 4 2" xfId="25914"/>
    <cellStyle name="40% - Accent4 3 4 3 4 2 2" xfId="25915"/>
    <cellStyle name="40% - Accent4 3 4 3 4 3" xfId="25916"/>
    <cellStyle name="40% - Accent4 3 4 3 4 3 2" xfId="25917"/>
    <cellStyle name="40% - Accent4 3 4 3 4 4" xfId="25918"/>
    <cellStyle name="40% - Accent4 3 4 3 4 5" xfId="25919"/>
    <cellStyle name="40% - Accent4 3 4 3 4 6" xfId="25920"/>
    <cellStyle name="40% - Accent4 3 4 3 4 7" xfId="25921"/>
    <cellStyle name="40% - Accent4 3 4 3 5" xfId="25922"/>
    <cellStyle name="40% - Accent4 3 4 3 5 2" xfId="25923"/>
    <cellStyle name="40% - Accent4 3 4 3 5 2 2" xfId="25924"/>
    <cellStyle name="40% - Accent4 3 4 3 5 3" xfId="25925"/>
    <cellStyle name="40% - Accent4 3 4 3 5 3 2" xfId="25926"/>
    <cellStyle name="40% - Accent4 3 4 3 5 4" xfId="25927"/>
    <cellStyle name="40% - Accent4 3 4 3 5 5" xfId="25928"/>
    <cellStyle name="40% - Accent4 3 4 3 5 6" xfId="25929"/>
    <cellStyle name="40% - Accent4 3 4 3 5 7" xfId="25930"/>
    <cellStyle name="40% - Accent4 3 4 3 6" xfId="25931"/>
    <cellStyle name="40% - Accent4 3 4 3 6 2" xfId="25932"/>
    <cellStyle name="40% - Accent4 3 4 3 7" xfId="25933"/>
    <cellStyle name="40% - Accent4 3 4 3 7 2" xfId="25934"/>
    <cellStyle name="40% - Accent4 3 4 3 8" xfId="25935"/>
    <cellStyle name="40% - Accent4 3 4 3 9" xfId="25936"/>
    <cellStyle name="40% - Accent4 3 4 4" xfId="25937"/>
    <cellStyle name="40% - Accent4 3 4 4 10" xfId="25938"/>
    <cellStyle name="40% - Accent4 3 4 4 2" xfId="25939"/>
    <cellStyle name="40% - Accent4 3 4 4 2 2" xfId="25940"/>
    <cellStyle name="40% - Accent4 3 4 4 2 2 2" xfId="25941"/>
    <cellStyle name="40% - Accent4 3 4 4 2 3" xfId="25942"/>
    <cellStyle name="40% - Accent4 3 4 4 2 3 2" xfId="25943"/>
    <cellStyle name="40% - Accent4 3 4 4 2 4" xfId="25944"/>
    <cellStyle name="40% - Accent4 3 4 4 2 5" xfId="25945"/>
    <cellStyle name="40% - Accent4 3 4 4 2 6" xfId="25946"/>
    <cellStyle name="40% - Accent4 3 4 4 2 7" xfId="25947"/>
    <cellStyle name="40% - Accent4 3 4 4 3" xfId="25948"/>
    <cellStyle name="40% - Accent4 3 4 4 3 2" xfId="25949"/>
    <cellStyle name="40% - Accent4 3 4 4 3 2 2" xfId="25950"/>
    <cellStyle name="40% - Accent4 3 4 4 3 3" xfId="25951"/>
    <cellStyle name="40% - Accent4 3 4 4 3 3 2" xfId="25952"/>
    <cellStyle name="40% - Accent4 3 4 4 3 4" xfId="25953"/>
    <cellStyle name="40% - Accent4 3 4 4 3 5" xfId="25954"/>
    <cellStyle name="40% - Accent4 3 4 4 3 6" xfId="25955"/>
    <cellStyle name="40% - Accent4 3 4 4 3 7" xfId="25956"/>
    <cellStyle name="40% - Accent4 3 4 4 4" xfId="25957"/>
    <cellStyle name="40% - Accent4 3 4 4 4 2" xfId="25958"/>
    <cellStyle name="40% - Accent4 3 4 4 4 2 2" xfId="25959"/>
    <cellStyle name="40% - Accent4 3 4 4 4 3" xfId="25960"/>
    <cellStyle name="40% - Accent4 3 4 4 4 3 2" xfId="25961"/>
    <cellStyle name="40% - Accent4 3 4 4 4 4" xfId="25962"/>
    <cellStyle name="40% - Accent4 3 4 4 4 5" xfId="25963"/>
    <cellStyle name="40% - Accent4 3 4 4 4 6" xfId="25964"/>
    <cellStyle name="40% - Accent4 3 4 4 4 7" xfId="25965"/>
    <cellStyle name="40% - Accent4 3 4 4 5" xfId="25966"/>
    <cellStyle name="40% - Accent4 3 4 4 5 2" xfId="25967"/>
    <cellStyle name="40% - Accent4 3 4 4 6" xfId="25968"/>
    <cellStyle name="40% - Accent4 3 4 4 6 2" xfId="25969"/>
    <cellStyle name="40% - Accent4 3 4 4 7" xfId="25970"/>
    <cellStyle name="40% - Accent4 3 4 4 8" xfId="25971"/>
    <cellStyle name="40% - Accent4 3 4 4 9" xfId="25972"/>
    <cellStyle name="40% - Accent4 3 4 5" xfId="25973"/>
    <cellStyle name="40% - Accent4 3 4 5 2" xfId="25974"/>
    <cellStyle name="40% - Accent4 3 4 5 2 2" xfId="25975"/>
    <cellStyle name="40% - Accent4 3 4 5 3" xfId="25976"/>
    <cellStyle name="40% - Accent4 3 4 5 3 2" xfId="25977"/>
    <cellStyle name="40% - Accent4 3 4 5 4" xfId="25978"/>
    <cellStyle name="40% - Accent4 3 4 5 5" xfId="25979"/>
    <cellStyle name="40% - Accent4 3 4 5 6" xfId="25980"/>
    <cellStyle name="40% - Accent4 3 4 5 7" xfId="25981"/>
    <cellStyle name="40% - Accent4 3 4 6" xfId="25982"/>
    <cellStyle name="40% - Accent4 3 4 6 2" xfId="25983"/>
    <cellStyle name="40% - Accent4 3 4 6 2 2" xfId="25984"/>
    <cellStyle name="40% - Accent4 3 4 6 3" xfId="25985"/>
    <cellStyle name="40% - Accent4 3 4 6 3 2" xfId="25986"/>
    <cellStyle name="40% - Accent4 3 4 6 4" xfId="25987"/>
    <cellStyle name="40% - Accent4 3 4 6 5" xfId="25988"/>
    <cellStyle name="40% - Accent4 3 4 6 6" xfId="25989"/>
    <cellStyle name="40% - Accent4 3 4 6 7" xfId="25990"/>
    <cellStyle name="40% - Accent4 3 4 7" xfId="25991"/>
    <cellStyle name="40% - Accent4 3 4 7 2" xfId="25992"/>
    <cellStyle name="40% - Accent4 3 4 7 2 2" xfId="25993"/>
    <cellStyle name="40% - Accent4 3 4 7 3" xfId="25994"/>
    <cellStyle name="40% - Accent4 3 4 7 3 2" xfId="25995"/>
    <cellStyle name="40% - Accent4 3 4 7 4" xfId="25996"/>
    <cellStyle name="40% - Accent4 3 4 7 5" xfId="25997"/>
    <cellStyle name="40% - Accent4 3 4 7 6" xfId="25998"/>
    <cellStyle name="40% - Accent4 3 4 7 7" xfId="25999"/>
    <cellStyle name="40% - Accent4 3 4 8" xfId="26000"/>
    <cellStyle name="40% - Accent4 3 4 8 2" xfId="26001"/>
    <cellStyle name="40% - Accent4 3 4 9" xfId="26002"/>
    <cellStyle name="40% - Accent4 3 4 9 2" xfId="26003"/>
    <cellStyle name="40% - Accent4 3 5" xfId="26004"/>
    <cellStyle name="40% - Accent4 3 5 10" xfId="26005"/>
    <cellStyle name="40% - Accent4 3 5 11" xfId="26006"/>
    <cellStyle name="40% - Accent4 3 5 12" xfId="26007"/>
    <cellStyle name="40% - Accent4 3 5 13" xfId="26008"/>
    <cellStyle name="40% - Accent4 3 5 2" xfId="26009"/>
    <cellStyle name="40% - Accent4 3 5 2 10" xfId="26010"/>
    <cellStyle name="40% - Accent4 3 5 2 11" xfId="26011"/>
    <cellStyle name="40% - Accent4 3 5 2 2" xfId="26012"/>
    <cellStyle name="40% - Accent4 3 5 2 2 10" xfId="26013"/>
    <cellStyle name="40% - Accent4 3 5 2 2 2" xfId="26014"/>
    <cellStyle name="40% - Accent4 3 5 2 2 2 2" xfId="26015"/>
    <cellStyle name="40% - Accent4 3 5 2 2 2 2 2" xfId="26016"/>
    <cellStyle name="40% - Accent4 3 5 2 2 2 3" xfId="26017"/>
    <cellStyle name="40% - Accent4 3 5 2 2 2 3 2" xfId="26018"/>
    <cellStyle name="40% - Accent4 3 5 2 2 2 4" xfId="26019"/>
    <cellStyle name="40% - Accent4 3 5 2 2 2 5" xfId="26020"/>
    <cellStyle name="40% - Accent4 3 5 2 2 2 6" xfId="26021"/>
    <cellStyle name="40% - Accent4 3 5 2 2 2 7" xfId="26022"/>
    <cellStyle name="40% - Accent4 3 5 2 2 3" xfId="26023"/>
    <cellStyle name="40% - Accent4 3 5 2 2 3 2" xfId="26024"/>
    <cellStyle name="40% - Accent4 3 5 2 2 3 2 2" xfId="26025"/>
    <cellStyle name="40% - Accent4 3 5 2 2 3 3" xfId="26026"/>
    <cellStyle name="40% - Accent4 3 5 2 2 3 3 2" xfId="26027"/>
    <cellStyle name="40% - Accent4 3 5 2 2 3 4" xfId="26028"/>
    <cellStyle name="40% - Accent4 3 5 2 2 3 5" xfId="26029"/>
    <cellStyle name="40% - Accent4 3 5 2 2 3 6" xfId="26030"/>
    <cellStyle name="40% - Accent4 3 5 2 2 3 7" xfId="26031"/>
    <cellStyle name="40% - Accent4 3 5 2 2 4" xfId="26032"/>
    <cellStyle name="40% - Accent4 3 5 2 2 4 2" xfId="26033"/>
    <cellStyle name="40% - Accent4 3 5 2 2 4 2 2" xfId="26034"/>
    <cellStyle name="40% - Accent4 3 5 2 2 4 3" xfId="26035"/>
    <cellStyle name="40% - Accent4 3 5 2 2 4 3 2" xfId="26036"/>
    <cellStyle name="40% - Accent4 3 5 2 2 4 4" xfId="26037"/>
    <cellStyle name="40% - Accent4 3 5 2 2 4 5" xfId="26038"/>
    <cellStyle name="40% - Accent4 3 5 2 2 4 6" xfId="26039"/>
    <cellStyle name="40% - Accent4 3 5 2 2 4 7" xfId="26040"/>
    <cellStyle name="40% - Accent4 3 5 2 2 5" xfId="26041"/>
    <cellStyle name="40% - Accent4 3 5 2 2 5 2" xfId="26042"/>
    <cellStyle name="40% - Accent4 3 5 2 2 6" xfId="26043"/>
    <cellStyle name="40% - Accent4 3 5 2 2 6 2" xfId="26044"/>
    <cellStyle name="40% - Accent4 3 5 2 2 7" xfId="26045"/>
    <cellStyle name="40% - Accent4 3 5 2 2 8" xfId="26046"/>
    <cellStyle name="40% - Accent4 3 5 2 2 9" xfId="26047"/>
    <cellStyle name="40% - Accent4 3 5 2 3" xfId="26048"/>
    <cellStyle name="40% - Accent4 3 5 2 3 2" xfId="26049"/>
    <cellStyle name="40% - Accent4 3 5 2 3 2 2" xfId="26050"/>
    <cellStyle name="40% - Accent4 3 5 2 3 3" xfId="26051"/>
    <cellStyle name="40% - Accent4 3 5 2 3 3 2" xfId="26052"/>
    <cellStyle name="40% - Accent4 3 5 2 3 4" xfId="26053"/>
    <cellStyle name="40% - Accent4 3 5 2 3 5" xfId="26054"/>
    <cellStyle name="40% - Accent4 3 5 2 3 6" xfId="26055"/>
    <cellStyle name="40% - Accent4 3 5 2 3 7" xfId="26056"/>
    <cellStyle name="40% - Accent4 3 5 2 4" xfId="26057"/>
    <cellStyle name="40% - Accent4 3 5 2 4 2" xfId="26058"/>
    <cellStyle name="40% - Accent4 3 5 2 4 2 2" xfId="26059"/>
    <cellStyle name="40% - Accent4 3 5 2 4 3" xfId="26060"/>
    <cellStyle name="40% - Accent4 3 5 2 4 3 2" xfId="26061"/>
    <cellStyle name="40% - Accent4 3 5 2 4 4" xfId="26062"/>
    <cellStyle name="40% - Accent4 3 5 2 4 5" xfId="26063"/>
    <cellStyle name="40% - Accent4 3 5 2 4 6" xfId="26064"/>
    <cellStyle name="40% - Accent4 3 5 2 4 7" xfId="26065"/>
    <cellStyle name="40% - Accent4 3 5 2 5" xfId="26066"/>
    <cellStyle name="40% - Accent4 3 5 2 5 2" xfId="26067"/>
    <cellStyle name="40% - Accent4 3 5 2 5 2 2" xfId="26068"/>
    <cellStyle name="40% - Accent4 3 5 2 5 3" xfId="26069"/>
    <cellStyle name="40% - Accent4 3 5 2 5 3 2" xfId="26070"/>
    <cellStyle name="40% - Accent4 3 5 2 5 4" xfId="26071"/>
    <cellStyle name="40% - Accent4 3 5 2 5 5" xfId="26072"/>
    <cellStyle name="40% - Accent4 3 5 2 5 6" xfId="26073"/>
    <cellStyle name="40% - Accent4 3 5 2 5 7" xfId="26074"/>
    <cellStyle name="40% - Accent4 3 5 2 6" xfId="26075"/>
    <cellStyle name="40% - Accent4 3 5 2 6 2" xfId="26076"/>
    <cellStyle name="40% - Accent4 3 5 2 7" xfId="26077"/>
    <cellStyle name="40% - Accent4 3 5 2 7 2" xfId="26078"/>
    <cellStyle name="40% - Accent4 3 5 2 8" xfId="26079"/>
    <cellStyle name="40% - Accent4 3 5 2 9" xfId="26080"/>
    <cellStyle name="40% - Accent4 3 5 3" xfId="26081"/>
    <cellStyle name="40% - Accent4 3 5 3 10" xfId="26082"/>
    <cellStyle name="40% - Accent4 3 5 3 11" xfId="26083"/>
    <cellStyle name="40% - Accent4 3 5 3 2" xfId="26084"/>
    <cellStyle name="40% - Accent4 3 5 3 2 10" xfId="26085"/>
    <cellStyle name="40% - Accent4 3 5 3 2 2" xfId="26086"/>
    <cellStyle name="40% - Accent4 3 5 3 2 2 2" xfId="26087"/>
    <cellStyle name="40% - Accent4 3 5 3 2 2 2 2" xfId="26088"/>
    <cellStyle name="40% - Accent4 3 5 3 2 2 3" xfId="26089"/>
    <cellStyle name="40% - Accent4 3 5 3 2 2 3 2" xfId="26090"/>
    <cellStyle name="40% - Accent4 3 5 3 2 2 4" xfId="26091"/>
    <cellStyle name="40% - Accent4 3 5 3 2 2 5" xfId="26092"/>
    <cellStyle name="40% - Accent4 3 5 3 2 2 6" xfId="26093"/>
    <cellStyle name="40% - Accent4 3 5 3 2 2 7" xfId="26094"/>
    <cellStyle name="40% - Accent4 3 5 3 2 3" xfId="26095"/>
    <cellStyle name="40% - Accent4 3 5 3 2 3 2" xfId="26096"/>
    <cellStyle name="40% - Accent4 3 5 3 2 3 2 2" xfId="26097"/>
    <cellStyle name="40% - Accent4 3 5 3 2 3 3" xfId="26098"/>
    <cellStyle name="40% - Accent4 3 5 3 2 3 3 2" xfId="26099"/>
    <cellStyle name="40% - Accent4 3 5 3 2 3 4" xfId="26100"/>
    <cellStyle name="40% - Accent4 3 5 3 2 3 5" xfId="26101"/>
    <cellStyle name="40% - Accent4 3 5 3 2 3 6" xfId="26102"/>
    <cellStyle name="40% - Accent4 3 5 3 2 3 7" xfId="26103"/>
    <cellStyle name="40% - Accent4 3 5 3 2 4" xfId="26104"/>
    <cellStyle name="40% - Accent4 3 5 3 2 4 2" xfId="26105"/>
    <cellStyle name="40% - Accent4 3 5 3 2 4 2 2" xfId="26106"/>
    <cellStyle name="40% - Accent4 3 5 3 2 4 3" xfId="26107"/>
    <cellStyle name="40% - Accent4 3 5 3 2 4 3 2" xfId="26108"/>
    <cellStyle name="40% - Accent4 3 5 3 2 4 4" xfId="26109"/>
    <cellStyle name="40% - Accent4 3 5 3 2 4 5" xfId="26110"/>
    <cellStyle name="40% - Accent4 3 5 3 2 4 6" xfId="26111"/>
    <cellStyle name="40% - Accent4 3 5 3 2 4 7" xfId="26112"/>
    <cellStyle name="40% - Accent4 3 5 3 2 5" xfId="26113"/>
    <cellStyle name="40% - Accent4 3 5 3 2 5 2" xfId="26114"/>
    <cellStyle name="40% - Accent4 3 5 3 2 6" xfId="26115"/>
    <cellStyle name="40% - Accent4 3 5 3 2 6 2" xfId="26116"/>
    <cellStyle name="40% - Accent4 3 5 3 2 7" xfId="26117"/>
    <cellStyle name="40% - Accent4 3 5 3 2 8" xfId="26118"/>
    <cellStyle name="40% - Accent4 3 5 3 2 9" xfId="26119"/>
    <cellStyle name="40% - Accent4 3 5 3 3" xfId="26120"/>
    <cellStyle name="40% - Accent4 3 5 3 3 2" xfId="26121"/>
    <cellStyle name="40% - Accent4 3 5 3 3 2 2" xfId="26122"/>
    <cellStyle name="40% - Accent4 3 5 3 3 3" xfId="26123"/>
    <cellStyle name="40% - Accent4 3 5 3 3 3 2" xfId="26124"/>
    <cellStyle name="40% - Accent4 3 5 3 3 4" xfId="26125"/>
    <cellStyle name="40% - Accent4 3 5 3 3 5" xfId="26126"/>
    <cellStyle name="40% - Accent4 3 5 3 3 6" xfId="26127"/>
    <cellStyle name="40% - Accent4 3 5 3 3 7" xfId="26128"/>
    <cellStyle name="40% - Accent4 3 5 3 4" xfId="26129"/>
    <cellStyle name="40% - Accent4 3 5 3 4 2" xfId="26130"/>
    <cellStyle name="40% - Accent4 3 5 3 4 2 2" xfId="26131"/>
    <cellStyle name="40% - Accent4 3 5 3 4 3" xfId="26132"/>
    <cellStyle name="40% - Accent4 3 5 3 4 3 2" xfId="26133"/>
    <cellStyle name="40% - Accent4 3 5 3 4 4" xfId="26134"/>
    <cellStyle name="40% - Accent4 3 5 3 4 5" xfId="26135"/>
    <cellStyle name="40% - Accent4 3 5 3 4 6" xfId="26136"/>
    <cellStyle name="40% - Accent4 3 5 3 4 7" xfId="26137"/>
    <cellStyle name="40% - Accent4 3 5 3 5" xfId="26138"/>
    <cellStyle name="40% - Accent4 3 5 3 5 2" xfId="26139"/>
    <cellStyle name="40% - Accent4 3 5 3 5 2 2" xfId="26140"/>
    <cellStyle name="40% - Accent4 3 5 3 5 3" xfId="26141"/>
    <cellStyle name="40% - Accent4 3 5 3 5 3 2" xfId="26142"/>
    <cellStyle name="40% - Accent4 3 5 3 5 4" xfId="26143"/>
    <cellStyle name="40% - Accent4 3 5 3 5 5" xfId="26144"/>
    <cellStyle name="40% - Accent4 3 5 3 5 6" xfId="26145"/>
    <cellStyle name="40% - Accent4 3 5 3 5 7" xfId="26146"/>
    <cellStyle name="40% - Accent4 3 5 3 6" xfId="26147"/>
    <cellStyle name="40% - Accent4 3 5 3 6 2" xfId="26148"/>
    <cellStyle name="40% - Accent4 3 5 3 7" xfId="26149"/>
    <cellStyle name="40% - Accent4 3 5 3 7 2" xfId="26150"/>
    <cellStyle name="40% - Accent4 3 5 3 8" xfId="26151"/>
    <cellStyle name="40% - Accent4 3 5 3 9" xfId="26152"/>
    <cellStyle name="40% - Accent4 3 5 4" xfId="26153"/>
    <cellStyle name="40% - Accent4 3 5 4 10" xfId="26154"/>
    <cellStyle name="40% - Accent4 3 5 4 2" xfId="26155"/>
    <cellStyle name="40% - Accent4 3 5 4 2 2" xfId="26156"/>
    <cellStyle name="40% - Accent4 3 5 4 2 2 2" xfId="26157"/>
    <cellStyle name="40% - Accent4 3 5 4 2 3" xfId="26158"/>
    <cellStyle name="40% - Accent4 3 5 4 2 3 2" xfId="26159"/>
    <cellStyle name="40% - Accent4 3 5 4 2 4" xfId="26160"/>
    <cellStyle name="40% - Accent4 3 5 4 2 5" xfId="26161"/>
    <cellStyle name="40% - Accent4 3 5 4 2 6" xfId="26162"/>
    <cellStyle name="40% - Accent4 3 5 4 2 7" xfId="26163"/>
    <cellStyle name="40% - Accent4 3 5 4 3" xfId="26164"/>
    <cellStyle name="40% - Accent4 3 5 4 3 2" xfId="26165"/>
    <cellStyle name="40% - Accent4 3 5 4 3 2 2" xfId="26166"/>
    <cellStyle name="40% - Accent4 3 5 4 3 3" xfId="26167"/>
    <cellStyle name="40% - Accent4 3 5 4 3 3 2" xfId="26168"/>
    <cellStyle name="40% - Accent4 3 5 4 3 4" xfId="26169"/>
    <cellStyle name="40% - Accent4 3 5 4 3 5" xfId="26170"/>
    <cellStyle name="40% - Accent4 3 5 4 3 6" xfId="26171"/>
    <cellStyle name="40% - Accent4 3 5 4 3 7" xfId="26172"/>
    <cellStyle name="40% - Accent4 3 5 4 4" xfId="26173"/>
    <cellStyle name="40% - Accent4 3 5 4 4 2" xfId="26174"/>
    <cellStyle name="40% - Accent4 3 5 4 4 2 2" xfId="26175"/>
    <cellStyle name="40% - Accent4 3 5 4 4 3" xfId="26176"/>
    <cellStyle name="40% - Accent4 3 5 4 4 3 2" xfId="26177"/>
    <cellStyle name="40% - Accent4 3 5 4 4 4" xfId="26178"/>
    <cellStyle name="40% - Accent4 3 5 4 4 5" xfId="26179"/>
    <cellStyle name="40% - Accent4 3 5 4 4 6" xfId="26180"/>
    <cellStyle name="40% - Accent4 3 5 4 4 7" xfId="26181"/>
    <cellStyle name="40% - Accent4 3 5 4 5" xfId="26182"/>
    <cellStyle name="40% - Accent4 3 5 4 5 2" xfId="26183"/>
    <cellStyle name="40% - Accent4 3 5 4 6" xfId="26184"/>
    <cellStyle name="40% - Accent4 3 5 4 6 2" xfId="26185"/>
    <cellStyle name="40% - Accent4 3 5 4 7" xfId="26186"/>
    <cellStyle name="40% - Accent4 3 5 4 8" xfId="26187"/>
    <cellStyle name="40% - Accent4 3 5 4 9" xfId="26188"/>
    <cellStyle name="40% - Accent4 3 5 5" xfId="26189"/>
    <cellStyle name="40% - Accent4 3 5 5 2" xfId="26190"/>
    <cellStyle name="40% - Accent4 3 5 5 2 2" xfId="26191"/>
    <cellStyle name="40% - Accent4 3 5 5 3" xfId="26192"/>
    <cellStyle name="40% - Accent4 3 5 5 3 2" xfId="26193"/>
    <cellStyle name="40% - Accent4 3 5 5 4" xfId="26194"/>
    <cellStyle name="40% - Accent4 3 5 5 5" xfId="26195"/>
    <cellStyle name="40% - Accent4 3 5 5 6" xfId="26196"/>
    <cellStyle name="40% - Accent4 3 5 5 7" xfId="26197"/>
    <cellStyle name="40% - Accent4 3 5 6" xfId="26198"/>
    <cellStyle name="40% - Accent4 3 5 6 2" xfId="26199"/>
    <cellStyle name="40% - Accent4 3 5 6 2 2" xfId="26200"/>
    <cellStyle name="40% - Accent4 3 5 6 3" xfId="26201"/>
    <cellStyle name="40% - Accent4 3 5 6 3 2" xfId="26202"/>
    <cellStyle name="40% - Accent4 3 5 6 4" xfId="26203"/>
    <cellStyle name="40% - Accent4 3 5 6 5" xfId="26204"/>
    <cellStyle name="40% - Accent4 3 5 6 6" xfId="26205"/>
    <cellStyle name="40% - Accent4 3 5 6 7" xfId="26206"/>
    <cellStyle name="40% - Accent4 3 5 7" xfId="26207"/>
    <cellStyle name="40% - Accent4 3 5 7 2" xfId="26208"/>
    <cellStyle name="40% - Accent4 3 5 7 2 2" xfId="26209"/>
    <cellStyle name="40% - Accent4 3 5 7 3" xfId="26210"/>
    <cellStyle name="40% - Accent4 3 5 7 3 2" xfId="26211"/>
    <cellStyle name="40% - Accent4 3 5 7 4" xfId="26212"/>
    <cellStyle name="40% - Accent4 3 5 7 5" xfId="26213"/>
    <cellStyle name="40% - Accent4 3 5 7 6" xfId="26214"/>
    <cellStyle name="40% - Accent4 3 5 7 7" xfId="26215"/>
    <cellStyle name="40% - Accent4 3 5 8" xfId="26216"/>
    <cellStyle name="40% - Accent4 3 5 8 2" xfId="26217"/>
    <cellStyle name="40% - Accent4 3 5 9" xfId="26218"/>
    <cellStyle name="40% - Accent4 3 5 9 2" xfId="26219"/>
    <cellStyle name="40% - Accent4 3 6" xfId="26220"/>
    <cellStyle name="40% - Accent4 3 6 10" xfId="26221"/>
    <cellStyle name="40% - Accent4 3 6 11" xfId="26222"/>
    <cellStyle name="40% - Accent4 3 6 12" xfId="26223"/>
    <cellStyle name="40% - Accent4 3 6 13" xfId="26224"/>
    <cellStyle name="40% - Accent4 3 6 2" xfId="26225"/>
    <cellStyle name="40% - Accent4 3 6 2 10" xfId="26226"/>
    <cellStyle name="40% - Accent4 3 6 2 11" xfId="26227"/>
    <cellStyle name="40% - Accent4 3 6 2 2" xfId="26228"/>
    <cellStyle name="40% - Accent4 3 6 2 2 10" xfId="26229"/>
    <cellStyle name="40% - Accent4 3 6 2 2 2" xfId="26230"/>
    <cellStyle name="40% - Accent4 3 6 2 2 2 2" xfId="26231"/>
    <cellStyle name="40% - Accent4 3 6 2 2 2 2 2" xfId="26232"/>
    <cellStyle name="40% - Accent4 3 6 2 2 2 3" xfId="26233"/>
    <cellStyle name="40% - Accent4 3 6 2 2 2 3 2" xfId="26234"/>
    <cellStyle name="40% - Accent4 3 6 2 2 2 4" xfId="26235"/>
    <cellStyle name="40% - Accent4 3 6 2 2 2 5" xfId="26236"/>
    <cellStyle name="40% - Accent4 3 6 2 2 2 6" xfId="26237"/>
    <cellStyle name="40% - Accent4 3 6 2 2 2 7" xfId="26238"/>
    <cellStyle name="40% - Accent4 3 6 2 2 3" xfId="26239"/>
    <cellStyle name="40% - Accent4 3 6 2 2 3 2" xfId="26240"/>
    <cellStyle name="40% - Accent4 3 6 2 2 3 2 2" xfId="26241"/>
    <cellStyle name="40% - Accent4 3 6 2 2 3 3" xfId="26242"/>
    <cellStyle name="40% - Accent4 3 6 2 2 3 3 2" xfId="26243"/>
    <cellStyle name="40% - Accent4 3 6 2 2 3 4" xfId="26244"/>
    <cellStyle name="40% - Accent4 3 6 2 2 3 5" xfId="26245"/>
    <cellStyle name="40% - Accent4 3 6 2 2 3 6" xfId="26246"/>
    <cellStyle name="40% - Accent4 3 6 2 2 3 7" xfId="26247"/>
    <cellStyle name="40% - Accent4 3 6 2 2 4" xfId="26248"/>
    <cellStyle name="40% - Accent4 3 6 2 2 4 2" xfId="26249"/>
    <cellStyle name="40% - Accent4 3 6 2 2 4 2 2" xfId="26250"/>
    <cellStyle name="40% - Accent4 3 6 2 2 4 3" xfId="26251"/>
    <cellStyle name="40% - Accent4 3 6 2 2 4 3 2" xfId="26252"/>
    <cellStyle name="40% - Accent4 3 6 2 2 4 4" xfId="26253"/>
    <cellStyle name="40% - Accent4 3 6 2 2 4 5" xfId="26254"/>
    <cellStyle name="40% - Accent4 3 6 2 2 4 6" xfId="26255"/>
    <cellStyle name="40% - Accent4 3 6 2 2 4 7" xfId="26256"/>
    <cellStyle name="40% - Accent4 3 6 2 2 5" xfId="26257"/>
    <cellStyle name="40% - Accent4 3 6 2 2 5 2" xfId="26258"/>
    <cellStyle name="40% - Accent4 3 6 2 2 6" xfId="26259"/>
    <cellStyle name="40% - Accent4 3 6 2 2 6 2" xfId="26260"/>
    <cellStyle name="40% - Accent4 3 6 2 2 7" xfId="26261"/>
    <cellStyle name="40% - Accent4 3 6 2 2 8" xfId="26262"/>
    <cellStyle name="40% - Accent4 3 6 2 2 9" xfId="26263"/>
    <cellStyle name="40% - Accent4 3 6 2 3" xfId="26264"/>
    <cellStyle name="40% - Accent4 3 6 2 3 2" xfId="26265"/>
    <cellStyle name="40% - Accent4 3 6 2 3 2 2" xfId="26266"/>
    <cellStyle name="40% - Accent4 3 6 2 3 3" xfId="26267"/>
    <cellStyle name="40% - Accent4 3 6 2 3 3 2" xfId="26268"/>
    <cellStyle name="40% - Accent4 3 6 2 3 4" xfId="26269"/>
    <cellStyle name="40% - Accent4 3 6 2 3 5" xfId="26270"/>
    <cellStyle name="40% - Accent4 3 6 2 3 6" xfId="26271"/>
    <cellStyle name="40% - Accent4 3 6 2 3 7" xfId="26272"/>
    <cellStyle name="40% - Accent4 3 6 2 4" xfId="26273"/>
    <cellStyle name="40% - Accent4 3 6 2 4 2" xfId="26274"/>
    <cellStyle name="40% - Accent4 3 6 2 4 2 2" xfId="26275"/>
    <cellStyle name="40% - Accent4 3 6 2 4 3" xfId="26276"/>
    <cellStyle name="40% - Accent4 3 6 2 4 3 2" xfId="26277"/>
    <cellStyle name="40% - Accent4 3 6 2 4 4" xfId="26278"/>
    <cellStyle name="40% - Accent4 3 6 2 4 5" xfId="26279"/>
    <cellStyle name="40% - Accent4 3 6 2 4 6" xfId="26280"/>
    <cellStyle name="40% - Accent4 3 6 2 4 7" xfId="26281"/>
    <cellStyle name="40% - Accent4 3 6 2 5" xfId="26282"/>
    <cellStyle name="40% - Accent4 3 6 2 5 2" xfId="26283"/>
    <cellStyle name="40% - Accent4 3 6 2 5 2 2" xfId="26284"/>
    <cellStyle name="40% - Accent4 3 6 2 5 3" xfId="26285"/>
    <cellStyle name="40% - Accent4 3 6 2 5 3 2" xfId="26286"/>
    <cellStyle name="40% - Accent4 3 6 2 5 4" xfId="26287"/>
    <cellStyle name="40% - Accent4 3 6 2 5 5" xfId="26288"/>
    <cellStyle name="40% - Accent4 3 6 2 5 6" xfId="26289"/>
    <cellStyle name="40% - Accent4 3 6 2 5 7" xfId="26290"/>
    <cellStyle name="40% - Accent4 3 6 2 6" xfId="26291"/>
    <cellStyle name="40% - Accent4 3 6 2 6 2" xfId="26292"/>
    <cellStyle name="40% - Accent4 3 6 2 7" xfId="26293"/>
    <cellStyle name="40% - Accent4 3 6 2 7 2" xfId="26294"/>
    <cellStyle name="40% - Accent4 3 6 2 8" xfId="26295"/>
    <cellStyle name="40% - Accent4 3 6 2 9" xfId="26296"/>
    <cellStyle name="40% - Accent4 3 6 3" xfId="26297"/>
    <cellStyle name="40% - Accent4 3 6 3 10" xfId="26298"/>
    <cellStyle name="40% - Accent4 3 6 3 11" xfId="26299"/>
    <cellStyle name="40% - Accent4 3 6 3 2" xfId="26300"/>
    <cellStyle name="40% - Accent4 3 6 3 2 10" xfId="26301"/>
    <cellStyle name="40% - Accent4 3 6 3 2 2" xfId="26302"/>
    <cellStyle name="40% - Accent4 3 6 3 2 2 2" xfId="26303"/>
    <cellStyle name="40% - Accent4 3 6 3 2 2 2 2" xfId="26304"/>
    <cellStyle name="40% - Accent4 3 6 3 2 2 3" xfId="26305"/>
    <cellStyle name="40% - Accent4 3 6 3 2 2 3 2" xfId="26306"/>
    <cellStyle name="40% - Accent4 3 6 3 2 2 4" xfId="26307"/>
    <cellStyle name="40% - Accent4 3 6 3 2 2 5" xfId="26308"/>
    <cellStyle name="40% - Accent4 3 6 3 2 2 6" xfId="26309"/>
    <cellStyle name="40% - Accent4 3 6 3 2 2 7" xfId="26310"/>
    <cellStyle name="40% - Accent4 3 6 3 2 3" xfId="26311"/>
    <cellStyle name="40% - Accent4 3 6 3 2 3 2" xfId="26312"/>
    <cellStyle name="40% - Accent4 3 6 3 2 3 2 2" xfId="26313"/>
    <cellStyle name="40% - Accent4 3 6 3 2 3 3" xfId="26314"/>
    <cellStyle name="40% - Accent4 3 6 3 2 3 3 2" xfId="26315"/>
    <cellStyle name="40% - Accent4 3 6 3 2 3 4" xfId="26316"/>
    <cellStyle name="40% - Accent4 3 6 3 2 3 5" xfId="26317"/>
    <cellStyle name="40% - Accent4 3 6 3 2 3 6" xfId="26318"/>
    <cellStyle name="40% - Accent4 3 6 3 2 3 7" xfId="26319"/>
    <cellStyle name="40% - Accent4 3 6 3 2 4" xfId="26320"/>
    <cellStyle name="40% - Accent4 3 6 3 2 4 2" xfId="26321"/>
    <cellStyle name="40% - Accent4 3 6 3 2 4 2 2" xfId="26322"/>
    <cellStyle name="40% - Accent4 3 6 3 2 4 3" xfId="26323"/>
    <cellStyle name="40% - Accent4 3 6 3 2 4 3 2" xfId="26324"/>
    <cellStyle name="40% - Accent4 3 6 3 2 4 4" xfId="26325"/>
    <cellStyle name="40% - Accent4 3 6 3 2 4 5" xfId="26326"/>
    <cellStyle name="40% - Accent4 3 6 3 2 4 6" xfId="26327"/>
    <cellStyle name="40% - Accent4 3 6 3 2 4 7" xfId="26328"/>
    <cellStyle name="40% - Accent4 3 6 3 2 5" xfId="26329"/>
    <cellStyle name="40% - Accent4 3 6 3 2 5 2" xfId="26330"/>
    <cellStyle name="40% - Accent4 3 6 3 2 6" xfId="26331"/>
    <cellStyle name="40% - Accent4 3 6 3 2 6 2" xfId="26332"/>
    <cellStyle name="40% - Accent4 3 6 3 2 7" xfId="26333"/>
    <cellStyle name="40% - Accent4 3 6 3 2 8" xfId="26334"/>
    <cellStyle name="40% - Accent4 3 6 3 2 9" xfId="26335"/>
    <cellStyle name="40% - Accent4 3 6 3 3" xfId="26336"/>
    <cellStyle name="40% - Accent4 3 6 3 3 2" xfId="26337"/>
    <cellStyle name="40% - Accent4 3 6 3 3 2 2" xfId="26338"/>
    <cellStyle name="40% - Accent4 3 6 3 3 3" xfId="26339"/>
    <cellStyle name="40% - Accent4 3 6 3 3 3 2" xfId="26340"/>
    <cellStyle name="40% - Accent4 3 6 3 3 4" xfId="26341"/>
    <cellStyle name="40% - Accent4 3 6 3 3 5" xfId="26342"/>
    <cellStyle name="40% - Accent4 3 6 3 3 6" xfId="26343"/>
    <cellStyle name="40% - Accent4 3 6 3 3 7" xfId="26344"/>
    <cellStyle name="40% - Accent4 3 6 3 4" xfId="26345"/>
    <cellStyle name="40% - Accent4 3 6 3 4 2" xfId="26346"/>
    <cellStyle name="40% - Accent4 3 6 3 4 2 2" xfId="26347"/>
    <cellStyle name="40% - Accent4 3 6 3 4 3" xfId="26348"/>
    <cellStyle name="40% - Accent4 3 6 3 4 3 2" xfId="26349"/>
    <cellStyle name="40% - Accent4 3 6 3 4 4" xfId="26350"/>
    <cellStyle name="40% - Accent4 3 6 3 4 5" xfId="26351"/>
    <cellStyle name="40% - Accent4 3 6 3 4 6" xfId="26352"/>
    <cellStyle name="40% - Accent4 3 6 3 4 7" xfId="26353"/>
    <cellStyle name="40% - Accent4 3 6 3 5" xfId="26354"/>
    <cellStyle name="40% - Accent4 3 6 3 5 2" xfId="26355"/>
    <cellStyle name="40% - Accent4 3 6 3 5 2 2" xfId="26356"/>
    <cellStyle name="40% - Accent4 3 6 3 5 3" xfId="26357"/>
    <cellStyle name="40% - Accent4 3 6 3 5 3 2" xfId="26358"/>
    <cellStyle name="40% - Accent4 3 6 3 5 4" xfId="26359"/>
    <cellStyle name="40% - Accent4 3 6 3 5 5" xfId="26360"/>
    <cellStyle name="40% - Accent4 3 6 3 5 6" xfId="26361"/>
    <cellStyle name="40% - Accent4 3 6 3 5 7" xfId="26362"/>
    <cellStyle name="40% - Accent4 3 6 3 6" xfId="26363"/>
    <cellStyle name="40% - Accent4 3 6 3 6 2" xfId="26364"/>
    <cellStyle name="40% - Accent4 3 6 3 7" xfId="26365"/>
    <cellStyle name="40% - Accent4 3 6 3 7 2" xfId="26366"/>
    <cellStyle name="40% - Accent4 3 6 3 8" xfId="26367"/>
    <cellStyle name="40% - Accent4 3 6 3 9" xfId="26368"/>
    <cellStyle name="40% - Accent4 3 6 4" xfId="26369"/>
    <cellStyle name="40% - Accent4 3 6 4 10" xfId="26370"/>
    <cellStyle name="40% - Accent4 3 6 4 2" xfId="26371"/>
    <cellStyle name="40% - Accent4 3 6 4 2 2" xfId="26372"/>
    <cellStyle name="40% - Accent4 3 6 4 2 2 2" xfId="26373"/>
    <cellStyle name="40% - Accent4 3 6 4 2 3" xfId="26374"/>
    <cellStyle name="40% - Accent4 3 6 4 2 3 2" xfId="26375"/>
    <cellStyle name="40% - Accent4 3 6 4 2 4" xfId="26376"/>
    <cellStyle name="40% - Accent4 3 6 4 2 5" xfId="26377"/>
    <cellStyle name="40% - Accent4 3 6 4 2 6" xfId="26378"/>
    <cellStyle name="40% - Accent4 3 6 4 2 7" xfId="26379"/>
    <cellStyle name="40% - Accent4 3 6 4 3" xfId="26380"/>
    <cellStyle name="40% - Accent4 3 6 4 3 2" xfId="26381"/>
    <cellStyle name="40% - Accent4 3 6 4 3 2 2" xfId="26382"/>
    <cellStyle name="40% - Accent4 3 6 4 3 3" xfId="26383"/>
    <cellStyle name="40% - Accent4 3 6 4 3 3 2" xfId="26384"/>
    <cellStyle name="40% - Accent4 3 6 4 3 4" xfId="26385"/>
    <cellStyle name="40% - Accent4 3 6 4 3 5" xfId="26386"/>
    <cellStyle name="40% - Accent4 3 6 4 3 6" xfId="26387"/>
    <cellStyle name="40% - Accent4 3 6 4 3 7" xfId="26388"/>
    <cellStyle name="40% - Accent4 3 6 4 4" xfId="26389"/>
    <cellStyle name="40% - Accent4 3 6 4 4 2" xfId="26390"/>
    <cellStyle name="40% - Accent4 3 6 4 4 2 2" xfId="26391"/>
    <cellStyle name="40% - Accent4 3 6 4 4 3" xfId="26392"/>
    <cellStyle name="40% - Accent4 3 6 4 4 3 2" xfId="26393"/>
    <cellStyle name="40% - Accent4 3 6 4 4 4" xfId="26394"/>
    <cellStyle name="40% - Accent4 3 6 4 4 5" xfId="26395"/>
    <cellStyle name="40% - Accent4 3 6 4 4 6" xfId="26396"/>
    <cellStyle name="40% - Accent4 3 6 4 4 7" xfId="26397"/>
    <cellStyle name="40% - Accent4 3 6 4 5" xfId="26398"/>
    <cellStyle name="40% - Accent4 3 6 4 5 2" xfId="26399"/>
    <cellStyle name="40% - Accent4 3 6 4 6" xfId="26400"/>
    <cellStyle name="40% - Accent4 3 6 4 6 2" xfId="26401"/>
    <cellStyle name="40% - Accent4 3 6 4 7" xfId="26402"/>
    <cellStyle name="40% - Accent4 3 6 4 8" xfId="26403"/>
    <cellStyle name="40% - Accent4 3 6 4 9" xfId="26404"/>
    <cellStyle name="40% - Accent4 3 6 5" xfId="26405"/>
    <cellStyle name="40% - Accent4 3 6 5 2" xfId="26406"/>
    <cellStyle name="40% - Accent4 3 6 5 2 2" xfId="26407"/>
    <cellStyle name="40% - Accent4 3 6 5 3" xfId="26408"/>
    <cellStyle name="40% - Accent4 3 6 5 3 2" xfId="26409"/>
    <cellStyle name="40% - Accent4 3 6 5 4" xfId="26410"/>
    <cellStyle name="40% - Accent4 3 6 5 5" xfId="26411"/>
    <cellStyle name="40% - Accent4 3 6 5 6" xfId="26412"/>
    <cellStyle name="40% - Accent4 3 6 5 7" xfId="26413"/>
    <cellStyle name="40% - Accent4 3 6 6" xfId="26414"/>
    <cellStyle name="40% - Accent4 3 6 6 2" xfId="26415"/>
    <cellStyle name="40% - Accent4 3 6 6 2 2" xfId="26416"/>
    <cellStyle name="40% - Accent4 3 6 6 3" xfId="26417"/>
    <cellStyle name="40% - Accent4 3 6 6 3 2" xfId="26418"/>
    <cellStyle name="40% - Accent4 3 6 6 4" xfId="26419"/>
    <cellStyle name="40% - Accent4 3 6 6 5" xfId="26420"/>
    <cellStyle name="40% - Accent4 3 6 6 6" xfId="26421"/>
    <cellStyle name="40% - Accent4 3 6 6 7" xfId="26422"/>
    <cellStyle name="40% - Accent4 3 6 7" xfId="26423"/>
    <cellStyle name="40% - Accent4 3 6 7 2" xfId="26424"/>
    <cellStyle name="40% - Accent4 3 6 7 2 2" xfId="26425"/>
    <cellStyle name="40% - Accent4 3 6 7 3" xfId="26426"/>
    <cellStyle name="40% - Accent4 3 6 7 3 2" xfId="26427"/>
    <cellStyle name="40% - Accent4 3 6 7 4" xfId="26428"/>
    <cellStyle name="40% - Accent4 3 6 7 5" xfId="26429"/>
    <cellStyle name="40% - Accent4 3 6 7 6" xfId="26430"/>
    <cellStyle name="40% - Accent4 3 6 7 7" xfId="26431"/>
    <cellStyle name="40% - Accent4 3 6 8" xfId="26432"/>
    <cellStyle name="40% - Accent4 3 6 8 2" xfId="26433"/>
    <cellStyle name="40% - Accent4 3 6 9" xfId="26434"/>
    <cellStyle name="40% - Accent4 3 6 9 2" xfId="26435"/>
    <cellStyle name="40% - Accent4 3 7" xfId="26436"/>
    <cellStyle name="40% - Accent4 3 7 10" xfId="26437"/>
    <cellStyle name="40% - Accent4 3 7 11" xfId="26438"/>
    <cellStyle name="40% - Accent4 3 7 2" xfId="26439"/>
    <cellStyle name="40% - Accent4 3 7 2 10" xfId="26440"/>
    <cellStyle name="40% - Accent4 3 7 2 2" xfId="26441"/>
    <cellStyle name="40% - Accent4 3 7 2 2 2" xfId="26442"/>
    <cellStyle name="40% - Accent4 3 7 2 2 2 2" xfId="26443"/>
    <cellStyle name="40% - Accent4 3 7 2 2 3" xfId="26444"/>
    <cellStyle name="40% - Accent4 3 7 2 2 3 2" xfId="26445"/>
    <cellStyle name="40% - Accent4 3 7 2 2 4" xfId="26446"/>
    <cellStyle name="40% - Accent4 3 7 2 2 5" xfId="26447"/>
    <cellStyle name="40% - Accent4 3 7 2 2 6" xfId="26448"/>
    <cellStyle name="40% - Accent4 3 7 2 2 7" xfId="26449"/>
    <cellStyle name="40% - Accent4 3 7 2 3" xfId="26450"/>
    <cellStyle name="40% - Accent4 3 7 2 3 2" xfId="26451"/>
    <cellStyle name="40% - Accent4 3 7 2 3 2 2" xfId="26452"/>
    <cellStyle name="40% - Accent4 3 7 2 3 3" xfId="26453"/>
    <cellStyle name="40% - Accent4 3 7 2 3 3 2" xfId="26454"/>
    <cellStyle name="40% - Accent4 3 7 2 3 4" xfId="26455"/>
    <cellStyle name="40% - Accent4 3 7 2 3 5" xfId="26456"/>
    <cellStyle name="40% - Accent4 3 7 2 3 6" xfId="26457"/>
    <cellStyle name="40% - Accent4 3 7 2 3 7" xfId="26458"/>
    <cellStyle name="40% - Accent4 3 7 2 4" xfId="26459"/>
    <cellStyle name="40% - Accent4 3 7 2 4 2" xfId="26460"/>
    <cellStyle name="40% - Accent4 3 7 2 4 2 2" xfId="26461"/>
    <cellStyle name="40% - Accent4 3 7 2 4 3" xfId="26462"/>
    <cellStyle name="40% - Accent4 3 7 2 4 3 2" xfId="26463"/>
    <cellStyle name="40% - Accent4 3 7 2 4 4" xfId="26464"/>
    <cellStyle name="40% - Accent4 3 7 2 4 5" xfId="26465"/>
    <cellStyle name="40% - Accent4 3 7 2 4 6" xfId="26466"/>
    <cellStyle name="40% - Accent4 3 7 2 4 7" xfId="26467"/>
    <cellStyle name="40% - Accent4 3 7 2 5" xfId="26468"/>
    <cellStyle name="40% - Accent4 3 7 2 5 2" xfId="26469"/>
    <cellStyle name="40% - Accent4 3 7 2 6" xfId="26470"/>
    <cellStyle name="40% - Accent4 3 7 2 6 2" xfId="26471"/>
    <cellStyle name="40% - Accent4 3 7 2 7" xfId="26472"/>
    <cellStyle name="40% - Accent4 3 7 2 8" xfId="26473"/>
    <cellStyle name="40% - Accent4 3 7 2 9" xfId="26474"/>
    <cellStyle name="40% - Accent4 3 7 3" xfId="26475"/>
    <cellStyle name="40% - Accent4 3 7 3 2" xfId="26476"/>
    <cellStyle name="40% - Accent4 3 7 3 2 2" xfId="26477"/>
    <cellStyle name="40% - Accent4 3 7 3 3" xfId="26478"/>
    <cellStyle name="40% - Accent4 3 7 3 3 2" xfId="26479"/>
    <cellStyle name="40% - Accent4 3 7 3 4" xfId="26480"/>
    <cellStyle name="40% - Accent4 3 7 3 5" xfId="26481"/>
    <cellStyle name="40% - Accent4 3 7 3 6" xfId="26482"/>
    <cellStyle name="40% - Accent4 3 7 3 7" xfId="26483"/>
    <cellStyle name="40% - Accent4 3 7 4" xfId="26484"/>
    <cellStyle name="40% - Accent4 3 7 4 2" xfId="26485"/>
    <cellStyle name="40% - Accent4 3 7 4 2 2" xfId="26486"/>
    <cellStyle name="40% - Accent4 3 7 4 3" xfId="26487"/>
    <cellStyle name="40% - Accent4 3 7 4 3 2" xfId="26488"/>
    <cellStyle name="40% - Accent4 3 7 4 4" xfId="26489"/>
    <cellStyle name="40% - Accent4 3 7 4 5" xfId="26490"/>
    <cellStyle name="40% - Accent4 3 7 4 6" xfId="26491"/>
    <cellStyle name="40% - Accent4 3 7 4 7" xfId="26492"/>
    <cellStyle name="40% - Accent4 3 7 5" xfId="26493"/>
    <cellStyle name="40% - Accent4 3 7 5 2" xfId="26494"/>
    <cellStyle name="40% - Accent4 3 7 5 2 2" xfId="26495"/>
    <cellStyle name="40% - Accent4 3 7 5 3" xfId="26496"/>
    <cellStyle name="40% - Accent4 3 7 5 3 2" xfId="26497"/>
    <cellStyle name="40% - Accent4 3 7 5 4" xfId="26498"/>
    <cellStyle name="40% - Accent4 3 7 5 5" xfId="26499"/>
    <cellStyle name="40% - Accent4 3 7 5 6" xfId="26500"/>
    <cellStyle name="40% - Accent4 3 7 5 7" xfId="26501"/>
    <cellStyle name="40% - Accent4 3 7 6" xfId="26502"/>
    <cellStyle name="40% - Accent4 3 7 6 2" xfId="26503"/>
    <cellStyle name="40% - Accent4 3 7 7" xfId="26504"/>
    <cellStyle name="40% - Accent4 3 7 7 2" xfId="26505"/>
    <cellStyle name="40% - Accent4 3 7 8" xfId="26506"/>
    <cellStyle name="40% - Accent4 3 7 9" xfId="26507"/>
    <cellStyle name="40% - Accent4 3 8" xfId="26508"/>
    <cellStyle name="40% - Accent4 3 8 10" xfId="26509"/>
    <cellStyle name="40% - Accent4 3 8 11" xfId="26510"/>
    <cellStyle name="40% - Accent4 3 8 2" xfId="26511"/>
    <cellStyle name="40% - Accent4 3 8 2 10" xfId="26512"/>
    <cellStyle name="40% - Accent4 3 8 2 2" xfId="26513"/>
    <cellStyle name="40% - Accent4 3 8 2 2 2" xfId="26514"/>
    <cellStyle name="40% - Accent4 3 8 2 2 2 2" xfId="26515"/>
    <cellStyle name="40% - Accent4 3 8 2 2 3" xfId="26516"/>
    <cellStyle name="40% - Accent4 3 8 2 2 3 2" xfId="26517"/>
    <cellStyle name="40% - Accent4 3 8 2 2 4" xfId="26518"/>
    <cellStyle name="40% - Accent4 3 8 2 2 5" xfId="26519"/>
    <cellStyle name="40% - Accent4 3 8 2 2 6" xfId="26520"/>
    <cellStyle name="40% - Accent4 3 8 2 2 7" xfId="26521"/>
    <cellStyle name="40% - Accent4 3 8 2 3" xfId="26522"/>
    <cellStyle name="40% - Accent4 3 8 2 3 2" xfId="26523"/>
    <cellStyle name="40% - Accent4 3 8 2 3 2 2" xfId="26524"/>
    <cellStyle name="40% - Accent4 3 8 2 3 3" xfId="26525"/>
    <cellStyle name="40% - Accent4 3 8 2 3 3 2" xfId="26526"/>
    <cellStyle name="40% - Accent4 3 8 2 3 4" xfId="26527"/>
    <cellStyle name="40% - Accent4 3 8 2 3 5" xfId="26528"/>
    <cellStyle name="40% - Accent4 3 8 2 3 6" xfId="26529"/>
    <cellStyle name="40% - Accent4 3 8 2 3 7" xfId="26530"/>
    <cellStyle name="40% - Accent4 3 8 2 4" xfId="26531"/>
    <cellStyle name="40% - Accent4 3 8 2 4 2" xfId="26532"/>
    <cellStyle name="40% - Accent4 3 8 2 4 2 2" xfId="26533"/>
    <cellStyle name="40% - Accent4 3 8 2 4 3" xfId="26534"/>
    <cellStyle name="40% - Accent4 3 8 2 4 3 2" xfId="26535"/>
    <cellStyle name="40% - Accent4 3 8 2 4 4" xfId="26536"/>
    <cellStyle name="40% - Accent4 3 8 2 4 5" xfId="26537"/>
    <cellStyle name="40% - Accent4 3 8 2 4 6" xfId="26538"/>
    <cellStyle name="40% - Accent4 3 8 2 4 7" xfId="26539"/>
    <cellStyle name="40% - Accent4 3 8 2 5" xfId="26540"/>
    <cellStyle name="40% - Accent4 3 8 2 5 2" xfId="26541"/>
    <cellStyle name="40% - Accent4 3 8 2 6" xfId="26542"/>
    <cellStyle name="40% - Accent4 3 8 2 6 2" xfId="26543"/>
    <cellStyle name="40% - Accent4 3 8 2 7" xfId="26544"/>
    <cellStyle name="40% - Accent4 3 8 2 8" xfId="26545"/>
    <cellStyle name="40% - Accent4 3 8 2 9" xfId="26546"/>
    <cellStyle name="40% - Accent4 3 8 3" xfId="26547"/>
    <cellStyle name="40% - Accent4 3 8 3 2" xfId="26548"/>
    <cellStyle name="40% - Accent4 3 8 3 2 2" xfId="26549"/>
    <cellStyle name="40% - Accent4 3 8 3 3" xfId="26550"/>
    <cellStyle name="40% - Accent4 3 8 3 3 2" xfId="26551"/>
    <cellStyle name="40% - Accent4 3 8 3 4" xfId="26552"/>
    <cellStyle name="40% - Accent4 3 8 3 5" xfId="26553"/>
    <cellStyle name="40% - Accent4 3 8 3 6" xfId="26554"/>
    <cellStyle name="40% - Accent4 3 8 3 7" xfId="26555"/>
    <cellStyle name="40% - Accent4 3 8 4" xfId="26556"/>
    <cellStyle name="40% - Accent4 3 8 4 2" xfId="26557"/>
    <cellStyle name="40% - Accent4 3 8 4 2 2" xfId="26558"/>
    <cellStyle name="40% - Accent4 3 8 4 3" xfId="26559"/>
    <cellStyle name="40% - Accent4 3 8 4 3 2" xfId="26560"/>
    <cellStyle name="40% - Accent4 3 8 4 4" xfId="26561"/>
    <cellStyle name="40% - Accent4 3 8 4 5" xfId="26562"/>
    <cellStyle name="40% - Accent4 3 8 4 6" xfId="26563"/>
    <cellStyle name="40% - Accent4 3 8 4 7" xfId="26564"/>
    <cellStyle name="40% - Accent4 3 8 5" xfId="26565"/>
    <cellStyle name="40% - Accent4 3 8 5 2" xfId="26566"/>
    <cellStyle name="40% - Accent4 3 8 5 2 2" xfId="26567"/>
    <cellStyle name="40% - Accent4 3 8 5 3" xfId="26568"/>
    <cellStyle name="40% - Accent4 3 8 5 3 2" xfId="26569"/>
    <cellStyle name="40% - Accent4 3 8 5 4" xfId="26570"/>
    <cellStyle name="40% - Accent4 3 8 5 5" xfId="26571"/>
    <cellStyle name="40% - Accent4 3 8 5 6" xfId="26572"/>
    <cellStyle name="40% - Accent4 3 8 5 7" xfId="26573"/>
    <cellStyle name="40% - Accent4 3 8 6" xfId="26574"/>
    <cellStyle name="40% - Accent4 3 8 6 2" xfId="26575"/>
    <cellStyle name="40% - Accent4 3 8 7" xfId="26576"/>
    <cellStyle name="40% - Accent4 3 8 7 2" xfId="26577"/>
    <cellStyle name="40% - Accent4 3 8 8" xfId="26578"/>
    <cellStyle name="40% - Accent4 3 8 9" xfId="26579"/>
    <cellStyle name="40% - Accent4 3 9" xfId="26580"/>
    <cellStyle name="40% - Accent4 3 9 10" xfId="26581"/>
    <cellStyle name="40% - Accent4 3 9 2" xfId="26582"/>
    <cellStyle name="40% - Accent4 3 9 2 2" xfId="26583"/>
    <cellStyle name="40% - Accent4 3 9 2 2 2" xfId="26584"/>
    <cellStyle name="40% - Accent4 3 9 2 3" xfId="26585"/>
    <cellStyle name="40% - Accent4 3 9 2 3 2" xfId="26586"/>
    <cellStyle name="40% - Accent4 3 9 2 4" xfId="26587"/>
    <cellStyle name="40% - Accent4 3 9 2 5" xfId="26588"/>
    <cellStyle name="40% - Accent4 3 9 2 6" xfId="26589"/>
    <cellStyle name="40% - Accent4 3 9 2 7" xfId="26590"/>
    <cellStyle name="40% - Accent4 3 9 3" xfId="26591"/>
    <cellStyle name="40% - Accent4 3 9 3 2" xfId="26592"/>
    <cellStyle name="40% - Accent4 3 9 3 2 2" xfId="26593"/>
    <cellStyle name="40% - Accent4 3 9 3 3" xfId="26594"/>
    <cellStyle name="40% - Accent4 3 9 3 3 2" xfId="26595"/>
    <cellStyle name="40% - Accent4 3 9 3 4" xfId="26596"/>
    <cellStyle name="40% - Accent4 3 9 3 5" xfId="26597"/>
    <cellStyle name="40% - Accent4 3 9 3 6" xfId="26598"/>
    <cellStyle name="40% - Accent4 3 9 3 7" xfId="26599"/>
    <cellStyle name="40% - Accent4 3 9 4" xfId="26600"/>
    <cellStyle name="40% - Accent4 3 9 4 2" xfId="26601"/>
    <cellStyle name="40% - Accent4 3 9 4 2 2" xfId="26602"/>
    <cellStyle name="40% - Accent4 3 9 4 3" xfId="26603"/>
    <cellStyle name="40% - Accent4 3 9 4 3 2" xfId="26604"/>
    <cellStyle name="40% - Accent4 3 9 4 4" xfId="26605"/>
    <cellStyle name="40% - Accent4 3 9 4 5" xfId="26606"/>
    <cellStyle name="40% - Accent4 3 9 4 6" xfId="26607"/>
    <cellStyle name="40% - Accent4 3 9 4 7" xfId="26608"/>
    <cellStyle name="40% - Accent4 3 9 5" xfId="26609"/>
    <cellStyle name="40% - Accent4 3 9 5 2" xfId="26610"/>
    <cellStyle name="40% - Accent4 3 9 6" xfId="26611"/>
    <cellStyle name="40% - Accent4 3 9 6 2" xfId="26612"/>
    <cellStyle name="40% - Accent4 3 9 7" xfId="26613"/>
    <cellStyle name="40% - Accent4 3 9 8" xfId="26614"/>
    <cellStyle name="40% - Accent4 3 9 9" xfId="26615"/>
    <cellStyle name="40% - Accent4 4" xfId="26616"/>
    <cellStyle name="40% - Accent4 4 2" xfId="26617"/>
    <cellStyle name="40% - Accent4 4 3" xfId="37942"/>
    <cellStyle name="40% - Accent4 5" xfId="26618"/>
    <cellStyle name="40% - Accent4 5 2" xfId="26619"/>
    <cellStyle name="40% - Accent4 5 3" xfId="26620"/>
    <cellStyle name="40% - Accent4 6" xfId="26621"/>
    <cellStyle name="40% - Accent4 6 2" xfId="37943"/>
    <cellStyle name="40% - Accent4 7" xfId="26622"/>
    <cellStyle name="40% - Accent4 8" xfId="37944"/>
    <cellStyle name="40% - Accent5" xfId="640" builtinId="47" customBuiltin="1"/>
    <cellStyle name="40% - Accent5 2" xfId="74"/>
    <cellStyle name="40% - Accent5 2 10" xfId="26623"/>
    <cellStyle name="40% - Accent5 2 10 2" xfId="26624"/>
    <cellStyle name="40% - Accent5 2 10 2 2" xfId="26625"/>
    <cellStyle name="40% - Accent5 2 10 3" xfId="26626"/>
    <cellStyle name="40% - Accent5 2 10 3 2" xfId="26627"/>
    <cellStyle name="40% - Accent5 2 10 4" xfId="26628"/>
    <cellStyle name="40% - Accent5 2 10 5" xfId="26629"/>
    <cellStyle name="40% - Accent5 2 10 6" xfId="26630"/>
    <cellStyle name="40% - Accent5 2 10 7" xfId="26631"/>
    <cellStyle name="40% - Accent5 2 11" xfId="26632"/>
    <cellStyle name="40% - Accent5 2 11 2" xfId="26633"/>
    <cellStyle name="40% - Accent5 2 11 2 2" xfId="26634"/>
    <cellStyle name="40% - Accent5 2 11 3" xfId="26635"/>
    <cellStyle name="40% - Accent5 2 11 3 2" xfId="26636"/>
    <cellStyle name="40% - Accent5 2 11 4" xfId="26637"/>
    <cellStyle name="40% - Accent5 2 11 5" xfId="26638"/>
    <cellStyle name="40% - Accent5 2 11 6" xfId="26639"/>
    <cellStyle name="40% - Accent5 2 11 7" xfId="26640"/>
    <cellStyle name="40% - Accent5 2 12" xfId="26641"/>
    <cellStyle name="40% - Accent5 2 12 2" xfId="26642"/>
    <cellStyle name="40% - Accent5 2 12 2 2" xfId="26643"/>
    <cellStyle name="40% - Accent5 2 12 3" xfId="26644"/>
    <cellStyle name="40% - Accent5 2 12 3 2" xfId="26645"/>
    <cellStyle name="40% - Accent5 2 12 4" xfId="26646"/>
    <cellStyle name="40% - Accent5 2 12 5" xfId="26647"/>
    <cellStyle name="40% - Accent5 2 12 6" xfId="26648"/>
    <cellStyle name="40% - Accent5 2 12 7" xfId="26649"/>
    <cellStyle name="40% - Accent5 2 13" xfId="26650"/>
    <cellStyle name="40% - Accent5 2 13 2" xfId="26651"/>
    <cellStyle name="40% - Accent5 2 14" xfId="26652"/>
    <cellStyle name="40% - Accent5 2 14 2" xfId="26653"/>
    <cellStyle name="40% - Accent5 2 15" xfId="26654"/>
    <cellStyle name="40% - Accent5 2 16" xfId="26655"/>
    <cellStyle name="40% - Accent5 2 17" xfId="26656"/>
    <cellStyle name="40% - Accent5 2 18" xfId="26657"/>
    <cellStyle name="40% - Accent5 2 2" xfId="26658"/>
    <cellStyle name="40% - Accent5 2 2 10" xfId="26659"/>
    <cellStyle name="40% - Accent5 2 2 11" xfId="26660"/>
    <cellStyle name="40% - Accent5 2 2 12" xfId="26661"/>
    <cellStyle name="40% - Accent5 2 2 13" xfId="26662"/>
    <cellStyle name="40% - Accent5 2 2 2" xfId="26663"/>
    <cellStyle name="40% - Accent5 2 2 2 10" xfId="26664"/>
    <cellStyle name="40% - Accent5 2 2 2 11" xfId="26665"/>
    <cellStyle name="40% - Accent5 2 2 2 2" xfId="26666"/>
    <cellStyle name="40% - Accent5 2 2 2 2 10" xfId="26667"/>
    <cellStyle name="40% - Accent5 2 2 2 2 2" xfId="26668"/>
    <cellStyle name="40% - Accent5 2 2 2 2 2 2" xfId="26669"/>
    <cellStyle name="40% - Accent5 2 2 2 2 2 2 2" xfId="26670"/>
    <cellStyle name="40% - Accent5 2 2 2 2 2 3" xfId="26671"/>
    <cellStyle name="40% - Accent5 2 2 2 2 2 3 2" xfId="26672"/>
    <cellStyle name="40% - Accent5 2 2 2 2 2 4" xfId="26673"/>
    <cellStyle name="40% - Accent5 2 2 2 2 2 5" xfId="26674"/>
    <cellStyle name="40% - Accent5 2 2 2 2 2 6" xfId="26675"/>
    <cellStyle name="40% - Accent5 2 2 2 2 2 7" xfId="26676"/>
    <cellStyle name="40% - Accent5 2 2 2 2 3" xfId="26677"/>
    <cellStyle name="40% - Accent5 2 2 2 2 3 2" xfId="26678"/>
    <cellStyle name="40% - Accent5 2 2 2 2 3 2 2" xfId="26679"/>
    <cellStyle name="40% - Accent5 2 2 2 2 3 3" xfId="26680"/>
    <cellStyle name="40% - Accent5 2 2 2 2 3 3 2" xfId="26681"/>
    <cellStyle name="40% - Accent5 2 2 2 2 3 4" xfId="26682"/>
    <cellStyle name="40% - Accent5 2 2 2 2 3 5" xfId="26683"/>
    <cellStyle name="40% - Accent5 2 2 2 2 3 6" xfId="26684"/>
    <cellStyle name="40% - Accent5 2 2 2 2 3 7" xfId="26685"/>
    <cellStyle name="40% - Accent5 2 2 2 2 4" xfId="26686"/>
    <cellStyle name="40% - Accent5 2 2 2 2 4 2" xfId="26687"/>
    <cellStyle name="40% - Accent5 2 2 2 2 4 2 2" xfId="26688"/>
    <cellStyle name="40% - Accent5 2 2 2 2 4 3" xfId="26689"/>
    <cellStyle name="40% - Accent5 2 2 2 2 4 3 2" xfId="26690"/>
    <cellStyle name="40% - Accent5 2 2 2 2 4 4" xfId="26691"/>
    <cellStyle name="40% - Accent5 2 2 2 2 4 5" xfId="26692"/>
    <cellStyle name="40% - Accent5 2 2 2 2 4 6" xfId="26693"/>
    <cellStyle name="40% - Accent5 2 2 2 2 4 7" xfId="26694"/>
    <cellStyle name="40% - Accent5 2 2 2 2 5" xfId="26695"/>
    <cellStyle name="40% - Accent5 2 2 2 2 5 2" xfId="26696"/>
    <cellStyle name="40% - Accent5 2 2 2 2 6" xfId="26697"/>
    <cellStyle name="40% - Accent5 2 2 2 2 6 2" xfId="26698"/>
    <cellStyle name="40% - Accent5 2 2 2 2 7" xfId="26699"/>
    <cellStyle name="40% - Accent5 2 2 2 2 8" xfId="26700"/>
    <cellStyle name="40% - Accent5 2 2 2 2 9" xfId="26701"/>
    <cellStyle name="40% - Accent5 2 2 2 3" xfId="26702"/>
    <cellStyle name="40% - Accent5 2 2 2 3 2" xfId="26703"/>
    <cellStyle name="40% - Accent5 2 2 2 3 2 2" xfId="26704"/>
    <cellStyle name="40% - Accent5 2 2 2 3 3" xfId="26705"/>
    <cellStyle name="40% - Accent5 2 2 2 3 3 2" xfId="26706"/>
    <cellStyle name="40% - Accent5 2 2 2 3 4" xfId="26707"/>
    <cellStyle name="40% - Accent5 2 2 2 3 5" xfId="26708"/>
    <cellStyle name="40% - Accent5 2 2 2 3 6" xfId="26709"/>
    <cellStyle name="40% - Accent5 2 2 2 3 7" xfId="26710"/>
    <cellStyle name="40% - Accent5 2 2 2 4" xfId="26711"/>
    <cellStyle name="40% - Accent5 2 2 2 4 2" xfId="26712"/>
    <cellStyle name="40% - Accent5 2 2 2 4 2 2" xfId="26713"/>
    <cellStyle name="40% - Accent5 2 2 2 4 3" xfId="26714"/>
    <cellStyle name="40% - Accent5 2 2 2 4 3 2" xfId="26715"/>
    <cellStyle name="40% - Accent5 2 2 2 4 4" xfId="26716"/>
    <cellStyle name="40% - Accent5 2 2 2 4 5" xfId="26717"/>
    <cellStyle name="40% - Accent5 2 2 2 4 6" xfId="26718"/>
    <cellStyle name="40% - Accent5 2 2 2 4 7" xfId="26719"/>
    <cellStyle name="40% - Accent5 2 2 2 5" xfId="26720"/>
    <cellStyle name="40% - Accent5 2 2 2 5 2" xfId="26721"/>
    <cellStyle name="40% - Accent5 2 2 2 5 2 2" xfId="26722"/>
    <cellStyle name="40% - Accent5 2 2 2 5 3" xfId="26723"/>
    <cellStyle name="40% - Accent5 2 2 2 5 3 2" xfId="26724"/>
    <cellStyle name="40% - Accent5 2 2 2 5 4" xfId="26725"/>
    <cellStyle name="40% - Accent5 2 2 2 5 5" xfId="26726"/>
    <cellStyle name="40% - Accent5 2 2 2 5 6" xfId="26727"/>
    <cellStyle name="40% - Accent5 2 2 2 5 7" xfId="26728"/>
    <cellStyle name="40% - Accent5 2 2 2 6" xfId="26729"/>
    <cellStyle name="40% - Accent5 2 2 2 6 2" xfId="26730"/>
    <cellStyle name="40% - Accent5 2 2 2 7" xfId="26731"/>
    <cellStyle name="40% - Accent5 2 2 2 7 2" xfId="26732"/>
    <cellStyle name="40% - Accent5 2 2 2 8" xfId="26733"/>
    <cellStyle name="40% - Accent5 2 2 2 9" xfId="26734"/>
    <cellStyle name="40% - Accent5 2 2 3" xfId="26735"/>
    <cellStyle name="40% - Accent5 2 2 3 10" xfId="26736"/>
    <cellStyle name="40% - Accent5 2 2 3 11" xfId="26737"/>
    <cellStyle name="40% - Accent5 2 2 3 2" xfId="26738"/>
    <cellStyle name="40% - Accent5 2 2 3 2 10" xfId="26739"/>
    <cellStyle name="40% - Accent5 2 2 3 2 2" xfId="26740"/>
    <cellStyle name="40% - Accent5 2 2 3 2 2 2" xfId="26741"/>
    <cellStyle name="40% - Accent5 2 2 3 2 2 2 2" xfId="26742"/>
    <cellStyle name="40% - Accent5 2 2 3 2 2 3" xfId="26743"/>
    <cellStyle name="40% - Accent5 2 2 3 2 2 3 2" xfId="26744"/>
    <cellStyle name="40% - Accent5 2 2 3 2 2 4" xfId="26745"/>
    <cellStyle name="40% - Accent5 2 2 3 2 2 5" xfId="26746"/>
    <cellStyle name="40% - Accent5 2 2 3 2 2 6" xfId="26747"/>
    <cellStyle name="40% - Accent5 2 2 3 2 2 7" xfId="26748"/>
    <cellStyle name="40% - Accent5 2 2 3 2 3" xfId="26749"/>
    <cellStyle name="40% - Accent5 2 2 3 2 3 2" xfId="26750"/>
    <cellStyle name="40% - Accent5 2 2 3 2 3 2 2" xfId="26751"/>
    <cellStyle name="40% - Accent5 2 2 3 2 3 3" xfId="26752"/>
    <cellStyle name="40% - Accent5 2 2 3 2 3 3 2" xfId="26753"/>
    <cellStyle name="40% - Accent5 2 2 3 2 3 4" xfId="26754"/>
    <cellStyle name="40% - Accent5 2 2 3 2 3 5" xfId="26755"/>
    <cellStyle name="40% - Accent5 2 2 3 2 3 6" xfId="26756"/>
    <cellStyle name="40% - Accent5 2 2 3 2 3 7" xfId="26757"/>
    <cellStyle name="40% - Accent5 2 2 3 2 4" xfId="26758"/>
    <cellStyle name="40% - Accent5 2 2 3 2 4 2" xfId="26759"/>
    <cellStyle name="40% - Accent5 2 2 3 2 4 2 2" xfId="26760"/>
    <cellStyle name="40% - Accent5 2 2 3 2 4 3" xfId="26761"/>
    <cellStyle name="40% - Accent5 2 2 3 2 4 3 2" xfId="26762"/>
    <cellStyle name="40% - Accent5 2 2 3 2 4 4" xfId="26763"/>
    <cellStyle name="40% - Accent5 2 2 3 2 4 5" xfId="26764"/>
    <cellStyle name="40% - Accent5 2 2 3 2 4 6" xfId="26765"/>
    <cellStyle name="40% - Accent5 2 2 3 2 4 7" xfId="26766"/>
    <cellStyle name="40% - Accent5 2 2 3 2 5" xfId="26767"/>
    <cellStyle name="40% - Accent5 2 2 3 2 5 2" xfId="26768"/>
    <cellStyle name="40% - Accent5 2 2 3 2 6" xfId="26769"/>
    <cellStyle name="40% - Accent5 2 2 3 2 6 2" xfId="26770"/>
    <cellStyle name="40% - Accent5 2 2 3 2 7" xfId="26771"/>
    <cellStyle name="40% - Accent5 2 2 3 2 8" xfId="26772"/>
    <cellStyle name="40% - Accent5 2 2 3 2 9" xfId="26773"/>
    <cellStyle name="40% - Accent5 2 2 3 3" xfId="26774"/>
    <cellStyle name="40% - Accent5 2 2 3 3 2" xfId="26775"/>
    <cellStyle name="40% - Accent5 2 2 3 3 2 2" xfId="26776"/>
    <cellStyle name="40% - Accent5 2 2 3 3 3" xfId="26777"/>
    <cellStyle name="40% - Accent5 2 2 3 3 3 2" xfId="26778"/>
    <cellStyle name="40% - Accent5 2 2 3 3 4" xfId="26779"/>
    <cellStyle name="40% - Accent5 2 2 3 3 5" xfId="26780"/>
    <cellStyle name="40% - Accent5 2 2 3 3 6" xfId="26781"/>
    <cellStyle name="40% - Accent5 2 2 3 3 7" xfId="26782"/>
    <cellStyle name="40% - Accent5 2 2 3 4" xfId="26783"/>
    <cellStyle name="40% - Accent5 2 2 3 4 2" xfId="26784"/>
    <cellStyle name="40% - Accent5 2 2 3 4 2 2" xfId="26785"/>
    <cellStyle name="40% - Accent5 2 2 3 4 3" xfId="26786"/>
    <cellStyle name="40% - Accent5 2 2 3 4 3 2" xfId="26787"/>
    <cellStyle name="40% - Accent5 2 2 3 4 4" xfId="26788"/>
    <cellStyle name="40% - Accent5 2 2 3 4 5" xfId="26789"/>
    <cellStyle name="40% - Accent5 2 2 3 4 6" xfId="26790"/>
    <cellStyle name="40% - Accent5 2 2 3 4 7" xfId="26791"/>
    <cellStyle name="40% - Accent5 2 2 3 5" xfId="26792"/>
    <cellStyle name="40% - Accent5 2 2 3 5 2" xfId="26793"/>
    <cellStyle name="40% - Accent5 2 2 3 5 2 2" xfId="26794"/>
    <cellStyle name="40% - Accent5 2 2 3 5 3" xfId="26795"/>
    <cellStyle name="40% - Accent5 2 2 3 5 3 2" xfId="26796"/>
    <cellStyle name="40% - Accent5 2 2 3 5 4" xfId="26797"/>
    <cellStyle name="40% - Accent5 2 2 3 5 5" xfId="26798"/>
    <cellStyle name="40% - Accent5 2 2 3 5 6" xfId="26799"/>
    <cellStyle name="40% - Accent5 2 2 3 5 7" xfId="26800"/>
    <cellStyle name="40% - Accent5 2 2 3 6" xfId="26801"/>
    <cellStyle name="40% - Accent5 2 2 3 6 2" xfId="26802"/>
    <cellStyle name="40% - Accent5 2 2 3 7" xfId="26803"/>
    <cellStyle name="40% - Accent5 2 2 3 7 2" xfId="26804"/>
    <cellStyle name="40% - Accent5 2 2 3 8" xfId="26805"/>
    <cellStyle name="40% - Accent5 2 2 3 9" xfId="26806"/>
    <cellStyle name="40% - Accent5 2 2 4" xfId="26807"/>
    <cellStyle name="40% - Accent5 2 2 4 10" xfId="26808"/>
    <cellStyle name="40% - Accent5 2 2 4 2" xfId="26809"/>
    <cellStyle name="40% - Accent5 2 2 4 2 2" xfId="26810"/>
    <cellStyle name="40% - Accent5 2 2 4 2 2 2" xfId="26811"/>
    <cellStyle name="40% - Accent5 2 2 4 2 3" xfId="26812"/>
    <cellStyle name="40% - Accent5 2 2 4 2 3 2" xfId="26813"/>
    <cellStyle name="40% - Accent5 2 2 4 2 4" xfId="26814"/>
    <cellStyle name="40% - Accent5 2 2 4 2 5" xfId="26815"/>
    <cellStyle name="40% - Accent5 2 2 4 2 6" xfId="26816"/>
    <cellStyle name="40% - Accent5 2 2 4 2 7" xfId="26817"/>
    <cellStyle name="40% - Accent5 2 2 4 3" xfId="26818"/>
    <cellStyle name="40% - Accent5 2 2 4 3 2" xfId="26819"/>
    <cellStyle name="40% - Accent5 2 2 4 3 2 2" xfId="26820"/>
    <cellStyle name="40% - Accent5 2 2 4 3 3" xfId="26821"/>
    <cellStyle name="40% - Accent5 2 2 4 3 3 2" xfId="26822"/>
    <cellStyle name="40% - Accent5 2 2 4 3 4" xfId="26823"/>
    <cellStyle name="40% - Accent5 2 2 4 3 5" xfId="26824"/>
    <cellStyle name="40% - Accent5 2 2 4 3 6" xfId="26825"/>
    <cellStyle name="40% - Accent5 2 2 4 3 7" xfId="26826"/>
    <cellStyle name="40% - Accent5 2 2 4 4" xfId="26827"/>
    <cellStyle name="40% - Accent5 2 2 4 4 2" xfId="26828"/>
    <cellStyle name="40% - Accent5 2 2 4 4 2 2" xfId="26829"/>
    <cellStyle name="40% - Accent5 2 2 4 4 3" xfId="26830"/>
    <cellStyle name="40% - Accent5 2 2 4 4 3 2" xfId="26831"/>
    <cellStyle name="40% - Accent5 2 2 4 4 4" xfId="26832"/>
    <cellStyle name="40% - Accent5 2 2 4 4 5" xfId="26833"/>
    <cellStyle name="40% - Accent5 2 2 4 4 6" xfId="26834"/>
    <cellStyle name="40% - Accent5 2 2 4 4 7" xfId="26835"/>
    <cellStyle name="40% - Accent5 2 2 4 5" xfId="26836"/>
    <cellStyle name="40% - Accent5 2 2 4 5 2" xfId="26837"/>
    <cellStyle name="40% - Accent5 2 2 4 6" xfId="26838"/>
    <cellStyle name="40% - Accent5 2 2 4 6 2" xfId="26839"/>
    <cellStyle name="40% - Accent5 2 2 4 7" xfId="26840"/>
    <cellStyle name="40% - Accent5 2 2 4 8" xfId="26841"/>
    <cellStyle name="40% - Accent5 2 2 4 9" xfId="26842"/>
    <cellStyle name="40% - Accent5 2 2 5" xfId="26843"/>
    <cellStyle name="40% - Accent5 2 2 5 2" xfId="26844"/>
    <cellStyle name="40% - Accent5 2 2 5 2 2" xfId="26845"/>
    <cellStyle name="40% - Accent5 2 2 5 3" xfId="26846"/>
    <cellStyle name="40% - Accent5 2 2 5 3 2" xfId="26847"/>
    <cellStyle name="40% - Accent5 2 2 5 4" xfId="26848"/>
    <cellStyle name="40% - Accent5 2 2 5 5" xfId="26849"/>
    <cellStyle name="40% - Accent5 2 2 5 6" xfId="26850"/>
    <cellStyle name="40% - Accent5 2 2 5 7" xfId="26851"/>
    <cellStyle name="40% - Accent5 2 2 6" xfId="26852"/>
    <cellStyle name="40% - Accent5 2 2 6 2" xfId="26853"/>
    <cellStyle name="40% - Accent5 2 2 6 2 2" xfId="26854"/>
    <cellStyle name="40% - Accent5 2 2 6 3" xfId="26855"/>
    <cellStyle name="40% - Accent5 2 2 6 3 2" xfId="26856"/>
    <cellStyle name="40% - Accent5 2 2 6 4" xfId="26857"/>
    <cellStyle name="40% - Accent5 2 2 6 5" xfId="26858"/>
    <cellStyle name="40% - Accent5 2 2 6 6" xfId="26859"/>
    <cellStyle name="40% - Accent5 2 2 6 7" xfId="26860"/>
    <cellStyle name="40% - Accent5 2 2 7" xfId="26861"/>
    <cellStyle name="40% - Accent5 2 2 7 2" xfId="26862"/>
    <cellStyle name="40% - Accent5 2 2 7 2 2" xfId="26863"/>
    <cellStyle name="40% - Accent5 2 2 7 3" xfId="26864"/>
    <cellStyle name="40% - Accent5 2 2 7 3 2" xfId="26865"/>
    <cellStyle name="40% - Accent5 2 2 7 4" xfId="26866"/>
    <cellStyle name="40% - Accent5 2 2 7 5" xfId="26867"/>
    <cellStyle name="40% - Accent5 2 2 7 6" xfId="26868"/>
    <cellStyle name="40% - Accent5 2 2 7 7" xfId="26869"/>
    <cellStyle name="40% - Accent5 2 2 8" xfId="26870"/>
    <cellStyle name="40% - Accent5 2 2 8 2" xfId="26871"/>
    <cellStyle name="40% - Accent5 2 2 9" xfId="26872"/>
    <cellStyle name="40% - Accent5 2 2 9 2" xfId="26873"/>
    <cellStyle name="40% - Accent5 2 3" xfId="26874"/>
    <cellStyle name="40% - Accent5 2 3 10" xfId="26875"/>
    <cellStyle name="40% - Accent5 2 3 11" xfId="26876"/>
    <cellStyle name="40% - Accent5 2 3 12" xfId="26877"/>
    <cellStyle name="40% - Accent5 2 3 13" xfId="26878"/>
    <cellStyle name="40% - Accent5 2 3 2" xfId="26879"/>
    <cellStyle name="40% - Accent5 2 3 2 10" xfId="26880"/>
    <cellStyle name="40% - Accent5 2 3 2 11" xfId="26881"/>
    <cellStyle name="40% - Accent5 2 3 2 2" xfId="26882"/>
    <cellStyle name="40% - Accent5 2 3 2 2 10" xfId="26883"/>
    <cellStyle name="40% - Accent5 2 3 2 2 2" xfId="26884"/>
    <cellStyle name="40% - Accent5 2 3 2 2 2 2" xfId="26885"/>
    <cellStyle name="40% - Accent5 2 3 2 2 2 2 2" xfId="26886"/>
    <cellStyle name="40% - Accent5 2 3 2 2 2 3" xfId="26887"/>
    <cellStyle name="40% - Accent5 2 3 2 2 2 3 2" xfId="26888"/>
    <cellStyle name="40% - Accent5 2 3 2 2 2 4" xfId="26889"/>
    <cellStyle name="40% - Accent5 2 3 2 2 2 5" xfId="26890"/>
    <cellStyle name="40% - Accent5 2 3 2 2 2 6" xfId="26891"/>
    <cellStyle name="40% - Accent5 2 3 2 2 2 7" xfId="26892"/>
    <cellStyle name="40% - Accent5 2 3 2 2 3" xfId="26893"/>
    <cellStyle name="40% - Accent5 2 3 2 2 3 2" xfId="26894"/>
    <cellStyle name="40% - Accent5 2 3 2 2 3 2 2" xfId="26895"/>
    <cellStyle name="40% - Accent5 2 3 2 2 3 3" xfId="26896"/>
    <cellStyle name="40% - Accent5 2 3 2 2 3 3 2" xfId="26897"/>
    <cellStyle name="40% - Accent5 2 3 2 2 3 4" xfId="26898"/>
    <cellStyle name="40% - Accent5 2 3 2 2 3 5" xfId="26899"/>
    <cellStyle name="40% - Accent5 2 3 2 2 3 6" xfId="26900"/>
    <cellStyle name="40% - Accent5 2 3 2 2 3 7" xfId="26901"/>
    <cellStyle name="40% - Accent5 2 3 2 2 4" xfId="26902"/>
    <cellStyle name="40% - Accent5 2 3 2 2 4 2" xfId="26903"/>
    <cellStyle name="40% - Accent5 2 3 2 2 4 2 2" xfId="26904"/>
    <cellStyle name="40% - Accent5 2 3 2 2 4 3" xfId="26905"/>
    <cellStyle name="40% - Accent5 2 3 2 2 4 3 2" xfId="26906"/>
    <cellStyle name="40% - Accent5 2 3 2 2 4 4" xfId="26907"/>
    <cellStyle name="40% - Accent5 2 3 2 2 4 5" xfId="26908"/>
    <cellStyle name="40% - Accent5 2 3 2 2 4 6" xfId="26909"/>
    <cellStyle name="40% - Accent5 2 3 2 2 4 7" xfId="26910"/>
    <cellStyle name="40% - Accent5 2 3 2 2 5" xfId="26911"/>
    <cellStyle name="40% - Accent5 2 3 2 2 5 2" xfId="26912"/>
    <cellStyle name="40% - Accent5 2 3 2 2 6" xfId="26913"/>
    <cellStyle name="40% - Accent5 2 3 2 2 6 2" xfId="26914"/>
    <cellStyle name="40% - Accent5 2 3 2 2 7" xfId="26915"/>
    <cellStyle name="40% - Accent5 2 3 2 2 8" xfId="26916"/>
    <cellStyle name="40% - Accent5 2 3 2 2 9" xfId="26917"/>
    <cellStyle name="40% - Accent5 2 3 2 3" xfId="26918"/>
    <cellStyle name="40% - Accent5 2 3 2 3 2" xfId="26919"/>
    <cellStyle name="40% - Accent5 2 3 2 3 2 2" xfId="26920"/>
    <cellStyle name="40% - Accent5 2 3 2 3 3" xfId="26921"/>
    <cellStyle name="40% - Accent5 2 3 2 3 3 2" xfId="26922"/>
    <cellStyle name="40% - Accent5 2 3 2 3 4" xfId="26923"/>
    <cellStyle name="40% - Accent5 2 3 2 3 5" xfId="26924"/>
    <cellStyle name="40% - Accent5 2 3 2 3 6" xfId="26925"/>
    <cellStyle name="40% - Accent5 2 3 2 3 7" xfId="26926"/>
    <cellStyle name="40% - Accent5 2 3 2 4" xfId="26927"/>
    <cellStyle name="40% - Accent5 2 3 2 4 2" xfId="26928"/>
    <cellStyle name="40% - Accent5 2 3 2 4 2 2" xfId="26929"/>
    <cellStyle name="40% - Accent5 2 3 2 4 3" xfId="26930"/>
    <cellStyle name="40% - Accent5 2 3 2 4 3 2" xfId="26931"/>
    <cellStyle name="40% - Accent5 2 3 2 4 4" xfId="26932"/>
    <cellStyle name="40% - Accent5 2 3 2 4 5" xfId="26933"/>
    <cellStyle name="40% - Accent5 2 3 2 4 6" xfId="26934"/>
    <cellStyle name="40% - Accent5 2 3 2 4 7" xfId="26935"/>
    <cellStyle name="40% - Accent5 2 3 2 5" xfId="26936"/>
    <cellStyle name="40% - Accent5 2 3 2 5 2" xfId="26937"/>
    <cellStyle name="40% - Accent5 2 3 2 5 2 2" xfId="26938"/>
    <cellStyle name="40% - Accent5 2 3 2 5 3" xfId="26939"/>
    <cellStyle name="40% - Accent5 2 3 2 5 3 2" xfId="26940"/>
    <cellStyle name="40% - Accent5 2 3 2 5 4" xfId="26941"/>
    <cellStyle name="40% - Accent5 2 3 2 5 5" xfId="26942"/>
    <cellStyle name="40% - Accent5 2 3 2 5 6" xfId="26943"/>
    <cellStyle name="40% - Accent5 2 3 2 5 7" xfId="26944"/>
    <cellStyle name="40% - Accent5 2 3 2 6" xfId="26945"/>
    <cellStyle name="40% - Accent5 2 3 2 6 2" xfId="26946"/>
    <cellStyle name="40% - Accent5 2 3 2 7" xfId="26947"/>
    <cellStyle name="40% - Accent5 2 3 2 7 2" xfId="26948"/>
    <cellStyle name="40% - Accent5 2 3 2 8" xfId="26949"/>
    <cellStyle name="40% - Accent5 2 3 2 9" xfId="26950"/>
    <cellStyle name="40% - Accent5 2 3 3" xfId="26951"/>
    <cellStyle name="40% - Accent5 2 3 3 10" xfId="26952"/>
    <cellStyle name="40% - Accent5 2 3 3 11" xfId="26953"/>
    <cellStyle name="40% - Accent5 2 3 3 2" xfId="26954"/>
    <cellStyle name="40% - Accent5 2 3 3 2 10" xfId="26955"/>
    <cellStyle name="40% - Accent5 2 3 3 2 2" xfId="26956"/>
    <cellStyle name="40% - Accent5 2 3 3 2 2 2" xfId="26957"/>
    <cellStyle name="40% - Accent5 2 3 3 2 2 2 2" xfId="26958"/>
    <cellStyle name="40% - Accent5 2 3 3 2 2 3" xfId="26959"/>
    <cellStyle name="40% - Accent5 2 3 3 2 2 3 2" xfId="26960"/>
    <cellStyle name="40% - Accent5 2 3 3 2 2 4" xfId="26961"/>
    <cellStyle name="40% - Accent5 2 3 3 2 2 5" xfId="26962"/>
    <cellStyle name="40% - Accent5 2 3 3 2 2 6" xfId="26963"/>
    <cellStyle name="40% - Accent5 2 3 3 2 2 7" xfId="26964"/>
    <cellStyle name="40% - Accent5 2 3 3 2 3" xfId="26965"/>
    <cellStyle name="40% - Accent5 2 3 3 2 3 2" xfId="26966"/>
    <cellStyle name="40% - Accent5 2 3 3 2 3 2 2" xfId="26967"/>
    <cellStyle name="40% - Accent5 2 3 3 2 3 3" xfId="26968"/>
    <cellStyle name="40% - Accent5 2 3 3 2 3 3 2" xfId="26969"/>
    <cellStyle name="40% - Accent5 2 3 3 2 3 4" xfId="26970"/>
    <cellStyle name="40% - Accent5 2 3 3 2 3 5" xfId="26971"/>
    <cellStyle name="40% - Accent5 2 3 3 2 3 6" xfId="26972"/>
    <cellStyle name="40% - Accent5 2 3 3 2 3 7" xfId="26973"/>
    <cellStyle name="40% - Accent5 2 3 3 2 4" xfId="26974"/>
    <cellStyle name="40% - Accent5 2 3 3 2 4 2" xfId="26975"/>
    <cellStyle name="40% - Accent5 2 3 3 2 4 2 2" xfId="26976"/>
    <cellStyle name="40% - Accent5 2 3 3 2 4 3" xfId="26977"/>
    <cellStyle name="40% - Accent5 2 3 3 2 4 3 2" xfId="26978"/>
    <cellStyle name="40% - Accent5 2 3 3 2 4 4" xfId="26979"/>
    <cellStyle name="40% - Accent5 2 3 3 2 4 5" xfId="26980"/>
    <cellStyle name="40% - Accent5 2 3 3 2 4 6" xfId="26981"/>
    <cellStyle name="40% - Accent5 2 3 3 2 4 7" xfId="26982"/>
    <cellStyle name="40% - Accent5 2 3 3 2 5" xfId="26983"/>
    <cellStyle name="40% - Accent5 2 3 3 2 5 2" xfId="26984"/>
    <cellStyle name="40% - Accent5 2 3 3 2 6" xfId="26985"/>
    <cellStyle name="40% - Accent5 2 3 3 2 6 2" xfId="26986"/>
    <cellStyle name="40% - Accent5 2 3 3 2 7" xfId="26987"/>
    <cellStyle name="40% - Accent5 2 3 3 2 8" xfId="26988"/>
    <cellStyle name="40% - Accent5 2 3 3 2 9" xfId="26989"/>
    <cellStyle name="40% - Accent5 2 3 3 3" xfId="26990"/>
    <cellStyle name="40% - Accent5 2 3 3 3 2" xfId="26991"/>
    <cellStyle name="40% - Accent5 2 3 3 3 2 2" xfId="26992"/>
    <cellStyle name="40% - Accent5 2 3 3 3 3" xfId="26993"/>
    <cellStyle name="40% - Accent5 2 3 3 3 3 2" xfId="26994"/>
    <cellStyle name="40% - Accent5 2 3 3 3 4" xfId="26995"/>
    <cellStyle name="40% - Accent5 2 3 3 3 5" xfId="26996"/>
    <cellStyle name="40% - Accent5 2 3 3 3 6" xfId="26997"/>
    <cellStyle name="40% - Accent5 2 3 3 3 7" xfId="26998"/>
    <cellStyle name="40% - Accent5 2 3 3 4" xfId="26999"/>
    <cellStyle name="40% - Accent5 2 3 3 4 2" xfId="27000"/>
    <cellStyle name="40% - Accent5 2 3 3 4 2 2" xfId="27001"/>
    <cellStyle name="40% - Accent5 2 3 3 4 3" xfId="27002"/>
    <cellStyle name="40% - Accent5 2 3 3 4 3 2" xfId="27003"/>
    <cellStyle name="40% - Accent5 2 3 3 4 4" xfId="27004"/>
    <cellStyle name="40% - Accent5 2 3 3 4 5" xfId="27005"/>
    <cellStyle name="40% - Accent5 2 3 3 4 6" xfId="27006"/>
    <cellStyle name="40% - Accent5 2 3 3 4 7" xfId="27007"/>
    <cellStyle name="40% - Accent5 2 3 3 5" xfId="27008"/>
    <cellStyle name="40% - Accent5 2 3 3 5 2" xfId="27009"/>
    <cellStyle name="40% - Accent5 2 3 3 5 2 2" xfId="27010"/>
    <cellStyle name="40% - Accent5 2 3 3 5 3" xfId="27011"/>
    <cellStyle name="40% - Accent5 2 3 3 5 3 2" xfId="27012"/>
    <cellStyle name="40% - Accent5 2 3 3 5 4" xfId="27013"/>
    <cellStyle name="40% - Accent5 2 3 3 5 5" xfId="27014"/>
    <cellStyle name="40% - Accent5 2 3 3 5 6" xfId="27015"/>
    <cellStyle name="40% - Accent5 2 3 3 5 7" xfId="27016"/>
    <cellStyle name="40% - Accent5 2 3 3 6" xfId="27017"/>
    <cellStyle name="40% - Accent5 2 3 3 6 2" xfId="27018"/>
    <cellStyle name="40% - Accent5 2 3 3 7" xfId="27019"/>
    <cellStyle name="40% - Accent5 2 3 3 7 2" xfId="27020"/>
    <cellStyle name="40% - Accent5 2 3 3 8" xfId="27021"/>
    <cellStyle name="40% - Accent5 2 3 3 9" xfId="27022"/>
    <cellStyle name="40% - Accent5 2 3 4" xfId="27023"/>
    <cellStyle name="40% - Accent5 2 3 4 10" xfId="27024"/>
    <cellStyle name="40% - Accent5 2 3 4 2" xfId="27025"/>
    <cellStyle name="40% - Accent5 2 3 4 2 2" xfId="27026"/>
    <cellStyle name="40% - Accent5 2 3 4 2 2 2" xfId="27027"/>
    <cellStyle name="40% - Accent5 2 3 4 2 3" xfId="27028"/>
    <cellStyle name="40% - Accent5 2 3 4 2 3 2" xfId="27029"/>
    <cellStyle name="40% - Accent5 2 3 4 2 4" xfId="27030"/>
    <cellStyle name="40% - Accent5 2 3 4 2 5" xfId="27031"/>
    <cellStyle name="40% - Accent5 2 3 4 2 6" xfId="27032"/>
    <cellStyle name="40% - Accent5 2 3 4 2 7" xfId="27033"/>
    <cellStyle name="40% - Accent5 2 3 4 3" xfId="27034"/>
    <cellStyle name="40% - Accent5 2 3 4 3 2" xfId="27035"/>
    <cellStyle name="40% - Accent5 2 3 4 3 2 2" xfId="27036"/>
    <cellStyle name="40% - Accent5 2 3 4 3 3" xfId="27037"/>
    <cellStyle name="40% - Accent5 2 3 4 3 3 2" xfId="27038"/>
    <cellStyle name="40% - Accent5 2 3 4 3 4" xfId="27039"/>
    <cellStyle name="40% - Accent5 2 3 4 3 5" xfId="27040"/>
    <cellStyle name="40% - Accent5 2 3 4 3 6" xfId="27041"/>
    <cellStyle name="40% - Accent5 2 3 4 3 7" xfId="27042"/>
    <cellStyle name="40% - Accent5 2 3 4 4" xfId="27043"/>
    <cellStyle name="40% - Accent5 2 3 4 4 2" xfId="27044"/>
    <cellStyle name="40% - Accent5 2 3 4 4 2 2" xfId="27045"/>
    <cellStyle name="40% - Accent5 2 3 4 4 3" xfId="27046"/>
    <cellStyle name="40% - Accent5 2 3 4 4 3 2" xfId="27047"/>
    <cellStyle name="40% - Accent5 2 3 4 4 4" xfId="27048"/>
    <cellStyle name="40% - Accent5 2 3 4 4 5" xfId="27049"/>
    <cellStyle name="40% - Accent5 2 3 4 4 6" xfId="27050"/>
    <cellStyle name="40% - Accent5 2 3 4 4 7" xfId="27051"/>
    <cellStyle name="40% - Accent5 2 3 4 5" xfId="27052"/>
    <cellStyle name="40% - Accent5 2 3 4 5 2" xfId="27053"/>
    <cellStyle name="40% - Accent5 2 3 4 6" xfId="27054"/>
    <cellStyle name="40% - Accent5 2 3 4 6 2" xfId="27055"/>
    <cellStyle name="40% - Accent5 2 3 4 7" xfId="27056"/>
    <cellStyle name="40% - Accent5 2 3 4 8" xfId="27057"/>
    <cellStyle name="40% - Accent5 2 3 4 9" xfId="27058"/>
    <cellStyle name="40% - Accent5 2 3 5" xfId="27059"/>
    <cellStyle name="40% - Accent5 2 3 5 2" xfId="27060"/>
    <cellStyle name="40% - Accent5 2 3 5 2 2" xfId="27061"/>
    <cellStyle name="40% - Accent5 2 3 5 3" xfId="27062"/>
    <cellStyle name="40% - Accent5 2 3 5 3 2" xfId="27063"/>
    <cellStyle name="40% - Accent5 2 3 5 4" xfId="27064"/>
    <cellStyle name="40% - Accent5 2 3 5 5" xfId="27065"/>
    <cellStyle name="40% - Accent5 2 3 5 6" xfId="27066"/>
    <cellStyle name="40% - Accent5 2 3 5 7" xfId="27067"/>
    <cellStyle name="40% - Accent5 2 3 6" xfId="27068"/>
    <cellStyle name="40% - Accent5 2 3 6 2" xfId="27069"/>
    <cellStyle name="40% - Accent5 2 3 6 2 2" xfId="27070"/>
    <cellStyle name="40% - Accent5 2 3 6 3" xfId="27071"/>
    <cellStyle name="40% - Accent5 2 3 6 3 2" xfId="27072"/>
    <cellStyle name="40% - Accent5 2 3 6 4" xfId="27073"/>
    <cellStyle name="40% - Accent5 2 3 6 5" xfId="27074"/>
    <cellStyle name="40% - Accent5 2 3 6 6" xfId="27075"/>
    <cellStyle name="40% - Accent5 2 3 6 7" xfId="27076"/>
    <cellStyle name="40% - Accent5 2 3 7" xfId="27077"/>
    <cellStyle name="40% - Accent5 2 3 7 2" xfId="27078"/>
    <cellStyle name="40% - Accent5 2 3 7 2 2" xfId="27079"/>
    <cellStyle name="40% - Accent5 2 3 7 3" xfId="27080"/>
    <cellStyle name="40% - Accent5 2 3 7 3 2" xfId="27081"/>
    <cellStyle name="40% - Accent5 2 3 7 4" xfId="27082"/>
    <cellStyle name="40% - Accent5 2 3 7 5" xfId="27083"/>
    <cellStyle name="40% - Accent5 2 3 7 6" xfId="27084"/>
    <cellStyle name="40% - Accent5 2 3 7 7" xfId="27085"/>
    <cellStyle name="40% - Accent5 2 3 8" xfId="27086"/>
    <cellStyle name="40% - Accent5 2 3 8 2" xfId="27087"/>
    <cellStyle name="40% - Accent5 2 3 9" xfId="27088"/>
    <cellStyle name="40% - Accent5 2 3 9 2" xfId="27089"/>
    <cellStyle name="40% - Accent5 2 4" xfId="27090"/>
    <cellStyle name="40% - Accent5 2 4 10" xfId="27091"/>
    <cellStyle name="40% - Accent5 2 4 11" xfId="27092"/>
    <cellStyle name="40% - Accent5 2 4 12" xfId="27093"/>
    <cellStyle name="40% - Accent5 2 4 13" xfId="27094"/>
    <cellStyle name="40% - Accent5 2 4 2" xfId="27095"/>
    <cellStyle name="40% - Accent5 2 4 2 10" xfId="27096"/>
    <cellStyle name="40% - Accent5 2 4 2 11" xfId="27097"/>
    <cellStyle name="40% - Accent5 2 4 2 2" xfId="27098"/>
    <cellStyle name="40% - Accent5 2 4 2 2 10" xfId="27099"/>
    <cellStyle name="40% - Accent5 2 4 2 2 2" xfId="27100"/>
    <cellStyle name="40% - Accent5 2 4 2 2 2 2" xfId="27101"/>
    <cellStyle name="40% - Accent5 2 4 2 2 2 2 2" xfId="27102"/>
    <cellStyle name="40% - Accent5 2 4 2 2 2 3" xfId="27103"/>
    <cellStyle name="40% - Accent5 2 4 2 2 2 3 2" xfId="27104"/>
    <cellStyle name="40% - Accent5 2 4 2 2 2 4" xfId="27105"/>
    <cellStyle name="40% - Accent5 2 4 2 2 2 5" xfId="27106"/>
    <cellStyle name="40% - Accent5 2 4 2 2 2 6" xfId="27107"/>
    <cellStyle name="40% - Accent5 2 4 2 2 2 7" xfId="27108"/>
    <cellStyle name="40% - Accent5 2 4 2 2 3" xfId="27109"/>
    <cellStyle name="40% - Accent5 2 4 2 2 3 2" xfId="27110"/>
    <cellStyle name="40% - Accent5 2 4 2 2 3 2 2" xfId="27111"/>
    <cellStyle name="40% - Accent5 2 4 2 2 3 3" xfId="27112"/>
    <cellStyle name="40% - Accent5 2 4 2 2 3 3 2" xfId="27113"/>
    <cellStyle name="40% - Accent5 2 4 2 2 3 4" xfId="27114"/>
    <cellStyle name="40% - Accent5 2 4 2 2 3 5" xfId="27115"/>
    <cellStyle name="40% - Accent5 2 4 2 2 3 6" xfId="27116"/>
    <cellStyle name="40% - Accent5 2 4 2 2 3 7" xfId="27117"/>
    <cellStyle name="40% - Accent5 2 4 2 2 4" xfId="27118"/>
    <cellStyle name="40% - Accent5 2 4 2 2 4 2" xfId="27119"/>
    <cellStyle name="40% - Accent5 2 4 2 2 4 2 2" xfId="27120"/>
    <cellStyle name="40% - Accent5 2 4 2 2 4 3" xfId="27121"/>
    <cellStyle name="40% - Accent5 2 4 2 2 4 3 2" xfId="27122"/>
    <cellStyle name="40% - Accent5 2 4 2 2 4 4" xfId="27123"/>
    <cellStyle name="40% - Accent5 2 4 2 2 4 5" xfId="27124"/>
    <cellStyle name="40% - Accent5 2 4 2 2 4 6" xfId="27125"/>
    <cellStyle name="40% - Accent5 2 4 2 2 4 7" xfId="27126"/>
    <cellStyle name="40% - Accent5 2 4 2 2 5" xfId="27127"/>
    <cellStyle name="40% - Accent5 2 4 2 2 5 2" xfId="27128"/>
    <cellStyle name="40% - Accent5 2 4 2 2 6" xfId="27129"/>
    <cellStyle name="40% - Accent5 2 4 2 2 6 2" xfId="27130"/>
    <cellStyle name="40% - Accent5 2 4 2 2 7" xfId="27131"/>
    <cellStyle name="40% - Accent5 2 4 2 2 8" xfId="27132"/>
    <cellStyle name="40% - Accent5 2 4 2 2 9" xfId="27133"/>
    <cellStyle name="40% - Accent5 2 4 2 3" xfId="27134"/>
    <cellStyle name="40% - Accent5 2 4 2 3 2" xfId="27135"/>
    <cellStyle name="40% - Accent5 2 4 2 3 2 2" xfId="27136"/>
    <cellStyle name="40% - Accent5 2 4 2 3 3" xfId="27137"/>
    <cellStyle name="40% - Accent5 2 4 2 3 3 2" xfId="27138"/>
    <cellStyle name="40% - Accent5 2 4 2 3 4" xfId="27139"/>
    <cellStyle name="40% - Accent5 2 4 2 3 5" xfId="27140"/>
    <cellStyle name="40% - Accent5 2 4 2 3 6" xfId="27141"/>
    <cellStyle name="40% - Accent5 2 4 2 3 7" xfId="27142"/>
    <cellStyle name="40% - Accent5 2 4 2 4" xfId="27143"/>
    <cellStyle name="40% - Accent5 2 4 2 4 2" xfId="27144"/>
    <cellStyle name="40% - Accent5 2 4 2 4 2 2" xfId="27145"/>
    <cellStyle name="40% - Accent5 2 4 2 4 3" xfId="27146"/>
    <cellStyle name="40% - Accent5 2 4 2 4 3 2" xfId="27147"/>
    <cellStyle name="40% - Accent5 2 4 2 4 4" xfId="27148"/>
    <cellStyle name="40% - Accent5 2 4 2 4 5" xfId="27149"/>
    <cellStyle name="40% - Accent5 2 4 2 4 6" xfId="27150"/>
    <cellStyle name="40% - Accent5 2 4 2 4 7" xfId="27151"/>
    <cellStyle name="40% - Accent5 2 4 2 5" xfId="27152"/>
    <cellStyle name="40% - Accent5 2 4 2 5 2" xfId="27153"/>
    <cellStyle name="40% - Accent5 2 4 2 5 2 2" xfId="27154"/>
    <cellStyle name="40% - Accent5 2 4 2 5 3" xfId="27155"/>
    <cellStyle name="40% - Accent5 2 4 2 5 3 2" xfId="27156"/>
    <cellStyle name="40% - Accent5 2 4 2 5 4" xfId="27157"/>
    <cellStyle name="40% - Accent5 2 4 2 5 5" xfId="27158"/>
    <cellStyle name="40% - Accent5 2 4 2 5 6" xfId="27159"/>
    <cellStyle name="40% - Accent5 2 4 2 5 7" xfId="27160"/>
    <cellStyle name="40% - Accent5 2 4 2 6" xfId="27161"/>
    <cellStyle name="40% - Accent5 2 4 2 6 2" xfId="27162"/>
    <cellStyle name="40% - Accent5 2 4 2 7" xfId="27163"/>
    <cellStyle name="40% - Accent5 2 4 2 7 2" xfId="27164"/>
    <cellStyle name="40% - Accent5 2 4 2 8" xfId="27165"/>
    <cellStyle name="40% - Accent5 2 4 2 9" xfId="27166"/>
    <cellStyle name="40% - Accent5 2 4 3" xfId="27167"/>
    <cellStyle name="40% - Accent5 2 4 3 10" xfId="27168"/>
    <cellStyle name="40% - Accent5 2 4 3 11" xfId="27169"/>
    <cellStyle name="40% - Accent5 2 4 3 2" xfId="27170"/>
    <cellStyle name="40% - Accent5 2 4 3 2 10" xfId="27171"/>
    <cellStyle name="40% - Accent5 2 4 3 2 2" xfId="27172"/>
    <cellStyle name="40% - Accent5 2 4 3 2 2 2" xfId="27173"/>
    <cellStyle name="40% - Accent5 2 4 3 2 2 2 2" xfId="27174"/>
    <cellStyle name="40% - Accent5 2 4 3 2 2 3" xfId="27175"/>
    <cellStyle name="40% - Accent5 2 4 3 2 2 3 2" xfId="27176"/>
    <cellStyle name="40% - Accent5 2 4 3 2 2 4" xfId="27177"/>
    <cellStyle name="40% - Accent5 2 4 3 2 2 5" xfId="27178"/>
    <cellStyle name="40% - Accent5 2 4 3 2 2 6" xfId="27179"/>
    <cellStyle name="40% - Accent5 2 4 3 2 2 7" xfId="27180"/>
    <cellStyle name="40% - Accent5 2 4 3 2 3" xfId="27181"/>
    <cellStyle name="40% - Accent5 2 4 3 2 3 2" xfId="27182"/>
    <cellStyle name="40% - Accent5 2 4 3 2 3 2 2" xfId="27183"/>
    <cellStyle name="40% - Accent5 2 4 3 2 3 3" xfId="27184"/>
    <cellStyle name="40% - Accent5 2 4 3 2 3 3 2" xfId="27185"/>
    <cellStyle name="40% - Accent5 2 4 3 2 3 4" xfId="27186"/>
    <cellStyle name="40% - Accent5 2 4 3 2 3 5" xfId="27187"/>
    <cellStyle name="40% - Accent5 2 4 3 2 3 6" xfId="27188"/>
    <cellStyle name="40% - Accent5 2 4 3 2 3 7" xfId="27189"/>
    <cellStyle name="40% - Accent5 2 4 3 2 4" xfId="27190"/>
    <cellStyle name="40% - Accent5 2 4 3 2 4 2" xfId="27191"/>
    <cellStyle name="40% - Accent5 2 4 3 2 4 2 2" xfId="27192"/>
    <cellStyle name="40% - Accent5 2 4 3 2 4 3" xfId="27193"/>
    <cellStyle name="40% - Accent5 2 4 3 2 4 3 2" xfId="27194"/>
    <cellStyle name="40% - Accent5 2 4 3 2 4 4" xfId="27195"/>
    <cellStyle name="40% - Accent5 2 4 3 2 4 5" xfId="27196"/>
    <cellStyle name="40% - Accent5 2 4 3 2 4 6" xfId="27197"/>
    <cellStyle name="40% - Accent5 2 4 3 2 4 7" xfId="27198"/>
    <cellStyle name="40% - Accent5 2 4 3 2 5" xfId="27199"/>
    <cellStyle name="40% - Accent5 2 4 3 2 5 2" xfId="27200"/>
    <cellStyle name="40% - Accent5 2 4 3 2 6" xfId="27201"/>
    <cellStyle name="40% - Accent5 2 4 3 2 6 2" xfId="27202"/>
    <cellStyle name="40% - Accent5 2 4 3 2 7" xfId="27203"/>
    <cellStyle name="40% - Accent5 2 4 3 2 8" xfId="27204"/>
    <cellStyle name="40% - Accent5 2 4 3 2 9" xfId="27205"/>
    <cellStyle name="40% - Accent5 2 4 3 3" xfId="27206"/>
    <cellStyle name="40% - Accent5 2 4 3 3 2" xfId="27207"/>
    <cellStyle name="40% - Accent5 2 4 3 3 2 2" xfId="27208"/>
    <cellStyle name="40% - Accent5 2 4 3 3 3" xfId="27209"/>
    <cellStyle name="40% - Accent5 2 4 3 3 3 2" xfId="27210"/>
    <cellStyle name="40% - Accent5 2 4 3 3 4" xfId="27211"/>
    <cellStyle name="40% - Accent5 2 4 3 3 5" xfId="27212"/>
    <cellStyle name="40% - Accent5 2 4 3 3 6" xfId="27213"/>
    <cellStyle name="40% - Accent5 2 4 3 3 7" xfId="27214"/>
    <cellStyle name="40% - Accent5 2 4 3 4" xfId="27215"/>
    <cellStyle name="40% - Accent5 2 4 3 4 2" xfId="27216"/>
    <cellStyle name="40% - Accent5 2 4 3 4 2 2" xfId="27217"/>
    <cellStyle name="40% - Accent5 2 4 3 4 3" xfId="27218"/>
    <cellStyle name="40% - Accent5 2 4 3 4 3 2" xfId="27219"/>
    <cellStyle name="40% - Accent5 2 4 3 4 4" xfId="27220"/>
    <cellStyle name="40% - Accent5 2 4 3 4 5" xfId="27221"/>
    <cellStyle name="40% - Accent5 2 4 3 4 6" xfId="27222"/>
    <cellStyle name="40% - Accent5 2 4 3 4 7" xfId="27223"/>
    <cellStyle name="40% - Accent5 2 4 3 5" xfId="27224"/>
    <cellStyle name="40% - Accent5 2 4 3 5 2" xfId="27225"/>
    <cellStyle name="40% - Accent5 2 4 3 5 2 2" xfId="27226"/>
    <cellStyle name="40% - Accent5 2 4 3 5 3" xfId="27227"/>
    <cellStyle name="40% - Accent5 2 4 3 5 3 2" xfId="27228"/>
    <cellStyle name="40% - Accent5 2 4 3 5 4" xfId="27229"/>
    <cellStyle name="40% - Accent5 2 4 3 5 5" xfId="27230"/>
    <cellStyle name="40% - Accent5 2 4 3 5 6" xfId="27231"/>
    <cellStyle name="40% - Accent5 2 4 3 5 7" xfId="27232"/>
    <cellStyle name="40% - Accent5 2 4 3 6" xfId="27233"/>
    <cellStyle name="40% - Accent5 2 4 3 6 2" xfId="27234"/>
    <cellStyle name="40% - Accent5 2 4 3 7" xfId="27235"/>
    <cellStyle name="40% - Accent5 2 4 3 7 2" xfId="27236"/>
    <cellStyle name="40% - Accent5 2 4 3 8" xfId="27237"/>
    <cellStyle name="40% - Accent5 2 4 3 9" xfId="27238"/>
    <cellStyle name="40% - Accent5 2 4 4" xfId="27239"/>
    <cellStyle name="40% - Accent5 2 4 4 10" xfId="27240"/>
    <cellStyle name="40% - Accent5 2 4 4 2" xfId="27241"/>
    <cellStyle name="40% - Accent5 2 4 4 2 2" xfId="27242"/>
    <cellStyle name="40% - Accent5 2 4 4 2 2 2" xfId="27243"/>
    <cellStyle name="40% - Accent5 2 4 4 2 3" xfId="27244"/>
    <cellStyle name="40% - Accent5 2 4 4 2 3 2" xfId="27245"/>
    <cellStyle name="40% - Accent5 2 4 4 2 4" xfId="27246"/>
    <cellStyle name="40% - Accent5 2 4 4 2 5" xfId="27247"/>
    <cellStyle name="40% - Accent5 2 4 4 2 6" xfId="27248"/>
    <cellStyle name="40% - Accent5 2 4 4 2 7" xfId="27249"/>
    <cellStyle name="40% - Accent5 2 4 4 3" xfId="27250"/>
    <cellStyle name="40% - Accent5 2 4 4 3 2" xfId="27251"/>
    <cellStyle name="40% - Accent5 2 4 4 3 2 2" xfId="27252"/>
    <cellStyle name="40% - Accent5 2 4 4 3 3" xfId="27253"/>
    <cellStyle name="40% - Accent5 2 4 4 3 3 2" xfId="27254"/>
    <cellStyle name="40% - Accent5 2 4 4 3 4" xfId="27255"/>
    <cellStyle name="40% - Accent5 2 4 4 3 5" xfId="27256"/>
    <cellStyle name="40% - Accent5 2 4 4 3 6" xfId="27257"/>
    <cellStyle name="40% - Accent5 2 4 4 3 7" xfId="27258"/>
    <cellStyle name="40% - Accent5 2 4 4 4" xfId="27259"/>
    <cellStyle name="40% - Accent5 2 4 4 4 2" xfId="27260"/>
    <cellStyle name="40% - Accent5 2 4 4 4 2 2" xfId="27261"/>
    <cellStyle name="40% - Accent5 2 4 4 4 3" xfId="27262"/>
    <cellStyle name="40% - Accent5 2 4 4 4 3 2" xfId="27263"/>
    <cellStyle name="40% - Accent5 2 4 4 4 4" xfId="27264"/>
    <cellStyle name="40% - Accent5 2 4 4 4 5" xfId="27265"/>
    <cellStyle name="40% - Accent5 2 4 4 4 6" xfId="27266"/>
    <cellStyle name="40% - Accent5 2 4 4 4 7" xfId="27267"/>
    <cellStyle name="40% - Accent5 2 4 4 5" xfId="27268"/>
    <cellStyle name="40% - Accent5 2 4 4 5 2" xfId="27269"/>
    <cellStyle name="40% - Accent5 2 4 4 6" xfId="27270"/>
    <cellStyle name="40% - Accent5 2 4 4 6 2" xfId="27271"/>
    <cellStyle name="40% - Accent5 2 4 4 7" xfId="27272"/>
    <cellStyle name="40% - Accent5 2 4 4 8" xfId="27273"/>
    <cellStyle name="40% - Accent5 2 4 4 9" xfId="27274"/>
    <cellStyle name="40% - Accent5 2 4 5" xfId="27275"/>
    <cellStyle name="40% - Accent5 2 4 5 2" xfId="27276"/>
    <cellStyle name="40% - Accent5 2 4 5 2 2" xfId="27277"/>
    <cellStyle name="40% - Accent5 2 4 5 3" xfId="27278"/>
    <cellStyle name="40% - Accent5 2 4 5 3 2" xfId="27279"/>
    <cellStyle name="40% - Accent5 2 4 5 4" xfId="27280"/>
    <cellStyle name="40% - Accent5 2 4 5 5" xfId="27281"/>
    <cellStyle name="40% - Accent5 2 4 5 6" xfId="27282"/>
    <cellStyle name="40% - Accent5 2 4 5 7" xfId="27283"/>
    <cellStyle name="40% - Accent5 2 4 6" xfId="27284"/>
    <cellStyle name="40% - Accent5 2 4 6 2" xfId="27285"/>
    <cellStyle name="40% - Accent5 2 4 6 2 2" xfId="27286"/>
    <cellStyle name="40% - Accent5 2 4 6 3" xfId="27287"/>
    <cellStyle name="40% - Accent5 2 4 6 3 2" xfId="27288"/>
    <cellStyle name="40% - Accent5 2 4 6 4" xfId="27289"/>
    <cellStyle name="40% - Accent5 2 4 6 5" xfId="27290"/>
    <cellStyle name="40% - Accent5 2 4 6 6" xfId="27291"/>
    <cellStyle name="40% - Accent5 2 4 6 7" xfId="27292"/>
    <cellStyle name="40% - Accent5 2 4 7" xfId="27293"/>
    <cellStyle name="40% - Accent5 2 4 7 2" xfId="27294"/>
    <cellStyle name="40% - Accent5 2 4 7 2 2" xfId="27295"/>
    <cellStyle name="40% - Accent5 2 4 7 3" xfId="27296"/>
    <cellStyle name="40% - Accent5 2 4 7 3 2" xfId="27297"/>
    <cellStyle name="40% - Accent5 2 4 7 4" xfId="27298"/>
    <cellStyle name="40% - Accent5 2 4 7 5" xfId="27299"/>
    <cellStyle name="40% - Accent5 2 4 7 6" xfId="27300"/>
    <cellStyle name="40% - Accent5 2 4 7 7" xfId="27301"/>
    <cellStyle name="40% - Accent5 2 4 8" xfId="27302"/>
    <cellStyle name="40% - Accent5 2 4 8 2" xfId="27303"/>
    <cellStyle name="40% - Accent5 2 4 9" xfId="27304"/>
    <cellStyle name="40% - Accent5 2 4 9 2" xfId="27305"/>
    <cellStyle name="40% - Accent5 2 5" xfId="27306"/>
    <cellStyle name="40% - Accent5 2 5 10" xfId="27307"/>
    <cellStyle name="40% - Accent5 2 5 11" xfId="27308"/>
    <cellStyle name="40% - Accent5 2 5 12" xfId="27309"/>
    <cellStyle name="40% - Accent5 2 5 13" xfId="27310"/>
    <cellStyle name="40% - Accent5 2 5 2" xfId="27311"/>
    <cellStyle name="40% - Accent5 2 5 2 10" xfId="27312"/>
    <cellStyle name="40% - Accent5 2 5 2 11" xfId="27313"/>
    <cellStyle name="40% - Accent5 2 5 2 2" xfId="27314"/>
    <cellStyle name="40% - Accent5 2 5 2 2 10" xfId="27315"/>
    <cellStyle name="40% - Accent5 2 5 2 2 2" xfId="27316"/>
    <cellStyle name="40% - Accent5 2 5 2 2 2 2" xfId="27317"/>
    <cellStyle name="40% - Accent5 2 5 2 2 2 2 2" xfId="27318"/>
    <cellStyle name="40% - Accent5 2 5 2 2 2 3" xfId="27319"/>
    <cellStyle name="40% - Accent5 2 5 2 2 2 3 2" xfId="27320"/>
    <cellStyle name="40% - Accent5 2 5 2 2 2 4" xfId="27321"/>
    <cellStyle name="40% - Accent5 2 5 2 2 2 5" xfId="27322"/>
    <cellStyle name="40% - Accent5 2 5 2 2 2 6" xfId="27323"/>
    <cellStyle name="40% - Accent5 2 5 2 2 2 7" xfId="27324"/>
    <cellStyle name="40% - Accent5 2 5 2 2 3" xfId="27325"/>
    <cellStyle name="40% - Accent5 2 5 2 2 3 2" xfId="27326"/>
    <cellStyle name="40% - Accent5 2 5 2 2 3 2 2" xfId="27327"/>
    <cellStyle name="40% - Accent5 2 5 2 2 3 3" xfId="27328"/>
    <cellStyle name="40% - Accent5 2 5 2 2 3 3 2" xfId="27329"/>
    <cellStyle name="40% - Accent5 2 5 2 2 3 4" xfId="27330"/>
    <cellStyle name="40% - Accent5 2 5 2 2 3 5" xfId="27331"/>
    <cellStyle name="40% - Accent5 2 5 2 2 3 6" xfId="27332"/>
    <cellStyle name="40% - Accent5 2 5 2 2 3 7" xfId="27333"/>
    <cellStyle name="40% - Accent5 2 5 2 2 4" xfId="27334"/>
    <cellStyle name="40% - Accent5 2 5 2 2 4 2" xfId="27335"/>
    <cellStyle name="40% - Accent5 2 5 2 2 4 2 2" xfId="27336"/>
    <cellStyle name="40% - Accent5 2 5 2 2 4 3" xfId="27337"/>
    <cellStyle name="40% - Accent5 2 5 2 2 4 3 2" xfId="27338"/>
    <cellStyle name="40% - Accent5 2 5 2 2 4 4" xfId="27339"/>
    <cellStyle name="40% - Accent5 2 5 2 2 4 5" xfId="27340"/>
    <cellStyle name="40% - Accent5 2 5 2 2 4 6" xfId="27341"/>
    <cellStyle name="40% - Accent5 2 5 2 2 4 7" xfId="27342"/>
    <cellStyle name="40% - Accent5 2 5 2 2 5" xfId="27343"/>
    <cellStyle name="40% - Accent5 2 5 2 2 5 2" xfId="27344"/>
    <cellStyle name="40% - Accent5 2 5 2 2 6" xfId="27345"/>
    <cellStyle name="40% - Accent5 2 5 2 2 6 2" xfId="27346"/>
    <cellStyle name="40% - Accent5 2 5 2 2 7" xfId="27347"/>
    <cellStyle name="40% - Accent5 2 5 2 2 8" xfId="27348"/>
    <cellStyle name="40% - Accent5 2 5 2 2 9" xfId="27349"/>
    <cellStyle name="40% - Accent5 2 5 2 3" xfId="27350"/>
    <cellStyle name="40% - Accent5 2 5 2 3 2" xfId="27351"/>
    <cellStyle name="40% - Accent5 2 5 2 3 2 2" xfId="27352"/>
    <cellStyle name="40% - Accent5 2 5 2 3 3" xfId="27353"/>
    <cellStyle name="40% - Accent5 2 5 2 3 3 2" xfId="27354"/>
    <cellStyle name="40% - Accent5 2 5 2 3 4" xfId="27355"/>
    <cellStyle name="40% - Accent5 2 5 2 3 5" xfId="27356"/>
    <cellStyle name="40% - Accent5 2 5 2 3 6" xfId="27357"/>
    <cellStyle name="40% - Accent5 2 5 2 3 7" xfId="27358"/>
    <cellStyle name="40% - Accent5 2 5 2 4" xfId="27359"/>
    <cellStyle name="40% - Accent5 2 5 2 4 2" xfId="27360"/>
    <cellStyle name="40% - Accent5 2 5 2 4 2 2" xfId="27361"/>
    <cellStyle name="40% - Accent5 2 5 2 4 3" xfId="27362"/>
    <cellStyle name="40% - Accent5 2 5 2 4 3 2" xfId="27363"/>
    <cellStyle name="40% - Accent5 2 5 2 4 4" xfId="27364"/>
    <cellStyle name="40% - Accent5 2 5 2 4 5" xfId="27365"/>
    <cellStyle name="40% - Accent5 2 5 2 4 6" xfId="27366"/>
    <cellStyle name="40% - Accent5 2 5 2 4 7" xfId="27367"/>
    <cellStyle name="40% - Accent5 2 5 2 5" xfId="27368"/>
    <cellStyle name="40% - Accent5 2 5 2 5 2" xfId="27369"/>
    <cellStyle name="40% - Accent5 2 5 2 5 2 2" xfId="27370"/>
    <cellStyle name="40% - Accent5 2 5 2 5 3" xfId="27371"/>
    <cellStyle name="40% - Accent5 2 5 2 5 3 2" xfId="27372"/>
    <cellStyle name="40% - Accent5 2 5 2 5 4" xfId="27373"/>
    <cellStyle name="40% - Accent5 2 5 2 5 5" xfId="27374"/>
    <cellStyle name="40% - Accent5 2 5 2 5 6" xfId="27375"/>
    <cellStyle name="40% - Accent5 2 5 2 5 7" xfId="27376"/>
    <cellStyle name="40% - Accent5 2 5 2 6" xfId="27377"/>
    <cellStyle name="40% - Accent5 2 5 2 6 2" xfId="27378"/>
    <cellStyle name="40% - Accent5 2 5 2 7" xfId="27379"/>
    <cellStyle name="40% - Accent5 2 5 2 7 2" xfId="27380"/>
    <cellStyle name="40% - Accent5 2 5 2 8" xfId="27381"/>
    <cellStyle name="40% - Accent5 2 5 2 9" xfId="27382"/>
    <cellStyle name="40% - Accent5 2 5 3" xfId="27383"/>
    <cellStyle name="40% - Accent5 2 5 3 10" xfId="27384"/>
    <cellStyle name="40% - Accent5 2 5 3 11" xfId="27385"/>
    <cellStyle name="40% - Accent5 2 5 3 2" xfId="27386"/>
    <cellStyle name="40% - Accent5 2 5 3 2 10" xfId="27387"/>
    <cellStyle name="40% - Accent5 2 5 3 2 2" xfId="27388"/>
    <cellStyle name="40% - Accent5 2 5 3 2 2 2" xfId="27389"/>
    <cellStyle name="40% - Accent5 2 5 3 2 2 2 2" xfId="27390"/>
    <cellStyle name="40% - Accent5 2 5 3 2 2 3" xfId="27391"/>
    <cellStyle name="40% - Accent5 2 5 3 2 2 3 2" xfId="27392"/>
    <cellStyle name="40% - Accent5 2 5 3 2 2 4" xfId="27393"/>
    <cellStyle name="40% - Accent5 2 5 3 2 2 5" xfId="27394"/>
    <cellStyle name="40% - Accent5 2 5 3 2 2 6" xfId="27395"/>
    <cellStyle name="40% - Accent5 2 5 3 2 2 7" xfId="27396"/>
    <cellStyle name="40% - Accent5 2 5 3 2 3" xfId="27397"/>
    <cellStyle name="40% - Accent5 2 5 3 2 3 2" xfId="27398"/>
    <cellStyle name="40% - Accent5 2 5 3 2 3 2 2" xfId="27399"/>
    <cellStyle name="40% - Accent5 2 5 3 2 3 3" xfId="27400"/>
    <cellStyle name="40% - Accent5 2 5 3 2 3 3 2" xfId="27401"/>
    <cellStyle name="40% - Accent5 2 5 3 2 3 4" xfId="27402"/>
    <cellStyle name="40% - Accent5 2 5 3 2 3 5" xfId="27403"/>
    <cellStyle name="40% - Accent5 2 5 3 2 3 6" xfId="27404"/>
    <cellStyle name="40% - Accent5 2 5 3 2 3 7" xfId="27405"/>
    <cellStyle name="40% - Accent5 2 5 3 2 4" xfId="27406"/>
    <cellStyle name="40% - Accent5 2 5 3 2 4 2" xfId="27407"/>
    <cellStyle name="40% - Accent5 2 5 3 2 4 2 2" xfId="27408"/>
    <cellStyle name="40% - Accent5 2 5 3 2 4 3" xfId="27409"/>
    <cellStyle name="40% - Accent5 2 5 3 2 4 3 2" xfId="27410"/>
    <cellStyle name="40% - Accent5 2 5 3 2 4 4" xfId="27411"/>
    <cellStyle name="40% - Accent5 2 5 3 2 4 5" xfId="27412"/>
    <cellStyle name="40% - Accent5 2 5 3 2 4 6" xfId="27413"/>
    <cellStyle name="40% - Accent5 2 5 3 2 4 7" xfId="27414"/>
    <cellStyle name="40% - Accent5 2 5 3 2 5" xfId="27415"/>
    <cellStyle name="40% - Accent5 2 5 3 2 5 2" xfId="27416"/>
    <cellStyle name="40% - Accent5 2 5 3 2 6" xfId="27417"/>
    <cellStyle name="40% - Accent5 2 5 3 2 6 2" xfId="27418"/>
    <cellStyle name="40% - Accent5 2 5 3 2 7" xfId="27419"/>
    <cellStyle name="40% - Accent5 2 5 3 2 8" xfId="27420"/>
    <cellStyle name="40% - Accent5 2 5 3 2 9" xfId="27421"/>
    <cellStyle name="40% - Accent5 2 5 3 3" xfId="27422"/>
    <cellStyle name="40% - Accent5 2 5 3 3 2" xfId="27423"/>
    <cellStyle name="40% - Accent5 2 5 3 3 2 2" xfId="27424"/>
    <cellStyle name="40% - Accent5 2 5 3 3 3" xfId="27425"/>
    <cellStyle name="40% - Accent5 2 5 3 3 3 2" xfId="27426"/>
    <cellStyle name="40% - Accent5 2 5 3 3 4" xfId="27427"/>
    <cellStyle name="40% - Accent5 2 5 3 3 5" xfId="27428"/>
    <cellStyle name="40% - Accent5 2 5 3 3 6" xfId="27429"/>
    <cellStyle name="40% - Accent5 2 5 3 3 7" xfId="27430"/>
    <cellStyle name="40% - Accent5 2 5 3 4" xfId="27431"/>
    <cellStyle name="40% - Accent5 2 5 3 4 2" xfId="27432"/>
    <cellStyle name="40% - Accent5 2 5 3 4 2 2" xfId="27433"/>
    <cellStyle name="40% - Accent5 2 5 3 4 3" xfId="27434"/>
    <cellStyle name="40% - Accent5 2 5 3 4 3 2" xfId="27435"/>
    <cellStyle name="40% - Accent5 2 5 3 4 4" xfId="27436"/>
    <cellStyle name="40% - Accent5 2 5 3 4 5" xfId="27437"/>
    <cellStyle name="40% - Accent5 2 5 3 4 6" xfId="27438"/>
    <cellStyle name="40% - Accent5 2 5 3 4 7" xfId="27439"/>
    <cellStyle name="40% - Accent5 2 5 3 5" xfId="27440"/>
    <cellStyle name="40% - Accent5 2 5 3 5 2" xfId="27441"/>
    <cellStyle name="40% - Accent5 2 5 3 5 2 2" xfId="27442"/>
    <cellStyle name="40% - Accent5 2 5 3 5 3" xfId="27443"/>
    <cellStyle name="40% - Accent5 2 5 3 5 3 2" xfId="27444"/>
    <cellStyle name="40% - Accent5 2 5 3 5 4" xfId="27445"/>
    <cellStyle name="40% - Accent5 2 5 3 5 5" xfId="27446"/>
    <cellStyle name="40% - Accent5 2 5 3 5 6" xfId="27447"/>
    <cellStyle name="40% - Accent5 2 5 3 5 7" xfId="27448"/>
    <cellStyle name="40% - Accent5 2 5 3 6" xfId="27449"/>
    <cellStyle name="40% - Accent5 2 5 3 6 2" xfId="27450"/>
    <cellStyle name="40% - Accent5 2 5 3 7" xfId="27451"/>
    <cellStyle name="40% - Accent5 2 5 3 7 2" xfId="27452"/>
    <cellStyle name="40% - Accent5 2 5 3 8" xfId="27453"/>
    <cellStyle name="40% - Accent5 2 5 3 9" xfId="27454"/>
    <cellStyle name="40% - Accent5 2 5 4" xfId="27455"/>
    <cellStyle name="40% - Accent5 2 5 4 10" xfId="27456"/>
    <cellStyle name="40% - Accent5 2 5 4 2" xfId="27457"/>
    <cellStyle name="40% - Accent5 2 5 4 2 2" xfId="27458"/>
    <cellStyle name="40% - Accent5 2 5 4 2 2 2" xfId="27459"/>
    <cellStyle name="40% - Accent5 2 5 4 2 3" xfId="27460"/>
    <cellStyle name="40% - Accent5 2 5 4 2 3 2" xfId="27461"/>
    <cellStyle name="40% - Accent5 2 5 4 2 4" xfId="27462"/>
    <cellStyle name="40% - Accent5 2 5 4 2 5" xfId="27463"/>
    <cellStyle name="40% - Accent5 2 5 4 2 6" xfId="27464"/>
    <cellStyle name="40% - Accent5 2 5 4 2 7" xfId="27465"/>
    <cellStyle name="40% - Accent5 2 5 4 3" xfId="27466"/>
    <cellStyle name="40% - Accent5 2 5 4 3 2" xfId="27467"/>
    <cellStyle name="40% - Accent5 2 5 4 3 2 2" xfId="27468"/>
    <cellStyle name="40% - Accent5 2 5 4 3 3" xfId="27469"/>
    <cellStyle name="40% - Accent5 2 5 4 3 3 2" xfId="27470"/>
    <cellStyle name="40% - Accent5 2 5 4 3 4" xfId="27471"/>
    <cellStyle name="40% - Accent5 2 5 4 3 5" xfId="27472"/>
    <cellStyle name="40% - Accent5 2 5 4 3 6" xfId="27473"/>
    <cellStyle name="40% - Accent5 2 5 4 3 7" xfId="27474"/>
    <cellStyle name="40% - Accent5 2 5 4 4" xfId="27475"/>
    <cellStyle name="40% - Accent5 2 5 4 4 2" xfId="27476"/>
    <cellStyle name="40% - Accent5 2 5 4 4 2 2" xfId="27477"/>
    <cellStyle name="40% - Accent5 2 5 4 4 3" xfId="27478"/>
    <cellStyle name="40% - Accent5 2 5 4 4 3 2" xfId="27479"/>
    <cellStyle name="40% - Accent5 2 5 4 4 4" xfId="27480"/>
    <cellStyle name="40% - Accent5 2 5 4 4 5" xfId="27481"/>
    <cellStyle name="40% - Accent5 2 5 4 4 6" xfId="27482"/>
    <cellStyle name="40% - Accent5 2 5 4 4 7" xfId="27483"/>
    <cellStyle name="40% - Accent5 2 5 4 5" xfId="27484"/>
    <cellStyle name="40% - Accent5 2 5 4 5 2" xfId="27485"/>
    <cellStyle name="40% - Accent5 2 5 4 6" xfId="27486"/>
    <cellStyle name="40% - Accent5 2 5 4 6 2" xfId="27487"/>
    <cellStyle name="40% - Accent5 2 5 4 7" xfId="27488"/>
    <cellStyle name="40% - Accent5 2 5 4 8" xfId="27489"/>
    <cellStyle name="40% - Accent5 2 5 4 9" xfId="27490"/>
    <cellStyle name="40% - Accent5 2 5 5" xfId="27491"/>
    <cellStyle name="40% - Accent5 2 5 5 2" xfId="27492"/>
    <cellStyle name="40% - Accent5 2 5 5 2 2" xfId="27493"/>
    <cellStyle name="40% - Accent5 2 5 5 3" xfId="27494"/>
    <cellStyle name="40% - Accent5 2 5 5 3 2" xfId="27495"/>
    <cellStyle name="40% - Accent5 2 5 5 4" xfId="27496"/>
    <cellStyle name="40% - Accent5 2 5 5 5" xfId="27497"/>
    <cellStyle name="40% - Accent5 2 5 5 6" xfId="27498"/>
    <cellStyle name="40% - Accent5 2 5 5 7" xfId="27499"/>
    <cellStyle name="40% - Accent5 2 5 6" xfId="27500"/>
    <cellStyle name="40% - Accent5 2 5 6 2" xfId="27501"/>
    <cellStyle name="40% - Accent5 2 5 6 2 2" xfId="27502"/>
    <cellStyle name="40% - Accent5 2 5 6 3" xfId="27503"/>
    <cellStyle name="40% - Accent5 2 5 6 3 2" xfId="27504"/>
    <cellStyle name="40% - Accent5 2 5 6 4" xfId="27505"/>
    <cellStyle name="40% - Accent5 2 5 6 5" xfId="27506"/>
    <cellStyle name="40% - Accent5 2 5 6 6" xfId="27507"/>
    <cellStyle name="40% - Accent5 2 5 6 7" xfId="27508"/>
    <cellStyle name="40% - Accent5 2 5 7" xfId="27509"/>
    <cellStyle name="40% - Accent5 2 5 7 2" xfId="27510"/>
    <cellStyle name="40% - Accent5 2 5 7 2 2" xfId="27511"/>
    <cellStyle name="40% - Accent5 2 5 7 3" xfId="27512"/>
    <cellStyle name="40% - Accent5 2 5 7 3 2" xfId="27513"/>
    <cellStyle name="40% - Accent5 2 5 7 4" xfId="27514"/>
    <cellStyle name="40% - Accent5 2 5 7 5" xfId="27515"/>
    <cellStyle name="40% - Accent5 2 5 7 6" xfId="27516"/>
    <cellStyle name="40% - Accent5 2 5 7 7" xfId="27517"/>
    <cellStyle name="40% - Accent5 2 5 8" xfId="27518"/>
    <cellStyle name="40% - Accent5 2 5 8 2" xfId="27519"/>
    <cellStyle name="40% - Accent5 2 5 9" xfId="27520"/>
    <cellStyle name="40% - Accent5 2 5 9 2" xfId="27521"/>
    <cellStyle name="40% - Accent5 2 6" xfId="27522"/>
    <cellStyle name="40% - Accent5 2 6 10" xfId="27523"/>
    <cellStyle name="40% - Accent5 2 6 11" xfId="27524"/>
    <cellStyle name="40% - Accent5 2 6 12" xfId="27525"/>
    <cellStyle name="40% - Accent5 2 6 13" xfId="27526"/>
    <cellStyle name="40% - Accent5 2 6 2" xfId="27527"/>
    <cellStyle name="40% - Accent5 2 6 2 10" xfId="27528"/>
    <cellStyle name="40% - Accent5 2 6 2 11" xfId="27529"/>
    <cellStyle name="40% - Accent5 2 6 2 2" xfId="27530"/>
    <cellStyle name="40% - Accent5 2 6 2 2 10" xfId="27531"/>
    <cellStyle name="40% - Accent5 2 6 2 2 2" xfId="27532"/>
    <cellStyle name="40% - Accent5 2 6 2 2 2 2" xfId="27533"/>
    <cellStyle name="40% - Accent5 2 6 2 2 2 2 2" xfId="27534"/>
    <cellStyle name="40% - Accent5 2 6 2 2 2 3" xfId="27535"/>
    <cellStyle name="40% - Accent5 2 6 2 2 2 3 2" xfId="27536"/>
    <cellStyle name="40% - Accent5 2 6 2 2 2 4" xfId="27537"/>
    <cellStyle name="40% - Accent5 2 6 2 2 2 5" xfId="27538"/>
    <cellStyle name="40% - Accent5 2 6 2 2 2 6" xfId="27539"/>
    <cellStyle name="40% - Accent5 2 6 2 2 2 7" xfId="27540"/>
    <cellStyle name="40% - Accent5 2 6 2 2 3" xfId="27541"/>
    <cellStyle name="40% - Accent5 2 6 2 2 3 2" xfId="27542"/>
    <cellStyle name="40% - Accent5 2 6 2 2 3 2 2" xfId="27543"/>
    <cellStyle name="40% - Accent5 2 6 2 2 3 3" xfId="27544"/>
    <cellStyle name="40% - Accent5 2 6 2 2 3 3 2" xfId="27545"/>
    <cellStyle name="40% - Accent5 2 6 2 2 3 4" xfId="27546"/>
    <cellStyle name="40% - Accent5 2 6 2 2 3 5" xfId="27547"/>
    <cellStyle name="40% - Accent5 2 6 2 2 3 6" xfId="27548"/>
    <cellStyle name="40% - Accent5 2 6 2 2 3 7" xfId="27549"/>
    <cellStyle name="40% - Accent5 2 6 2 2 4" xfId="27550"/>
    <cellStyle name="40% - Accent5 2 6 2 2 4 2" xfId="27551"/>
    <cellStyle name="40% - Accent5 2 6 2 2 4 2 2" xfId="27552"/>
    <cellStyle name="40% - Accent5 2 6 2 2 4 3" xfId="27553"/>
    <cellStyle name="40% - Accent5 2 6 2 2 4 3 2" xfId="27554"/>
    <cellStyle name="40% - Accent5 2 6 2 2 4 4" xfId="27555"/>
    <cellStyle name="40% - Accent5 2 6 2 2 4 5" xfId="27556"/>
    <cellStyle name="40% - Accent5 2 6 2 2 4 6" xfId="27557"/>
    <cellStyle name="40% - Accent5 2 6 2 2 4 7" xfId="27558"/>
    <cellStyle name="40% - Accent5 2 6 2 2 5" xfId="27559"/>
    <cellStyle name="40% - Accent5 2 6 2 2 5 2" xfId="27560"/>
    <cellStyle name="40% - Accent5 2 6 2 2 6" xfId="27561"/>
    <cellStyle name="40% - Accent5 2 6 2 2 6 2" xfId="27562"/>
    <cellStyle name="40% - Accent5 2 6 2 2 7" xfId="27563"/>
    <cellStyle name="40% - Accent5 2 6 2 2 8" xfId="27564"/>
    <cellStyle name="40% - Accent5 2 6 2 2 9" xfId="27565"/>
    <cellStyle name="40% - Accent5 2 6 2 3" xfId="27566"/>
    <cellStyle name="40% - Accent5 2 6 2 3 2" xfId="27567"/>
    <cellStyle name="40% - Accent5 2 6 2 3 2 2" xfId="27568"/>
    <cellStyle name="40% - Accent5 2 6 2 3 3" xfId="27569"/>
    <cellStyle name="40% - Accent5 2 6 2 3 3 2" xfId="27570"/>
    <cellStyle name="40% - Accent5 2 6 2 3 4" xfId="27571"/>
    <cellStyle name="40% - Accent5 2 6 2 3 5" xfId="27572"/>
    <cellStyle name="40% - Accent5 2 6 2 3 6" xfId="27573"/>
    <cellStyle name="40% - Accent5 2 6 2 3 7" xfId="27574"/>
    <cellStyle name="40% - Accent5 2 6 2 4" xfId="27575"/>
    <cellStyle name="40% - Accent5 2 6 2 4 2" xfId="27576"/>
    <cellStyle name="40% - Accent5 2 6 2 4 2 2" xfId="27577"/>
    <cellStyle name="40% - Accent5 2 6 2 4 3" xfId="27578"/>
    <cellStyle name="40% - Accent5 2 6 2 4 3 2" xfId="27579"/>
    <cellStyle name="40% - Accent5 2 6 2 4 4" xfId="27580"/>
    <cellStyle name="40% - Accent5 2 6 2 4 5" xfId="27581"/>
    <cellStyle name="40% - Accent5 2 6 2 4 6" xfId="27582"/>
    <cellStyle name="40% - Accent5 2 6 2 4 7" xfId="27583"/>
    <cellStyle name="40% - Accent5 2 6 2 5" xfId="27584"/>
    <cellStyle name="40% - Accent5 2 6 2 5 2" xfId="27585"/>
    <cellStyle name="40% - Accent5 2 6 2 5 2 2" xfId="27586"/>
    <cellStyle name="40% - Accent5 2 6 2 5 3" xfId="27587"/>
    <cellStyle name="40% - Accent5 2 6 2 5 3 2" xfId="27588"/>
    <cellStyle name="40% - Accent5 2 6 2 5 4" xfId="27589"/>
    <cellStyle name="40% - Accent5 2 6 2 5 5" xfId="27590"/>
    <cellStyle name="40% - Accent5 2 6 2 5 6" xfId="27591"/>
    <cellStyle name="40% - Accent5 2 6 2 5 7" xfId="27592"/>
    <cellStyle name="40% - Accent5 2 6 2 6" xfId="27593"/>
    <cellStyle name="40% - Accent5 2 6 2 6 2" xfId="27594"/>
    <cellStyle name="40% - Accent5 2 6 2 7" xfId="27595"/>
    <cellStyle name="40% - Accent5 2 6 2 7 2" xfId="27596"/>
    <cellStyle name="40% - Accent5 2 6 2 8" xfId="27597"/>
    <cellStyle name="40% - Accent5 2 6 2 9" xfId="27598"/>
    <cellStyle name="40% - Accent5 2 6 3" xfId="27599"/>
    <cellStyle name="40% - Accent5 2 6 3 10" xfId="27600"/>
    <cellStyle name="40% - Accent5 2 6 3 11" xfId="27601"/>
    <cellStyle name="40% - Accent5 2 6 3 2" xfId="27602"/>
    <cellStyle name="40% - Accent5 2 6 3 2 10" xfId="27603"/>
    <cellStyle name="40% - Accent5 2 6 3 2 2" xfId="27604"/>
    <cellStyle name="40% - Accent5 2 6 3 2 2 2" xfId="27605"/>
    <cellStyle name="40% - Accent5 2 6 3 2 2 2 2" xfId="27606"/>
    <cellStyle name="40% - Accent5 2 6 3 2 2 3" xfId="27607"/>
    <cellStyle name="40% - Accent5 2 6 3 2 2 3 2" xfId="27608"/>
    <cellStyle name="40% - Accent5 2 6 3 2 2 4" xfId="27609"/>
    <cellStyle name="40% - Accent5 2 6 3 2 2 5" xfId="27610"/>
    <cellStyle name="40% - Accent5 2 6 3 2 2 6" xfId="27611"/>
    <cellStyle name="40% - Accent5 2 6 3 2 2 7" xfId="27612"/>
    <cellStyle name="40% - Accent5 2 6 3 2 3" xfId="27613"/>
    <cellStyle name="40% - Accent5 2 6 3 2 3 2" xfId="27614"/>
    <cellStyle name="40% - Accent5 2 6 3 2 3 2 2" xfId="27615"/>
    <cellStyle name="40% - Accent5 2 6 3 2 3 3" xfId="27616"/>
    <cellStyle name="40% - Accent5 2 6 3 2 3 3 2" xfId="27617"/>
    <cellStyle name="40% - Accent5 2 6 3 2 3 4" xfId="27618"/>
    <cellStyle name="40% - Accent5 2 6 3 2 3 5" xfId="27619"/>
    <cellStyle name="40% - Accent5 2 6 3 2 3 6" xfId="27620"/>
    <cellStyle name="40% - Accent5 2 6 3 2 3 7" xfId="27621"/>
    <cellStyle name="40% - Accent5 2 6 3 2 4" xfId="27622"/>
    <cellStyle name="40% - Accent5 2 6 3 2 4 2" xfId="27623"/>
    <cellStyle name="40% - Accent5 2 6 3 2 4 2 2" xfId="27624"/>
    <cellStyle name="40% - Accent5 2 6 3 2 4 3" xfId="27625"/>
    <cellStyle name="40% - Accent5 2 6 3 2 4 3 2" xfId="27626"/>
    <cellStyle name="40% - Accent5 2 6 3 2 4 4" xfId="27627"/>
    <cellStyle name="40% - Accent5 2 6 3 2 4 5" xfId="27628"/>
    <cellStyle name="40% - Accent5 2 6 3 2 4 6" xfId="27629"/>
    <cellStyle name="40% - Accent5 2 6 3 2 4 7" xfId="27630"/>
    <cellStyle name="40% - Accent5 2 6 3 2 5" xfId="27631"/>
    <cellStyle name="40% - Accent5 2 6 3 2 5 2" xfId="27632"/>
    <cellStyle name="40% - Accent5 2 6 3 2 6" xfId="27633"/>
    <cellStyle name="40% - Accent5 2 6 3 2 6 2" xfId="27634"/>
    <cellStyle name="40% - Accent5 2 6 3 2 7" xfId="27635"/>
    <cellStyle name="40% - Accent5 2 6 3 2 8" xfId="27636"/>
    <cellStyle name="40% - Accent5 2 6 3 2 9" xfId="27637"/>
    <cellStyle name="40% - Accent5 2 6 3 3" xfId="27638"/>
    <cellStyle name="40% - Accent5 2 6 3 3 2" xfId="27639"/>
    <cellStyle name="40% - Accent5 2 6 3 3 2 2" xfId="27640"/>
    <cellStyle name="40% - Accent5 2 6 3 3 3" xfId="27641"/>
    <cellStyle name="40% - Accent5 2 6 3 3 3 2" xfId="27642"/>
    <cellStyle name="40% - Accent5 2 6 3 3 4" xfId="27643"/>
    <cellStyle name="40% - Accent5 2 6 3 3 5" xfId="27644"/>
    <cellStyle name="40% - Accent5 2 6 3 3 6" xfId="27645"/>
    <cellStyle name="40% - Accent5 2 6 3 3 7" xfId="27646"/>
    <cellStyle name="40% - Accent5 2 6 3 4" xfId="27647"/>
    <cellStyle name="40% - Accent5 2 6 3 4 2" xfId="27648"/>
    <cellStyle name="40% - Accent5 2 6 3 4 2 2" xfId="27649"/>
    <cellStyle name="40% - Accent5 2 6 3 4 3" xfId="27650"/>
    <cellStyle name="40% - Accent5 2 6 3 4 3 2" xfId="27651"/>
    <cellStyle name="40% - Accent5 2 6 3 4 4" xfId="27652"/>
    <cellStyle name="40% - Accent5 2 6 3 4 5" xfId="27653"/>
    <cellStyle name="40% - Accent5 2 6 3 4 6" xfId="27654"/>
    <cellStyle name="40% - Accent5 2 6 3 4 7" xfId="27655"/>
    <cellStyle name="40% - Accent5 2 6 3 5" xfId="27656"/>
    <cellStyle name="40% - Accent5 2 6 3 5 2" xfId="27657"/>
    <cellStyle name="40% - Accent5 2 6 3 5 2 2" xfId="27658"/>
    <cellStyle name="40% - Accent5 2 6 3 5 3" xfId="27659"/>
    <cellStyle name="40% - Accent5 2 6 3 5 3 2" xfId="27660"/>
    <cellStyle name="40% - Accent5 2 6 3 5 4" xfId="27661"/>
    <cellStyle name="40% - Accent5 2 6 3 5 5" xfId="27662"/>
    <cellStyle name="40% - Accent5 2 6 3 5 6" xfId="27663"/>
    <cellStyle name="40% - Accent5 2 6 3 5 7" xfId="27664"/>
    <cellStyle name="40% - Accent5 2 6 3 6" xfId="27665"/>
    <cellStyle name="40% - Accent5 2 6 3 6 2" xfId="27666"/>
    <cellStyle name="40% - Accent5 2 6 3 7" xfId="27667"/>
    <cellStyle name="40% - Accent5 2 6 3 7 2" xfId="27668"/>
    <cellStyle name="40% - Accent5 2 6 3 8" xfId="27669"/>
    <cellStyle name="40% - Accent5 2 6 3 9" xfId="27670"/>
    <cellStyle name="40% - Accent5 2 6 4" xfId="27671"/>
    <cellStyle name="40% - Accent5 2 6 4 10" xfId="27672"/>
    <cellStyle name="40% - Accent5 2 6 4 2" xfId="27673"/>
    <cellStyle name="40% - Accent5 2 6 4 2 2" xfId="27674"/>
    <cellStyle name="40% - Accent5 2 6 4 2 2 2" xfId="27675"/>
    <cellStyle name="40% - Accent5 2 6 4 2 3" xfId="27676"/>
    <cellStyle name="40% - Accent5 2 6 4 2 3 2" xfId="27677"/>
    <cellStyle name="40% - Accent5 2 6 4 2 4" xfId="27678"/>
    <cellStyle name="40% - Accent5 2 6 4 2 5" xfId="27679"/>
    <cellStyle name="40% - Accent5 2 6 4 2 6" xfId="27680"/>
    <cellStyle name="40% - Accent5 2 6 4 2 7" xfId="27681"/>
    <cellStyle name="40% - Accent5 2 6 4 3" xfId="27682"/>
    <cellStyle name="40% - Accent5 2 6 4 3 2" xfId="27683"/>
    <cellStyle name="40% - Accent5 2 6 4 3 2 2" xfId="27684"/>
    <cellStyle name="40% - Accent5 2 6 4 3 3" xfId="27685"/>
    <cellStyle name="40% - Accent5 2 6 4 3 3 2" xfId="27686"/>
    <cellStyle name="40% - Accent5 2 6 4 3 4" xfId="27687"/>
    <cellStyle name="40% - Accent5 2 6 4 3 5" xfId="27688"/>
    <cellStyle name="40% - Accent5 2 6 4 3 6" xfId="27689"/>
    <cellStyle name="40% - Accent5 2 6 4 3 7" xfId="27690"/>
    <cellStyle name="40% - Accent5 2 6 4 4" xfId="27691"/>
    <cellStyle name="40% - Accent5 2 6 4 4 2" xfId="27692"/>
    <cellStyle name="40% - Accent5 2 6 4 4 2 2" xfId="27693"/>
    <cellStyle name="40% - Accent5 2 6 4 4 3" xfId="27694"/>
    <cellStyle name="40% - Accent5 2 6 4 4 3 2" xfId="27695"/>
    <cellStyle name="40% - Accent5 2 6 4 4 4" xfId="27696"/>
    <cellStyle name="40% - Accent5 2 6 4 4 5" xfId="27697"/>
    <cellStyle name="40% - Accent5 2 6 4 4 6" xfId="27698"/>
    <cellStyle name="40% - Accent5 2 6 4 4 7" xfId="27699"/>
    <cellStyle name="40% - Accent5 2 6 4 5" xfId="27700"/>
    <cellStyle name="40% - Accent5 2 6 4 5 2" xfId="27701"/>
    <cellStyle name="40% - Accent5 2 6 4 6" xfId="27702"/>
    <cellStyle name="40% - Accent5 2 6 4 6 2" xfId="27703"/>
    <cellStyle name="40% - Accent5 2 6 4 7" xfId="27704"/>
    <cellStyle name="40% - Accent5 2 6 4 8" xfId="27705"/>
    <cellStyle name="40% - Accent5 2 6 4 9" xfId="27706"/>
    <cellStyle name="40% - Accent5 2 6 5" xfId="27707"/>
    <cellStyle name="40% - Accent5 2 6 5 2" xfId="27708"/>
    <cellStyle name="40% - Accent5 2 6 5 2 2" xfId="27709"/>
    <cellStyle name="40% - Accent5 2 6 5 3" xfId="27710"/>
    <cellStyle name="40% - Accent5 2 6 5 3 2" xfId="27711"/>
    <cellStyle name="40% - Accent5 2 6 5 4" xfId="27712"/>
    <cellStyle name="40% - Accent5 2 6 5 5" xfId="27713"/>
    <cellStyle name="40% - Accent5 2 6 5 6" xfId="27714"/>
    <cellStyle name="40% - Accent5 2 6 5 7" xfId="27715"/>
    <cellStyle name="40% - Accent5 2 6 6" xfId="27716"/>
    <cellStyle name="40% - Accent5 2 6 6 2" xfId="27717"/>
    <cellStyle name="40% - Accent5 2 6 6 2 2" xfId="27718"/>
    <cellStyle name="40% - Accent5 2 6 6 3" xfId="27719"/>
    <cellStyle name="40% - Accent5 2 6 6 3 2" xfId="27720"/>
    <cellStyle name="40% - Accent5 2 6 6 4" xfId="27721"/>
    <cellStyle name="40% - Accent5 2 6 6 5" xfId="27722"/>
    <cellStyle name="40% - Accent5 2 6 6 6" xfId="27723"/>
    <cellStyle name="40% - Accent5 2 6 6 7" xfId="27724"/>
    <cellStyle name="40% - Accent5 2 6 7" xfId="27725"/>
    <cellStyle name="40% - Accent5 2 6 7 2" xfId="27726"/>
    <cellStyle name="40% - Accent5 2 6 7 2 2" xfId="27727"/>
    <cellStyle name="40% - Accent5 2 6 7 3" xfId="27728"/>
    <cellStyle name="40% - Accent5 2 6 7 3 2" xfId="27729"/>
    <cellStyle name="40% - Accent5 2 6 7 4" xfId="27730"/>
    <cellStyle name="40% - Accent5 2 6 7 5" xfId="27731"/>
    <cellStyle name="40% - Accent5 2 6 7 6" xfId="27732"/>
    <cellStyle name="40% - Accent5 2 6 7 7" xfId="27733"/>
    <cellStyle name="40% - Accent5 2 6 8" xfId="27734"/>
    <cellStyle name="40% - Accent5 2 6 8 2" xfId="27735"/>
    <cellStyle name="40% - Accent5 2 6 9" xfId="27736"/>
    <cellStyle name="40% - Accent5 2 6 9 2" xfId="27737"/>
    <cellStyle name="40% - Accent5 2 7" xfId="27738"/>
    <cellStyle name="40% - Accent5 2 7 10" xfId="27739"/>
    <cellStyle name="40% - Accent5 2 7 11" xfId="27740"/>
    <cellStyle name="40% - Accent5 2 7 2" xfId="27741"/>
    <cellStyle name="40% - Accent5 2 7 2 10" xfId="27742"/>
    <cellStyle name="40% - Accent5 2 7 2 2" xfId="27743"/>
    <cellStyle name="40% - Accent5 2 7 2 2 2" xfId="27744"/>
    <cellStyle name="40% - Accent5 2 7 2 2 2 2" xfId="27745"/>
    <cellStyle name="40% - Accent5 2 7 2 2 3" xfId="27746"/>
    <cellStyle name="40% - Accent5 2 7 2 2 3 2" xfId="27747"/>
    <cellStyle name="40% - Accent5 2 7 2 2 4" xfId="27748"/>
    <cellStyle name="40% - Accent5 2 7 2 2 5" xfId="27749"/>
    <cellStyle name="40% - Accent5 2 7 2 2 6" xfId="27750"/>
    <cellStyle name="40% - Accent5 2 7 2 2 7" xfId="27751"/>
    <cellStyle name="40% - Accent5 2 7 2 3" xfId="27752"/>
    <cellStyle name="40% - Accent5 2 7 2 3 2" xfId="27753"/>
    <cellStyle name="40% - Accent5 2 7 2 3 2 2" xfId="27754"/>
    <cellStyle name="40% - Accent5 2 7 2 3 3" xfId="27755"/>
    <cellStyle name="40% - Accent5 2 7 2 3 3 2" xfId="27756"/>
    <cellStyle name="40% - Accent5 2 7 2 3 4" xfId="27757"/>
    <cellStyle name="40% - Accent5 2 7 2 3 5" xfId="27758"/>
    <cellStyle name="40% - Accent5 2 7 2 3 6" xfId="27759"/>
    <cellStyle name="40% - Accent5 2 7 2 3 7" xfId="27760"/>
    <cellStyle name="40% - Accent5 2 7 2 4" xfId="27761"/>
    <cellStyle name="40% - Accent5 2 7 2 4 2" xfId="27762"/>
    <cellStyle name="40% - Accent5 2 7 2 4 2 2" xfId="27763"/>
    <cellStyle name="40% - Accent5 2 7 2 4 3" xfId="27764"/>
    <cellStyle name="40% - Accent5 2 7 2 4 3 2" xfId="27765"/>
    <cellStyle name="40% - Accent5 2 7 2 4 4" xfId="27766"/>
    <cellStyle name="40% - Accent5 2 7 2 4 5" xfId="27767"/>
    <cellStyle name="40% - Accent5 2 7 2 4 6" xfId="27768"/>
    <cellStyle name="40% - Accent5 2 7 2 4 7" xfId="27769"/>
    <cellStyle name="40% - Accent5 2 7 2 5" xfId="27770"/>
    <cellStyle name="40% - Accent5 2 7 2 5 2" xfId="27771"/>
    <cellStyle name="40% - Accent5 2 7 2 6" xfId="27772"/>
    <cellStyle name="40% - Accent5 2 7 2 6 2" xfId="27773"/>
    <cellStyle name="40% - Accent5 2 7 2 7" xfId="27774"/>
    <cellStyle name="40% - Accent5 2 7 2 8" xfId="27775"/>
    <cellStyle name="40% - Accent5 2 7 2 9" xfId="27776"/>
    <cellStyle name="40% - Accent5 2 7 3" xfId="27777"/>
    <cellStyle name="40% - Accent5 2 7 3 2" xfId="27778"/>
    <cellStyle name="40% - Accent5 2 7 3 2 2" xfId="27779"/>
    <cellStyle name="40% - Accent5 2 7 3 3" xfId="27780"/>
    <cellStyle name="40% - Accent5 2 7 3 3 2" xfId="27781"/>
    <cellStyle name="40% - Accent5 2 7 3 4" xfId="27782"/>
    <cellStyle name="40% - Accent5 2 7 3 5" xfId="27783"/>
    <cellStyle name="40% - Accent5 2 7 3 6" xfId="27784"/>
    <cellStyle name="40% - Accent5 2 7 3 7" xfId="27785"/>
    <cellStyle name="40% - Accent5 2 7 4" xfId="27786"/>
    <cellStyle name="40% - Accent5 2 7 4 2" xfId="27787"/>
    <cellStyle name="40% - Accent5 2 7 4 2 2" xfId="27788"/>
    <cellStyle name="40% - Accent5 2 7 4 3" xfId="27789"/>
    <cellStyle name="40% - Accent5 2 7 4 3 2" xfId="27790"/>
    <cellStyle name="40% - Accent5 2 7 4 4" xfId="27791"/>
    <cellStyle name="40% - Accent5 2 7 4 5" xfId="27792"/>
    <cellStyle name="40% - Accent5 2 7 4 6" xfId="27793"/>
    <cellStyle name="40% - Accent5 2 7 4 7" xfId="27794"/>
    <cellStyle name="40% - Accent5 2 7 5" xfId="27795"/>
    <cellStyle name="40% - Accent5 2 7 5 2" xfId="27796"/>
    <cellStyle name="40% - Accent5 2 7 5 2 2" xfId="27797"/>
    <cellStyle name="40% - Accent5 2 7 5 3" xfId="27798"/>
    <cellStyle name="40% - Accent5 2 7 5 3 2" xfId="27799"/>
    <cellStyle name="40% - Accent5 2 7 5 4" xfId="27800"/>
    <cellStyle name="40% - Accent5 2 7 5 5" xfId="27801"/>
    <cellStyle name="40% - Accent5 2 7 5 6" xfId="27802"/>
    <cellStyle name="40% - Accent5 2 7 5 7" xfId="27803"/>
    <cellStyle name="40% - Accent5 2 7 6" xfId="27804"/>
    <cellStyle name="40% - Accent5 2 7 6 2" xfId="27805"/>
    <cellStyle name="40% - Accent5 2 7 7" xfId="27806"/>
    <cellStyle name="40% - Accent5 2 7 7 2" xfId="27807"/>
    <cellStyle name="40% - Accent5 2 7 8" xfId="27808"/>
    <cellStyle name="40% - Accent5 2 7 9" xfId="27809"/>
    <cellStyle name="40% - Accent5 2 8" xfId="27810"/>
    <cellStyle name="40% - Accent5 2 8 10" xfId="27811"/>
    <cellStyle name="40% - Accent5 2 8 11" xfId="27812"/>
    <cellStyle name="40% - Accent5 2 8 2" xfId="27813"/>
    <cellStyle name="40% - Accent5 2 8 2 10" xfId="27814"/>
    <cellStyle name="40% - Accent5 2 8 2 2" xfId="27815"/>
    <cellStyle name="40% - Accent5 2 8 2 2 2" xfId="27816"/>
    <cellStyle name="40% - Accent5 2 8 2 2 2 2" xfId="27817"/>
    <cellStyle name="40% - Accent5 2 8 2 2 3" xfId="27818"/>
    <cellStyle name="40% - Accent5 2 8 2 2 3 2" xfId="27819"/>
    <cellStyle name="40% - Accent5 2 8 2 2 4" xfId="27820"/>
    <cellStyle name="40% - Accent5 2 8 2 2 5" xfId="27821"/>
    <cellStyle name="40% - Accent5 2 8 2 2 6" xfId="27822"/>
    <cellStyle name="40% - Accent5 2 8 2 2 7" xfId="27823"/>
    <cellStyle name="40% - Accent5 2 8 2 3" xfId="27824"/>
    <cellStyle name="40% - Accent5 2 8 2 3 2" xfId="27825"/>
    <cellStyle name="40% - Accent5 2 8 2 3 2 2" xfId="27826"/>
    <cellStyle name="40% - Accent5 2 8 2 3 3" xfId="27827"/>
    <cellStyle name="40% - Accent5 2 8 2 3 3 2" xfId="27828"/>
    <cellStyle name="40% - Accent5 2 8 2 3 4" xfId="27829"/>
    <cellStyle name="40% - Accent5 2 8 2 3 5" xfId="27830"/>
    <cellStyle name="40% - Accent5 2 8 2 3 6" xfId="27831"/>
    <cellStyle name="40% - Accent5 2 8 2 3 7" xfId="27832"/>
    <cellStyle name="40% - Accent5 2 8 2 4" xfId="27833"/>
    <cellStyle name="40% - Accent5 2 8 2 4 2" xfId="27834"/>
    <cellStyle name="40% - Accent5 2 8 2 4 2 2" xfId="27835"/>
    <cellStyle name="40% - Accent5 2 8 2 4 3" xfId="27836"/>
    <cellStyle name="40% - Accent5 2 8 2 4 3 2" xfId="27837"/>
    <cellStyle name="40% - Accent5 2 8 2 4 4" xfId="27838"/>
    <cellStyle name="40% - Accent5 2 8 2 4 5" xfId="27839"/>
    <cellStyle name="40% - Accent5 2 8 2 4 6" xfId="27840"/>
    <cellStyle name="40% - Accent5 2 8 2 4 7" xfId="27841"/>
    <cellStyle name="40% - Accent5 2 8 2 5" xfId="27842"/>
    <cellStyle name="40% - Accent5 2 8 2 5 2" xfId="27843"/>
    <cellStyle name="40% - Accent5 2 8 2 6" xfId="27844"/>
    <cellStyle name="40% - Accent5 2 8 2 6 2" xfId="27845"/>
    <cellStyle name="40% - Accent5 2 8 2 7" xfId="27846"/>
    <cellStyle name="40% - Accent5 2 8 2 8" xfId="27847"/>
    <cellStyle name="40% - Accent5 2 8 2 9" xfId="27848"/>
    <cellStyle name="40% - Accent5 2 8 3" xfId="27849"/>
    <cellStyle name="40% - Accent5 2 8 3 2" xfId="27850"/>
    <cellStyle name="40% - Accent5 2 8 3 2 2" xfId="27851"/>
    <cellStyle name="40% - Accent5 2 8 3 3" xfId="27852"/>
    <cellStyle name="40% - Accent5 2 8 3 3 2" xfId="27853"/>
    <cellStyle name="40% - Accent5 2 8 3 4" xfId="27854"/>
    <cellStyle name="40% - Accent5 2 8 3 5" xfId="27855"/>
    <cellStyle name="40% - Accent5 2 8 3 6" xfId="27856"/>
    <cellStyle name="40% - Accent5 2 8 3 7" xfId="27857"/>
    <cellStyle name="40% - Accent5 2 8 4" xfId="27858"/>
    <cellStyle name="40% - Accent5 2 8 4 2" xfId="27859"/>
    <cellStyle name="40% - Accent5 2 8 4 2 2" xfId="27860"/>
    <cellStyle name="40% - Accent5 2 8 4 3" xfId="27861"/>
    <cellStyle name="40% - Accent5 2 8 4 3 2" xfId="27862"/>
    <cellStyle name="40% - Accent5 2 8 4 4" xfId="27863"/>
    <cellStyle name="40% - Accent5 2 8 4 5" xfId="27864"/>
    <cellStyle name="40% - Accent5 2 8 4 6" xfId="27865"/>
    <cellStyle name="40% - Accent5 2 8 4 7" xfId="27866"/>
    <cellStyle name="40% - Accent5 2 8 5" xfId="27867"/>
    <cellStyle name="40% - Accent5 2 8 5 2" xfId="27868"/>
    <cellStyle name="40% - Accent5 2 8 5 2 2" xfId="27869"/>
    <cellStyle name="40% - Accent5 2 8 5 3" xfId="27870"/>
    <cellStyle name="40% - Accent5 2 8 5 3 2" xfId="27871"/>
    <cellStyle name="40% - Accent5 2 8 5 4" xfId="27872"/>
    <cellStyle name="40% - Accent5 2 8 5 5" xfId="27873"/>
    <cellStyle name="40% - Accent5 2 8 5 6" xfId="27874"/>
    <cellStyle name="40% - Accent5 2 8 5 7" xfId="27875"/>
    <cellStyle name="40% - Accent5 2 8 6" xfId="27876"/>
    <cellStyle name="40% - Accent5 2 8 6 2" xfId="27877"/>
    <cellStyle name="40% - Accent5 2 8 7" xfId="27878"/>
    <cellStyle name="40% - Accent5 2 8 7 2" xfId="27879"/>
    <cellStyle name="40% - Accent5 2 8 8" xfId="27880"/>
    <cellStyle name="40% - Accent5 2 8 9" xfId="27881"/>
    <cellStyle name="40% - Accent5 2 9" xfId="27882"/>
    <cellStyle name="40% - Accent5 2 9 10" xfId="27883"/>
    <cellStyle name="40% - Accent5 2 9 2" xfId="27884"/>
    <cellStyle name="40% - Accent5 2 9 2 2" xfId="27885"/>
    <cellStyle name="40% - Accent5 2 9 2 2 2" xfId="27886"/>
    <cellStyle name="40% - Accent5 2 9 2 3" xfId="27887"/>
    <cellStyle name="40% - Accent5 2 9 2 3 2" xfId="27888"/>
    <cellStyle name="40% - Accent5 2 9 2 4" xfId="27889"/>
    <cellStyle name="40% - Accent5 2 9 2 5" xfId="27890"/>
    <cellStyle name="40% - Accent5 2 9 2 6" xfId="27891"/>
    <cellStyle name="40% - Accent5 2 9 2 7" xfId="27892"/>
    <cellStyle name="40% - Accent5 2 9 3" xfId="27893"/>
    <cellStyle name="40% - Accent5 2 9 3 2" xfId="27894"/>
    <cellStyle name="40% - Accent5 2 9 3 2 2" xfId="27895"/>
    <cellStyle name="40% - Accent5 2 9 3 3" xfId="27896"/>
    <cellStyle name="40% - Accent5 2 9 3 3 2" xfId="27897"/>
    <cellStyle name="40% - Accent5 2 9 3 4" xfId="27898"/>
    <cellStyle name="40% - Accent5 2 9 3 5" xfId="27899"/>
    <cellStyle name="40% - Accent5 2 9 3 6" xfId="27900"/>
    <cellStyle name="40% - Accent5 2 9 3 7" xfId="27901"/>
    <cellStyle name="40% - Accent5 2 9 4" xfId="27902"/>
    <cellStyle name="40% - Accent5 2 9 4 2" xfId="27903"/>
    <cellStyle name="40% - Accent5 2 9 4 2 2" xfId="27904"/>
    <cellStyle name="40% - Accent5 2 9 4 3" xfId="27905"/>
    <cellStyle name="40% - Accent5 2 9 4 3 2" xfId="27906"/>
    <cellStyle name="40% - Accent5 2 9 4 4" xfId="27907"/>
    <cellStyle name="40% - Accent5 2 9 4 5" xfId="27908"/>
    <cellStyle name="40% - Accent5 2 9 4 6" xfId="27909"/>
    <cellStyle name="40% - Accent5 2 9 4 7" xfId="27910"/>
    <cellStyle name="40% - Accent5 2 9 5" xfId="27911"/>
    <cellStyle name="40% - Accent5 2 9 5 2" xfId="27912"/>
    <cellStyle name="40% - Accent5 2 9 6" xfId="27913"/>
    <cellStyle name="40% - Accent5 2 9 6 2" xfId="27914"/>
    <cellStyle name="40% - Accent5 2 9 7" xfId="27915"/>
    <cellStyle name="40% - Accent5 2 9 8" xfId="27916"/>
    <cellStyle name="40% - Accent5 2 9 9" xfId="27917"/>
    <cellStyle name="40% - Accent5 3" xfId="501"/>
    <cellStyle name="40% - Accent5 3 10" xfId="27918"/>
    <cellStyle name="40% - Accent5 3 10 2" xfId="27919"/>
    <cellStyle name="40% - Accent5 3 10 2 2" xfId="27920"/>
    <cellStyle name="40% - Accent5 3 10 3" xfId="27921"/>
    <cellStyle name="40% - Accent5 3 10 3 2" xfId="27922"/>
    <cellStyle name="40% - Accent5 3 10 4" xfId="27923"/>
    <cellStyle name="40% - Accent5 3 10 5" xfId="27924"/>
    <cellStyle name="40% - Accent5 3 10 6" xfId="27925"/>
    <cellStyle name="40% - Accent5 3 10 7" xfId="27926"/>
    <cellStyle name="40% - Accent5 3 11" xfId="27927"/>
    <cellStyle name="40% - Accent5 3 11 2" xfId="27928"/>
    <cellStyle name="40% - Accent5 3 11 2 2" xfId="27929"/>
    <cellStyle name="40% - Accent5 3 11 3" xfId="27930"/>
    <cellStyle name="40% - Accent5 3 11 3 2" xfId="27931"/>
    <cellStyle name="40% - Accent5 3 11 4" xfId="27932"/>
    <cellStyle name="40% - Accent5 3 11 5" xfId="27933"/>
    <cellStyle name="40% - Accent5 3 11 6" xfId="27934"/>
    <cellStyle name="40% - Accent5 3 11 7" xfId="27935"/>
    <cellStyle name="40% - Accent5 3 12" xfId="27936"/>
    <cellStyle name="40% - Accent5 3 12 2" xfId="27937"/>
    <cellStyle name="40% - Accent5 3 12 2 2" xfId="27938"/>
    <cellStyle name="40% - Accent5 3 12 3" xfId="27939"/>
    <cellStyle name="40% - Accent5 3 12 3 2" xfId="27940"/>
    <cellStyle name="40% - Accent5 3 12 4" xfId="27941"/>
    <cellStyle name="40% - Accent5 3 12 5" xfId="27942"/>
    <cellStyle name="40% - Accent5 3 12 6" xfId="27943"/>
    <cellStyle name="40% - Accent5 3 12 7" xfId="27944"/>
    <cellStyle name="40% - Accent5 3 13" xfId="27945"/>
    <cellStyle name="40% - Accent5 3 13 2" xfId="27946"/>
    <cellStyle name="40% - Accent5 3 14" xfId="27947"/>
    <cellStyle name="40% - Accent5 3 14 2" xfId="27948"/>
    <cellStyle name="40% - Accent5 3 15" xfId="27949"/>
    <cellStyle name="40% - Accent5 3 16" xfId="27950"/>
    <cellStyle name="40% - Accent5 3 17" xfId="27951"/>
    <cellStyle name="40% - Accent5 3 18" xfId="27952"/>
    <cellStyle name="40% - Accent5 3 2" xfId="27953"/>
    <cellStyle name="40% - Accent5 3 2 10" xfId="27954"/>
    <cellStyle name="40% - Accent5 3 2 11" xfId="27955"/>
    <cellStyle name="40% - Accent5 3 2 12" xfId="27956"/>
    <cellStyle name="40% - Accent5 3 2 13" xfId="27957"/>
    <cellStyle name="40% - Accent5 3 2 2" xfId="27958"/>
    <cellStyle name="40% - Accent5 3 2 2 10" xfId="27959"/>
    <cellStyle name="40% - Accent5 3 2 2 11" xfId="27960"/>
    <cellStyle name="40% - Accent5 3 2 2 2" xfId="27961"/>
    <cellStyle name="40% - Accent5 3 2 2 2 10" xfId="27962"/>
    <cellStyle name="40% - Accent5 3 2 2 2 2" xfId="27963"/>
    <cellStyle name="40% - Accent5 3 2 2 2 2 2" xfId="27964"/>
    <cellStyle name="40% - Accent5 3 2 2 2 2 2 2" xfId="27965"/>
    <cellStyle name="40% - Accent5 3 2 2 2 2 3" xfId="27966"/>
    <cellStyle name="40% - Accent5 3 2 2 2 2 3 2" xfId="27967"/>
    <cellStyle name="40% - Accent5 3 2 2 2 2 4" xfId="27968"/>
    <cellStyle name="40% - Accent5 3 2 2 2 2 5" xfId="27969"/>
    <cellStyle name="40% - Accent5 3 2 2 2 2 6" xfId="27970"/>
    <cellStyle name="40% - Accent5 3 2 2 2 2 7" xfId="27971"/>
    <cellStyle name="40% - Accent5 3 2 2 2 3" xfId="27972"/>
    <cellStyle name="40% - Accent5 3 2 2 2 3 2" xfId="27973"/>
    <cellStyle name="40% - Accent5 3 2 2 2 3 2 2" xfId="27974"/>
    <cellStyle name="40% - Accent5 3 2 2 2 3 3" xfId="27975"/>
    <cellStyle name="40% - Accent5 3 2 2 2 3 3 2" xfId="27976"/>
    <cellStyle name="40% - Accent5 3 2 2 2 3 4" xfId="27977"/>
    <cellStyle name="40% - Accent5 3 2 2 2 3 5" xfId="27978"/>
    <cellStyle name="40% - Accent5 3 2 2 2 3 6" xfId="27979"/>
    <cellStyle name="40% - Accent5 3 2 2 2 3 7" xfId="27980"/>
    <cellStyle name="40% - Accent5 3 2 2 2 4" xfId="27981"/>
    <cellStyle name="40% - Accent5 3 2 2 2 4 2" xfId="27982"/>
    <cellStyle name="40% - Accent5 3 2 2 2 4 2 2" xfId="27983"/>
    <cellStyle name="40% - Accent5 3 2 2 2 4 3" xfId="27984"/>
    <cellStyle name="40% - Accent5 3 2 2 2 4 3 2" xfId="27985"/>
    <cellStyle name="40% - Accent5 3 2 2 2 4 4" xfId="27986"/>
    <cellStyle name="40% - Accent5 3 2 2 2 4 5" xfId="27987"/>
    <cellStyle name="40% - Accent5 3 2 2 2 4 6" xfId="27988"/>
    <cellStyle name="40% - Accent5 3 2 2 2 4 7" xfId="27989"/>
    <cellStyle name="40% - Accent5 3 2 2 2 5" xfId="27990"/>
    <cellStyle name="40% - Accent5 3 2 2 2 5 2" xfId="27991"/>
    <cellStyle name="40% - Accent5 3 2 2 2 6" xfId="27992"/>
    <cellStyle name="40% - Accent5 3 2 2 2 6 2" xfId="27993"/>
    <cellStyle name="40% - Accent5 3 2 2 2 7" xfId="27994"/>
    <cellStyle name="40% - Accent5 3 2 2 2 8" xfId="27995"/>
    <cellStyle name="40% - Accent5 3 2 2 2 9" xfId="27996"/>
    <cellStyle name="40% - Accent5 3 2 2 3" xfId="27997"/>
    <cellStyle name="40% - Accent5 3 2 2 3 2" xfId="27998"/>
    <cellStyle name="40% - Accent5 3 2 2 3 2 2" xfId="27999"/>
    <cellStyle name="40% - Accent5 3 2 2 3 3" xfId="28000"/>
    <cellStyle name="40% - Accent5 3 2 2 3 3 2" xfId="28001"/>
    <cellStyle name="40% - Accent5 3 2 2 3 4" xfId="28002"/>
    <cellStyle name="40% - Accent5 3 2 2 3 5" xfId="28003"/>
    <cellStyle name="40% - Accent5 3 2 2 3 6" xfId="28004"/>
    <cellStyle name="40% - Accent5 3 2 2 3 7" xfId="28005"/>
    <cellStyle name="40% - Accent5 3 2 2 4" xfId="28006"/>
    <cellStyle name="40% - Accent5 3 2 2 4 2" xfId="28007"/>
    <cellStyle name="40% - Accent5 3 2 2 4 2 2" xfId="28008"/>
    <cellStyle name="40% - Accent5 3 2 2 4 3" xfId="28009"/>
    <cellStyle name="40% - Accent5 3 2 2 4 3 2" xfId="28010"/>
    <cellStyle name="40% - Accent5 3 2 2 4 4" xfId="28011"/>
    <cellStyle name="40% - Accent5 3 2 2 4 5" xfId="28012"/>
    <cellStyle name="40% - Accent5 3 2 2 4 6" xfId="28013"/>
    <cellStyle name="40% - Accent5 3 2 2 4 7" xfId="28014"/>
    <cellStyle name="40% - Accent5 3 2 2 5" xfId="28015"/>
    <cellStyle name="40% - Accent5 3 2 2 5 2" xfId="28016"/>
    <cellStyle name="40% - Accent5 3 2 2 5 2 2" xfId="28017"/>
    <cellStyle name="40% - Accent5 3 2 2 5 3" xfId="28018"/>
    <cellStyle name="40% - Accent5 3 2 2 5 3 2" xfId="28019"/>
    <cellStyle name="40% - Accent5 3 2 2 5 4" xfId="28020"/>
    <cellStyle name="40% - Accent5 3 2 2 5 5" xfId="28021"/>
    <cellStyle name="40% - Accent5 3 2 2 5 6" xfId="28022"/>
    <cellStyle name="40% - Accent5 3 2 2 5 7" xfId="28023"/>
    <cellStyle name="40% - Accent5 3 2 2 6" xfId="28024"/>
    <cellStyle name="40% - Accent5 3 2 2 6 2" xfId="28025"/>
    <cellStyle name="40% - Accent5 3 2 2 7" xfId="28026"/>
    <cellStyle name="40% - Accent5 3 2 2 7 2" xfId="28027"/>
    <cellStyle name="40% - Accent5 3 2 2 8" xfId="28028"/>
    <cellStyle name="40% - Accent5 3 2 2 9" xfId="28029"/>
    <cellStyle name="40% - Accent5 3 2 3" xfId="28030"/>
    <cellStyle name="40% - Accent5 3 2 3 10" xfId="28031"/>
    <cellStyle name="40% - Accent5 3 2 3 11" xfId="28032"/>
    <cellStyle name="40% - Accent5 3 2 3 2" xfId="28033"/>
    <cellStyle name="40% - Accent5 3 2 3 2 10" xfId="28034"/>
    <cellStyle name="40% - Accent5 3 2 3 2 2" xfId="28035"/>
    <cellStyle name="40% - Accent5 3 2 3 2 2 2" xfId="28036"/>
    <cellStyle name="40% - Accent5 3 2 3 2 2 2 2" xfId="28037"/>
    <cellStyle name="40% - Accent5 3 2 3 2 2 3" xfId="28038"/>
    <cellStyle name="40% - Accent5 3 2 3 2 2 3 2" xfId="28039"/>
    <cellStyle name="40% - Accent5 3 2 3 2 2 4" xfId="28040"/>
    <cellStyle name="40% - Accent5 3 2 3 2 2 5" xfId="28041"/>
    <cellStyle name="40% - Accent5 3 2 3 2 2 6" xfId="28042"/>
    <cellStyle name="40% - Accent5 3 2 3 2 2 7" xfId="28043"/>
    <cellStyle name="40% - Accent5 3 2 3 2 3" xfId="28044"/>
    <cellStyle name="40% - Accent5 3 2 3 2 3 2" xfId="28045"/>
    <cellStyle name="40% - Accent5 3 2 3 2 3 2 2" xfId="28046"/>
    <cellStyle name="40% - Accent5 3 2 3 2 3 3" xfId="28047"/>
    <cellStyle name="40% - Accent5 3 2 3 2 3 3 2" xfId="28048"/>
    <cellStyle name="40% - Accent5 3 2 3 2 3 4" xfId="28049"/>
    <cellStyle name="40% - Accent5 3 2 3 2 3 5" xfId="28050"/>
    <cellStyle name="40% - Accent5 3 2 3 2 3 6" xfId="28051"/>
    <cellStyle name="40% - Accent5 3 2 3 2 3 7" xfId="28052"/>
    <cellStyle name="40% - Accent5 3 2 3 2 4" xfId="28053"/>
    <cellStyle name="40% - Accent5 3 2 3 2 4 2" xfId="28054"/>
    <cellStyle name="40% - Accent5 3 2 3 2 4 2 2" xfId="28055"/>
    <cellStyle name="40% - Accent5 3 2 3 2 4 3" xfId="28056"/>
    <cellStyle name="40% - Accent5 3 2 3 2 4 3 2" xfId="28057"/>
    <cellStyle name="40% - Accent5 3 2 3 2 4 4" xfId="28058"/>
    <cellStyle name="40% - Accent5 3 2 3 2 4 5" xfId="28059"/>
    <cellStyle name="40% - Accent5 3 2 3 2 4 6" xfId="28060"/>
    <cellStyle name="40% - Accent5 3 2 3 2 4 7" xfId="28061"/>
    <cellStyle name="40% - Accent5 3 2 3 2 5" xfId="28062"/>
    <cellStyle name="40% - Accent5 3 2 3 2 5 2" xfId="28063"/>
    <cellStyle name="40% - Accent5 3 2 3 2 6" xfId="28064"/>
    <cellStyle name="40% - Accent5 3 2 3 2 6 2" xfId="28065"/>
    <cellStyle name="40% - Accent5 3 2 3 2 7" xfId="28066"/>
    <cellStyle name="40% - Accent5 3 2 3 2 8" xfId="28067"/>
    <cellStyle name="40% - Accent5 3 2 3 2 9" xfId="28068"/>
    <cellStyle name="40% - Accent5 3 2 3 3" xfId="28069"/>
    <cellStyle name="40% - Accent5 3 2 3 3 2" xfId="28070"/>
    <cellStyle name="40% - Accent5 3 2 3 3 2 2" xfId="28071"/>
    <cellStyle name="40% - Accent5 3 2 3 3 3" xfId="28072"/>
    <cellStyle name="40% - Accent5 3 2 3 3 3 2" xfId="28073"/>
    <cellStyle name="40% - Accent5 3 2 3 3 4" xfId="28074"/>
    <cellStyle name="40% - Accent5 3 2 3 3 5" xfId="28075"/>
    <cellStyle name="40% - Accent5 3 2 3 3 6" xfId="28076"/>
    <cellStyle name="40% - Accent5 3 2 3 3 7" xfId="28077"/>
    <cellStyle name="40% - Accent5 3 2 3 4" xfId="28078"/>
    <cellStyle name="40% - Accent5 3 2 3 4 2" xfId="28079"/>
    <cellStyle name="40% - Accent5 3 2 3 4 2 2" xfId="28080"/>
    <cellStyle name="40% - Accent5 3 2 3 4 3" xfId="28081"/>
    <cellStyle name="40% - Accent5 3 2 3 4 3 2" xfId="28082"/>
    <cellStyle name="40% - Accent5 3 2 3 4 4" xfId="28083"/>
    <cellStyle name="40% - Accent5 3 2 3 4 5" xfId="28084"/>
    <cellStyle name="40% - Accent5 3 2 3 4 6" xfId="28085"/>
    <cellStyle name="40% - Accent5 3 2 3 4 7" xfId="28086"/>
    <cellStyle name="40% - Accent5 3 2 3 5" xfId="28087"/>
    <cellStyle name="40% - Accent5 3 2 3 5 2" xfId="28088"/>
    <cellStyle name="40% - Accent5 3 2 3 5 2 2" xfId="28089"/>
    <cellStyle name="40% - Accent5 3 2 3 5 3" xfId="28090"/>
    <cellStyle name="40% - Accent5 3 2 3 5 3 2" xfId="28091"/>
    <cellStyle name="40% - Accent5 3 2 3 5 4" xfId="28092"/>
    <cellStyle name="40% - Accent5 3 2 3 5 5" xfId="28093"/>
    <cellStyle name="40% - Accent5 3 2 3 5 6" xfId="28094"/>
    <cellStyle name="40% - Accent5 3 2 3 5 7" xfId="28095"/>
    <cellStyle name="40% - Accent5 3 2 3 6" xfId="28096"/>
    <cellStyle name="40% - Accent5 3 2 3 6 2" xfId="28097"/>
    <cellStyle name="40% - Accent5 3 2 3 7" xfId="28098"/>
    <cellStyle name="40% - Accent5 3 2 3 7 2" xfId="28099"/>
    <cellStyle name="40% - Accent5 3 2 3 8" xfId="28100"/>
    <cellStyle name="40% - Accent5 3 2 3 9" xfId="28101"/>
    <cellStyle name="40% - Accent5 3 2 4" xfId="28102"/>
    <cellStyle name="40% - Accent5 3 2 4 10" xfId="28103"/>
    <cellStyle name="40% - Accent5 3 2 4 2" xfId="28104"/>
    <cellStyle name="40% - Accent5 3 2 4 2 2" xfId="28105"/>
    <cellStyle name="40% - Accent5 3 2 4 2 2 2" xfId="28106"/>
    <cellStyle name="40% - Accent5 3 2 4 2 3" xfId="28107"/>
    <cellStyle name="40% - Accent5 3 2 4 2 3 2" xfId="28108"/>
    <cellStyle name="40% - Accent5 3 2 4 2 4" xfId="28109"/>
    <cellStyle name="40% - Accent5 3 2 4 2 5" xfId="28110"/>
    <cellStyle name="40% - Accent5 3 2 4 2 6" xfId="28111"/>
    <cellStyle name="40% - Accent5 3 2 4 2 7" xfId="28112"/>
    <cellStyle name="40% - Accent5 3 2 4 3" xfId="28113"/>
    <cellStyle name="40% - Accent5 3 2 4 3 2" xfId="28114"/>
    <cellStyle name="40% - Accent5 3 2 4 3 2 2" xfId="28115"/>
    <cellStyle name="40% - Accent5 3 2 4 3 3" xfId="28116"/>
    <cellStyle name="40% - Accent5 3 2 4 3 3 2" xfId="28117"/>
    <cellStyle name="40% - Accent5 3 2 4 3 4" xfId="28118"/>
    <cellStyle name="40% - Accent5 3 2 4 3 5" xfId="28119"/>
    <cellStyle name="40% - Accent5 3 2 4 3 6" xfId="28120"/>
    <cellStyle name="40% - Accent5 3 2 4 3 7" xfId="28121"/>
    <cellStyle name="40% - Accent5 3 2 4 4" xfId="28122"/>
    <cellStyle name="40% - Accent5 3 2 4 4 2" xfId="28123"/>
    <cellStyle name="40% - Accent5 3 2 4 4 2 2" xfId="28124"/>
    <cellStyle name="40% - Accent5 3 2 4 4 3" xfId="28125"/>
    <cellStyle name="40% - Accent5 3 2 4 4 3 2" xfId="28126"/>
    <cellStyle name="40% - Accent5 3 2 4 4 4" xfId="28127"/>
    <cellStyle name="40% - Accent5 3 2 4 4 5" xfId="28128"/>
    <cellStyle name="40% - Accent5 3 2 4 4 6" xfId="28129"/>
    <cellStyle name="40% - Accent5 3 2 4 4 7" xfId="28130"/>
    <cellStyle name="40% - Accent5 3 2 4 5" xfId="28131"/>
    <cellStyle name="40% - Accent5 3 2 4 5 2" xfId="28132"/>
    <cellStyle name="40% - Accent5 3 2 4 6" xfId="28133"/>
    <cellStyle name="40% - Accent5 3 2 4 6 2" xfId="28134"/>
    <cellStyle name="40% - Accent5 3 2 4 7" xfId="28135"/>
    <cellStyle name="40% - Accent5 3 2 4 8" xfId="28136"/>
    <cellStyle name="40% - Accent5 3 2 4 9" xfId="28137"/>
    <cellStyle name="40% - Accent5 3 2 5" xfId="28138"/>
    <cellStyle name="40% - Accent5 3 2 5 2" xfId="28139"/>
    <cellStyle name="40% - Accent5 3 2 5 2 2" xfId="28140"/>
    <cellStyle name="40% - Accent5 3 2 5 3" xfId="28141"/>
    <cellStyle name="40% - Accent5 3 2 5 3 2" xfId="28142"/>
    <cellStyle name="40% - Accent5 3 2 5 4" xfId="28143"/>
    <cellStyle name="40% - Accent5 3 2 5 5" xfId="28144"/>
    <cellStyle name="40% - Accent5 3 2 5 6" xfId="28145"/>
    <cellStyle name="40% - Accent5 3 2 5 7" xfId="28146"/>
    <cellStyle name="40% - Accent5 3 2 6" xfId="28147"/>
    <cellStyle name="40% - Accent5 3 2 6 2" xfId="28148"/>
    <cellStyle name="40% - Accent5 3 2 6 2 2" xfId="28149"/>
    <cellStyle name="40% - Accent5 3 2 6 3" xfId="28150"/>
    <cellStyle name="40% - Accent5 3 2 6 3 2" xfId="28151"/>
    <cellStyle name="40% - Accent5 3 2 6 4" xfId="28152"/>
    <cellStyle name="40% - Accent5 3 2 6 5" xfId="28153"/>
    <cellStyle name="40% - Accent5 3 2 6 6" xfId="28154"/>
    <cellStyle name="40% - Accent5 3 2 6 7" xfId="28155"/>
    <cellStyle name="40% - Accent5 3 2 7" xfId="28156"/>
    <cellStyle name="40% - Accent5 3 2 7 2" xfId="28157"/>
    <cellStyle name="40% - Accent5 3 2 7 2 2" xfId="28158"/>
    <cellStyle name="40% - Accent5 3 2 7 3" xfId="28159"/>
    <cellStyle name="40% - Accent5 3 2 7 3 2" xfId="28160"/>
    <cellStyle name="40% - Accent5 3 2 7 4" xfId="28161"/>
    <cellStyle name="40% - Accent5 3 2 7 5" xfId="28162"/>
    <cellStyle name="40% - Accent5 3 2 7 6" xfId="28163"/>
    <cellStyle name="40% - Accent5 3 2 7 7" xfId="28164"/>
    <cellStyle name="40% - Accent5 3 2 8" xfId="28165"/>
    <cellStyle name="40% - Accent5 3 2 8 2" xfId="28166"/>
    <cellStyle name="40% - Accent5 3 2 9" xfId="28167"/>
    <cellStyle name="40% - Accent5 3 2 9 2" xfId="28168"/>
    <cellStyle name="40% - Accent5 3 3" xfId="28169"/>
    <cellStyle name="40% - Accent5 3 3 10" xfId="28170"/>
    <cellStyle name="40% - Accent5 3 3 11" xfId="28171"/>
    <cellStyle name="40% - Accent5 3 3 12" xfId="28172"/>
    <cellStyle name="40% - Accent5 3 3 13" xfId="28173"/>
    <cellStyle name="40% - Accent5 3 3 2" xfId="28174"/>
    <cellStyle name="40% - Accent5 3 3 2 10" xfId="28175"/>
    <cellStyle name="40% - Accent5 3 3 2 11" xfId="28176"/>
    <cellStyle name="40% - Accent5 3 3 2 2" xfId="28177"/>
    <cellStyle name="40% - Accent5 3 3 2 2 10" xfId="28178"/>
    <cellStyle name="40% - Accent5 3 3 2 2 2" xfId="28179"/>
    <cellStyle name="40% - Accent5 3 3 2 2 2 2" xfId="28180"/>
    <cellStyle name="40% - Accent5 3 3 2 2 2 2 2" xfId="28181"/>
    <cellStyle name="40% - Accent5 3 3 2 2 2 3" xfId="28182"/>
    <cellStyle name="40% - Accent5 3 3 2 2 2 3 2" xfId="28183"/>
    <cellStyle name="40% - Accent5 3 3 2 2 2 4" xfId="28184"/>
    <cellStyle name="40% - Accent5 3 3 2 2 2 5" xfId="28185"/>
    <cellStyle name="40% - Accent5 3 3 2 2 2 6" xfId="28186"/>
    <cellStyle name="40% - Accent5 3 3 2 2 2 7" xfId="28187"/>
    <cellStyle name="40% - Accent5 3 3 2 2 3" xfId="28188"/>
    <cellStyle name="40% - Accent5 3 3 2 2 3 2" xfId="28189"/>
    <cellStyle name="40% - Accent5 3 3 2 2 3 2 2" xfId="28190"/>
    <cellStyle name="40% - Accent5 3 3 2 2 3 3" xfId="28191"/>
    <cellStyle name="40% - Accent5 3 3 2 2 3 3 2" xfId="28192"/>
    <cellStyle name="40% - Accent5 3 3 2 2 3 4" xfId="28193"/>
    <cellStyle name="40% - Accent5 3 3 2 2 3 5" xfId="28194"/>
    <cellStyle name="40% - Accent5 3 3 2 2 3 6" xfId="28195"/>
    <cellStyle name="40% - Accent5 3 3 2 2 3 7" xfId="28196"/>
    <cellStyle name="40% - Accent5 3 3 2 2 4" xfId="28197"/>
    <cellStyle name="40% - Accent5 3 3 2 2 4 2" xfId="28198"/>
    <cellStyle name="40% - Accent5 3 3 2 2 4 2 2" xfId="28199"/>
    <cellStyle name="40% - Accent5 3 3 2 2 4 3" xfId="28200"/>
    <cellStyle name="40% - Accent5 3 3 2 2 4 3 2" xfId="28201"/>
    <cellStyle name="40% - Accent5 3 3 2 2 4 4" xfId="28202"/>
    <cellStyle name="40% - Accent5 3 3 2 2 4 5" xfId="28203"/>
    <cellStyle name="40% - Accent5 3 3 2 2 4 6" xfId="28204"/>
    <cellStyle name="40% - Accent5 3 3 2 2 4 7" xfId="28205"/>
    <cellStyle name="40% - Accent5 3 3 2 2 5" xfId="28206"/>
    <cellStyle name="40% - Accent5 3 3 2 2 5 2" xfId="28207"/>
    <cellStyle name="40% - Accent5 3 3 2 2 6" xfId="28208"/>
    <cellStyle name="40% - Accent5 3 3 2 2 6 2" xfId="28209"/>
    <cellStyle name="40% - Accent5 3 3 2 2 7" xfId="28210"/>
    <cellStyle name="40% - Accent5 3 3 2 2 8" xfId="28211"/>
    <cellStyle name="40% - Accent5 3 3 2 2 9" xfId="28212"/>
    <cellStyle name="40% - Accent5 3 3 2 3" xfId="28213"/>
    <cellStyle name="40% - Accent5 3 3 2 3 2" xfId="28214"/>
    <cellStyle name="40% - Accent5 3 3 2 3 2 2" xfId="28215"/>
    <cellStyle name="40% - Accent5 3 3 2 3 3" xfId="28216"/>
    <cellStyle name="40% - Accent5 3 3 2 3 3 2" xfId="28217"/>
    <cellStyle name="40% - Accent5 3 3 2 3 4" xfId="28218"/>
    <cellStyle name="40% - Accent5 3 3 2 3 5" xfId="28219"/>
    <cellStyle name="40% - Accent5 3 3 2 3 6" xfId="28220"/>
    <cellStyle name="40% - Accent5 3 3 2 3 7" xfId="28221"/>
    <cellStyle name="40% - Accent5 3 3 2 4" xfId="28222"/>
    <cellStyle name="40% - Accent5 3 3 2 4 2" xfId="28223"/>
    <cellStyle name="40% - Accent5 3 3 2 4 2 2" xfId="28224"/>
    <cellStyle name="40% - Accent5 3 3 2 4 3" xfId="28225"/>
    <cellStyle name="40% - Accent5 3 3 2 4 3 2" xfId="28226"/>
    <cellStyle name="40% - Accent5 3 3 2 4 4" xfId="28227"/>
    <cellStyle name="40% - Accent5 3 3 2 4 5" xfId="28228"/>
    <cellStyle name="40% - Accent5 3 3 2 4 6" xfId="28229"/>
    <cellStyle name="40% - Accent5 3 3 2 4 7" xfId="28230"/>
    <cellStyle name="40% - Accent5 3 3 2 5" xfId="28231"/>
    <cellStyle name="40% - Accent5 3 3 2 5 2" xfId="28232"/>
    <cellStyle name="40% - Accent5 3 3 2 5 2 2" xfId="28233"/>
    <cellStyle name="40% - Accent5 3 3 2 5 3" xfId="28234"/>
    <cellStyle name="40% - Accent5 3 3 2 5 3 2" xfId="28235"/>
    <cellStyle name="40% - Accent5 3 3 2 5 4" xfId="28236"/>
    <cellStyle name="40% - Accent5 3 3 2 5 5" xfId="28237"/>
    <cellStyle name="40% - Accent5 3 3 2 5 6" xfId="28238"/>
    <cellStyle name="40% - Accent5 3 3 2 5 7" xfId="28239"/>
    <cellStyle name="40% - Accent5 3 3 2 6" xfId="28240"/>
    <cellStyle name="40% - Accent5 3 3 2 6 2" xfId="28241"/>
    <cellStyle name="40% - Accent5 3 3 2 7" xfId="28242"/>
    <cellStyle name="40% - Accent5 3 3 2 7 2" xfId="28243"/>
    <cellStyle name="40% - Accent5 3 3 2 8" xfId="28244"/>
    <cellStyle name="40% - Accent5 3 3 2 9" xfId="28245"/>
    <cellStyle name="40% - Accent5 3 3 3" xfId="28246"/>
    <cellStyle name="40% - Accent5 3 3 3 10" xfId="28247"/>
    <cellStyle name="40% - Accent5 3 3 3 11" xfId="28248"/>
    <cellStyle name="40% - Accent5 3 3 3 2" xfId="28249"/>
    <cellStyle name="40% - Accent5 3 3 3 2 10" xfId="28250"/>
    <cellStyle name="40% - Accent5 3 3 3 2 2" xfId="28251"/>
    <cellStyle name="40% - Accent5 3 3 3 2 2 2" xfId="28252"/>
    <cellStyle name="40% - Accent5 3 3 3 2 2 2 2" xfId="28253"/>
    <cellStyle name="40% - Accent5 3 3 3 2 2 3" xfId="28254"/>
    <cellStyle name="40% - Accent5 3 3 3 2 2 3 2" xfId="28255"/>
    <cellStyle name="40% - Accent5 3 3 3 2 2 4" xfId="28256"/>
    <cellStyle name="40% - Accent5 3 3 3 2 2 5" xfId="28257"/>
    <cellStyle name="40% - Accent5 3 3 3 2 2 6" xfId="28258"/>
    <cellStyle name="40% - Accent5 3 3 3 2 2 7" xfId="28259"/>
    <cellStyle name="40% - Accent5 3 3 3 2 3" xfId="28260"/>
    <cellStyle name="40% - Accent5 3 3 3 2 3 2" xfId="28261"/>
    <cellStyle name="40% - Accent5 3 3 3 2 3 2 2" xfId="28262"/>
    <cellStyle name="40% - Accent5 3 3 3 2 3 3" xfId="28263"/>
    <cellStyle name="40% - Accent5 3 3 3 2 3 3 2" xfId="28264"/>
    <cellStyle name="40% - Accent5 3 3 3 2 3 4" xfId="28265"/>
    <cellStyle name="40% - Accent5 3 3 3 2 3 5" xfId="28266"/>
    <cellStyle name="40% - Accent5 3 3 3 2 3 6" xfId="28267"/>
    <cellStyle name="40% - Accent5 3 3 3 2 3 7" xfId="28268"/>
    <cellStyle name="40% - Accent5 3 3 3 2 4" xfId="28269"/>
    <cellStyle name="40% - Accent5 3 3 3 2 4 2" xfId="28270"/>
    <cellStyle name="40% - Accent5 3 3 3 2 4 2 2" xfId="28271"/>
    <cellStyle name="40% - Accent5 3 3 3 2 4 3" xfId="28272"/>
    <cellStyle name="40% - Accent5 3 3 3 2 4 3 2" xfId="28273"/>
    <cellStyle name="40% - Accent5 3 3 3 2 4 4" xfId="28274"/>
    <cellStyle name="40% - Accent5 3 3 3 2 4 5" xfId="28275"/>
    <cellStyle name="40% - Accent5 3 3 3 2 4 6" xfId="28276"/>
    <cellStyle name="40% - Accent5 3 3 3 2 4 7" xfId="28277"/>
    <cellStyle name="40% - Accent5 3 3 3 2 5" xfId="28278"/>
    <cellStyle name="40% - Accent5 3 3 3 2 5 2" xfId="28279"/>
    <cellStyle name="40% - Accent5 3 3 3 2 6" xfId="28280"/>
    <cellStyle name="40% - Accent5 3 3 3 2 6 2" xfId="28281"/>
    <cellStyle name="40% - Accent5 3 3 3 2 7" xfId="28282"/>
    <cellStyle name="40% - Accent5 3 3 3 2 8" xfId="28283"/>
    <cellStyle name="40% - Accent5 3 3 3 2 9" xfId="28284"/>
    <cellStyle name="40% - Accent5 3 3 3 3" xfId="28285"/>
    <cellStyle name="40% - Accent5 3 3 3 3 2" xfId="28286"/>
    <cellStyle name="40% - Accent5 3 3 3 3 2 2" xfId="28287"/>
    <cellStyle name="40% - Accent5 3 3 3 3 3" xfId="28288"/>
    <cellStyle name="40% - Accent5 3 3 3 3 3 2" xfId="28289"/>
    <cellStyle name="40% - Accent5 3 3 3 3 4" xfId="28290"/>
    <cellStyle name="40% - Accent5 3 3 3 3 5" xfId="28291"/>
    <cellStyle name="40% - Accent5 3 3 3 3 6" xfId="28292"/>
    <cellStyle name="40% - Accent5 3 3 3 3 7" xfId="28293"/>
    <cellStyle name="40% - Accent5 3 3 3 4" xfId="28294"/>
    <cellStyle name="40% - Accent5 3 3 3 4 2" xfId="28295"/>
    <cellStyle name="40% - Accent5 3 3 3 4 2 2" xfId="28296"/>
    <cellStyle name="40% - Accent5 3 3 3 4 3" xfId="28297"/>
    <cellStyle name="40% - Accent5 3 3 3 4 3 2" xfId="28298"/>
    <cellStyle name="40% - Accent5 3 3 3 4 4" xfId="28299"/>
    <cellStyle name="40% - Accent5 3 3 3 4 5" xfId="28300"/>
    <cellStyle name="40% - Accent5 3 3 3 4 6" xfId="28301"/>
    <cellStyle name="40% - Accent5 3 3 3 4 7" xfId="28302"/>
    <cellStyle name="40% - Accent5 3 3 3 5" xfId="28303"/>
    <cellStyle name="40% - Accent5 3 3 3 5 2" xfId="28304"/>
    <cellStyle name="40% - Accent5 3 3 3 5 2 2" xfId="28305"/>
    <cellStyle name="40% - Accent5 3 3 3 5 3" xfId="28306"/>
    <cellStyle name="40% - Accent5 3 3 3 5 3 2" xfId="28307"/>
    <cellStyle name="40% - Accent5 3 3 3 5 4" xfId="28308"/>
    <cellStyle name="40% - Accent5 3 3 3 5 5" xfId="28309"/>
    <cellStyle name="40% - Accent5 3 3 3 5 6" xfId="28310"/>
    <cellStyle name="40% - Accent5 3 3 3 5 7" xfId="28311"/>
    <cellStyle name="40% - Accent5 3 3 3 6" xfId="28312"/>
    <cellStyle name="40% - Accent5 3 3 3 6 2" xfId="28313"/>
    <cellStyle name="40% - Accent5 3 3 3 7" xfId="28314"/>
    <cellStyle name="40% - Accent5 3 3 3 7 2" xfId="28315"/>
    <cellStyle name="40% - Accent5 3 3 3 8" xfId="28316"/>
    <cellStyle name="40% - Accent5 3 3 3 9" xfId="28317"/>
    <cellStyle name="40% - Accent5 3 3 4" xfId="28318"/>
    <cellStyle name="40% - Accent5 3 3 4 10" xfId="28319"/>
    <cellStyle name="40% - Accent5 3 3 4 2" xfId="28320"/>
    <cellStyle name="40% - Accent5 3 3 4 2 2" xfId="28321"/>
    <cellStyle name="40% - Accent5 3 3 4 2 2 2" xfId="28322"/>
    <cellStyle name="40% - Accent5 3 3 4 2 3" xfId="28323"/>
    <cellStyle name="40% - Accent5 3 3 4 2 3 2" xfId="28324"/>
    <cellStyle name="40% - Accent5 3 3 4 2 4" xfId="28325"/>
    <cellStyle name="40% - Accent5 3 3 4 2 5" xfId="28326"/>
    <cellStyle name="40% - Accent5 3 3 4 2 6" xfId="28327"/>
    <cellStyle name="40% - Accent5 3 3 4 2 7" xfId="28328"/>
    <cellStyle name="40% - Accent5 3 3 4 3" xfId="28329"/>
    <cellStyle name="40% - Accent5 3 3 4 3 2" xfId="28330"/>
    <cellStyle name="40% - Accent5 3 3 4 3 2 2" xfId="28331"/>
    <cellStyle name="40% - Accent5 3 3 4 3 3" xfId="28332"/>
    <cellStyle name="40% - Accent5 3 3 4 3 3 2" xfId="28333"/>
    <cellStyle name="40% - Accent5 3 3 4 3 4" xfId="28334"/>
    <cellStyle name="40% - Accent5 3 3 4 3 5" xfId="28335"/>
    <cellStyle name="40% - Accent5 3 3 4 3 6" xfId="28336"/>
    <cellStyle name="40% - Accent5 3 3 4 3 7" xfId="28337"/>
    <cellStyle name="40% - Accent5 3 3 4 4" xfId="28338"/>
    <cellStyle name="40% - Accent5 3 3 4 4 2" xfId="28339"/>
    <cellStyle name="40% - Accent5 3 3 4 4 2 2" xfId="28340"/>
    <cellStyle name="40% - Accent5 3 3 4 4 3" xfId="28341"/>
    <cellStyle name="40% - Accent5 3 3 4 4 3 2" xfId="28342"/>
    <cellStyle name="40% - Accent5 3 3 4 4 4" xfId="28343"/>
    <cellStyle name="40% - Accent5 3 3 4 4 5" xfId="28344"/>
    <cellStyle name="40% - Accent5 3 3 4 4 6" xfId="28345"/>
    <cellStyle name="40% - Accent5 3 3 4 4 7" xfId="28346"/>
    <cellStyle name="40% - Accent5 3 3 4 5" xfId="28347"/>
    <cellStyle name="40% - Accent5 3 3 4 5 2" xfId="28348"/>
    <cellStyle name="40% - Accent5 3 3 4 6" xfId="28349"/>
    <cellStyle name="40% - Accent5 3 3 4 6 2" xfId="28350"/>
    <cellStyle name="40% - Accent5 3 3 4 7" xfId="28351"/>
    <cellStyle name="40% - Accent5 3 3 4 8" xfId="28352"/>
    <cellStyle name="40% - Accent5 3 3 4 9" xfId="28353"/>
    <cellStyle name="40% - Accent5 3 3 5" xfId="28354"/>
    <cellStyle name="40% - Accent5 3 3 5 2" xfId="28355"/>
    <cellStyle name="40% - Accent5 3 3 5 2 2" xfId="28356"/>
    <cellStyle name="40% - Accent5 3 3 5 3" xfId="28357"/>
    <cellStyle name="40% - Accent5 3 3 5 3 2" xfId="28358"/>
    <cellStyle name="40% - Accent5 3 3 5 4" xfId="28359"/>
    <cellStyle name="40% - Accent5 3 3 5 5" xfId="28360"/>
    <cellStyle name="40% - Accent5 3 3 5 6" xfId="28361"/>
    <cellStyle name="40% - Accent5 3 3 5 7" xfId="28362"/>
    <cellStyle name="40% - Accent5 3 3 6" xfId="28363"/>
    <cellStyle name="40% - Accent5 3 3 6 2" xfId="28364"/>
    <cellStyle name="40% - Accent5 3 3 6 2 2" xfId="28365"/>
    <cellStyle name="40% - Accent5 3 3 6 3" xfId="28366"/>
    <cellStyle name="40% - Accent5 3 3 6 3 2" xfId="28367"/>
    <cellStyle name="40% - Accent5 3 3 6 4" xfId="28368"/>
    <cellStyle name="40% - Accent5 3 3 6 5" xfId="28369"/>
    <cellStyle name="40% - Accent5 3 3 6 6" xfId="28370"/>
    <cellStyle name="40% - Accent5 3 3 6 7" xfId="28371"/>
    <cellStyle name="40% - Accent5 3 3 7" xfId="28372"/>
    <cellStyle name="40% - Accent5 3 3 7 2" xfId="28373"/>
    <cellStyle name="40% - Accent5 3 3 7 2 2" xfId="28374"/>
    <cellStyle name="40% - Accent5 3 3 7 3" xfId="28375"/>
    <cellStyle name="40% - Accent5 3 3 7 3 2" xfId="28376"/>
    <cellStyle name="40% - Accent5 3 3 7 4" xfId="28377"/>
    <cellStyle name="40% - Accent5 3 3 7 5" xfId="28378"/>
    <cellStyle name="40% - Accent5 3 3 7 6" xfId="28379"/>
    <cellStyle name="40% - Accent5 3 3 7 7" xfId="28380"/>
    <cellStyle name="40% - Accent5 3 3 8" xfId="28381"/>
    <cellStyle name="40% - Accent5 3 3 8 2" xfId="28382"/>
    <cellStyle name="40% - Accent5 3 3 9" xfId="28383"/>
    <cellStyle name="40% - Accent5 3 3 9 2" xfId="28384"/>
    <cellStyle name="40% - Accent5 3 4" xfId="28385"/>
    <cellStyle name="40% - Accent5 3 4 10" xfId="28386"/>
    <cellStyle name="40% - Accent5 3 4 11" xfId="28387"/>
    <cellStyle name="40% - Accent5 3 4 12" xfId="28388"/>
    <cellStyle name="40% - Accent5 3 4 13" xfId="28389"/>
    <cellStyle name="40% - Accent5 3 4 2" xfId="28390"/>
    <cellStyle name="40% - Accent5 3 4 2 10" xfId="28391"/>
    <cellStyle name="40% - Accent5 3 4 2 11" xfId="28392"/>
    <cellStyle name="40% - Accent5 3 4 2 2" xfId="28393"/>
    <cellStyle name="40% - Accent5 3 4 2 2 10" xfId="28394"/>
    <cellStyle name="40% - Accent5 3 4 2 2 2" xfId="28395"/>
    <cellStyle name="40% - Accent5 3 4 2 2 2 2" xfId="28396"/>
    <cellStyle name="40% - Accent5 3 4 2 2 2 2 2" xfId="28397"/>
    <cellStyle name="40% - Accent5 3 4 2 2 2 3" xfId="28398"/>
    <cellStyle name="40% - Accent5 3 4 2 2 2 3 2" xfId="28399"/>
    <cellStyle name="40% - Accent5 3 4 2 2 2 4" xfId="28400"/>
    <cellStyle name="40% - Accent5 3 4 2 2 2 5" xfId="28401"/>
    <cellStyle name="40% - Accent5 3 4 2 2 2 6" xfId="28402"/>
    <cellStyle name="40% - Accent5 3 4 2 2 2 7" xfId="28403"/>
    <cellStyle name="40% - Accent5 3 4 2 2 3" xfId="28404"/>
    <cellStyle name="40% - Accent5 3 4 2 2 3 2" xfId="28405"/>
    <cellStyle name="40% - Accent5 3 4 2 2 3 2 2" xfId="28406"/>
    <cellStyle name="40% - Accent5 3 4 2 2 3 3" xfId="28407"/>
    <cellStyle name="40% - Accent5 3 4 2 2 3 3 2" xfId="28408"/>
    <cellStyle name="40% - Accent5 3 4 2 2 3 4" xfId="28409"/>
    <cellStyle name="40% - Accent5 3 4 2 2 3 5" xfId="28410"/>
    <cellStyle name="40% - Accent5 3 4 2 2 3 6" xfId="28411"/>
    <cellStyle name="40% - Accent5 3 4 2 2 3 7" xfId="28412"/>
    <cellStyle name="40% - Accent5 3 4 2 2 4" xfId="28413"/>
    <cellStyle name="40% - Accent5 3 4 2 2 4 2" xfId="28414"/>
    <cellStyle name="40% - Accent5 3 4 2 2 4 2 2" xfId="28415"/>
    <cellStyle name="40% - Accent5 3 4 2 2 4 3" xfId="28416"/>
    <cellStyle name="40% - Accent5 3 4 2 2 4 3 2" xfId="28417"/>
    <cellStyle name="40% - Accent5 3 4 2 2 4 4" xfId="28418"/>
    <cellStyle name="40% - Accent5 3 4 2 2 4 5" xfId="28419"/>
    <cellStyle name="40% - Accent5 3 4 2 2 4 6" xfId="28420"/>
    <cellStyle name="40% - Accent5 3 4 2 2 4 7" xfId="28421"/>
    <cellStyle name="40% - Accent5 3 4 2 2 5" xfId="28422"/>
    <cellStyle name="40% - Accent5 3 4 2 2 5 2" xfId="28423"/>
    <cellStyle name="40% - Accent5 3 4 2 2 6" xfId="28424"/>
    <cellStyle name="40% - Accent5 3 4 2 2 6 2" xfId="28425"/>
    <cellStyle name="40% - Accent5 3 4 2 2 7" xfId="28426"/>
    <cellStyle name="40% - Accent5 3 4 2 2 8" xfId="28427"/>
    <cellStyle name="40% - Accent5 3 4 2 2 9" xfId="28428"/>
    <cellStyle name="40% - Accent5 3 4 2 3" xfId="28429"/>
    <cellStyle name="40% - Accent5 3 4 2 3 2" xfId="28430"/>
    <cellStyle name="40% - Accent5 3 4 2 3 2 2" xfId="28431"/>
    <cellStyle name="40% - Accent5 3 4 2 3 3" xfId="28432"/>
    <cellStyle name="40% - Accent5 3 4 2 3 3 2" xfId="28433"/>
    <cellStyle name="40% - Accent5 3 4 2 3 4" xfId="28434"/>
    <cellStyle name="40% - Accent5 3 4 2 3 5" xfId="28435"/>
    <cellStyle name="40% - Accent5 3 4 2 3 6" xfId="28436"/>
    <cellStyle name="40% - Accent5 3 4 2 3 7" xfId="28437"/>
    <cellStyle name="40% - Accent5 3 4 2 4" xfId="28438"/>
    <cellStyle name="40% - Accent5 3 4 2 4 2" xfId="28439"/>
    <cellStyle name="40% - Accent5 3 4 2 4 2 2" xfId="28440"/>
    <cellStyle name="40% - Accent5 3 4 2 4 3" xfId="28441"/>
    <cellStyle name="40% - Accent5 3 4 2 4 3 2" xfId="28442"/>
    <cellStyle name="40% - Accent5 3 4 2 4 4" xfId="28443"/>
    <cellStyle name="40% - Accent5 3 4 2 4 5" xfId="28444"/>
    <cellStyle name="40% - Accent5 3 4 2 4 6" xfId="28445"/>
    <cellStyle name="40% - Accent5 3 4 2 4 7" xfId="28446"/>
    <cellStyle name="40% - Accent5 3 4 2 5" xfId="28447"/>
    <cellStyle name="40% - Accent5 3 4 2 5 2" xfId="28448"/>
    <cellStyle name="40% - Accent5 3 4 2 5 2 2" xfId="28449"/>
    <cellStyle name="40% - Accent5 3 4 2 5 3" xfId="28450"/>
    <cellStyle name="40% - Accent5 3 4 2 5 3 2" xfId="28451"/>
    <cellStyle name="40% - Accent5 3 4 2 5 4" xfId="28452"/>
    <cellStyle name="40% - Accent5 3 4 2 5 5" xfId="28453"/>
    <cellStyle name="40% - Accent5 3 4 2 5 6" xfId="28454"/>
    <cellStyle name="40% - Accent5 3 4 2 5 7" xfId="28455"/>
    <cellStyle name="40% - Accent5 3 4 2 6" xfId="28456"/>
    <cellStyle name="40% - Accent5 3 4 2 6 2" xfId="28457"/>
    <cellStyle name="40% - Accent5 3 4 2 7" xfId="28458"/>
    <cellStyle name="40% - Accent5 3 4 2 7 2" xfId="28459"/>
    <cellStyle name="40% - Accent5 3 4 2 8" xfId="28460"/>
    <cellStyle name="40% - Accent5 3 4 2 9" xfId="28461"/>
    <cellStyle name="40% - Accent5 3 4 3" xfId="28462"/>
    <cellStyle name="40% - Accent5 3 4 3 10" xfId="28463"/>
    <cellStyle name="40% - Accent5 3 4 3 11" xfId="28464"/>
    <cellStyle name="40% - Accent5 3 4 3 2" xfId="28465"/>
    <cellStyle name="40% - Accent5 3 4 3 2 10" xfId="28466"/>
    <cellStyle name="40% - Accent5 3 4 3 2 2" xfId="28467"/>
    <cellStyle name="40% - Accent5 3 4 3 2 2 2" xfId="28468"/>
    <cellStyle name="40% - Accent5 3 4 3 2 2 2 2" xfId="28469"/>
    <cellStyle name="40% - Accent5 3 4 3 2 2 3" xfId="28470"/>
    <cellStyle name="40% - Accent5 3 4 3 2 2 3 2" xfId="28471"/>
    <cellStyle name="40% - Accent5 3 4 3 2 2 4" xfId="28472"/>
    <cellStyle name="40% - Accent5 3 4 3 2 2 5" xfId="28473"/>
    <cellStyle name="40% - Accent5 3 4 3 2 2 6" xfId="28474"/>
    <cellStyle name="40% - Accent5 3 4 3 2 2 7" xfId="28475"/>
    <cellStyle name="40% - Accent5 3 4 3 2 3" xfId="28476"/>
    <cellStyle name="40% - Accent5 3 4 3 2 3 2" xfId="28477"/>
    <cellStyle name="40% - Accent5 3 4 3 2 3 2 2" xfId="28478"/>
    <cellStyle name="40% - Accent5 3 4 3 2 3 3" xfId="28479"/>
    <cellStyle name="40% - Accent5 3 4 3 2 3 3 2" xfId="28480"/>
    <cellStyle name="40% - Accent5 3 4 3 2 3 4" xfId="28481"/>
    <cellStyle name="40% - Accent5 3 4 3 2 3 5" xfId="28482"/>
    <cellStyle name="40% - Accent5 3 4 3 2 3 6" xfId="28483"/>
    <cellStyle name="40% - Accent5 3 4 3 2 3 7" xfId="28484"/>
    <cellStyle name="40% - Accent5 3 4 3 2 4" xfId="28485"/>
    <cellStyle name="40% - Accent5 3 4 3 2 4 2" xfId="28486"/>
    <cellStyle name="40% - Accent5 3 4 3 2 4 2 2" xfId="28487"/>
    <cellStyle name="40% - Accent5 3 4 3 2 4 3" xfId="28488"/>
    <cellStyle name="40% - Accent5 3 4 3 2 4 3 2" xfId="28489"/>
    <cellStyle name="40% - Accent5 3 4 3 2 4 4" xfId="28490"/>
    <cellStyle name="40% - Accent5 3 4 3 2 4 5" xfId="28491"/>
    <cellStyle name="40% - Accent5 3 4 3 2 4 6" xfId="28492"/>
    <cellStyle name="40% - Accent5 3 4 3 2 4 7" xfId="28493"/>
    <cellStyle name="40% - Accent5 3 4 3 2 5" xfId="28494"/>
    <cellStyle name="40% - Accent5 3 4 3 2 5 2" xfId="28495"/>
    <cellStyle name="40% - Accent5 3 4 3 2 6" xfId="28496"/>
    <cellStyle name="40% - Accent5 3 4 3 2 6 2" xfId="28497"/>
    <cellStyle name="40% - Accent5 3 4 3 2 7" xfId="28498"/>
    <cellStyle name="40% - Accent5 3 4 3 2 8" xfId="28499"/>
    <cellStyle name="40% - Accent5 3 4 3 2 9" xfId="28500"/>
    <cellStyle name="40% - Accent5 3 4 3 3" xfId="28501"/>
    <cellStyle name="40% - Accent5 3 4 3 3 2" xfId="28502"/>
    <cellStyle name="40% - Accent5 3 4 3 3 2 2" xfId="28503"/>
    <cellStyle name="40% - Accent5 3 4 3 3 3" xfId="28504"/>
    <cellStyle name="40% - Accent5 3 4 3 3 3 2" xfId="28505"/>
    <cellStyle name="40% - Accent5 3 4 3 3 4" xfId="28506"/>
    <cellStyle name="40% - Accent5 3 4 3 3 5" xfId="28507"/>
    <cellStyle name="40% - Accent5 3 4 3 3 6" xfId="28508"/>
    <cellStyle name="40% - Accent5 3 4 3 3 7" xfId="28509"/>
    <cellStyle name="40% - Accent5 3 4 3 4" xfId="28510"/>
    <cellStyle name="40% - Accent5 3 4 3 4 2" xfId="28511"/>
    <cellStyle name="40% - Accent5 3 4 3 4 2 2" xfId="28512"/>
    <cellStyle name="40% - Accent5 3 4 3 4 3" xfId="28513"/>
    <cellStyle name="40% - Accent5 3 4 3 4 3 2" xfId="28514"/>
    <cellStyle name="40% - Accent5 3 4 3 4 4" xfId="28515"/>
    <cellStyle name="40% - Accent5 3 4 3 4 5" xfId="28516"/>
    <cellStyle name="40% - Accent5 3 4 3 4 6" xfId="28517"/>
    <cellStyle name="40% - Accent5 3 4 3 4 7" xfId="28518"/>
    <cellStyle name="40% - Accent5 3 4 3 5" xfId="28519"/>
    <cellStyle name="40% - Accent5 3 4 3 5 2" xfId="28520"/>
    <cellStyle name="40% - Accent5 3 4 3 5 2 2" xfId="28521"/>
    <cellStyle name="40% - Accent5 3 4 3 5 3" xfId="28522"/>
    <cellStyle name="40% - Accent5 3 4 3 5 3 2" xfId="28523"/>
    <cellStyle name="40% - Accent5 3 4 3 5 4" xfId="28524"/>
    <cellStyle name="40% - Accent5 3 4 3 5 5" xfId="28525"/>
    <cellStyle name="40% - Accent5 3 4 3 5 6" xfId="28526"/>
    <cellStyle name="40% - Accent5 3 4 3 5 7" xfId="28527"/>
    <cellStyle name="40% - Accent5 3 4 3 6" xfId="28528"/>
    <cellStyle name="40% - Accent5 3 4 3 6 2" xfId="28529"/>
    <cellStyle name="40% - Accent5 3 4 3 7" xfId="28530"/>
    <cellStyle name="40% - Accent5 3 4 3 7 2" xfId="28531"/>
    <cellStyle name="40% - Accent5 3 4 3 8" xfId="28532"/>
    <cellStyle name="40% - Accent5 3 4 3 9" xfId="28533"/>
    <cellStyle name="40% - Accent5 3 4 4" xfId="28534"/>
    <cellStyle name="40% - Accent5 3 4 4 10" xfId="28535"/>
    <cellStyle name="40% - Accent5 3 4 4 2" xfId="28536"/>
    <cellStyle name="40% - Accent5 3 4 4 2 2" xfId="28537"/>
    <cellStyle name="40% - Accent5 3 4 4 2 2 2" xfId="28538"/>
    <cellStyle name="40% - Accent5 3 4 4 2 3" xfId="28539"/>
    <cellStyle name="40% - Accent5 3 4 4 2 3 2" xfId="28540"/>
    <cellStyle name="40% - Accent5 3 4 4 2 4" xfId="28541"/>
    <cellStyle name="40% - Accent5 3 4 4 2 5" xfId="28542"/>
    <cellStyle name="40% - Accent5 3 4 4 2 6" xfId="28543"/>
    <cellStyle name="40% - Accent5 3 4 4 2 7" xfId="28544"/>
    <cellStyle name="40% - Accent5 3 4 4 3" xfId="28545"/>
    <cellStyle name="40% - Accent5 3 4 4 3 2" xfId="28546"/>
    <cellStyle name="40% - Accent5 3 4 4 3 2 2" xfId="28547"/>
    <cellStyle name="40% - Accent5 3 4 4 3 3" xfId="28548"/>
    <cellStyle name="40% - Accent5 3 4 4 3 3 2" xfId="28549"/>
    <cellStyle name="40% - Accent5 3 4 4 3 4" xfId="28550"/>
    <cellStyle name="40% - Accent5 3 4 4 3 5" xfId="28551"/>
    <cellStyle name="40% - Accent5 3 4 4 3 6" xfId="28552"/>
    <cellStyle name="40% - Accent5 3 4 4 3 7" xfId="28553"/>
    <cellStyle name="40% - Accent5 3 4 4 4" xfId="28554"/>
    <cellStyle name="40% - Accent5 3 4 4 4 2" xfId="28555"/>
    <cellStyle name="40% - Accent5 3 4 4 4 2 2" xfId="28556"/>
    <cellStyle name="40% - Accent5 3 4 4 4 3" xfId="28557"/>
    <cellStyle name="40% - Accent5 3 4 4 4 3 2" xfId="28558"/>
    <cellStyle name="40% - Accent5 3 4 4 4 4" xfId="28559"/>
    <cellStyle name="40% - Accent5 3 4 4 4 5" xfId="28560"/>
    <cellStyle name="40% - Accent5 3 4 4 4 6" xfId="28561"/>
    <cellStyle name="40% - Accent5 3 4 4 4 7" xfId="28562"/>
    <cellStyle name="40% - Accent5 3 4 4 5" xfId="28563"/>
    <cellStyle name="40% - Accent5 3 4 4 5 2" xfId="28564"/>
    <cellStyle name="40% - Accent5 3 4 4 6" xfId="28565"/>
    <cellStyle name="40% - Accent5 3 4 4 6 2" xfId="28566"/>
    <cellStyle name="40% - Accent5 3 4 4 7" xfId="28567"/>
    <cellStyle name="40% - Accent5 3 4 4 8" xfId="28568"/>
    <cellStyle name="40% - Accent5 3 4 4 9" xfId="28569"/>
    <cellStyle name="40% - Accent5 3 4 5" xfId="28570"/>
    <cellStyle name="40% - Accent5 3 4 5 2" xfId="28571"/>
    <cellStyle name="40% - Accent5 3 4 5 2 2" xfId="28572"/>
    <cellStyle name="40% - Accent5 3 4 5 3" xfId="28573"/>
    <cellStyle name="40% - Accent5 3 4 5 3 2" xfId="28574"/>
    <cellStyle name="40% - Accent5 3 4 5 4" xfId="28575"/>
    <cellStyle name="40% - Accent5 3 4 5 5" xfId="28576"/>
    <cellStyle name="40% - Accent5 3 4 5 6" xfId="28577"/>
    <cellStyle name="40% - Accent5 3 4 5 7" xfId="28578"/>
    <cellStyle name="40% - Accent5 3 4 6" xfId="28579"/>
    <cellStyle name="40% - Accent5 3 4 6 2" xfId="28580"/>
    <cellStyle name="40% - Accent5 3 4 6 2 2" xfId="28581"/>
    <cellStyle name="40% - Accent5 3 4 6 3" xfId="28582"/>
    <cellStyle name="40% - Accent5 3 4 6 3 2" xfId="28583"/>
    <cellStyle name="40% - Accent5 3 4 6 4" xfId="28584"/>
    <cellStyle name="40% - Accent5 3 4 6 5" xfId="28585"/>
    <cellStyle name="40% - Accent5 3 4 6 6" xfId="28586"/>
    <cellStyle name="40% - Accent5 3 4 6 7" xfId="28587"/>
    <cellStyle name="40% - Accent5 3 4 7" xfId="28588"/>
    <cellStyle name="40% - Accent5 3 4 7 2" xfId="28589"/>
    <cellStyle name="40% - Accent5 3 4 7 2 2" xfId="28590"/>
    <cellStyle name="40% - Accent5 3 4 7 3" xfId="28591"/>
    <cellStyle name="40% - Accent5 3 4 7 3 2" xfId="28592"/>
    <cellStyle name="40% - Accent5 3 4 7 4" xfId="28593"/>
    <cellStyle name="40% - Accent5 3 4 7 5" xfId="28594"/>
    <cellStyle name="40% - Accent5 3 4 7 6" xfId="28595"/>
    <cellStyle name="40% - Accent5 3 4 7 7" xfId="28596"/>
    <cellStyle name="40% - Accent5 3 4 8" xfId="28597"/>
    <cellStyle name="40% - Accent5 3 4 8 2" xfId="28598"/>
    <cellStyle name="40% - Accent5 3 4 9" xfId="28599"/>
    <cellStyle name="40% - Accent5 3 4 9 2" xfId="28600"/>
    <cellStyle name="40% - Accent5 3 5" xfId="28601"/>
    <cellStyle name="40% - Accent5 3 5 10" xfId="28602"/>
    <cellStyle name="40% - Accent5 3 5 11" xfId="28603"/>
    <cellStyle name="40% - Accent5 3 5 12" xfId="28604"/>
    <cellStyle name="40% - Accent5 3 5 13" xfId="28605"/>
    <cellStyle name="40% - Accent5 3 5 2" xfId="28606"/>
    <cellStyle name="40% - Accent5 3 5 2 10" xfId="28607"/>
    <cellStyle name="40% - Accent5 3 5 2 11" xfId="28608"/>
    <cellStyle name="40% - Accent5 3 5 2 2" xfId="28609"/>
    <cellStyle name="40% - Accent5 3 5 2 2 10" xfId="28610"/>
    <cellStyle name="40% - Accent5 3 5 2 2 2" xfId="28611"/>
    <cellStyle name="40% - Accent5 3 5 2 2 2 2" xfId="28612"/>
    <cellStyle name="40% - Accent5 3 5 2 2 2 2 2" xfId="28613"/>
    <cellStyle name="40% - Accent5 3 5 2 2 2 3" xfId="28614"/>
    <cellStyle name="40% - Accent5 3 5 2 2 2 3 2" xfId="28615"/>
    <cellStyle name="40% - Accent5 3 5 2 2 2 4" xfId="28616"/>
    <cellStyle name="40% - Accent5 3 5 2 2 2 5" xfId="28617"/>
    <cellStyle name="40% - Accent5 3 5 2 2 2 6" xfId="28618"/>
    <cellStyle name="40% - Accent5 3 5 2 2 2 7" xfId="28619"/>
    <cellStyle name="40% - Accent5 3 5 2 2 3" xfId="28620"/>
    <cellStyle name="40% - Accent5 3 5 2 2 3 2" xfId="28621"/>
    <cellStyle name="40% - Accent5 3 5 2 2 3 2 2" xfId="28622"/>
    <cellStyle name="40% - Accent5 3 5 2 2 3 3" xfId="28623"/>
    <cellStyle name="40% - Accent5 3 5 2 2 3 3 2" xfId="28624"/>
    <cellStyle name="40% - Accent5 3 5 2 2 3 4" xfId="28625"/>
    <cellStyle name="40% - Accent5 3 5 2 2 3 5" xfId="28626"/>
    <cellStyle name="40% - Accent5 3 5 2 2 3 6" xfId="28627"/>
    <cellStyle name="40% - Accent5 3 5 2 2 3 7" xfId="28628"/>
    <cellStyle name="40% - Accent5 3 5 2 2 4" xfId="28629"/>
    <cellStyle name="40% - Accent5 3 5 2 2 4 2" xfId="28630"/>
    <cellStyle name="40% - Accent5 3 5 2 2 4 2 2" xfId="28631"/>
    <cellStyle name="40% - Accent5 3 5 2 2 4 3" xfId="28632"/>
    <cellStyle name="40% - Accent5 3 5 2 2 4 3 2" xfId="28633"/>
    <cellStyle name="40% - Accent5 3 5 2 2 4 4" xfId="28634"/>
    <cellStyle name="40% - Accent5 3 5 2 2 4 5" xfId="28635"/>
    <cellStyle name="40% - Accent5 3 5 2 2 4 6" xfId="28636"/>
    <cellStyle name="40% - Accent5 3 5 2 2 4 7" xfId="28637"/>
    <cellStyle name="40% - Accent5 3 5 2 2 5" xfId="28638"/>
    <cellStyle name="40% - Accent5 3 5 2 2 5 2" xfId="28639"/>
    <cellStyle name="40% - Accent5 3 5 2 2 6" xfId="28640"/>
    <cellStyle name="40% - Accent5 3 5 2 2 6 2" xfId="28641"/>
    <cellStyle name="40% - Accent5 3 5 2 2 7" xfId="28642"/>
    <cellStyle name="40% - Accent5 3 5 2 2 8" xfId="28643"/>
    <cellStyle name="40% - Accent5 3 5 2 2 9" xfId="28644"/>
    <cellStyle name="40% - Accent5 3 5 2 3" xfId="28645"/>
    <cellStyle name="40% - Accent5 3 5 2 3 2" xfId="28646"/>
    <cellStyle name="40% - Accent5 3 5 2 3 2 2" xfId="28647"/>
    <cellStyle name="40% - Accent5 3 5 2 3 3" xfId="28648"/>
    <cellStyle name="40% - Accent5 3 5 2 3 3 2" xfId="28649"/>
    <cellStyle name="40% - Accent5 3 5 2 3 4" xfId="28650"/>
    <cellStyle name="40% - Accent5 3 5 2 3 5" xfId="28651"/>
    <cellStyle name="40% - Accent5 3 5 2 3 6" xfId="28652"/>
    <cellStyle name="40% - Accent5 3 5 2 3 7" xfId="28653"/>
    <cellStyle name="40% - Accent5 3 5 2 4" xfId="28654"/>
    <cellStyle name="40% - Accent5 3 5 2 4 2" xfId="28655"/>
    <cellStyle name="40% - Accent5 3 5 2 4 2 2" xfId="28656"/>
    <cellStyle name="40% - Accent5 3 5 2 4 3" xfId="28657"/>
    <cellStyle name="40% - Accent5 3 5 2 4 3 2" xfId="28658"/>
    <cellStyle name="40% - Accent5 3 5 2 4 4" xfId="28659"/>
    <cellStyle name="40% - Accent5 3 5 2 4 5" xfId="28660"/>
    <cellStyle name="40% - Accent5 3 5 2 4 6" xfId="28661"/>
    <cellStyle name="40% - Accent5 3 5 2 4 7" xfId="28662"/>
    <cellStyle name="40% - Accent5 3 5 2 5" xfId="28663"/>
    <cellStyle name="40% - Accent5 3 5 2 5 2" xfId="28664"/>
    <cellStyle name="40% - Accent5 3 5 2 5 2 2" xfId="28665"/>
    <cellStyle name="40% - Accent5 3 5 2 5 3" xfId="28666"/>
    <cellStyle name="40% - Accent5 3 5 2 5 3 2" xfId="28667"/>
    <cellStyle name="40% - Accent5 3 5 2 5 4" xfId="28668"/>
    <cellStyle name="40% - Accent5 3 5 2 5 5" xfId="28669"/>
    <cellStyle name="40% - Accent5 3 5 2 5 6" xfId="28670"/>
    <cellStyle name="40% - Accent5 3 5 2 5 7" xfId="28671"/>
    <cellStyle name="40% - Accent5 3 5 2 6" xfId="28672"/>
    <cellStyle name="40% - Accent5 3 5 2 6 2" xfId="28673"/>
    <cellStyle name="40% - Accent5 3 5 2 7" xfId="28674"/>
    <cellStyle name="40% - Accent5 3 5 2 7 2" xfId="28675"/>
    <cellStyle name="40% - Accent5 3 5 2 8" xfId="28676"/>
    <cellStyle name="40% - Accent5 3 5 2 9" xfId="28677"/>
    <cellStyle name="40% - Accent5 3 5 3" xfId="28678"/>
    <cellStyle name="40% - Accent5 3 5 3 10" xfId="28679"/>
    <cellStyle name="40% - Accent5 3 5 3 11" xfId="28680"/>
    <cellStyle name="40% - Accent5 3 5 3 2" xfId="28681"/>
    <cellStyle name="40% - Accent5 3 5 3 2 10" xfId="28682"/>
    <cellStyle name="40% - Accent5 3 5 3 2 2" xfId="28683"/>
    <cellStyle name="40% - Accent5 3 5 3 2 2 2" xfId="28684"/>
    <cellStyle name="40% - Accent5 3 5 3 2 2 2 2" xfId="28685"/>
    <cellStyle name="40% - Accent5 3 5 3 2 2 3" xfId="28686"/>
    <cellStyle name="40% - Accent5 3 5 3 2 2 3 2" xfId="28687"/>
    <cellStyle name="40% - Accent5 3 5 3 2 2 4" xfId="28688"/>
    <cellStyle name="40% - Accent5 3 5 3 2 2 5" xfId="28689"/>
    <cellStyle name="40% - Accent5 3 5 3 2 2 6" xfId="28690"/>
    <cellStyle name="40% - Accent5 3 5 3 2 2 7" xfId="28691"/>
    <cellStyle name="40% - Accent5 3 5 3 2 3" xfId="28692"/>
    <cellStyle name="40% - Accent5 3 5 3 2 3 2" xfId="28693"/>
    <cellStyle name="40% - Accent5 3 5 3 2 3 2 2" xfId="28694"/>
    <cellStyle name="40% - Accent5 3 5 3 2 3 3" xfId="28695"/>
    <cellStyle name="40% - Accent5 3 5 3 2 3 3 2" xfId="28696"/>
    <cellStyle name="40% - Accent5 3 5 3 2 3 4" xfId="28697"/>
    <cellStyle name="40% - Accent5 3 5 3 2 3 5" xfId="28698"/>
    <cellStyle name="40% - Accent5 3 5 3 2 3 6" xfId="28699"/>
    <cellStyle name="40% - Accent5 3 5 3 2 3 7" xfId="28700"/>
    <cellStyle name="40% - Accent5 3 5 3 2 4" xfId="28701"/>
    <cellStyle name="40% - Accent5 3 5 3 2 4 2" xfId="28702"/>
    <cellStyle name="40% - Accent5 3 5 3 2 4 2 2" xfId="28703"/>
    <cellStyle name="40% - Accent5 3 5 3 2 4 3" xfId="28704"/>
    <cellStyle name="40% - Accent5 3 5 3 2 4 3 2" xfId="28705"/>
    <cellStyle name="40% - Accent5 3 5 3 2 4 4" xfId="28706"/>
    <cellStyle name="40% - Accent5 3 5 3 2 4 5" xfId="28707"/>
    <cellStyle name="40% - Accent5 3 5 3 2 4 6" xfId="28708"/>
    <cellStyle name="40% - Accent5 3 5 3 2 4 7" xfId="28709"/>
    <cellStyle name="40% - Accent5 3 5 3 2 5" xfId="28710"/>
    <cellStyle name="40% - Accent5 3 5 3 2 5 2" xfId="28711"/>
    <cellStyle name="40% - Accent5 3 5 3 2 6" xfId="28712"/>
    <cellStyle name="40% - Accent5 3 5 3 2 6 2" xfId="28713"/>
    <cellStyle name="40% - Accent5 3 5 3 2 7" xfId="28714"/>
    <cellStyle name="40% - Accent5 3 5 3 2 8" xfId="28715"/>
    <cellStyle name="40% - Accent5 3 5 3 2 9" xfId="28716"/>
    <cellStyle name="40% - Accent5 3 5 3 3" xfId="28717"/>
    <cellStyle name="40% - Accent5 3 5 3 3 2" xfId="28718"/>
    <cellStyle name="40% - Accent5 3 5 3 3 2 2" xfId="28719"/>
    <cellStyle name="40% - Accent5 3 5 3 3 3" xfId="28720"/>
    <cellStyle name="40% - Accent5 3 5 3 3 3 2" xfId="28721"/>
    <cellStyle name="40% - Accent5 3 5 3 3 4" xfId="28722"/>
    <cellStyle name="40% - Accent5 3 5 3 3 5" xfId="28723"/>
    <cellStyle name="40% - Accent5 3 5 3 3 6" xfId="28724"/>
    <cellStyle name="40% - Accent5 3 5 3 3 7" xfId="28725"/>
    <cellStyle name="40% - Accent5 3 5 3 4" xfId="28726"/>
    <cellStyle name="40% - Accent5 3 5 3 4 2" xfId="28727"/>
    <cellStyle name="40% - Accent5 3 5 3 4 2 2" xfId="28728"/>
    <cellStyle name="40% - Accent5 3 5 3 4 3" xfId="28729"/>
    <cellStyle name="40% - Accent5 3 5 3 4 3 2" xfId="28730"/>
    <cellStyle name="40% - Accent5 3 5 3 4 4" xfId="28731"/>
    <cellStyle name="40% - Accent5 3 5 3 4 5" xfId="28732"/>
    <cellStyle name="40% - Accent5 3 5 3 4 6" xfId="28733"/>
    <cellStyle name="40% - Accent5 3 5 3 4 7" xfId="28734"/>
    <cellStyle name="40% - Accent5 3 5 3 5" xfId="28735"/>
    <cellStyle name="40% - Accent5 3 5 3 5 2" xfId="28736"/>
    <cellStyle name="40% - Accent5 3 5 3 5 2 2" xfId="28737"/>
    <cellStyle name="40% - Accent5 3 5 3 5 3" xfId="28738"/>
    <cellStyle name="40% - Accent5 3 5 3 5 3 2" xfId="28739"/>
    <cellStyle name="40% - Accent5 3 5 3 5 4" xfId="28740"/>
    <cellStyle name="40% - Accent5 3 5 3 5 5" xfId="28741"/>
    <cellStyle name="40% - Accent5 3 5 3 5 6" xfId="28742"/>
    <cellStyle name="40% - Accent5 3 5 3 5 7" xfId="28743"/>
    <cellStyle name="40% - Accent5 3 5 3 6" xfId="28744"/>
    <cellStyle name="40% - Accent5 3 5 3 6 2" xfId="28745"/>
    <cellStyle name="40% - Accent5 3 5 3 7" xfId="28746"/>
    <cellStyle name="40% - Accent5 3 5 3 7 2" xfId="28747"/>
    <cellStyle name="40% - Accent5 3 5 3 8" xfId="28748"/>
    <cellStyle name="40% - Accent5 3 5 3 9" xfId="28749"/>
    <cellStyle name="40% - Accent5 3 5 4" xfId="28750"/>
    <cellStyle name="40% - Accent5 3 5 4 10" xfId="28751"/>
    <cellStyle name="40% - Accent5 3 5 4 2" xfId="28752"/>
    <cellStyle name="40% - Accent5 3 5 4 2 2" xfId="28753"/>
    <cellStyle name="40% - Accent5 3 5 4 2 2 2" xfId="28754"/>
    <cellStyle name="40% - Accent5 3 5 4 2 3" xfId="28755"/>
    <cellStyle name="40% - Accent5 3 5 4 2 3 2" xfId="28756"/>
    <cellStyle name="40% - Accent5 3 5 4 2 4" xfId="28757"/>
    <cellStyle name="40% - Accent5 3 5 4 2 5" xfId="28758"/>
    <cellStyle name="40% - Accent5 3 5 4 2 6" xfId="28759"/>
    <cellStyle name="40% - Accent5 3 5 4 2 7" xfId="28760"/>
    <cellStyle name="40% - Accent5 3 5 4 3" xfId="28761"/>
    <cellStyle name="40% - Accent5 3 5 4 3 2" xfId="28762"/>
    <cellStyle name="40% - Accent5 3 5 4 3 2 2" xfId="28763"/>
    <cellStyle name="40% - Accent5 3 5 4 3 3" xfId="28764"/>
    <cellStyle name="40% - Accent5 3 5 4 3 3 2" xfId="28765"/>
    <cellStyle name="40% - Accent5 3 5 4 3 4" xfId="28766"/>
    <cellStyle name="40% - Accent5 3 5 4 3 5" xfId="28767"/>
    <cellStyle name="40% - Accent5 3 5 4 3 6" xfId="28768"/>
    <cellStyle name="40% - Accent5 3 5 4 3 7" xfId="28769"/>
    <cellStyle name="40% - Accent5 3 5 4 4" xfId="28770"/>
    <cellStyle name="40% - Accent5 3 5 4 4 2" xfId="28771"/>
    <cellStyle name="40% - Accent5 3 5 4 4 2 2" xfId="28772"/>
    <cellStyle name="40% - Accent5 3 5 4 4 3" xfId="28773"/>
    <cellStyle name="40% - Accent5 3 5 4 4 3 2" xfId="28774"/>
    <cellStyle name="40% - Accent5 3 5 4 4 4" xfId="28775"/>
    <cellStyle name="40% - Accent5 3 5 4 4 5" xfId="28776"/>
    <cellStyle name="40% - Accent5 3 5 4 4 6" xfId="28777"/>
    <cellStyle name="40% - Accent5 3 5 4 4 7" xfId="28778"/>
    <cellStyle name="40% - Accent5 3 5 4 5" xfId="28779"/>
    <cellStyle name="40% - Accent5 3 5 4 5 2" xfId="28780"/>
    <cellStyle name="40% - Accent5 3 5 4 6" xfId="28781"/>
    <cellStyle name="40% - Accent5 3 5 4 6 2" xfId="28782"/>
    <cellStyle name="40% - Accent5 3 5 4 7" xfId="28783"/>
    <cellStyle name="40% - Accent5 3 5 4 8" xfId="28784"/>
    <cellStyle name="40% - Accent5 3 5 4 9" xfId="28785"/>
    <cellStyle name="40% - Accent5 3 5 5" xfId="28786"/>
    <cellStyle name="40% - Accent5 3 5 5 2" xfId="28787"/>
    <cellStyle name="40% - Accent5 3 5 5 2 2" xfId="28788"/>
    <cellStyle name="40% - Accent5 3 5 5 3" xfId="28789"/>
    <cellStyle name="40% - Accent5 3 5 5 3 2" xfId="28790"/>
    <cellStyle name="40% - Accent5 3 5 5 4" xfId="28791"/>
    <cellStyle name="40% - Accent5 3 5 5 5" xfId="28792"/>
    <cellStyle name="40% - Accent5 3 5 5 6" xfId="28793"/>
    <cellStyle name="40% - Accent5 3 5 5 7" xfId="28794"/>
    <cellStyle name="40% - Accent5 3 5 6" xfId="28795"/>
    <cellStyle name="40% - Accent5 3 5 6 2" xfId="28796"/>
    <cellStyle name="40% - Accent5 3 5 6 2 2" xfId="28797"/>
    <cellStyle name="40% - Accent5 3 5 6 3" xfId="28798"/>
    <cellStyle name="40% - Accent5 3 5 6 3 2" xfId="28799"/>
    <cellStyle name="40% - Accent5 3 5 6 4" xfId="28800"/>
    <cellStyle name="40% - Accent5 3 5 6 5" xfId="28801"/>
    <cellStyle name="40% - Accent5 3 5 6 6" xfId="28802"/>
    <cellStyle name="40% - Accent5 3 5 6 7" xfId="28803"/>
    <cellStyle name="40% - Accent5 3 5 7" xfId="28804"/>
    <cellStyle name="40% - Accent5 3 5 7 2" xfId="28805"/>
    <cellStyle name="40% - Accent5 3 5 7 2 2" xfId="28806"/>
    <cellStyle name="40% - Accent5 3 5 7 3" xfId="28807"/>
    <cellStyle name="40% - Accent5 3 5 7 3 2" xfId="28808"/>
    <cellStyle name="40% - Accent5 3 5 7 4" xfId="28809"/>
    <cellStyle name="40% - Accent5 3 5 7 5" xfId="28810"/>
    <cellStyle name="40% - Accent5 3 5 7 6" xfId="28811"/>
    <cellStyle name="40% - Accent5 3 5 7 7" xfId="28812"/>
    <cellStyle name="40% - Accent5 3 5 8" xfId="28813"/>
    <cellStyle name="40% - Accent5 3 5 8 2" xfId="28814"/>
    <cellStyle name="40% - Accent5 3 5 9" xfId="28815"/>
    <cellStyle name="40% - Accent5 3 5 9 2" xfId="28816"/>
    <cellStyle name="40% - Accent5 3 6" xfId="28817"/>
    <cellStyle name="40% - Accent5 3 6 10" xfId="28818"/>
    <cellStyle name="40% - Accent5 3 6 11" xfId="28819"/>
    <cellStyle name="40% - Accent5 3 6 12" xfId="28820"/>
    <cellStyle name="40% - Accent5 3 6 13" xfId="28821"/>
    <cellStyle name="40% - Accent5 3 6 2" xfId="28822"/>
    <cellStyle name="40% - Accent5 3 6 2 10" xfId="28823"/>
    <cellStyle name="40% - Accent5 3 6 2 11" xfId="28824"/>
    <cellStyle name="40% - Accent5 3 6 2 2" xfId="28825"/>
    <cellStyle name="40% - Accent5 3 6 2 2 10" xfId="28826"/>
    <cellStyle name="40% - Accent5 3 6 2 2 2" xfId="28827"/>
    <cellStyle name="40% - Accent5 3 6 2 2 2 2" xfId="28828"/>
    <cellStyle name="40% - Accent5 3 6 2 2 2 2 2" xfId="28829"/>
    <cellStyle name="40% - Accent5 3 6 2 2 2 3" xfId="28830"/>
    <cellStyle name="40% - Accent5 3 6 2 2 2 3 2" xfId="28831"/>
    <cellStyle name="40% - Accent5 3 6 2 2 2 4" xfId="28832"/>
    <cellStyle name="40% - Accent5 3 6 2 2 2 5" xfId="28833"/>
    <cellStyle name="40% - Accent5 3 6 2 2 2 6" xfId="28834"/>
    <cellStyle name="40% - Accent5 3 6 2 2 2 7" xfId="28835"/>
    <cellStyle name="40% - Accent5 3 6 2 2 3" xfId="28836"/>
    <cellStyle name="40% - Accent5 3 6 2 2 3 2" xfId="28837"/>
    <cellStyle name="40% - Accent5 3 6 2 2 3 2 2" xfId="28838"/>
    <cellStyle name="40% - Accent5 3 6 2 2 3 3" xfId="28839"/>
    <cellStyle name="40% - Accent5 3 6 2 2 3 3 2" xfId="28840"/>
    <cellStyle name="40% - Accent5 3 6 2 2 3 4" xfId="28841"/>
    <cellStyle name="40% - Accent5 3 6 2 2 3 5" xfId="28842"/>
    <cellStyle name="40% - Accent5 3 6 2 2 3 6" xfId="28843"/>
    <cellStyle name="40% - Accent5 3 6 2 2 3 7" xfId="28844"/>
    <cellStyle name="40% - Accent5 3 6 2 2 4" xfId="28845"/>
    <cellStyle name="40% - Accent5 3 6 2 2 4 2" xfId="28846"/>
    <cellStyle name="40% - Accent5 3 6 2 2 4 2 2" xfId="28847"/>
    <cellStyle name="40% - Accent5 3 6 2 2 4 3" xfId="28848"/>
    <cellStyle name="40% - Accent5 3 6 2 2 4 3 2" xfId="28849"/>
    <cellStyle name="40% - Accent5 3 6 2 2 4 4" xfId="28850"/>
    <cellStyle name="40% - Accent5 3 6 2 2 4 5" xfId="28851"/>
    <cellStyle name="40% - Accent5 3 6 2 2 4 6" xfId="28852"/>
    <cellStyle name="40% - Accent5 3 6 2 2 4 7" xfId="28853"/>
    <cellStyle name="40% - Accent5 3 6 2 2 5" xfId="28854"/>
    <cellStyle name="40% - Accent5 3 6 2 2 5 2" xfId="28855"/>
    <cellStyle name="40% - Accent5 3 6 2 2 6" xfId="28856"/>
    <cellStyle name="40% - Accent5 3 6 2 2 6 2" xfId="28857"/>
    <cellStyle name="40% - Accent5 3 6 2 2 7" xfId="28858"/>
    <cellStyle name="40% - Accent5 3 6 2 2 8" xfId="28859"/>
    <cellStyle name="40% - Accent5 3 6 2 2 9" xfId="28860"/>
    <cellStyle name="40% - Accent5 3 6 2 3" xfId="28861"/>
    <cellStyle name="40% - Accent5 3 6 2 3 2" xfId="28862"/>
    <cellStyle name="40% - Accent5 3 6 2 3 2 2" xfId="28863"/>
    <cellStyle name="40% - Accent5 3 6 2 3 3" xfId="28864"/>
    <cellStyle name="40% - Accent5 3 6 2 3 3 2" xfId="28865"/>
    <cellStyle name="40% - Accent5 3 6 2 3 4" xfId="28866"/>
    <cellStyle name="40% - Accent5 3 6 2 3 5" xfId="28867"/>
    <cellStyle name="40% - Accent5 3 6 2 3 6" xfId="28868"/>
    <cellStyle name="40% - Accent5 3 6 2 3 7" xfId="28869"/>
    <cellStyle name="40% - Accent5 3 6 2 4" xfId="28870"/>
    <cellStyle name="40% - Accent5 3 6 2 4 2" xfId="28871"/>
    <cellStyle name="40% - Accent5 3 6 2 4 2 2" xfId="28872"/>
    <cellStyle name="40% - Accent5 3 6 2 4 3" xfId="28873"/>
    <cellStyle name="40% - Accent5 3 6 2 4 3 2" xfId="28874"/>
    <cellStyle name="40% - Accent5 3 6 2 4 4" xfId="28875"/>
    <cellStyle name="40% - Accent5 3 6 2 4 5" xfId="28876"/>
    <cellStyle name="40% - Accent5 3 6 2 4 6" xfId="28877"/>
    <cellStyle name="40% - Accent5 3 6 2 4 7" xfId="28878"/>
    <cellStyle name="40% - Accent5 3 6 2 5" xfId="28879"/>
    <cellStyle name="40% - Accent5 3 6 2 5 2" xfId="28880"/>
    <cellStyle name="40% - Accent5 3 6 2 5 2 2" xfId="28881"/>
    <cellStyle name="40% - Accent5 3 6 2 5 3" xfId="28882"/>
    <cellStyle name="40% - Accent5 3 6 2 5 3 2" xfId="28883"/>
    <cellStyle name="40% - Accent5 3 6 2 5 4" xfId="28884"/>
    <cellStyle name="40% - Accent5 3 6 2 5 5" xfId="28885"/>
    <cellStyle name="40% - Accent5 3 6 2 5 6" xfId="28886"/>
    <cellStyle name="40% - Accent5 3 6 2 5 7" xfId="28887"/>
    <cellStyle name="40% - Accent5 3 6 2 6" xfId="28888"/>
    <cellStyle name="40% - Accent5 3 6 2 6 2" xfId="28889"/>
    <cellStyle name="40% - Accent5 3 6 2 7" xfId="28890"/>
    <cellStyle name="40% - Accent5 3 6 2 7 2" xfId="28891"/>
    <cellStyle name="40% - Accent5 3 6 2 8" xfId="28892"/>
    <cellStyle name="40% - Accent5 3 6 2 9" xfId="28893"/>
    <cellStyle name="40% - Accent5 3 6 3" xfId="28894"/>
    <cellStyle name="40% - Accent5 3 6 3 10" xfId="28895"/>
    <cellStyle name="40% - Accent5 3 6 3 11" xfId="28896"/>
    <cellStyle name="40% - Accent5 3 6 3 2" xfId="28897"/>
    <cellStyle name="40% - Accent5 3 6 3 2 10" xfId="28898"/>
    <cellStyle name="40% - Accent5 3 6 3 2 2" xfId="28899"/>
    <cellStyle name="40% - Accent5 3 6 3 2 2 2" xfId="28900"/>
    <cellStyle name="40% - Accent5 3 6 3 2 2 2 2" xfId="28901"/>
    <cellStyle name="40% - Accent5 3 6 3 2 2 3" xfId="28902"/>
    <cellStyle name="40% - Accent5 3 6 3 2 2 3 2" xfId="28903"/>
    <cellStyle name="40% - Accent5 3 6 3 2 2 4" xfId="28904"/>
    <cellStyle name="40% - Accent5 3 6 3 2 2 5" xfId="28905"/>
    <cellStyle name="40% - Accent5 3 6 3 2 2 6" xfId="28906"/>
    <cellStyle name="40% - Accent5 3 6 3 2 2 7" xfId="28907"/>
    <cellStyle name="40% - Accent5 3 6 3 2 3" xfId="28908"/>
    <cellStyle name="40% - Accent5 3 6 3 2 3 2" xfId="28909"/>
    <cellStyle name="40% - Accent5 3 6 3 2 3 2 2" xfId="28910"/>
    <cellStyle name="40% - Accent5 3 6 3 2 3 3" xfId="28911"/>
    <cellStyle name="40% - Accent5 3 6 3 2 3 3 2" xfId="28912"/>
    <cellStyle name="40% - Accent5 3 6 3 2 3 4" xfId="28913"/>
    <cellStyle name="40% - Accent5 3 6 3 2 3 5" xfId="28914"/>
    <cellStyle name="40% - Accent5 3 6 3 2 3 6" xfId="28915"/>
    <cellStyle name="40% - Accent5 3 6 3 2 3 7" xfId="28916"/>
    <cellStyle name="40% - Accent5 3 6 3 2 4" xfId="28917"/>
    <cellStyle name="40% - Accent5 3 6 3 2 4 2" xfId="28918"/>
    <cellStyle name="40% - Accent5 3 6 3 2 4 2 2" xfId="28919"/>
    <cellStyle name="40% - Accent5 3 6 3 2 4 3" xfId="28920"/>
    <cellStyle name="40% - Accent5 3 6 3 2 4 3 2" xfId="28921"/>
    <cellStyle name="40% - Accent5 3 6 3 2 4 4" xfId="28922"/>
    <cellStyle name="40% - Accent5 3 6 3 2 4 5" xfId="28923"/>
    <cellStyle name="40% - Accent5 3 6 3 2 4 6" xfId="28924"/>
    <cellStyle name="40% - Accent5 3 6 3 2 4 7" xfId="28925"/>
    <cellStyle name="40% - Accent5 3 6 3 2 5" xfId="28926"/>
    <cellStyle name="40% - Accent5 3 6 3 2 5 2" xfId="28927"/>
    <cellStyle name="40% - Accent5 3 6 3 2 6" xfId="28928"/>
    <cellStyle name="40% - Accent5 3 6 3 2 6 2" xfId="28929"/>
    <cellStyle name="40% - Accent5 3 6 3 2 7" xfId="28930"/>
    <cellStyle name="40% - Accent5 3 6 3 2 8" xfId="28931"/>
    <cellStyle name="40% - Accent5 3 6 3 2 9" xfId="28932"/>
    <cellStyle name="40% - Accent5 3 6 3 3" xfId="28933"/>
    <cellStyle name="40% - Accent5 3 6 3 3 2" xfId="28934"/>
    <cellStyle name="40% - Accent5 3 6 3 3 2 2" xfId="28935"/>
    <cellStyle name="40% - Accent5 3 6 3 3 3" xfId="28936"/>
    <cellStyle name="40% - Accent5 3 6 3 3 3 2" xfId="28937"/>
    <cellStyle name="40% - Accent5 3 6 3 3 4" xfId="28938"/>
    <cellStyle name="40% - Accent5 3 6 3 3 5" xfId="28939"/>
    <cellStyle name="40% - Accent5 3 6 3 3 6" xfId="28940"/>
    <cellStyle name="40% - Accent5 3 6 3 3 7" xfId="28941"/>
    <cellStyle name="40% - Accent5 3 6 3 4" xfId="28942"/>
    <cellStyle name="40% - Accent5 3 6 3 4 2" xfId="28943"/>
    <cellStyle name="40% - Accent5 3 6 3 4 2 2" xfId="28944"/>
    <cellStyle name="40% - Accent5 3 6 3 4 3" xfId="28945"/>
    <cellStyle name="40% - Accent5 3 6 3 4 3 2" xfId="28946"/>
    <cellStyle name="40% - Accent5 3 6 3 4 4" xfId="28947"/>
    <cellStyle name="40% - Accent5 3 6 3 4 5" xfId="28948"/>
    <cellStyle name="40% - Accent5 3 6 3 4 6" xfId="28949"/>
    <cellStyle name="40% - Accent5 3 6 3 4 7" xfId="28950"/>
    <cellStyle name="40% - Accent5 3 6 3 5" xfId="28951"/>
    <cellStyle name="40% - Accent5 3 6 3 5 2" xfId="28952"/>
    <cellStyle name="40% - Accent5 3 6 3 5 2 2" xfId="28953"/>
    <cellStyle name="40% - Accent5 3 6 3 5 3" xfId="28954"/>
    <cellStyle name="40% - Accent5 3 6 3 5 3 2" xfId="28955"/>
    <cellStyle name="40% - Accent5 3 6 3 5 4" xfId="28956"/>
    <cellStyle name="40% - Accent5 3 6 3 5 5" xfId="28957"/>
    <cellStyle name="40% - Accent5 3 6 3 5 6" xfId="28958"/>
    <cellStyle name="40% - Accent5 3 6 3 5 7" xfId="28959"/>
    <cellStyle name="40% - Accent5 3 6 3 6" xfId="28960"/>
    <cellStyle name="40% - Accent5 3 6 3 6 2" xfId="28961"/>
    <cellStyle name="40% - Accent5 3 6 3 7" xfId="28962"/>
    <cellStyle name="40% - Accent5 3 6 3 7 2" xfId="28963"/>
    <cellStyle name="40% - Accent5 3 6 3 8" xfId="28964"/>
    <cellStyle name="40% - Accent5 3 6 3 9" xfId="28965"/>
    <cellStyle name="40% - Accent5 3 6 4" xfId="28966"/>
    <cellStyle name="40% - Accent5 3 6 4 10" xfId="28967"/>
    <cellStyle name="40% - Accent5 3 6 4 2" xfId="28968"/>
    <cellStyle name="40% - Accent5 3 6 4 2 2" xfId="28969"/>
    <cellStyle name="40% - Accent5 3 6 4 2 2 2" xfId="28970"/>
    <cellStyle name="40% - Accent5 3 6 4 2 3" xfId="28971"/>
    <cellStyle name="40% - Accent5 3 6 4 2 3 2" xfId="28972"/>
    <cellStyle name="40% - Accent5 3 6 4 2 4" xfId="28973"/>
    <cellStyle name="40% - Accent5 3 6 4 2 5" xfId="28974"/>
    <cellStyle name="40% - Accent5 3 6 4 2 6" xfId="28975"/>
    <cellStyle name="40% - Accent5 3 6 4 2 7" xfId="28976"/>
    <cellStyle name="40% - Accent5 3 6 4 3" xfId="28977"/>
    <cellStyle name="40% - Accent5 3 6 4 3 2" xfId="28978"/>
    <cellStyle name="40% - Accent5 3 6 4 3 2 2" xfId="28979"/>
    <cellStyle name="40% - Accent5 3 6 4 3 3" xfId="28980"/>
    <cellStyle name="40% - Accent5 3 6 4 3 3 2" xfId="28981"/>
    <cellStyle name="40% - Accent5 3 6 4 3 4" xfId="28982"/>
    <cellStyle name="40% - Accent5 3 6 4 3 5" xfId="28983"/>
    <cellStyle name="40% - Accent5 3 6 4 3 6" xfId="28984"/>
    <cellStyle name="40% - Accent5 3 6 4 3 7" xfId="28985"/>
    <cellStyle name="40% - Accent5 3 6 4 4" xfId="28986"/>
    <cellStyle name="40% - Accent5 3 6 4 4 2" xfId="28987"/>
    <cellStyle name="40% - Accent5 3 6 4 4 2 2" xfId="28988"/>
    <cellStyle name="40% - Accent5 3 6 4 4 3" xfId="28989"/>
    <cellStyle name="40% - Accent5 3 6 4 4 3 2" xfId="28990"/>
    <cellStyle name="40% - Accent5 3 6 4 4 4" xfId="28991"/>
    <cellStyle name="40% - Accent5 3 6 4 4 5" xfId="28992"/>
    <cellStyle name="40% - Accent5 3 6 4 4 6" xfId="28993"/>
    <cellStyle name="40% - Accent5 3 6 4 4 7" xfId="28994"/>
    <cellStyle name="40% - Accent5 3 6 4 5" xfId="28995"/>
    <cellStyle name="40% - Accent5 3 6 4 5 2" xfId="28996"/>
    <cellStyle name="40% - Accent5 3 6 4 6" xfId="28997"/>
    <cellStyle name="40% - Accent5 3 6 4 6 2" xfId="28998"/>
    <cellStyle name="40% - Accent5 3 6 4 7" xfId="28999"/>
    <cellStyle name="40% - Accent5 3 6 4 8" xfId="29000"/>
    <cellStyle name="40% - Accent5 3 6 4 9" xfId="29001"/>
    <cellStyle name="40% - Accent5 3 6 5" xfId="29002"/>
    <cellStyle name="40% - Accent5 3 6 5 2" xfId="29003"/>
    <cellStyle name="40% - Accent5 3 6 5 2 2" xfId="29004"/>
    <cellStyle name="40% - Accent5 3 6 5 3" xfId="29005"/>
    <cellStyle name="40% - Accent5 3 6 5 3 2" xfId="29006"/>
    <cellStyle name="40% - Accent5 3 6 5 4" xfId="29007"/>
    <cellStyle name="40% - Accent5 3 6 5 5" xfId="29008"/>
    <cellStyle name="40% - Accent5 3 6 5 6" xfId="29009"/>
    <cellStyle name="40% - Accent5 3 6 5 7" xfId="29010"/>
    <cellStyle name="40% - Accent5 3 6 6" xfId="29011"/>
    <cellStyle name="40% - Accent5 3 6 6 2" xfId="29012"/>
    <cellStyle name="40% - Accent5 3 6 6 2 2" xfId="29013"/>
    <cellStyle name="40% - Accent5 3 6 6 3" xfId="29014"/>
    <cellStyle name="40% - Accent5 3 6 6 3 2" xfId="29015"/>
    <cellStyle name="40% - Accent5 3 6 6 4" xfId="29016"/>
    <cellStyle name="40% - Accent5 3 6 6 5" xfId="29017"/>
    <cellStyle name="40% - Accent5 3 6 6 6" xfId="29018"/>
    <cellStyle name="40% - Accent5 3 6 6 7" xfId="29019"/>
    <cellStyle name="40% - Accent5 3 6 7" xfId="29020"/>
    <cellStyle name="40% - Accent5 3 6 7 2" xfId="29021"/>
    <cellStyle name="40% - Accent5 3 6 7 2 2" xfId="29022"/>
    <cellStyle name="40% - Accent5 3 6 7 3" xfId="29023"/>
    <cellStyle name="40% - Accent5 3 6 7 3 2" xfId="29024"/>
    <cellStyle name="40% - Accent5 3 6 7 4" xfId="29025"/>
    <cellStyle name="40% - Accent5 3 6 7 5" xfId="29026"/>
    <cellStyle name="40% - Accent5 3 6 7 6" xfId="29027"/>
    <cellStyle name="40% - Accent5 3 6 7 7" xfId="29028"/>
    <cellStyle name="40% - Accent5 3 6 8" xfId="29029"/>
    <cellStyle name="40% - Accent5 3 6 8 2" xfId="29030"/>
    <cellStyle name="40% - Accent5 3 6 9" xfId="29031"/>
    <cellStyle name="40% - Accent5 3 6 9 2" xfId="29032"/>
    <cellStyle name="40% - Accent5 3 7" xfId="29033"/>
    <cellStyle name="40% - Accent5 3 7 10" xfId="29034"/>
    <cellStyle name="40% - Accent5 3 7 11" xfId="29035"/>
    <cellStyle name="40% - Accent5 3 7 2" xfId="29036"/>
    <cellStyle name="40% - Accent5 3 7 2 10" xfId="29037"/>
    <cellStyle name="40% - Accent5 3 7 2 2" xfId="29038"/>
    <cellStyle name="40% - Accent5 3 7 2 2 2" xfId="29039"/>
    <cellStyle name="40% - Accent5 3 7 2 2 2 2" xfId="29040"/>
    <cellStyle name="40% - Accent5 3 7 2 2 3" xfId="29041"/>
    <cellStyle name="40% - Accent5 3 7 2 2 3 2" xfId="29042"/>
    <cellStyle name="40% - Accent5 3 7 2 2 4" xfId="29043"/>
    <cellStyle name="40% - Accent5 3 7 2 2 5" xfId="29044"/>
    <cellStyle name="40% - Accent5 3 7 2 2 6" xfId="29045"/>
    <cellStyle name="40% - Accent5 3 7 2 2 7" xfId="29046"/>
    <cellStyle name="40% - Accent5 3 7 2 3" xfId="29047"/>
    <cellStyle name="40% - Accent5 3 7 2 3 2" xfId="29048"/>
    <cellStyle name="40% - Accent5 3 7 2 3 2 2" xfId="29049"/>
    <cellStyle name="40% - Accent5 3 7 2 3 3" xfId="29050"/>
    <cellStyle name="40% - Accent5 3 7 2 3 3 2" xfId="29051"/>
    <cellStyle name="40% - Accent5 3 7 2 3 4" xfId="29052"/>
    <cellStyle name="40% - Accent5 3 7 2 3 5" xfId="29053"/>
    <cellStyle name="40% - Accent5 3 7 2 3 6" xfId="29054"/>
    <cellStyle name="40% - Accent5 3 7 2 3 7" xfId="29055"/>
    <cellStyle name="40% - Accent5 3 7 2 4" xfId="29056"/>
    <cellStyle name="40% - Accent5 3 7 2 4 2" xfId="29057"/>
    <cellStyle name="40% - Accent5 3 7 2 4 2 2" xfId="29058"/>
    <cellStyle name="40% - Accent5 3 7 2 4 3" xfId="29059"/>
    <cellStyle name="40% - Accent5 3 7 2 4 3 2" xfId="29060"/>
    <cellStyle name="40% - Accent5 3 7 2 4 4" xfId="29061"/>
    <cellStyle name="40% - Accent5 3 7 2 4 5" xfId="29062"/>
    <cellStyle name="40% - Accent5 3 7 2 4 6" xfId="29063"/>
    <cellStyle name="40% - Accent5 3 7 2 4 7" xfId="29064"/>
    <cellStyle name="40% - Accent5 3 7 2 5" xfId="29065"/>
    <cellStyle name="40% - Accent5 3 7 2 5 2" xfId="29066"/>
    <cellStyle name="40% - Accent5 3 7 2 6" xfId="29067"/>
    <cellStyle name="40% - Accent5 3 7 2 6 2" xfId="29068"/>
    <cellStyle name="40% - Accent5 3 7 2 7" xfId="29069"/>
    <cellStyle name="40% - Accent5 3 7 2 8" xfId="29070"/>
    <cellStyle name="40% - Accent5 3 7 2 9" xfId="29071"/>
    <cellStyle name="40% - Accent5 3 7 3" xfId="29072"/>
    <cellStyle name="40% - Accent5 3 7 3 2" xfId="29073"/>
    <cellStyle name="40% - Accent5 3 7 3 2 2" xfId="29074"/>
    <cellStyle name="40% - Accent5 3 7 3 3" xfId="29075"/>
    <cellStyle name="40% - Accent5 3 7 3 3 2" xfId="29076"/>
    <cellStyle name="40% - Accent5 3 7 3 4" xfId="29077"/>
    <cellStyle name="40% - Accent5 3 7 3 5" xfId="29078"/>
    <cellStyle name="40% - Accent5 3 7 3 6" xfId="29079"/>
    <cellStyle name="40% - Accent5 3 7 3 7" xfId="29080"/>
    <cellStyle name="40% - Accent5 3 7 4" xfId="29081"/>
    <cellStyle name="40% - Accent5 3 7 4 2" xfId="29082"/>
    <cellStyle name="40% - Accent5 3 7 4 2 2" xfId="29083"/>
    <cellStyle name="40% - Accent5 3 7 4 3" xfId="29084"/>
    <cellStyle name="40% - Accent5 3 7 4 3 2" xfId="29085"/>
    <cellStyle name="40% - Accent5 3 7 4 4" xfId="29086"/>
    <cellStyle name="40% - Accent5 3 7 4 5" xfId="29087"/>
    <cellStyle name="40% - Accent5 3 7 4 6" xfId="29088"/>
    <cellStyle name="40% - Accent5 3 7 4 7" xfId="29089"/>
    <cellStyle name="40% - Accent5 3 7 5" xfId="29090"/>
    <cellStyle name="40% - Accent5 3 7 5 2" xfId="29091"/>
    <cellStyle name="40% - Accent5 3 7 5 2 2" xfId="29092"/>
    <cellStyle name="40% - Accent5 3 7 5 3" xfId="29093"/>
    <cellStyle name="40% - Accent5 3 7 5 3 2" xfId="29094"/>
    <cellStyle name="40% - Accent5 3 7 5 4" xfId="29095"/>
    <cellStyle name="40% - Accent5 3 7 5 5" xfId="29096"/>
    <cellStyle name="40% - Accent5 3 7 5 6" xfId="29097"/>
    <cellStyle name="40% - Accent5 3 7 5 7" xfId="29098"/>
    <cellStyle name="40% - Accent5 3 7 6" xfId="29099"/>
    <cellStyle name="40% - Accent5 3 7 6 2" xfId="29100"/>
    <cellStyle name="40% - Accent5 3 7 7" xfId="29101"/>
    <cellStyle name="40% - Accent5 3 7 7 2" xfId="29102"/>
    <cellStyle name="40% - Accent5 3 7 8" xfId="29103"/>
    <cellStyle name="40% - Accent5 3 7 9" xfId="29104"/>
    <cellStyle name="40% - Accent5 3 8" xfId="29105"/>
    <cellStyle name="40% - Accent5 3 8 10" xfId="29106"/>
    <cellStyle name="40% - Accent5 3 8 11" xfId="29107"/>
    <cellStyle name="40% - Accent5 3 8 2" xfId="29108"/>
    <cellStyle name="40% - Accent5 3 8 2 10" xfId="29109"/>
    <cellStyle name="40% - Accent5 3 8 2 2" xfId="29110"/>
    <cellStyle name="40% - Accent5 3 8 2 2 2" xfId="29111"/>
    <cellStyle name="40% - Accent5 3 8 2 2 2 2" xfId="29112"/>
    <cellStyle name="40% - Accent5 3 8 2 2 3" xfId="29113"/>
    <cellStyle name="40% - Accent5 3 8 2 2 3 2" xfId="29114"/>
    <cellStyle name="40% - Accent5 3 8 2 2 4" xfId="29115"/>
    <cellStyle name="40% - Accent5 3 8 2 2 5" xfId="29116"/>
    <cellStyle name="40% - Accent5 3 8 2 2 6" xfId="29117"/>
    <cellStyle name="40% - Accent5 3 8 2 2 7" xfId="29118"/>
    <cellStyle name="40% - Accent5 3 8 2 3" xfId="29119"/>
    <cellStyle name="40% - Accent5 3 8 2 3 2" xfId="29120"/>
    <cellStyle name="40% - Accent5 3 8 2 3 2 2" xfId="29121"/>
    <cellStyle name="40% - Accent5 3 8 2 3 3" xfId="29122"/>
    <cellStyle name="40% - Accent5 3 8 2 3 3 2" xfId="29123"/>
    <cellStyle name="40% - Accent5 3 8 2 3 4" xfId="29124"/>
    <cellStyle name="40% - Accent5 3 8 2 3 5" xfId="29125"/>
    <cellStyle name="40% - Accent5 3 8 2 3 6" xfId="29126"/>
    <cellStyle name="40% - Accent5 3 8 2 3 7" xfId="29127"/>
    <cellStyle name="40% - Accent5 3 8 2 4" xfId="29128"/>
    <cellStyle name="40% - Accent5 3 8 2 4 2" xfId="29129"/>
    <cellStyle name="40% - Accent5 3 8 2 4 2 2" xfId="29130"/>
    <cellStyle name="40% - Accent5 3 8 2 4 3" xfId="29131"/>
    <cellStyle name="40% - Accent5 3 8 2 4 3 2" xfId="29132"/>
    <cellStyle name="40% - Accent5 3 8 2 4 4" xfId="29133"/>
    <cellStyle name="40% - Accent5 3 8 2 4 5" xfId="29134"/>
    <cellStyle name="40% - Accent5 3 8 2 4 6" xfId="29135"/>
    <cellStyle name="40% - Accent5 3 8 2 4 7" xfId="29136"/>
    <cellStyle name="40% - Accent5 3 8 2 5" xfId="29137"/>
    <cellStyle name="40% - Accent5 3 8 2 5 2" xfId="29138"/>
    <cellStyle name="40% - Accent5 3 8 2 6" xfId="29139"/>
    <cellStyle name="40% - Accent5 3 8 2 6 2" xfId="29140"/>
    <cellStyle name="40% - Accent5 3 8 2 7" xfId="29141"/>
    <cellStyle name="40% - Accent5 3 8 2 8" xfId="29142"/>
    <cellStyle name="40% - Accent5 3 8 2 9" xfId="29143"/>
    <cellStyle name="40% - Accent5 3 8 3" xfId="29144"/>
    <cellStyle name="40% - Accent5 3 8 3 2" xfId="29145"/>
    <cellStyle name="40% - Accent5 3 8 3 2 2" xfId="29146"/>
    <cellStyle name="40% - Accent5 3 8 3 3" xfId="29147"/>
    <cellStyle name="40% - Accent5 3 8 3 3 2" xfId="29148"/>
    <cellStyle name="40% - Accent5 3 8 3 4" xfId="29149"/>
    <cellStyle name="40% - Accent5 3 8 3 5" xfId="29150"/>
    <cellStyle name="40% - Accent5 3 8 3 6" xfId="29151"/>
    <cellStyle name="40% - Accent5 3 8 3 7" xfId="29152"/>
    <cellStyle name="40% - Accent5 3 8 4" xfId="29153"/>
    <cellStyle name="40% - Accent5 3 8 4 2" xfId="29154"/>
    <cellStyle name="40% - Accent5 3 8 4 2 2" xfId="29155"/>
    <cellStyle name="40% - Accent5 3 8 4 3" xfId="29156"/>
    <cellStyle name="40% - Accent5 3 8 4 3 2" xfId="29157"/>
    <cellStyle name="40% - Accent5 3 8 4 4" xfId="29158"/>
    <cellStyle name="40% - Accent5 3 8 4 5" xfId="29159"/>
    <cellStyle name="40% - Accent5 3 8 4 6" xfId="29160"/>
    <cellStyle name="40% - Accent5 3 8 4 7" xfId="29161"/>
    <cellStyle name="40% - Accent5 3 8 5" xfId="29162"/>
    <cellStyle name="40% - Accent5 3 8 5 2" xfId="29163"/>
    <cellStyle name="40% - Accent5 3 8 5 2 2" xfId="29164"/>
    <cellStyle name="40% - Accent5 3 8 5 3" xfId="29165"/>
    <cellStyle name="40% - Accent5 3 8 5 3 2" xfId="29166"/>
    <cellStyle name="40% - Accent5 3 8 5 4" xfId="29167"/>
    <cellStyle name="40% - Accent5 3 8 5 5" xfId="29168"/>
    <cellStyle name="40% - Accent5 3 8 5 6" xfId="29169"/>
    <cellStyle name="40% - Accent5 3 8 5 7" xfId="29170"/>
    <cellStyle name="40% - Accent5 3 8 6" xfId="29171"/>
    <cellStyle name="40% - Accent5 3 8 6 2" xfId="29172"/>
    <cellStyle name="40% - Accent5 3 8 7" xfId="29173"/>
    <cellStyle name="40% - Accent5 3 8 7 2" xfId="29174"/>
    <cellStyle name="40% - Accent5 3 8 8" xfId="29175"/>
    <cellStyle name="40% - Accent5 3 8 9" xfId="29176"/>
    <cellStyle name="40% - Accent5 3 9" xfId="29177"/>
    <cellStyle name="40% - Accent5 3 9 10" xfId="29178"/>
    <cellStyle name="40% - Accent5 3 9 2" xfId="29179"/>
    <cellStyle name="40% - Accent5 3 9 2 2" xfId="29180"/>
    <cellStyle name="40% - Accent5 3 9 2 2 2" xfId="29181"/>
    <cellStyle name="40% - Accent5 3 9 2 3" xfId="29182"/>
    <cellStyle name="40% - Accent5 3 9 2 3 2" xfId="29183"/>
    <cellStyle name="40% - Accent5 3 9 2 4" xfId="29184"/>
    <cellStyle name="40% - Accent5 3 9 2 5" xfId="29185"/>
    <cellStyle name="40% - Accent5 3 9 2 6" xfId="29186"/>
    <cellStyle name="40% - Accent5 3 9 2 7" xfId="29187"/>
    <cellStyle name="40% - Accent5 3 9 3" xfId="29188"/>
    <cellStyle name="40% - Accent5 3 9 3 2" xfId="29189"/>
    <cellStyle name="40% - Accent5 3 9 3 2 2" xfId="29190"/>
    <cellStyle name="40% - Accent5 3 9 3 3" xfId="29191"/>
    <cellStyle name="40% - Accent5 3 9 3 3 2" xfId="29192"/>
    <cellStyle name="40% - Accent5 3 9 3 4" xfId="29193"/>
    <cellStyle name="40% - Accent5 3 9 3 5" xfId="29194"/>
    <cellStyle name="40% - Accent5 3 9 3 6" xfId="29195"/>
    <cellStyle name="40% - Accent5 3 9 3 7" xfId="29196"/>
    <cellStyle name="40% - Accent5 3 9 4" xfId="29197"/>
    <cellStyle name="40% - Accent5 3 9 4 2" xfId="29198"/>
    <cellStyle name="40% - Accent5 3 9 4 2 2" xfId="29199"/>
    <cellStyle name="40% - Accent5 3 9 4 3" xfId="29200"/>
    <cellStyle name="40% - Accent5 3 9 4 3 2" xfId="29201"/>
    <cellStyle name="40% - Accent5 3 9 4 4" xfId="29202"/>
    <cellStyle name="40% - Accent5 3 9 4 5" xfId="29203"/>
    <cellStyle name="40% - Accent5 3 9 4 6" xfId="29204"/>
    <cellStyle name="40% - Accent5 3 9 4 7" xfId="29205"/>
    <cellStyle name="40% - Accent5 3 9 5" xfId="29206"/>
    <cellStyle name="40% - Accent5 3 9 5 2" xfId="29207"/>
    <cellStyle name="40% - Accent5 3 9 6" xfId="29208"/>
    <cellStyle name="40% - Accent5 3 9 6 2" xfId="29209"/>
    <cellStyle name="40% - Accent5 3 9 7" xfId="29210"/>
    <cellStyle name="40% - Accent5 3 9 8" xfId="29211"/>
    <cellStyle name="40% - Accent5 3 9 9" xfId="29212"/>
    <cellStyle name="40% - Accent5 4" xfId="29213"/>
    <cellStyle name="40% - Accent5 4 2" xfId="29214"/>
    <cellStyle name="40% - Accent5 4 3" xfId="29215"/>
    <cellStyle name="40% - Accent5 5" xfId="29216"/>
    <cellStyle name="40% - Accent5 5 2" xfId="37945"/>
    <cellStyle name="40% - Accent5 5 3" xfId="37946"/>
    <cellStyle name="40% - Accent5 6" xfId="29217"/>
    <cellStyle name="40% - Accent5 6 2" xfId="37947"/>
    <cellStyle name="40% - Accent5 7" xfId="37948"/>
    <cellStyle name="40% - Accent5 8" xfId="37949"/>
    <cellStyle name="40% - Accent6" xfId="644" builtinId="51" customBuiltin="1"/>
    <cellStyle name="40% - Accent6 2" xfId="75"/>
    <cellStyle name="40% - Accent6 2 10" xfId="29218"/>
    <cellStyle name="40% - Accent6 2 10 2" xfId="29219"/>
    <cellStyle name="40% - Accent6 2 10 2 2" xfId="29220"/>
    <cellStyle name="40% - Accent6 2 10 3" xfId="29221"/>
    <cellStyle name="40% - Accent6 2 10 3 2" xfId="29222"/>
    <cellStyle name="40% - Accent6 2 10 4" xfId="29223"/>
    <cellStyle name="40% - Accent6 2 10 5" xfId="29224"/>
    <cellStyle name="40% - Accent6 2 10 6" xfId="29225"/>
    <cellStyle name="40% - Accent6 2 10 7" xfId="29226"/>
    <cellStyle name="40% - Accent6 2 11" xfId="29227"/>
    <cellStyle name="40% - Accent6 2 11 2" xfId="29228"/>
    <cellStyle name="40% - Accent6 2 11 2 2" xfId="29229"/>
    <cellStyle name="40% - Accent6 2 11 3" xfId="29230"/>
    <cellStyle name="40% - Accent6 2 11 3 2" xfId="29231"/>
    <cellStyle name="40% - Accent6 2 11 4" xfId="29232"/>
    <cellStyle name="40% - Accent6 2 11 5" xfId="29233"/>
    <cellStyle name="40% - Accent6 2 11 6" xfId="29234"/>
    <cellStyle name="40% - Accent6 2 11 7" xfId="29235"/>
    <cellStyle name="40% - Accent6 2 12" xfId="29236"/>
    <cellStyle name="40% - Accent6 2 12 2" xfId="29237"/>
    <cellStyle name="40% - Accent6 2 12 2 2" xfId="29238"/>
    <cellStyle name="40% - Accent6 2 12 3" xfId="29239"/>
    <cellStyle name="40% - Accent6 2 12 3 2" xfId="29240"/>
    <cellStyle name="40% - Accent6 2 12 4" xfId="29241"/>
    <cellStyle name="40% - Accent6 2 12 5" xfId="29242"/>
    <cellStyle name="40% - Accent6 2 12 6" xfId="29243"/>
    <cellStyle name="40% - Accent6 2 12 7" xfId="29244"/>
    <cellStyle name="40% - Accent6 2 13" xfId="29245"/>
    <cellStyle name="40% - Accent6 2 13 2" xfId="29246"/>
    <cellStyle name="40% - Accent6 2 14" xfId="29247"/>
    <cellStyle name="40% - Accent6 2 15" xfId="29248"/>
    <cellStyle name="40% - Accent6 2 16" xfId="29249"/>
    <cellStyle name="40% - Accent6 2 17" xfId="29250"/>
    <cellStyle name="40% - Accent6 2 18" xfId="29251"/>
    <cellStyle name="40% - Accent6 2 2" xfId="29252"/>
    <cellStyle name="40% - Accent6 2 2 10" xfId="29253"/>
    <cellStyle name="40% - Accent6 2 2 11" xfId="29254"/>
    <cellStyle name="40% - Accent6 2 2 12" xfId="29255"/>
    <cellStyle name="40% - Accent6 2 2 13" xfId="29256"/>
    <cellStyle name="40% - Accent6 2 2 2" xfId="29257"/>
    <cellStyle name="40% - Accent6 2 2 2 10" xfId="29258"/>
    <cellStyle name="40% - Accent6 2 2 2 11" xfId="29259"/>
    <cellStyle name="40% - Accent6 2 2 2 2" xfId="29260"/>
    <cellStyle name="40% - Accent6 2 2 2 2 10" xfId="29261"/>
    <cellStyle name="40% - Accent6 2 2 2 2 2" xfId="29262"/>
    <cellStyle name="40% - Accent6 2 2 2 2 2 2" xfId="29263"/>
    <cellStyle name="40% - Accent6 2 2 2 2 2 2 2" xfId="29264"/>
    <cellStyle name="40% - Accent6 2 2 2 2 2 3" xfId="29265"/>
    <cellStyle name="40% - Accent6 2 2 2 2 2 3 2" xfId="29266"/>
    <cellStyle name="40% - Accent6 2 2 2 2 2 4" xfId="29267"/>
    <cellStyle name="40% - Accent6 2 2 2 2 2 5" xfId="29268"/>
    <cellStyle name="40% - Accent6 2 2 2 2 2 6" xfId="29269"/>
    <cellStyle name="40% - Accent6 2 2 2 2 2 7" xfId="29270"/>
    <cellStyle name="40% - Accent6 2 2 2 2 3" xfId="29271"/>
    <cellStyle name="40% - Accent6 2 2 2 2 3 2" xfId="29272"/>
    <cellStyle name="40% - Accent6 2 2 2 2 3 2 2" xfId="29273"/>
    <cellStyle name="40% - Accent6 2 2 2 2 3 3" xfId="29274"/>
    <cellStyle name="40% - Accent6 2 2 2 2 3 3 2" xfId="29275"/>
    <cellStyle name="40% - Accent6 2 2 2 2 3 4" xfId="29276"/>
    <cellStyle name="40% - Accent6 2 2 2 2 3 5" xfId="29277"/>
    <cellStyle name="40% - Accent6 2 2 2 2 3 6" xfId="29278"/>
    <cellStyle name="40% - Accent6 2 2 2 2 3 7" xfId="29279"/>
    <cellStyle name="40% - Accent6 2 2 2 2 4" xfId="29280"/>
    <cellStyle name="40% - Accent6 2 2 2 2 4 2" xfId="29281"/>
    <cellStyle name="40% - Accent6 2 2 2 2 4 2 2" xfId="29282"/>
    <cellStyle name="40% - Accent6 2 2 2 2 4 3" xfId="29283"/>
    <cellStyle name="40% - Accent6 2 2 2 2 4 3 2" xfId="29284"/>
    <cellStyle name="40% - Accent6 2 2 2 2 4 4" xfId="29285"/>
    <cellStyle name="40% - Accent6 2 2 2 2 4 5" xfId="29286"/>
    <cellStyle name="40% - Accent6 2 2 2 2 4 6" xfId="29287"/>
    <cellStyle name="40% - Accent6 2 2 2 2 4 7" xfId="29288"/>
    <cellStyle name="40% - Accent6 2 2 2 2 5" xfId="29289"/>
    <cellStyle name="40% - Accent6 2 2 2 2 5 2" xfId="29290"/>
    <cellStyle name="40% - Accent6 2 2 2 2 6" xfId="29291"/>
    <cellStyle name="40% - Accent6 2 2 2 2 6 2" xfId="29292"/>
    <cellStyle name="40% - Accent6 2 2 2 2 7" xfId="29293"/>
    <cellStyle name="40% - Accent6 2 2 2 2 8" xfId="29294"/>
    <cellStyle name="40% - Accent6 2 2 2 2 9" xfId="29295"/>
    <cellStyle name="40% - Accent6 2 2 2 3" xfId="29296"/>
    <cellStyle name="40% - Accent6 2 2 2 3 2" xfId="29297"/>
    <cellStyle name="40% - Accent6 2 2 2 3 2 2" xfId="29298"/>
    <cellStyle name="40% - Accent6 2 2 2 3 3" xfId="29299"/>
    <cellStyle name="40% - Accent6 2 2 2 3 3 2" xfId="29300"/>
    <cellStyle name="40% - Accent6 2 2 2 3 4" xfId="29301"/>
    <cellStyle name="40% - Accent6 2 2 2 3 5" xfId="29302"/>
    <cellStyle name="40% - Accent6 2 2 2 3 6" xfId="29303"/>
    <cellStyle name="40% - Accent6 2 2 2 3 7" xfId="29304"/>
    <cellStyle name="40% - Accent6 2 2 2 4" xfId="29305"/>
    <cellStyle name="40% - Accent6 2 2 2 4 2" xfId="29306"/>
    <cellStyle name="40% - Accent6 2 2 2 4 2 2" xfId="29307"/>
    <cellStyle name="40% - Accent6 2 2 2 4 3" xfId="29308"/>
    <cellStyle name="40% - Accent6 2 2 2 4 3 2" xfId="29309"/>
    <cellStyle name="40% - Accent6 2 2 2 4 4" xfId="29310"/>
    <cellStyle name="40% - Accent6 2 2 2 4 5" xfId="29311"/>
    <cellStyle name="40% - Accent6 2 2 2 4 6" xfId="29312"/>
    <cellStyle name="40% - Accent6 2 2 2 4 7" xfId="29313"/>
    <cellStyle name="40% - Accent6 2 2 2 5" xfId="29314"/>
    <cellStyle name="40% - Accent6 2 2 2 5 2" xfId="29315"/>
    <cellStyle name="40% - Accent6 2 2 2 5 2 2" xfId="29316"/>
    <cellStyle name="40% - Accent6 2 2 2 5 3" xfId="29317"/>
    <cellStyle name="40% - Accent6 2 2 2 5 3 2" xfId="29318"/>
    <cellStyle name="40% - Accent6 2 2 2 5 4" xfId="29319"/>
    <cellStyle name="40% - Accent6 2 2 2 5 5" xfId="29320"/>
    <cellStyle name="40% - Accent6 2 2 2 5 6" xfId="29321"/>
    <cellStyle name="40% - Accent6 2 2 2 5 7" xfId="29322"/>
    <cellStyle name="40% - Accent6 2 2 2 6" xfId="29323"/>
    <cellStyle name="40% - Accent6 2 2 2 6 2" xfId="29324"/>
    <cellStyle name="40% - Accent6 2 2 2 7" xfId="29325"/>
    <cellStyle name="40% - Accent6 2 2 2 7 2" xfId="29326"/>
    <cellStyle name="40% - Accent6 2 2 2 8" xfId="29327"/>
    <cellStyle name="40% - Accent6 2 2 2 9" xfId="29328"/>
    <cellStyle name="40% - Accent6 2 2 3" xfId="29329"/>
    <cellStyle name="40% - Accent6 2 2 3 10" xfId="29330"/>
    <cellStyle name="40% - Accent6 2 2 3 11" xfId="29331"/>
    <cellStyle name="40% - Accent6 2 2 3 2" xfId="29332"/>
    <cellStyle name="40% - Accent6 2 2 3 2 10" xfId="29333"/>
    <cellStyle name="40% - Accent6 2 2 3 2 2" xfId="29334"/>
    <cellStyle name="40% - Accent6 2 2 3 2 2 2" xfId="29335"/>
    <cellStyle name="40% - Accent6 2 2 3 2 2 2 2" xfId="29336"/>
    <cellStyle name="40% - Accent6 2 2 3 2 2 3" xfId="29337"/>
    <cellStyle name="40% - Accent6 2 2 3 2 2 3 2" xfId="29338"/>
    <cellStyle name="40% - Accent6 2 2 3 2 2 4" xfId="29339"/>
    <cellStyle name="40% - Accent6 2 2 3 2 2 5" xfId="29340"/>
    <cellStyle name="40% - Accent6 2 2 3 2 2 6" xfId="29341"/>
    <cellStyle name="40% - Accent6 2 2 3 2 2 7" xfId="29342"/>
    <cellStyle name="40% - Accent6 2 2 3 2 3" xfId="29343"/>
    <cellStyle name="40% - Accent6 2 2 3 2 3 2" xfId="29344"/>
    <cellStyle name="40% - Accent6 2 2 3 2 3 2 2" xfId="29345"/>
    <cellStyle name="40% - Accent6 2 2 3 2 3 3" xfId="29346"/>
    <cellStyle name="40% - Accent6 2 2 3 2 3 3 2" xfId="29347"/>
    <cellStyle name="40% - Accent6 2 2 3 2 3 4" xfId="29348"/>
    <cellStyle name="40% - Accent6 2 2 3 2 3 5" xfId="29349"/>
    <cellStyle name="40% - Accent6 2 2 3 2 3 6" xfId="29350"/>
    <cellStyle name="40% - Accent6 2 2 3 2 3 7" xfId="29351"/>
    <cellStyle name="40% - Accent6 2 2 3 2 4" xfId="29352"/>
    <cellStyle name="40% - Accent6 2 2 3 2 4 2" xfId="29353"/>
    <cellStyle name="40% - Accent6 2 2 3 2 4 2 2" xfId="29354"/>
    <cellStyle name="40% - Accent6 2 2 3 2 4 3" xfId="29355"/>
    <cellStyle name="40% - Accent6 2 2 3 2 4 3 2" xfId="29356"/>
    <cellStyle name="40% - Accent6 2 2 3 2 4 4" xfId="29357"/>
    <cellStyle name="40% - Accent6 2 2 3 2 4 5" xfId="29358"/>
    <cellStyle name="40% - Accent6 2 2 3 2 4 6" xfId="29359"/>
    <cellStyle name="40% - Accent6 2 2 3 2 4 7" xfId="29360"/>
    <cellStyle name="40% - Accent6 2 2 3 2 5" xfId="29361"/>
    <cellStyle name="40% - Accent6 2 2 3 2 5 2" xfId="29362"/>
    <cellStyle name="40% - Accent6 2 2 3 2 6" xfId="29363"/>
    <cellStyle name="40% - Accent6 2 2 3 2 6 2" xfId="29364"/>
    <cellStyle name="40% - Accent6 2 2 3 2 7" xfId="29365"/>
    <cellStyle name="40% - Accent6 2 2 3 2 8" xfId="29366"/>
    <cellStyle name="40% - Accent6 2 2 3 2 9" xfId="29367"/>
    <cellStyle name="40% - Accent6 2 2 3 3" xfId="29368"/>
    <cellStyle name="40% - Accent6 2 2 3 3 2" xfId="29369"/>
    <cellStyle name="40% - Accent6 2 2 3 3 2 2" xfId="29370"/>
    <cellStyle name="40% - Accent6 2 2 3 3 3" xfId="29371"/>
    <cellStyle name="40% - Accent6 2 2 3 3 3 2" xfId="29372"/>
    <cellStyle name="40% - Accent6 2 2 3 3 4" xfId="29373"/>
    <cellStyle name="40% - Accent6 2 2 3 3 5" xfId="29374"/>
    <cellStyle name="40% - Accent6 2 2 3 3 6" xfId="29375"/>
    <cellStyle name="40% - Accent6 2 2 3 3 7" xfId="29376"/>
    <cellStyle name="40% - Accent6 2 2 3 4" xfId="29377"/>
    <cellStyle name="40% - Accent6 2 2 3 4 2" xfId="29378"/>
    <cellStyle name="40% - Accent6 2 2 3 4 2 2" xfId="29379"/>
    <cellStyle name="40% - Accent6 2 2 3 4 3" xfId="29380"/>
    <cellStyle name="40% - Accent6 2 2 3 4 3 2" xfId="29381"/>
    <cellStyle name="40% - Accent6 2 2 3 4 4" xfId="29382"/>
    <cellStyle name="40% - Accent6 2 2 3 4 5" xfId="29383"/>
    <cellStyle name="40% - Accent6 2 2 3 4 6" xfId="29384"/>
    <cellStyle name="40% - Accent6 2 2 3 4 7" xfId="29385"/>
    <cellStyle name="40% - Accent6 2 2 3 5" xfId="29386"/>
    <cellStyle name="40% - Accent6 2 2 3 5 2" xfId="29387"/>
    <cellStyle name="40% - Accent6 2 2 3 5 2 2" xfId="29388"/>
    <cellStyle name="40% - Accent6 2 2 3 5 3" xfId="29389"/>
    <cellStyle name="40% - Accent6 2 2 3 5 3 2" xfId="29390"/>
    <cellStyle name="40% - Accent6 2 2 3 5 4" xfId="29391"/>
    <cellStyle name="40% - Accent6 2 2 3 5 5" xfId="29392"/>
    <cellStyle name="40% - Accent6 2 2 3 5 6" xfId="29393"/>
    <cellStyle name="40% - Accent6 2 2 3 5 7" xfId="29394"/>
    <cellStyle name="40% - Accent6 2 2 3 6" xfId="29395"/>
    <cellStyle name="40% - Accent6 2 2 3 6 2" xfId="29396"/>
    <cellStyle name="40% - Accent6 2 2 3 7" xfId="29397"/>
    <cellStyle name="40% - Accent6 2 2 3 7 2" xfId="29398"/>
    <cellStyle name="40% - Accent6 2 2 3 8" xfId="29399"/>
    <cellStyle name="40% - Accent6 2 2 3 9" xfId="29400"/>
    <cellStyle name="40% - Accent6 2 2 4" xfId="29401"/>
    <cellStyle name="40% - Accent6 2 2 4 10" xfId="29402"/>
    <cellStyle name="40% - Accent6 2 2 4 2" xfId="29403"/>
    <cellStyle name="40% - Accent6 2 2 4 2 2" xfId="29404"/>
    <cellStyle name="40% - Accent6 2 2 4 2 2 2" xfId="29405"/>
    <cellStyle name="40% - Accent6 2 2 4 2 3" xfId="29406"/>
    <cellStyle name="40% - Accent6 2 2 4 2 3 2" xfId="29407"/>
    <cellStyle name="40% - Accent6 2 2 4 2 4" xfId="29408"/>
    <cellStyle name="40% - Accent6 2 2 4 2 5" xfId="29409"/>
    <cellStyle name="40% - Accent6 2 2 4 2 6" xfId="29410"/>
    <cellStyle name="40% - Accent6 2 2 4 2 7" xfId="29411"/>
    <cellStyle name="40% - Accent6 2 2 4 3" xfId="29412"/>
    <cellStyle name="40% - Accent6 2 2 4 3 2" xfId="29413"/>
    <cellStyle name="40% - Accent6 2 2 4 3 2 2" xfId="29414"/>
    <cellStyle name="40% - Accent6 2 2 4 3 3" xfId="29415"/>
    <cellStyle name="40% - Accent6 2 2 4 3 3 2" xfId="29416"/>
    <cellStyle name="40% - Accent6 2 2 4 3 4" xfId="29417"/>
    <cellStyle name="40% - Accent6 2 2 4 3 5" xfId="29418"/>
    <cellStyle name="40% - Accent6 2 2 4 3 6" xfId="29419"/>
    <cellStyle name="40% - Accent6 2 2 4 3 7" xfId="29420"/>
    <cellStyle name="40% - Accent6 2 2 4 4" xfId="29421"/>
    <cellStyle name="40% - Accent6 2 2 4 4 2" xfId="29422"/>
    <cellStyle name="40% - Accent6 2 2 4 4 2 2" xfId="29423"/>
    <cellStyle name="40% - Accent6 2 2 4 4 3" xfId="29424"/>
    <cellStyle name="40% - Accent6 2 2 4 4 3 2" xfId="29425"/>
    <cellStyle name="40% - Accent6 2 2 4 4 4" xfId="29426"/>
    <cellStyle name="40% - Accent6 2 2 4 4 5" xfId="29427"/>
    <cellStyle name="40% - Accent6 2 2 4 4 6" xfId="29428"/>
    <cellStyle name="40% - Accent6 2 2 4 4 7" xfId="29429"/>
    <cellStyle name="40% - Accent6 2 2 4 5" xfId="29430"/>
    <cellStyle name="40% - Accent6 2 2 4 5 2" xfId="29431"/>
    <cellStyle name="40% - Accent6 2 2 4 6" xfId="29432"/>
    <cellStyle name="40% - Accent6 2 2 4 6 2" xfId="29433"/>
    <cellStyle name="40% - Accent6 2 2 4 7" xfId="29434"/>
    <cellStyle name="40% - Accent6 2 2 4 8" xfId="29435"/>
    <cellStyle name="40% - Accent6 2 2 4 9" xfId="29436"/>
    <cellStyle name="40% - Accent6 2 2 5" xfId="29437"/>
    <cellStyle name="40% - Accent6 2 2 5 2" xfId="29438"/>
    <cellStyle name="40% - Accent6 2 2 5 2 2" xfId="29439"/>
    <cellStyle name="40% - Accent6 2 2 5 3" xfId="29440"/>
    <cellStyle name="40% - Accent6 2 2 5 3 2" xfId="29441"/>
    <cellStyle name="40% - Accent6 2 2 5 4" xfId="29442"/>
    <cellStyle name="40% - Accent6 2 2 5 5" xfId="29443"/>
    <cellStyle name="40% - Accent6 2 2 5 6" xfId="29444"/>
    <cellStyle name="40% - Accent6 2 2 5 7" xfId="29445"/>
    <cellStyle name="40% - Accent6 2 2 6" xfId="29446"/>
    <cellStyle name="40% - Accent6 2 2 6 2" xfId="29447"/>
    <cellStyle name="40% - Accent6 2 2 6 2 2" xfId="29448"/>
    <cellStyle name="40% - Accent6 2 2 6 3" xfId="29449"/>
    <cellStyle name="40% - Accent6 2 2 6 3 2" xfId="29450"/>
    <cellStyle name="40% - Accent6 2 2 6 4" xfId="29451"/>
    <cellStyle name="40% - Accent6 2 2 6 5" xfId="29452"/>
    <cellStyle name="40% - Accent6 2 2 6 6" xfId="29453"/>
    <cellStyle name="40% - Accent6 2 2 6 7" xfId="29454"/>
    <cellStyle name="40% - Accent6 2 2 7" xfId="29455"/>
    <cellStyle name="40% - Accent6 2 2 7 2" xfId="29456"/>
    <cellStyle name="40% - Accent6 2 2 7 2 2" xfId="29457"/>
    <cellStyle name="40% - Accent6 2 2 7 3" xfId="29458"/>
    <cellStyle name="40% - Accent6 2 2 7 3 2" xfId="29459"/>
    <cellStyle name="40% - Accent6 2 2 7 4" xfId="29460"/>
    <cellStyle name="40% - Accent6 2 2 7 5" xfId="29461"/>
    <cellStyle name="40% - Accent6 2 2 7 6" xfId="29462"/>
    <cellStyle name="40% - Accent6 2 2 7 7" xfId="29463"/>
    <cellStyle name="40% - Accent6 2 2 8" xfId="29464"/>
    <cellStyle name="40% - Accent6 2 2 8 2" xfId="29465"/>
    <cellStyle name="40% - Accent6 2 2 9" xfId="29466"/>
    <cellStyle name="40% - Accent6 2 2 9 2" xfId="29467"/>
    <cellStyle name="40% - Accent6 2 3" xfId="29468"/>
    <cellStyle name="40% - Accent6 2 3 10" xfId="29469"/>
    <cellStyle name="40% - Accent6 2 3 11" xfId="29470"/>
    <cellStyle name="40% - Accent6 2 3 12" xfId="29471"/>
    <cellStyle name="40% - Accent6 2 3 13" xfId="29472"/>
    <cellStyle name="40% - Accent6 2 3 2" xfId="29473"/>
    <cellStyle name="40% - Accent6 2 3 2 10" xfId="29474"/>
    <cellStyle name="40% - Accent6 2 3 2 11" xfId="29475"/>
    <cellStyle name="40% - Accent6 2 3 2 2" xfId="29476"/>
    <cellStyle name="40% - Accent6 2 3 2 2 10" xfId="29477"/>
    <cellStyle name="40% - Accent6 2 3 2 2 2" xfId="29478"/>
    <cellStyle name="40% - Accent6 2 3 2 2 2 2" xfId="29479"/>
    <cellStyle name="40% - Accent6 2 3 2 2 2 2 2" xfId="29480"/>
    <cellStyle name="40% - Accent6 2 3 2 2 2 3" xfId="29481"/>
    <cellStyle name="40% - Accent6 2 3 2 2 2 3 2" xfId="29482"/>
    <cellStyle name="40% - Accent6 2 3 2 2 2 4" xfId="29483"/>
    <cellStyle name="40% - Accent6 2 3 2 2 2 5" xfId="29484"/>
    <cellStyle name="40% - Accent6 2 3 2 2 2 6" xfId="29485"/>
    <cellStyle name="40% - Accent6 2 3 2 2 2 7" xfId="29486"/>
    <cellStyle name="40% - Accent6 2 3 2 2 3" xfId="29487"/>
    <cellStyle name="40% - Accent6 2 3 2 2 3 2" xfId="29488"/>
    <cellStyle name="40% - Accent6 2 3 2 2 3 2 2" xfId="29489"/>
    <cellStyle name="40% - Accent6 2 3 2 2 3 3" xfId="29490"/>
    <cellStyle name="40% - Accent6 2 3 2 2 3 3 2" xfId="29491"/>
    <cellStyle name="40% - Accent6 2 3 2 2 3 4" xfId="29492"/>
    <cellStyle name="40% - Accent6 2 3 2 2 3 5" xfId="29493"/>
    <cellStyle name="40% - Accent6 2 3 2 2 3 6" xfId="29494"/>
    <cellStyle name="40% - Accent6 2 3 2 2 3 7" xfId="29495"/>
    <cellStyle name="40% - Accent6 2 3 2 2 4" xfId="29496"/>
    <cellStyle name="40% - Accent6 2 3 2 2 4 2" xfId="29497"/>
    <cellStyle name="40% - Accent6 2 3 2 2 4 2 2" xfId="29498"/>
    <cellStyle name="40% - Accent6 2 3 2 2 4 3" xfId="29499"/>
    <cellStyle name="40% - Accent6 2 3 2 2 4 3 2" xfId="29500"/>
    <cellStyle name="40% - Accent6 2 3 2 2 4 4" xfId="29501"/>
    <cellStyle name="40% - Accent6 2 3 2 2 4 5" xfId="29502"/>
    <cellStyle name="40% - Accent6 2 3 2 2 4 6" xfId="29503"/>
    <cellStyle name="40% - Accent6 2 3 2 2 4 7" xfId="29504"/>
    <cellStyle name="40% - Accent6 2 3 2 2 5" xfId="29505"/>
    <cellStyle name="40% - Accent6 2 3 2 2 5 2" xfId="29506"/>
    <cellStyle name="40% - Accent6 2 3 2 2 6" xfId="29507"/>
    <cellStyle name="40% - Accent6 2 3 2 2 6 2" xfId="29508"/>
    <cellStyle name="40% - Accent6 2 3 2 2 7" xfId="29509"/>
    <cellStyle name="40% - Accent6 2 3 2 2 8" xfId="29510"/>
    <cellStyle name="40% - Accent6 2 3 2 2 9" xfId="29511"/>
    <cellStyle name="40% - Accent6 2 3 2 3" xfId="29512"/>
    <cellStyle name="40% - Accent6 2 3 2 3 2" xfId="29513"/>
    <cellStyle name="40% - Accent6 2 3 2 3 2 2" xfId="29514"/>
    <cellStyle name="40% - Accent6 2 3 2 3 3" xfId="29515"/>
    <cellStyle name="40% - Accent6 2 3 2 3 3 2" xfId="29516"/>
    <cellStyle name="40% - Accent6 2 3 2 3 4" xfId="29517"/>
    <cellStyle name="40% - Accent6 2 3 2 3 5" xfId="29518"/>
    <cellStyle name="40% - Accent6 2 3 2 3 6" xfId="29519"/>
    <cellStyle name="40% - Accent6 2 3 2 3 7" xfId="29520"/>
    <cellStyle name="40% - Accent6 2 3 2 4" xfId="29521"/>
    <cellStyle name="40% - Accent6 2 3 2 4 2" xfId="29522"/>
    <cellStyle name="40% - Accent6 2 3 2 4 2 2" xfId="29523"/>
    <cellStyle name="40% - Accent6 2 3 2 4 3" xfId="29524"/>
    <cellStyle name="40% - Accent6 2 3 2 4 3 2" xfId="29525"/>
    <cellStyle name="40% - Accent6 2 3 2 4 4" xfId="29526"/>
    <cellStyle name="40% - Accent6 2 3 2 4 5" xfId="29527"/>
    <cellStyle name="40% - Accent6 2 3 2 4 6" xfId="29528"/>
    <cellStyle name="40% - Accent6 2 3 2 4 7" xfId="29529"/>
    <cellStyle name="40% - Accent6 2 3 2 5" xfId="29530"/>
    <cellStyle name="40% - Accent6 2 3 2 5 2" xfId="29531"/>
    <cellStyle name="40% - Accent6 2 3 2 5 2 2" xfId="29532"/>
    <cellStyle name="40% - Accent6 2 3 2 5 3" xfId="29533"/>
    <cellStyle name="40% - Accent6 2 3 2 5 3 2" xfId="29534"/>
    <cellStyle name="40% - Accent6 2 3 2 5 4" xfId="29535"/>
    <cellStyle name="40% - Accent6 2 3 2 5 5" xfId="29536"/>
    <cellStyle name="40% - Accent6 2 3 2 5 6" xfId="29537"/>
    <cellStyle name="40% - Accent6 2 3 2 5 7" xfId="29538"/>
    <cellStyle name="40% - Accent6 2 3 2 6" xfId="29539"/>
    <cellStyle name="40% - Accent6 2 3 2 6 2" xfId="29540"/>
    <cellStyle name="40% - Accent6 2 3 2 7" xfId="29541"/>
    <cellStyle name="40% - Accent6 2 3 2 7 2" xfId="29542"/>
    <cellStyle name="40% - Accent6 2 3 2 8" xfId="29543"/>
    <cellStyle name="40% - Accent6 2 3 2 9" xfId="29544"/>
    <cellStyle name="40% - Accent6 2 3 3" xfId="29545"/>
    <cellStyle name="40% - Accent6 2 3 3 10" xfId="29546"/>
    <cellStyle name="40% - Accent6 2 3 3 11" xfId="29547"/>
    <cellStyle name="40% - Accent6 2 3 3 2" xfId="29548"/>
    <cellStyle name="40% - Accent6 2 3 3 2 10" xfId="29549"/>
    <cellStyle name="40% - Accent6 2 3 3 2 2" xfId="29550"/>
    <cellStyle name="40% - Accent6 2 3 3 2 2 2" xfId="29551"/>
    <cellStyle name="40% - Accent6 2 3 3 2 2 2 2" xfId="29552"/>
    <cellStyle name="40% - Accent6 2 3 3 2 2 3" xfId="29553"/>
    <cellStyle name="40% - Accent6 2 3 3 2 2 3 2" xfId="29554"/>
    <cellStyle name="40% - Accent6 2 3 3 2 2 4" xfId="29555"/>
    <cellStyle name="40% - Accent6 2 3 3 2 2 5" xfId="29556"/>
    <cellStyle name="40% - Accent6 2 3 3 2 2 6" xfId="29557"/>
    <cellStyle name="40% - Accent6 2 3 3 2 2 7" xfId="29558"/>
    <cellStyle name="40% - Accent6 2 3 3 2 3" xfId="29559"/>
    <cellStyle name="40% - Accent6 2 3 3 2 3 2" xfId="29560"/>
    <cellStyle name="40% - Accent6 2 3 3 2 3 2 2" xfId="29561"/>
    <cellStyle name="40% - Accent6 2 3 3 2 3 3" xfId="29562"/>
    <cellStyle name="40% - Accent6 2 3 3 2 3 3 2" xfId="29563"/>
    <cellStyle name="40% - Accent6 2 3 3 2 3 4" xfId="29564"/>
    <cellStyle name="40% - Accent6 2 3 3 2 3 5" xfId="29565"/>
    <cellStyle name="40% - Accent6 2 3 3 2 3 6" xfId="29566"/>
    <cellStyle name="40% - Accent6 2 3 3 2 3 7" xfId="29567"/>
    <cellStyle name="40% - Accent6 2 3 3 2 4" xfId="29568"/>
    <cellStyle name="40% - Accent6 2 3 3 2 4 2" xfId="29569"/>
    <cellStyle name="40% - Accent6 2 3 3 2 4 2 2" xfId="29570"/>
    <cellStyle name="40% - Accent6 2 3 3 2 4 3" xfId="29571"/>
    <cellStyle name="40% - Accent6 2 3 3 2 4 3 2" xfId="29572"/>
    <cellStyle name="40% - Accent6 2 3 3 2 4 4" xfId="29573"/>
    <cellStyle name="40% - Accent6 2 3 3 2 4 5" xfId="29574"/>
    <cellStyle name="40% - Accent6 2 3 3 2 4 6" xfId="29575"/>
    <cellStyle name="40% - Accent6 2 3 3 2 4 7" xfId="29576"/>
    <cellStyle name="40% - Accent6 2 3 3 2 5" xfId="29577"/>
    <cellStyle name="40% - Accent6 2 3 3 2 5 2" xfId="29578"/>
    <cellStyle name="40% - Accent6 2 3 3 2 6" xfId="29579"/>
    <cellStyle name="40% - Accent6 2 3 3 2 6 2" xfId="29580"/>
    <cellStyle name="40% - Accent6 2 3 3 2 7" xfId="29581"/>
    <cellStyle name="40% - Accent6 2 3 3 2 8" xfId="29582"/>
    <cellStyle name="40% - Accent6 2 3 3 2 9" xfId="29583"/>
    <cellStyle name="40% - Accent6 2 3 3 3" xfId="29584"/>
    <cellStyle name="40% - Accent6 2 3 3 3 2" xfId="29585"/>
    <cellStyle name="40% - Accent6 2 3 3 3 2 2" xfId="29586"/>
    <cellStyle name="40% - Accent6 2 3 3 3 3" xfId="29587"/>
    <cellStyle name="40% - Accent6 2 3 3 3 3 2" xfId="29588"/>
    <cellStyle name="40% - Accent6 2 3 3 3 4" xfId="29589"/>
    <cellStyle name="40% - Accent6 2 3 3 3 5" xfId="29590"/>
    <cellStyle name="40% - Accent6 2 3 3 3 6" xfId="29591"/>
    <cellStyle name="40% - Accent6 2 3 3 3 7" xfId="29592"/>
    <cellStyle name="40% - Accent6 2 3 3 4" xfId="29593"/>
    <cellStyle name="40% - Accent6 2 3 3 4 2" xfId="29594"/>
    <cellStyle name="40% - Accent6 2 3 3 4 2 2" xfId="29595"/>
    <cellStyle name="40% - Accent6 2 3 3 4 3" xfId="29596"/>
    <cellStyle name="40% - Accent6 2 3 3 4 3 2" xfId="29597"/>
    <cellStyle name="40% - Accent6 2 3 3 4 4" xfId="29598"/>
    <cellStyle name="40% - Accent6 2 3 3 4 5" xfId="29599"/>
    <cellStyle name="40% - Accent6 2 3 3 4 6" xfId="29600"/>
    <cellStyle name="40% - Accent6 2 3 3 4 7" xfId="29601"/>
    <cellStyle name="40% - Accent6 2 3 3 5" xfId="29602"/>
    <cellStyle name="40% - Accent6 2 3 3 5 2" xfId="29603"/>
    <cellStyle name="40% - Accent6 2 3 3 5 2 2" xfId="29604"/>
    <cellStyle name="40% - Accent6 2 3 3 5 3" xfId="29605"/>
    <cellStyle name="40% - Accent6 2 3 3 5 3 2" xfId="29606"/>
    <cellStyle name="40% - Accent6 2 3 3 5 4" xfId="29607"/>
    <cellStyle name="40% - Accent6 2 3 3 5 5" xfId="29608"/>
    <cellStyle name="40% - Accent6 2 3 3 5 6" xfId="29609"/>
    <cellStyle name="40% - Accent6 2 3 3 5 7" xfId="29610"/>
    <cellStyle name="40% - Accent6 2 3 3 6" xfId="29611"/>
    <cellStyle name="40% - Accent6 2 3 3 6 2" xfId="29612"/>
    <cellStyle name="40% - Accent6 2 3 3 7" xfId="29613"/>
    <cellStyle name="40% - Accent6 2 3 3 7 2" xfId="29614"/>
    <cellStyle name="40% - Accent6 2 3 3 8" xfId="29615"/>
    <cellStyle name="40% - Accent6 2 3 3 9" xfId="29616"/>
    <cellStyle name="40% - Accent6 2 3 4" xfId="29617"/>
    <cellStyle name="40% - Accent6 2 3 4 10" xfId="29618"/>
    <cellStyle name="40% - Accent6 2 3 4 2" xfId="29619"/>
    <cellStyle name="40% - Accent6 2 3 4 2 2" xfId="29620"/>
    <cellStyle name="40% - Accent6 2 3 4 2 2 2" xfId="29621"/>
    <cellStyle name="40% - Accent6 2 3 4 2 3" xfId="29622"/>
    <cellStyle name="40% - Accent6 2 3 4 2 3 2" xfId="29623"/>
    <cellStyle name="40% - Accent6 2 3 4 2 4" xfId="29624"/>
    <cellStyle name="40% - Accent6 2 3 4 2 5" xfId="29625"/>
    <cellStyle name="40% - Accent6 2 3 4 2 6" xfId="29626"/>
    <cellStyle name="40% - Accent6 2 3 4 2 7" xfId="29627"/>
    <cellStyle name="40% - Accent6 2 3 4 3" xfId="29628"/>
    <cellStyle name="40% - Accent6 2 3 4 3 2" xfId="29629"/>
    <cellStyle name="40% - Accent6 2 3 4 3 2 2" xfId="29630"/>
    <cellStyle name="40% - Accent6 2 3 4 3 3" xfId="29631"/>
    <cellStyle name="40% - Accent6 2 3 4 3 3 2" xfId="29632"/>
    <cellStyle name="40% - Accent6 2 3 4 3 4" xfId="29633"/>
    <cellStyle name="40% - Accent6 2 3 4 3 5" xfId="29634"/>
    <cellStyle name="40% - Accent6 2 3 4 3 6" xfId="29635"/>
    <cellStyle name="40% - Accent6 2 3 4 3 7" xfId="29636"/>
    <cellStyle name="40% - Accent6 2 3 4 4" xfId="29637"/>
    <cellStyle name="40% - Accent6 2 3 4 4 2" xfId="29638"/>
    <cellStyle name="40% - Accent6 2 3 4 4 2 2" xfId="29639"/>
    <cellStyle name="40% - Accent6 2 3 4 4 3" xfId="29640"/>
    <cellStyle name="40% - Accent6 2 3 4 4 3 2" xfId="29641"/>
    <cellStyle name="40% - Accent6 2 3 4 4 4" xfId="29642"/>
    <cellStyle name="40% - Accent6 2 3 4 4 5" xfId="29643"/>
    <cellStyle name="40% - Accent6 2 3 4 4 6" xfId="29644"/>
    <cellStyle name="40% - Accent6 2 3 4 4 7" xfId="29645"/>
    <cellStyle name="40% - Accent6 2 3 4 5" xfId="29646"/>
    <cellStyle name="40% - Accent6 2 3 4 5 2" xfId="29647"/>
    <cellStyle name="40% - Accent6 2 3 4 6" xfId="29648"/>
    <cellStyle name="40% - Accent6 2 3 4 6 2" xfId="29649"/>
    <cellStyle name="40% - Accent6 2 3 4 7" xfId="29650"/>
    <cellStyle name="40% - Accent6 2 3 4 8" xfId="29651"/>
    <cellStyle name="40% - Accent6 2 3 4 9" xfId="29652"/>
    <cellStyle name="40% - Accent6 2 3 5" xfId="29653"/>
    <cellStyle name="40% - Accent6 2 3 5 2" xfId="29654"/>
    <cellStyle name="40% - Accent6 2 3 5 2 2" xfId="29655"/>
    <cellStyle name="40% - Accent6 2 3 5 3" xfId="29656"/>
    <cellStyle name="40% - Accent6 2 3 5 3 2" xfId="29657"/>
    <cellStyle name="40% - Accent6 2 3 5 4" xfId="29658"/>
    <cellStyle name="40% - Accent6 2 3 5 5" xfId="29659"/>
    <cellStyle name="40% - Accent6 2 3 5 6" xfId="29660"/>
    <cellStyle name="40% - Accent6 2 3 5 7" xfId="29661"/>
    <cellStyle name="40% - Accent6 2 3 6" xfId="29662"/>
    <cellStyle name="40% - Accent6 2 3 6 2" xfId="29663"/>
    <cellStyle name="40% - Accent6 2 3 6 2 2" xfId="29664"/>
    <cellStyle name="40% - Accent6 2 3 6 3" xfId="29665"/>
    <cellStyle name="40% - Accent6 2 3 6 3 2" xfId="29666"/>
    <cellStyle name="40% - Accent6 2 3 6 4" xfId="29667"/>
    <cellStyle name="40% - Accent6 2 3 6 5" xfId="29668"/>
    <cellStyle name="40% - Accent6 2 3 6 6" xfId="29669"/>
    <cellStyle name="40% - Accent6 2 3 6 7" xfId="29670"/>
    <cellStyle name="40% - Accent6 2 3 7" xfId="29671"/>
    <cellStyle name="40% - Accent6 2 3 7 2" xfId="29672"/>
    <cellStyle name="40% - Accent6 2 3 7 2 2" xfId="29673"/>
    <cellStyle name="40% - Accent6 2 3 7 3" xfId="29674"/>
    <cellStyle name="40% - Accent6 2 3 7 3 2" xfId="29675"/>
    <cellStyle name="40% - Accent6 2 3 7 4" xfId="29676"/>
    <cellStyle name="40% - Accent6 2 3 7 5" xfId="29677"/>
    <cellStyle name="40% - Accent6 2 3 7 6" xfId="29678"/>
    <cellStyle name="40% - Accent6 2 3 7 7" xfId="29679"/>
    <cellStyle name="40% - Accent6 2 3 8" xfId="29680"/>
    <cellStyle name="40% - Accent6 2 3 8 2" xfId="29681"/>
    <cellStyle name="40% - Accent6 2 3 9" xfId="29682"/>
    <cellStyle name="40% - Accent6 2 3 9 2" xfId="29683"/>
    <cellStyle name="40% - Accent6 2 4" xfId="29684"/>
    <cellStyle name="40% - Accent6 2 4 10" xfId="29685"/>
    <cellStyle name="40% - Accent6 2 4 11" xfId="29686"/>
    <cellStyle name="40% - Accent6 2 4 12" xfId="29687"/>
    <cellStyle name="40% - Accent6 2 4 13" xfId="29688"/>
    <cellStyle name="40% - Accent6 2 4 2" xfId="29689"/>
    <cellStyle name="40% - Accent6 2 4 2 10" xfId="29690"/>
    <cellStyle name="40% - Accent6 2 4 2 11" xfId="29691"/>
    <cellStyle name="40% - Accent6 2 4 2 2" xfId="29692"/>
    <cellStyle name="40% - Accent6 2 4 2 2 10" xfId="29693"/>
    <cellStyle name="40% - Accent6 2 4 2 2 2" xfId="29694"/>
    <cellStyle name="40% - Accent6 2 4 2 2 2 2" xfId="29695"/>
    <cellStyle name="40% - Accent6 2 4 2 2 2 2 2" xfId="29696"/>
    <cellStyle name="40% - Accent6 2 4 2 2 2 3" xfId="29697"/>
    <cellStyle name="40% - Accent6 2 4 2 2 2 3 2" xfId="29698"/>
    <cellStyle name="40% - Accent6 2 4 2 2 2 4" xfId="29699"/>
    <cellStyle name="40% - Accent6 2 4 2 2 2 5" xfId="29700"/>
    <cellStyle name="40% - Accent6 2 4 2 2 2 6" xfId="29701"/>
    <cellStyle name="40% - Accent6 2 4 2 2 2 7" xfId="29702"/>
    <cellStyle name="40% - Accent6 2 4 2 2 3" xfId="29703"/>
    <cellStyle name="40% - Accent6 2 4 2 2 3 2" xfId="29704"/>
    <cellStyle name="40% - Accent6 2 4 2 2 3 2 2" xfId="29705"/>
    <cellStyle name="40% - Accent6 2 4 2 2 3 3" xfId="29706"/>
    <cellStyle name="40% - Accent6 2 4 2 2 3 3 2" xfId="29707"/>
    <cellStyle name="40% - Accent6 2 4 2 2 3 4" xfId="29708"/>
    <cellStyle name="40% - Accent6 2 4 2 2 3 5" xfId="29709"/>
    <cellStyle name="40% - Accent6 2 4 2 2 3 6" xfId="29710"/>
    <cellStyle name="40% - Accent6 2 4 2 2 3 7" xfId="29711"/>
    <cellStyle name="40% - Accent6 2 4 2 2 4" xfId="29712"/>
    <cellStyle name="40% - Accent6 2 4 2 2 4 2" xfId="29713"/>
    <cellStyle name="40% - Accent6 2 4 2 2 4 2 2" xfId="29714"/>
    <cellStyle name="40% - Accent6 2 4 2 2 4 3" xfId="29715"/>
    <cellStyle name="40% - Accent6 2 4 2 2 4 3 2" xfId="29716"/>
    <cellStyle name="40% - Accent6 2 4 2 2 4 4" xfId="29717"/>
    <cellStyle name="40% - Accent6 2 4 2 2 4 5" xfId="29718"/>
    <cellStyle name="40% - Accent6 2 4 2 2 4 6" xfId="29719"/>
    <cellStyle name="40% - Accent6 2 4 2 2 4 7" xfId="29720"/>
    <cellStyle name="40% - Accent6 2 4 2 2 5" xfId="29721"/>
    <cellStyle name="40% - Accent6 2 4 2 2 5 2" xfId="29722"/>
    <cellStyle name="40% - Accent6 2 4 2 2 6" xfId="29723"/>
    <cellStyle name="40% - Accent6 2 4 2 2 6 2" xfId="29724"/>
    <cellStyle name="40% - Accent6 2 4 2 2 7" xfId="29725"/>
    <cellStyle name="40% - Accent6 2 4 2 2 8" xfId="29726"/>
    <cellStyle name="40% - Accent6 2 4 2 2 9" xfId="29727"/>
    <cellStyle name="40% - Accent6 2 4 2 3" xfId="29728"/>
    <cellStyle name="40% - Accent6 2 4 2 3 2" xfId="29729"/>
    <cellStyle name="40% - Accent6 2 4 2 3 2 2" xfId="29730"/>
    <cellStyle name="40% - Accent6 2 4 2 3 3" xfId="29731"/>
    <cellStyle name="40% - Accent6 2 4 2 3 3 2" xfId="29732"/>
    <cellStyle name="40% - Accent6 2 4 2 3 4" xfId="29733"/>
    <cellStyle name="40% - Accent6 2 4 2 3 5" xfId="29734"/>
    <cellStyle name="40% - Accent6 2 4 2 3 6" xfId="29735"/>
    <cellStyle name="40% - Accent6 2 4 2 3 7" xfId="29736"/>
    <cellStyle name="40% - Accent6 2 4 2 4" xfId="29737"/>
    <cellStyle name="40% - Accent6 2 4 2 4 2" xfId="29738"/>
    <cellStyle name="40% - Accent6 2 4 2 4 2 2" xfId="29739"/>
    <cellStyle name="40% - Accent6 2 4 2 4 3" xfId="29740"/>
    <cellStyle name="40% - Accent6 2 4 2 4 3 2" xfId="29741"/>
    <cellStyle name="40% - Accent6 2 4 2 4 4" xfId="29742"/>
    <cellStyle name="40% - Accent6 2 4 2 4 5" xfId="29743"/>
    <cellStyle name="40% - Accent6 2 4 2 4 6" xfId="29744"/>
    <cellStyle name="40% - Accent6 2 4 2 4 7" xfId="29745"/>
    <cellStyle name="40% - Accent6 2 4 2 5" xfId="29746"/>
    <cellStyle name="40% - Accent6 2 4 2 5 2" xfId="29747"/>
    <cellStyle name="40% - Accent6 2 4 2 5 2 2" xfId="29748"/>
    <cellStyle name="40% - Accent6 2 4 2 5 3" xfId="29749"/>
    <cellStyle name="40% - Accent6 2 4 2 5 3 2" xfId="29750"/>
    <cellStyle name="40% - Accent6 2 4 2 5 4" xfId="29751"/>
    <cellStyle name="40% - Accent6 2 4 2 5 5" xfId="29752"/>
    <cellStyle name="40% - Accent6 2 4 2 5 6" xfId="29753"/>
    <cellStyle name="40% - Accent6 2 4 2 5 7" xfId="29754"/>
    <cellStyle name="40% - Accent6 2 4 2 6" xfId="29755"/>
    <cellStyle name="40% - Accent6 2 4 2 6 2" xfId="29756"/>
    <cellStyle name="40% - Accent6 2 4 2 7" xfId="29757"/>
    <cellStyle name="40% - Accent6 2 4 2 7 2" xfId="29758"/>
    <cellStyle name="40% - Accent6 2 4 2 8" xfId="29759"/>
    <cellStyle name="40% - Accent6 2 4 2 9" xfId="29760"/>
    <cellStyle name="40% - Accent6 2 4 3" xfId="29761"/>
    <cellStyle name="40% - Accent6 2 4 3 10" xfId="29762"/>
    <cellStyle name="40% - Accent6 2 4 3 11" xfId="29763"/>
    <cellStyle name="40% - Accent6 2 4 3 2" xfId="29764"/>
    <cellStyle name="40% - Accent6 2 4 3 2 10" xfId="29765"/>
    <cellStyle name="40% - Accent6 2 4 3 2 2" xfId="29766"/>
    <cellStyle name="40% - Accent6 2 4 3 2 2 2" xfId="29767"/>
    <cellStyle name="40% - Accent6 2 4 3 2 2 2 2" xfId="29768"/>
    <cellStyle name="40% - Accent6 2 4 3 2 2 3" xfId="29769"/>
    <cellStyle name="40% - Accent6 2 4 3 2 2 3 2" xfId="29770"/>
    <cellStyle name="40% - Accent6 2 4 3 2 2 4" xfId="29771"/>
    <cellStyle name="40% - Accent6 2 4 3 2 2 5" xfId="29772"/>
    <cellStyle name="40% - Accent6 2 4 3 2 2 6" xfId="29773"/>
    <cellStyle name="40% - Accent6 2 4 3 2 2 7" xfId="29774"/>
    <cellStyle name="40% - Accent6 2 4 3 2 3" xfId="29775"/>
    <cellStyle name="40% - Accent6 2 4 3 2 3 2" xfId="29776"/>
    <cellStyle name="40% - Accent6 2 4 3 2 3 2 2" xfId="29777"/>
    <cellStyle name="40% - Accent6 2 4 3 2 3 3" xfId="29778"/>
    <cellStyle name="40% - Accent6 2 4 3 2 3 3 2" xfId="29779"/>
    <cellStyle name="40% - Accent6 2 4 3 2 3 4" xfId="29780"/>
    <cellStyle name="40% - Accent6 2 4 3 2 3 5" xfId="29781"/>
    <cellStyle name="40% - Accent6 2 4 3 2 3 6" xfId="29782"/>
    <cellStyle name="40% - Accent6 2 4 3 2 3 7" xfId="29783"/>
    <cellStyle name="40% - Accent6 2 4 3 2 4" xfId="29784"/>
    <cellStyle name="40% - Accent6 2 4 3 2 4 2" xfId="29785"/>
    <cellStyle name="40% - Accent6 2 4 3 2 4 2 2" xfId="29786"/>
    <cellStyle name="40% - Accent6 2 4 3 2 4 3" xfId="29787"/>
    <cellStyle name="40% - Accent6 2 4 3 2 4 3 2" xfId="29788"/>
    <cellStyle name="40% - Accent6 2 4 3 2 4 4" xfId="29789"/>
    <cellStyle name="40% - Accent6 2 4 3 2 4 5" xfId="29790"/>
    <cellStyle name="40% - Accent6 2 4 3 2 4 6" xfId="29791"/>
    <cellStyle name="40% - Accent6 2 4 3 2 4 7" xfId="29792"/>
    <cellStyle name="40% - Accent6 2 4 3 2 5" xfId="29793"/>
    <cellStyle name="40% - Accent6 2 4 3 2 5 2" xfId="29794"/>
    <cellStyle name="40% - Accent6 2 4 3 2 6" xfId="29795"/>
    <cellStyle name="40% - Accent6 2 4 3 2 6 2" xfId="29796"/>
    <cellStyle name="40% - Accent6 2 4 3 2 7" xfId="29797"/>
    <cellStyle name="40% - Accent6 2 4 3 2 8" xfId="29798"/>
    <cellStyle name="40% - Accent6 2 4 3 2 9" xfId="29799"/>
    <cellStyle name="40% - Accent6 2 4 3 3" xfId="29800"/>
    <cellStyle name="40% - Accent6 2 4 3 3 2" xfId="29801"/>
    <cellStyle name="40% - Accent6 2 4 3 3 2 2" xfId="29802"/>
    <cellStyle name="40% - Accent6 2 4 3 3 3" xfId="29803"/>
    <cellStyle name="40% - Accent6 2 4 3 3 3 2" xfId="29804"/>
    <cellStyle name="40% - Accent6 2 4 3 3 4" xfId="29805"/>
    <cellStyle name="40% - Accent6 2 4 3 3 5" xfId="29806"/>
    <cellStyle name="40% - Accent6 2 4 3 3 6" xfId="29807"/>
    <cellStyle name="40% - Accent6 2 4 3 3 7" xfId="29808"/>
    <cellStyle name="40% - Accent6 2 4 3 4" xfId="29809"/>
    <cellStyle name="40% - Accent6 2 4 3 4 2" xfId="29810"/>
    <cellStyle name="40% - Accent6 2 4 3 4 2 2" xfId="29811"/>
    <cellStyle name="40% - Accent6 2 4 3 4 3" xfId="29812"/>
    <cellStyle name="40% - Accent6 2 4 3 4 3 2" xfId="29813"/>
    <cellStyle name="40% - Accent6 2 4 3 4 4" xfId="29814"/>
    <cellStyle name="40% - Accent6 2 4 3 4 5" xfId="29815"/>
    <cellStyle name="40% - Accent6 2 4 3 4 6" xfId="29816"/>
    <cellStyle name="40% - Accent6 2 4 3 4 7" xfId="29817"/>
    <cellStyle name="40% - Accent6 2 4 3 5" xfId="29818"/>
    <cellStyle name="40% - Accent6 2 4 3 5 2" xfId="29819"/>
    <cellStyle name="40% - Accent6 2 4 3 5 2 2" xfId="29820"/>
    <cellStyle name="40% - Accent6 2 4 3 5 3" xfId="29821"/>
    <cellStyle name="40% - Accent6 2 4 3 5 3 2" xfId="29822"/>
    <cellStyle name="40% - Accent6 2 4 3 5 4" xfId="29823"/>
    <cellStyle name="40% - Accent6 2 4 3 5 5" xfId="29824"/>
    <cellStyle name="40% - Accent6 2 4 3 5 6" xfId="29825"/>
    <cellStyle name="40% - Accent6 2 4 3 5 7" xfId="29826"/>
    <cellStyle name="40% - Accent6 2 4 3 6" xfId="29827"/>
    <cellStyle name="40% - Accent6 2 4 3 6 2" xfId="29828"/>
    <cellStyle name="40% - Accent6 2 4 3 7" xfId="29829"/>
    <cellStyle name="40% - Accent6 2 4 3 7 2" xfId="29830"/>
    <cellStyle name="40% - Accent6 2 4 3 8" xfId="29831"/>
    <cellStyle name="40% - Accent6 2 4 3 9" xfId="29832"/>
    <cellStyle name="40% - Accent6 2 4 4" xfId="29833"/>
    <cellStyle name="40% - Accent6 2 4 4 10" xfId="29834"/>
    <cellStyle name="40% - Accent6 2 4 4 2" xfId="29835"/>
    <cellStyle name="40% - Accent6 2 4 4 2 2" xfId="29836"/>
    <cellStyle name="40% - Accent6 2 4 4 2 2 2" xfId="29837"/>
    <cellStyle name="40% - Accent6 2 4 4 2 3" xfId="29838"/>
    <cellStyle name="40% - Accent6 2 4 4 2 3 2" xfId="29839"/>
    <cellStyle name="40% - Accent6 2 4 4 2 4" xfId="29840"/>
    <cellStyle name="40% - Accent6 2 4 4 2 5" xfId="29841"/>
    <cellStyle name="40% - Accent6 2 4 4 2 6" xfId="29842"/>
    <cellStyle name="40% - Accent6 2 4 4 2 7" xfId="29843"/>
    <cellStyle name="40% - Accent6 2 4 4 3" xfId="29844"/>
    <cellStyle name="40% - Accent6 2 4 4 3 2" xfId="29845"/>
    <cellStyle name="40% - Accent6 2 4 4 3 2 2" xfId="29846"/>
    <cellStyle name="40% - Accent6 2 4 4 3 3" xfId="29847"/>
    <cellStyle name="40% - Accent6 2 4 4 3 3 2" xfId="29848"/>
    <cellStyle name="40% - Accent6 2 4 4 3 4" xfId="29849"/>
    <cellStyle name="40% - Accent6 2 4 4 3 5" xfId="29850"/>
    <cellStyle name="40% - Accent6 2 4 4 3 6" xfId="29851"/>
    <cellStyle name="40% - Accent6 2 4 4 3 7" xfId="29852"/>
    <cellStyle name="40% - Accent6 2 4 4 4" xfId="29853"/>
    <cellStyle name="40% - Accent6 2 4 4 4 2" xfId="29854"/>
    <cellStyle name="40% - Accent6 2 4 4 4 2 2" xfId="29855"/>
    <cellStyle name="40% - Accent6 2 4 4 4 3" xfId="29856"/>
    <cellStyle name="40% - Accent6 2 4 4 4 3 2" xfId="29857"/>
    <cellStyle name="40% - Accent6 2 4 4 4 4" xfId="29858"/>
    <cellStyle name="40% - Accent6 2 4 4 4 5" xfId="29859"/>
    <cellStyle name="40% - Accent6 2 4 4 4 6" xfId="29860"/>
    <cellStyle name="40% - Accent6 2 4 4 4 7" xfId="29861"/>
    <cellStyle name="40% - Accent6 2 4 4 5" xfId="29862"/>
    <cellStyle name="40% - Accent6 2 4 4 5 2" xfId="29863"/>
    <cellStyle name="40% - Accent6 2 4 4 6" xfId="29864"/>
    <cellStyle name="40% - Accent6 2 4 4 6 2" xfId="29865"/>
    <cellStyle name="40% - Accent6 2 4 4 7" xfId="29866"/>
    <cellStyle name="40% - Accent6 2 4 4 8" xfId="29867"/>
    <cellStyle name="40% - Accent6 2 4 4 9" xfId="29868"/>
    <cellStyle name="40% - Accent6 2 4 5" xfId="29869"/>
    <cellStyle name="40% - Accent6 2 4 5 2" xfId="29870"/>
    <cellStyle name="40% - Accent6 2 4 5 2 2" xfId="29871"/>
    <cellStyle name="40% - Accent6 2 4 5 3" xfId="29872"/>
    <cellStyle name="40% - Accent6 2 4 5 3 2" xfId="29873"/>
    <cellStyle name="40% - Accent6 2 4 5 4" xfId="29874"/>
    <cellStyle name="40% - Accent6 2 4 5 5" xfId="29875"/>
    <cellStyle name="40% - Accent6 2 4 5 6" xfId="29876"/>
    <cellStyle name="40% - Accent6 2 4 5 7" xfId="29877"/>
    <cellStyle name="40% - Accent6 2 4 6" xfId="29878"/>
    <cellStyle name="40% - Accent6 2 4 6 2" xfId="29879"/>
    <cellStyle name="40% - Accent6 2 4 6 2 2" xfId="29880"/>
    <cellStyle name="40% - Accent6 2 4 6 3" xfId="29881"/>
    <cellStyle name="40% - Accent6 2 4 6 3 2" xfId="29882"/>
    <cellStyle name="40% - Accent6 2 4 6 4" xfId="29883"/>
    <cellStyle name="40% - Accent6 2 4 6 5" xfId="29884"/>
    <cellStyle name="40% - Accent6 2 4 6 6" xfId="29885"/>
    <cellStyle name="40% - Accent6 2 4 6 7" xfId="29886"/>
    <cellStyle name="40% - Accent6 2 4 7" xfId="29887"/>
    <cellStyle name="40% - Accent6 2 4 7 2" xfId="29888"/>
    <cellStyle name="40% - Accent6 2 4 7 2 2" xfId="29889"/>
    <cellStyle name="40% - Accent6 2 4 7 3" xfId="29890"/>
    <cellStyle name="40% - Accent6 2 4 7 3 2" xfId="29891"/>
    <cellStyle name="40% - Accent6 2 4 7 4" xfId="29892"/>
    <cellStyle name="40% - Accent6 2 4 7 5" xfId="29893"/>
    <cellStyle name="40% - Accent6 2 4 7 6" xfId="29894"/>
    <cellStyle name="40% - Accent6 2 4 7 7" xfId="29895"/>
    <cellStyle name="40% - Accent6 2 4 8" xfId="29896"/>
    <cellStyle name="40% - Accent6 2 4 8 2" xfId="29897"/>
    <cellStyle name="40% - Accent6 2 4 9" xfId="29898"/>
    <cellStyle name="40% - Accent6 2 4 9 2" xfId="29899"/>
    <cellStyle name="40% - Accent6 2 5" xfId="29900"/>
    <cellStyle name="40% - Accent6 2 5 10" xfId="29901"/>
    <cellStyle name="40% - Accent6 2 5 11" xfId="29902"/>
    <cellStyle name="40% - Accent6 2 5 12" xfId="29903"/>
    <cellStyle name="40% - Accent6 2 5 13" xfId="29904"/>
    <cellStyle name="40% - Accent6 2 5 2" xfId="29905"/>
    <cellStyle name="40% - Accent6 2 5 2 10" xfId="29906"/>
    <cellStyle name="40% - Accent6 2 5 2 11" xfId="29907"/>
    <cellStyle name="40% - Accent6 2 5 2 2" xfId="29908"/>
    <cellStyle name="40% - Accent6 2 5 2 2 10" xfId="29909"/>
    <cellStyle name="40% - Accent6 2 5 2 2 2" xfId="29910"/>
    <cellStyle name="40% - Accent6 2 5 2 2 2 2" xfId="29911"/>
    <cellStyle name="40% - Accent6 2 5 2 2 2 2 2" xfId="29912"/>
    <cellStyle name="40% - Accent6 2 5 2 2 2 3" xfId="29913"/>
    <cellStyle name="40% - Accent6 2 5 2 2 2 3 2" xfId="29914"/>
    <cellStyle name="40% - Accent6 2 5 2 2 2 4" xfId="29915"/>
    <cellStyle name="40% - Accent6 2 5 2 2 2 5" xfId="29916"/>
    <cellStyle name="40% - Accent6 2 5 2 2 2 6" xfId="29917"/>
    <cellStyle name="40% - Accent6 2 5 2 2 2 7" xfId="29918"/>
    <cellStyle name="40% - Accent6 2 5 2 2 3" xfId="29919"/>
    <cellStyle name="40% - Accent6 2 5 2 2 3 2" xfId="29920"/>
    <cellStyle name="40% - Accent6 2 5 2 2 3 2 2" xfId="29921"/>
    <cellStyle name="40% - Accent6 2 5 2 2 3 3" xfId="29922"/>
    <cellStyle name="40% - Accent6 2 5 2 2 3 3 2" xfId="29923"/>
    <cellStyle name="40% - Accent6 2 5 2 2 3 4" xfId="29924"/>
    <cellStyle name="40% - Accent6 2 5 2 2 3 5" xfId="29925"/>
    <cellStyle name="40% - Accent6 2 5 2 2 3 6" xfId="29926"/>
    <cellStyle name="40% - Accent6 2 5 2 2 3 7" xfId="29927"/>
    <cellStyle name="40% - Accent6 2 5 2 2 4" xfId="29928"/>
    <cellStyle name="40% - Accent6 2 5 2 2 4 2" xfId="29929"/>
    <cellStyle name="40% - Accent6 2 5 2 2 4 2 2" xfId="29930"/>
    <cellStyle name="40% - Accent6 2 5 2 2 4 3" xfId="29931"/>
    <cellStyle name="40% - Accent6 2 5 2 2 4 3 2" xfId="29932"/>
    <cellStyle name="40% - Accent6 2 5 2 2 4 4" xfId="29933"/>
    <cellStyle name="40% - Accent6 2 5 2 2 4 5" xfId="29934"/>
    <cellStyle name="40% - Accent6 2 5 2 2 4 6" xfId="29935"/>
    <cellStyle name="40% - Accent6 2 5 2 2 4 7" xfId="29936"/>
    <cellStyle name="40% - Accent6 2 5 2 2 5" xfId="29937"/>
    <cellStyle name="40% - Accent6 2 5 2 2 5 2" xfId="29938"/>
    <cellStyle name="40% - Accent6 2 5 2 2 6" xfId="29939"/>
    <cellStyle name="40% - Accent6 2 5 2 2 6 2" xfId="29940"/>
    <cellStyle name="40% - Accent6 2 5 2 2 7" xfId="29941"/>
    <cellStyle name="40% - Accent6 2 5 2 2 8" xfId="29942"/>
    <cellStyle name="40% - Accent6 2 5 2 2 9" xfId="29943"/>
    <cellStyle name="40% - Accent6 2 5 2 3" xfId="29944"/>
    <cellStyle name="40% - Accent6 2 5 2 3 2" xfId="29945"/>
    <cellStyle name="40% - Accent6 2 5 2 3 2 2" xfId="29946"/>
    <cellStyle name="40% - Accent6 2 5 2 3 3" xfId="29947"/>
    <cellStyle name="40% - Accent6 2 5 2 3 3 2" xfId="29948"/>
    <cellStyle name="40% - Accent6 2 5 2 3 4" xfId="29949"/>
    <cellStyle name="40% - Accent6 2 5 2 3 5" xfId="29950"/>
    <cellStyle name="40% - Accent6 2 5 2 3 6" xfId="29951"/>
    <cellStyle name="40% - Accent6 2 5 2 3 7" xfId="29952"/>
    <cellStyle name="40% - Accent6 2 5 2 4" xfId="29953"/>
    <cellStyle name="40% - Accent6 2 5 2 4 2" xfId="29954"/>
    <cellStyle name="40% - Accent6 2 5 2 4 2 2" xfId="29955"/>
    <cellStyle name="40% - Accent6 2 5 2 4 3" xfId="29956"/>
    <cellStyle name="40% - Accent6 2 5 2 4 3 2" xfId="29957"/>
    <cellStyle name="40% - Accent6 2 5 2 4 4" xfId="29958"/>
    <cellStyle name="40% - Accent6 2 5 2 4 5" xfId="29959"/>
    <cellStyle name="40% - Accent6 2 5 2 4 6" xfId="29960"/>
    <cellStyle name="40% - Accent6 2 5 2 4 7" xfId="29961"/>
    <cellStyle name="40% - Accent6 2 5 2 5" xfId="29962"/>
    <cellStyle name="40% - Accent6 2 5 2 5 2" xfId="29963"/>
    <cellStyle name="40% - Accent6 2 5 2 5 2 2" xfId="29964"/>
    <cellStyle name="40% - Accent6 2 5 2 5 3" xfId="29965"/>
    <cellStyle name="40% - Accent6 2 5 2 5 3 2" xfId="29966"/>
    <cellStyle name="40% - Accent6 2 5 2 5 4" xfId="29967"/>
    <cellStyle name="40% - Accent6 2 5 2 5 5" xfId="29968"/>
    <cellStyle name="40% - Accent6 2 5 2 5 6" xfId="29969"/>
    <cellStyle name="40% - Accent6 2 5 2 5 7" xfId="29970"/>
    <cellStyle name="40% - Accent6 2 5 2 6" xfId="29971"/>
    <cellStyle name="40% - Accent6 2 5 2 6 2" xfId="29972"/>
    <cellStyle name="40% - Accent6 2 5 2 7" xfId="29973"/>
    <cellStyle name="40% - Accent6 2 5 2 7 2" xfId="29974"/>
    <cellStyle name="40% - Accent6 2 5 2 8" xfId="29975"/>
    <cellStyle name="40% - Accent6 2 5 2 9" xfId="29976"/>
    <cellStyle name="40% - Accent6 2 5 3" xfId="29977"/>
    <cellStyle name="40% - Accent6 2 5 3 10" xfId="29978"/>
    <cellStyle name="40% - Accent6 2 5 3 11" xfId="29979"/>
    <cellStyle name="40% - Accent6 2 5 3 2" xfId="29980"/>
    <cellStyle name="40% - Accent6 2 5 3 2 10" xfId="29981"/>
    <cellStyle name="40% - Accent6 2 5 3 2 2" xfId="29982"/>
    <cellStyle name="40% - Accent6 2 5 3 2 2 2" xfId="29983"/>
    <cellStyle name="40% - Accent6 2 5 3 2 2 2 2" xfId="29984"/>
    <cellStyle name="40% - Accent6 2 5 3 2 2 3" xfId="29985"/>
    <cellStyle name="40% - Accent6 2 5 3 2 2 3 2" xfId="29986"/>
    <cellStyle name="40% - Accent6 2 5 3 2 2 4" xfId="29987"/>
    <cellStyle name="40% - Accent6 2 5 3 2 2 5" xfId="29988"/>
    <cellStyle name="40% - Accent6 2 5 3 2 2 6" xfId="29989"/>
    <cellStyle name="40% - Accent6 2 5 3 2 2 7" xfId="29990"/>
    <cellStyle name="40% - Accent6 2 5 3 2 3" xfId="29991"/>
    <cellStyle name="40% - Accent6 2 5 3 2 3 2" xfId="29992"/>
    <cellStyle name="40% - Accent6 2 5 3 2 3 2 2" xfId="29993"/>
    <cellStyle name="40% - Accent6 2 5 3 2 3 3" xfId="29994"/>
    <cellStyle name="40% - Accent6 2 5 3 2 3 3 2" xfId="29995"/>
    <cellStyle name="40% - Accent6 2 5 3 2 3 4" xfId="29996"/>
    <cellStyle name="40% - Accent6 2 5 3 2 3 5" xfId="29997"/>
    <cellStyle name="40% - Accent6 2 5 3 2 3 6" xfId="29998"/>
    <cellStyle name="40% - Accent6 2 5 3 2 3 7" xfId="29999"/>
    <cellStyle name="40% - Accent6 2 5 3 2 4" xfId="30000"/>
    <cellStyle name="40% - Accent6 2 5 3 2 4 2" xfId="30001"/>
    <cellStyle name="40% - Accent6 2 5 3 2 4 2 2" xfId="30002"/>
    <cellStyle name="40% - Accent6 2 5 3 2 4 3" xfId="30003"/>
    <cellStyle name="40% - Accent6 2 5 3 2 4 3 2" xfId="30004"/>
    <cellStyle name="40% - Accent6 2 5 3 2 4 4" xfId="30005"/>
    <cellStyle name="40% - Accent6 2 5 3 2 4 5" xfId="30006"/>
    <cellStyle name="40% - Accent6 2 5 3 2 4 6" xfId="30007"/>
    <cellStyle name="40% - Accent6 2 5 3 2 4 7" xfId="30008"/>
    <cellStyle name="40% - Accent6 2 5 3 2 5" xfId="30009"/>
    <cellStyle name="40% - Accent6 2 5 3 2 5 2" xfId="30010"/>
    <cellStyle name="40% - Accent6 2 5 3 2 6" xfId="30011"/>
    <cellStyle name="40% - Accent6 2 5 3 2 6 2" xfId="30012"/>
    <cellStyle name="40% - Accent6 2 5 3 2 7" xfId="30013"/>
    <cellStyle name="40% - Accent6 2 5 3 2 8" xfId="30014"/>
    <cellStyle name="40% - Accent6 2 5 3 2 9" xfId="30015"/>
    <cellStyle name="40% - Accent6 2 5 3 3" xfId="30016"/>
    <cellStyle name="40% - Accent6 2 5 3 3 2" xfId="30017"/>
    <cellStyle name="40% - Accent6 2 5 3 3 2 2" xfId="30018"/>
    <cellStyle name="40% - Accent6 2 5 3 3 3" xfId="30019"/>
    <cellStyle name="40% - Accent6 2 5 3 3 3 2" xfId="30020"/>
    <cellStyle name="40% - Accent6 2 5 3 3 4" xfId="30021"/>
    <cellStyle name="40% - Accent6 2 5 3 3 5" xfId="30022"/>
    <cellStyle name="40% - Accent6 2 5 3 3 6" xfId="30023"/>
    <cellStyle name="40% - Accent6 2 5 3 3 7" xfId="30024"/>
    <cellStyle name="40% - Accent6 2 5 3 4" xfId="30025"/>
    <cellStyle name="40% - Accent6 2 5 3 4 2" xfId="30026"/>
    <cellStyle name="40% - Accent6 2 5 3 4 2 2" xfId="30027"/>
    <cellStyle name="40% - Accent6 2 5 3 4 3" xfId="30028"/>
    <cellStyle name="40% - Accent6 2 5 3 4 3 2" xfId="30029"/>
    <cellStyle name="40% - Accent6 2 5 3 4 4" xfId="30030"/>
    <cellStyle name="40% - Accent6 2 5 3 4 5" xfId="30031"/>
    <cellStyle name="40% - Accent6 2 5 3 4 6" xfId="30032"/>
    <cellStyle name="40% - Accent6 2 5 3 4 7" xfId="30033"/>
    <cellStyle name="40% - Accent6 2 5 3 5" xfId="30034"/>
    <cellStyle name="40% - Accent6 2 5 3 5 2" xfId="30035"/>
    <cellStyle name="40% - Accent6 2 5 3 5 2 2" xfId="30036"/>
    <cellStyle name="40% - Accent6 2 5 3 5 3" xfId="30037"/>
    <cellStyle name="40% - Accent6 2 5 3 5 3 2" xfId="30038"/>
    <cellStyle name="40% - Accent6 2 5 3 5 4" xfId="30039"/>
    <cellStyle name="40% - Accent6 2 5 3 5 5" xfId="30040"/>
    <cellStyle name="40% - Accent6 2 5 3 5 6" xfId="30041"/>
    <cellStyle name="40% - Accent6 2 5 3 5 7" xfId="30042"/>
    <cellStyle name="40% - Accent6 2 5 3 6" xfId="30043"/>
    <cellStyle name="40% - Accent6 2 5 3 6 2" xfId="30044"/>
    <cellStyle name="40% - Accent6 2 5 3 7" xfId="30045"/>
    <cellStyle name="40% - Accent6 2 5 3 7 2" xfId="30046"/>
    <cellStyle name="40% - Accent6 2 5 3 8" xfId="30047"/>
    <cellStyle name="40% - Accent6 2 5 3 9" xfId="30048"/>
    <cellStyle name="40% - Accent6 2 5 4" xfId="30049"/>
    <cellStyle name="40% - Accent6 2 5 4 10" xfId="30050"/>
    <cellStyle name="40% - Accent6 2 5 4 2" xfId="30051"/>
    <cellStyle name="40% - Accent6 2 5 4 2 2" xfId="30052"/>
    <cellStyle name="40% - Accent6 2 5 4 2 2 2" xfId="30053"/>
    <cellStyle name="40% - Accent6 2 5 4 2 3" xfId="30054"/>
    <cellStyle name="40% - Accent6 2 5 4 2 3 2" xfId="30055"/>
    <cellStyle name="40% - Accent6 2 5 4 2 4" xfId="30056"/>
    <cellStyle name="40% - Accent6 2 5 4 2 5" xfId="30057"/>
    <cellStyle name="40% - Accent6 2 5 4 2 6" xfId="30058"/>
    <cellStyle name="40% - Accent6 2 5 4 2 7" xfId="30059"/>
    <cellStyle name="40% - Accent6 2 5 4 3" xfId="30060"/>
    <cellStyle name="40% - Accent6 2 5 4 3 2" xfId="30061"/>
    <cellStyle name="40% - Accent6 2 5 4 3 2 2" xfId="30062"/>
    <cellStyle name="40% - Accent6 2 5 4 3 3" xfId="30063"/>
    <cellStyle name="40% - Accent6 2 5 4 3 3 2" xfId="30064"/>
    <cellStyle name="40% - Accent6 2 5 4 3 4" xfId="30065"/>
    <cellStyle name="40% - Accent6 2 5 4 3 5" xfId="30066"/>
    <cellStyle name="40% - Accent6 2 5 4 3 6" xfId="30067"/>
    <cellStyle name="40% - Accent6 2 5 4 3 7" xfId="30068"/>
    <cellStyle name="40% - Accent6 2 5 4 4" xfId="30069"/>
    <cellStyle name="40% - Accent6 2 5 4 4 2" xfId="30070"/>
    <cellStyle name="40% - Accent6 2 5 4 4 2 2" xfId="30071"/>
    <cellStyle name="40% - Accent6 2 5 4 4 3" xfId="30072"/>
    <cellStyle name="40% - Accent6 2 5 4 4 3 2" xfId="30073"/>
    <cellStyle name="40% - Accent6 2 5 4 4 4" xfId="30074"/>
    <cellStyle name="40% - Accent6 2 5 4 4 5" xfId="30075"/>
    <cellStyle name="40% - Accent6 2 5 4 4 6" xfId="30076"/>
    <cellStyle name="40% - Accent6 2 5 4 4 7" xfId="30077"/>
    <cellStyle name="40% - Accent6 2 5 4 5" xfId="30078"/>
    <cellStyle name="40% - Accent6 2 5 4 5 2" xfId="30079"/>
    <cellStyle name="40% - Accent6 2 5 4 6" xfId="30080"/>
    <cellStyle name="40% - Accent6 2 5 4 6 2" xfId="30081"/>
    <cellStyle name="40% - Accent6 2 5 4 7" xfId="30082"/>
    <cellStyle name="40% - Accent6 2 5 4 8" xfId="30083"/>
    <cellStyle name="40% - Accent6 2 5 4 9" xfId="30084"/>
    <cellStyle name="40% - Accent6 2 5 5" xfId="30085"/>
    <cellStyle name="40% - Accent6 2 5 5 2" xfId="30086"/>
    <cellStyle name="40% - Accent6 2 5 5 2 2" xfId="30087"/>
    <cellStyle name="40% - Accent6 2 5 5 3" xfId="30088"/>
    <cellStyle name="40% - Accent6 2 5 5 3 2" xfId="30089"/>
    <cellStyle name="40% - Accent6 2 5 5 4" xfId="30090"/>
    <cellStyle name="40% - Accent6 2 5 5 5" xfId="30091"/>
    <cellStyle name="40% - Accent6 2 5 5 6" xfId="30092"/>
    <cellStyle name="40% - Accent6 2 5 5 7" xfId="30093"/>
    <cellStyle name="40% - Accent6 2 5 6" xfId="30094"/>
    <cellStyle name="40% - Accent6 2 5 6 2" xfId="30095"/>
    <cellStyle name="40% - Accent6 2 5 6 2 2" xfId="30096"/>
    <cellStyle name="40% - Accent6 2 5 6 3" xfId="30097"/>
    <cellStyle name="40% - Accent6 2 5 6 3 2" xfId="30098"/>
    <cellStyle name="40% - Accent6 2 5 6 4" xfId="30099"/>
    <cellStyle name="40% - Accent6 2 5 6 5" xfId="30100"/>
    <cellStyle name="40% - Accent6 2 5 6 6" xfId="30101"/>
    <cellStyle name="40% - Accent6 2 5 6 7" xfId="30102"/>
    <cellStyle name="40% - Accent6 2 5 7" xfId="30103"/>
    <cellStyle name="40% - Accent6 2 5 7 2" xfId="30104"/>
    <cellStyle name="40% - Accent6 2 5 7 2 2" xfId="30105"/>
    <cellStyle name="40% - Accent6 2 5 7 3" xfId="30106"/>
    <cellStyle name="40% - Accent6 2 5 7 3 2" xfId="30107"/>
    <cellStyle name="40% - Accent6 2 5 7 4" xfId="30108"/>
    <cellStyle name="40% - Accent6 2 5 7 5" xfId="30109"/>
    <cellStyle name="40% - Accent6 2 5 7 6" xfId="30110"/>
    <cellStyle name="40% - Accent6 2 5 7 7" xfId="30111"/>
    <cellStyle name="40% - Accent6 2 5 8" xfId="30112"/>
    <cellStyle name="40% - Accent6 2 5 8 2" xfId="30113"/>
    <cellStyle name="40% - Accent6 2 5 9" xfId="30114"/>
    <cellStyle name="40% - Accent6 2 5 9 2" xfId="30115"/>
    <cellStyle name="40% - Accent6 2 6" xfId="30116"/>
    <cellStyle name="40% - Accent6 2 6 10" xfId="30117"/>
    <cellStyle name="40% - Accent6 2 6 11" xfId="30118"/>
    <cellStyle name="40% - Accent6 2 6 12" xfId="30119"/>
    <cellStyle name="40% - Accent6 2 6 13" xfId="30120"/>
    <cellStyle name="40% - Accent6 2 6 2" xfId="30121"/>
    <cellStyle name="40% - Accent6 2 6 2 10" xfId="30122"/>
    <cellStyle name="40% - Accent6 2 6 2 11" xfId="30123"/>
    <cellStyle name="40% - Accent6 2 6 2 2" xfId="30124"/>
    <cellStyle name="40% - Accent6 2 6 2 2 10" xfId="30125"/>
    <cellStyle name="40% - Accent6 2 6 2 2 2" xfId="30126"/>
    <cellStyle name="40% - Accent6 2 6 2 2 2 2" xfId="30127"/>
    <cellStyle name="40% - Accent6 2 6 2 2 2 2 2" xfId="30128"/>
    <cellStyle name="40% - Accent6 2 6 2 2 2 3" xfId="30129"/>
    <cellStyle name="40% - Accent6 2 6 2 2 2 3 2" xfId="30130"/>
    <cellStyle name="40% - Accent6 2 6 2 2 2 4" xfId="30131"/>
    <cellStyle name="40% - Accent6 2 6 2 2 2 5" xfId="30132"/>
    <cellStyle name="40% - Accent6 2 6 2 2 2 6" xfId="30133"/>
    <cellStyle name="40% - Accent6 2 6 2 2 2 7" xfId="30134"/>
    <cellStyle name="40% - Accent6 2 6 2 2 3" xfId="30135"/>
    <cellStyle name="40% - Accent6 2 6 2 2 3 2" xfId="30136"/>
    <cellStyle name="40% - Accent6 2 6 2 2 3 2 2" xfId="30137"/>
    <cellStyle name="40% - Accent6 2 6 2 2 3 3" xfId="30138"/>
    <cellStyle name="40% - Accent6 2 6 2 2 3 3 2" xfId="30139"/>
    <cellStyle name="40% - Accent6 2 6 2 2 3 4" xfId="30140"/>
    <cellStyle name="40% - Accent6 2 6 2 2 3 5" xfId="30141"/>
    <cellStyle name="40% - Accent6 2 6 2 2 3 6" xfId="30142"/>
    <cellStyle name="40% - Accent6 2 6 2 2 3 7" xfId="30143"/>
    <cellStyle name="40% - Accent6 2 6 2 2 4" xfId="30144"/>
    <cellStyle name="40% - Accent6 2 6 2 2 4 2" xfId="30145"/>
    <cellStyle name="40% - Accent6 2 6 2 2 4 2 2" xfId="30146"/>
    <cellStyle name="40% - Accent6 2 6 2 2 4 3" xfId="30147"/>
    <cellStyle name="40% - Accent6 2 6 2 2 4 3 2" xfId="30148"/>
    <cellStyle name="40% - Accent6 2 6 2 2 4 4" xfId="30149"/>
    <cellStyle name="40% - Accent6 2 6 2 2 4 5" xfId="30150"/>
    <cellStyle name="40% - Accent6 2 6 2 2 4 6" xfId="30151"/>
    <cellStyle name="40% - Accent6 2 6 2 2 4 7" xfId="30152"/>
    <cellStyle name="40% - Accent6 2 6 2 2 5" xfId="30153"/>
    <cellStyle name="40% - Accent6 2 6 2 2 5 2" xfId="30154"/>
    <cellStyle name="40% - Accent6 2 6 2 2 6" xfId="30155"/>
    <cellStyle name="40% - Accent6 2 6 2 2 6 2" xfId="30156"/>
    <cellStyle name="40% - Accent6 2 6 2 2 7" xfId="30157"/>
    <cellStyle name="40% - Accent6 2 6 2 2 8" xfId="30158"/>
    <cellStyle name="40% - Accent6 2 6 2 2 9" xfId="30159"/>
    <cellStyle name="40% - Accent6 2 6 2 3" xfId="30160"/>
    <cellStyle name="40% - Accent6 2 6 2 3 2" xfId="30161"/>
    <cellStyle name="40% - Accent6 2 6 2 3 2 2" xfId="30162"/>
    <cellStyle name="40% - Accent6 2 6 2 3 3" xfId="30163"/>
    <cellStyle name="40% - Accent6 2 6 2 3 3 2" xfId="30164"/>
    <cellStyle name="40% - Accent6 2 6 2 3 4" xfId="30165"/>
    <cellStyle name="40% - Accent6 2 6 2 3 5" xfId="30166"/>
    <cellStyle name="40% - Accent6 2 6 2 3 6" xfId="30167"/>
    <cellStyle name="40% - Accent6 2 6 2 3 7" xfId="30168"/>
    <cellStyle name="40% - Accent6 2 6 2 4" xfId="30169"/>
    <cellStyle name="40% - Accent6 2 6 2 4 2" xfId="30170"/>
    <cellStyle name="40% - Accent6 2 6 2 4 2 2" xfId="30171"/>
    <cellStyle name="40% - Accent6 2 6 2 4 3" xfId="30172"/>
    <cellStyle name="40% - Accent6 2 6 2 4 3 2" xfId="30173"/>
    <cellStyle name="40% - Accent6 2 6 2 4 4" xfId="30174"/>
    <cellStyle name="40% - Accent6 2 6 2 4 5" xfId="30175"/>
    <cellStyle name="40% - Accent6 2 6 2 4 6" xfId="30176"/>
    <cellStyle name="40% - Accent6 2 6 2 4 7" xfId="30177"/>
    <cellStyle name="40% - Accent6 2 6 2 5" xfId="30178"/>
    <cellStyle name="40% - Accent6 2 6 2 5 2" xfId="30179"/>
    <cellStyle name="40% - Accent6 2 6 2 5 2 2" xfId="30180"/>
    <cellStyle name="40% - Accent6 2 6 2 5 3" xfId="30181"/>
    <cellStyle name="40% - Accent6 2 6 2 5 3 2" xfId="30182"/>
    <cellStyle name="40% - Accent6 2 6 2 5 4" xfId="30183"/>
    <cellStyle name="40% - Accent6 2 6 2 5 5" xfId="30184"/>
    <cellStyle name="40% - Accent6 2 6 2 5 6" xfId="30185"/>
    <cellStyle name="40% - Accent6 2 6 2 5 7" xfId="30186"/>
    <cellStyle name="40% - Accent6 2 6 2 6" xfId="30187"/>
    <cellStyle name="40% - Accent6 2 6 2 6 2" xfId="30188"/>
    <cellStyle name="40% - Accent6 2 6 2 7" xfId="30189"/>
    <cellStyle name="40% - Accent6 2 6 2 7 2" xfId="30190"/>
    <cellStyle name="40% - Accent6 2 6 2 8" xfId="30191"/>
    <cellStyle name="40% - Accent6 2 6 2 9" xfId="30192"/>
    <cellStyle name="40% - Accent6 2 6 3" xfId="30193"/>
    <cellStyle name="40% - Accent6 2 6 3 10" xfId="30194"/>
    <cellStyle name="40% - Accent6 2 6 3 11" xfId="30195"/>
    <cellStyle name="40% - Accent6 2 6 3 2" xfId="30196"/>
    <cellStyle name="40% - Accent6 2 6 3 2 10" xfId="30197"/>
    <cellStyle name="40% - Accent6 2 6 3 2 2" xfId="30198"/>
    <cellStyle name="40% - Accent6 2 6 3 2 2 2" xfId="30199"/>
    <cellStyle name="40% - Accent6 2 6 3 2 2 2 2" xfId="30200"/>
    <cellStyle name="40% - Accent6 2 6 3 2 2 3" xfId="30201"/>
    <cellStyle name="40% - Accent6 2 6 3 2 2 3 2" xfId="30202"/>
    <cellStyle name="40% - Accent6 2 6 3 2 2 4" xfId="30203"/>
    <cellStyle name="40% - Accent6 2 6 3 2 2 5" xfId="30204"/>
    <cellStyle name="40% - Accent6 2 6 3 2 2 6" xfId="30205"/>
    <cellStyle name="40% - Accent6 2 6 3 2 2 7" xfId="30206"/>
    <cellStyle name="40% - Accent6 2 6 3 2 3" xfId="30207"/>
    <cellStyle name="40% - Accent6 2 6 3 2 3 2" xfId="30208"/>
    <cellStyle name="40% - Accent6 2 6 3 2 3 2 2" xfId="30209"/>
    <cellStyle name="40% - Accent6 2 6 3 2 3 3" xfId="30210"/>
    <cellStyle name="40% - Accent6 2 6 3 2 3 3 2" xfId="30211"/>
    <cellStyle name="40% - Accent6 2 6 3 2 3 4" xfId="30212"/>
    <cellStyle name="40% - Accent6 2 6 3 2 3 5" xfId="30213"/>
    <cellStyle name="40% - Accent6 2 6 3 2 3 6" xfId="30214"/>
    <cellStyle name="40% - Accent6 2 6 3 2 3 7" xfId="30215"/>
    <cellStyle name="40% - Accent6 2 6 3 2 4" xfId="30216"/>
    <cellStyle name="40% - Accent6 2 6 3 2 4 2" xfId="30217"/>
    <cellStyle name="40% - Accent6 2 6 3 2 4 2 2" xfId="30218"/>
    <cellStyle name="40% - Accent6 2 6 3 2 4 3" xfId="30219"/>
    <cellStyle name="40% - Accent6 2 6 3 2 4 3 2" xfId="30220"/>
    <cellStyle name="40% - Accent6 2 6 3 2 4 4" xfId="30221"/>
    <cellStyle name="40% - Accent6 2 6 3 2 4 5" xfId="30222"/>
    <cellStyle name="40% - Accent6 2 6 3 2 4 6" xfId="30223"/>
    <cellStyle name="40% - Accent6 2 6 3 2 4 7" xfId="30224"/>
    <cellStyle name="40% - Accent6 2 6 3 2 5" xfId="30225"/>
    <cellStyle name="40% - Accent6 2 6 3 2 5 2" xfId="30226"/>
    <cellStyle name="40% - Accent6 2 6 3 2 6" xfId="30227"/>
    <cellStyle name="40% - Accent6 2 6 3 2 6 2" xfId="30228"/>
    <cellStyle name="40% - Accent6 2 6 3 2 7" xfId="30229"/>
    <cellStyle name="40% - Accent6 2 6 3 2 8" xfId="30230"/>
    <cellStyle name="40% - Accent6 2 6 3 2 9" xfId="30231"/>
    <cellStyle name="40% - Accent6 2 6 3 3" xfId="30232"/>
    <cellStyle name="40% - Accent6 2 6 3 3 2" xfId="30233"/>
    <cellStyle name="40% - Accent6 2 6 3 3 2 2" xfId="30234"/>
    <cellStyle name="40% - Accent6 2 6 3 3 3" xfId="30235"/>
    <cellStyle name="40% - Accent6 2 6 3 3 3 2" xfId="30236"/>
    <cellStyle name="40% - Accent6 2 6 3 3 4" xfId="30237"/>
    <cellStyle name="40% - Accent6 2 6 3 3 5" xfId="30238"/>
    <cellStyle name="40% - Accent6 2 6 3 3 6" xfId="30239"/>
    <cellStyle name="40% - Accent6 2 6 3 3 7" xfId="30240"/>
    <cellStyle name="40% - Accent6 2 6 3 4" xfId="30241"/>
    <cellStyle name="40% - Accent6 2 6 3 4 2" xfId="30242"/>
    <cellStyle name="40% - Accent6 2 6 3 4 2 2" xfId="30243"/>
    <cellStyle name="40% - Accent6 2 6 3 4 3" xfId="30244"/>
    <cellStyle name="40% - Accent6 2 6 3 4 3 2" xfId="30245"/>
    <cellStyle name="40% - Accent6 2 6 3 4 4" xfId="30246"/>
    <cellStyle name="40% - Accent6 2 6 3 4 5" xfId="30247"/>
    <cellStyle name="40% - Accent6 2 6 3 4 6" xfId="30248"/>
    <cellStyle name="40% - Accent6 2 6 3 4 7" xfId="30249"/>
    <cellStyle name="40% - Accent6 2 6 3 5" xfId="30250"/>
    <cellStyle name="40% - Accent6 2 6 3 5 2" xfId="30251"/>
    <cellStyle name="40% - Accent6 2 6 3 5 2 2" xfId="30252"/>
    <cellStyle name="40% - Accent6 2 6 3 5 3" xfId="30253"/>
    <cellStyle name="40% - Accent6 2 6 3 5 3 2" xfId="30254"/>
    <cellStyle name="40% - Accent6 2 6 3 5 4" xfId="30255"/>
    <cellStyle name="40% - Accent6 2 6 3 5 5" xfId="30256"/>
    <cellStyle name="40% - Accent6 2 6 3 5 6" xfId="30257"/>
    <cellStyle name="40% - Accent6 2 6 3 5 7" xfId="30258"/>
    <cellStyle name="40% - Accent6 2 6 3 6" xfId="30259"/>
    <cellStyle name="40% - Accent6 2 6 3 6 2" xfId="30260"/>
    <cellStyle name="40% - Accent6 2 6 3 7" xfId="30261"/>
    <cellStyle name="40% - Accent6 2 6 3 7 2" xfId="30262"/>
    <cellStyle name="40% - Accent6 2 6 3 8" xfId="30263"/>
    <cellStyle name="40% - Accent6 2 6 3 9" xfId="30264"/>
    <cellStyle name="40% - Accent6 2 6 4" xfId="30265"/>
    <cellStyle name="40% - Accent6 2 6 4 10" xfId="30266"/>
    <cellStyle name="40% - Accent6 2 6 4 2" xfId="30267"/>
    <cellStyle name="40% - Accent6 2 6 4 2 2" xfId="30268"/>
    <cellStyle name="40% - Accent6 2 6 4 2 2 2" xfId="30269"/>
    <cellStyle name="40% - Accent6 2 6 4 2 3" xfId="30270"/>
    <cellStyle name="40% - Accent6 2 6 4 2 3 2" xfId="30271"/>
    <cellStyle name="40% - Accent6 2 6 4 2 4" xfId="30272"/>
    <cellStyle name="40% - Accent6 2 6 4 2 5" xfId="30273"/>
    <cellStyle name="40% - Accent6 2 6 4 2 6" xfId="30274"/>
    <cellStyle name="40% - Accent6 2 6 4 2 7" xfId="30275"/>
    <cellStyle name="40% - Accent6 2 6 4 3" xfId="30276"/>
    <cellStyle name="40% - Accent6 2 6 4 3 2" xfId="30277"/>
    <cellStyle name="40% - Accent6 2 6 4 3 2 2" xfId="30278"/>
    <cellStyle name="40% - Accent6 2 6 4 3 3" xfId="30279"/>
    <cellStyle name="40% - Accent6 2 6 4 3 3 2" xfId="30280"/>
    <cellStyle name="40% - Accent6 2 6 4 3 4" xfId="30281"/>
    <cellStyle name="40% - Accent6 2 6 4 3 5" xfId="30282"/>
    <cellStyle name="40% - Accent6 2 6 4 3 6" xfId="30283"/>
    <cellStyle name="40% - Accent6 2 6 4 3 7" xfId="30284"/>
    <cellStyle name="40% - Accent6 2 6 4 4" xfId="30285"/>
    <cellStyle name="40% - Accent6 2 6 4 4 2" xfId="30286"/>
    <cellStyle name="40% - Accent6 2 6 4 4 2 2" xfId="30287"/>
    <cellStyle name="40% - Accent6 2 6 4 4 3" xfId="30288"/>
    <cellStyle name="40% - Accent6 2 6 4 4 3 2" xfId="30289"/>
    <cellStyle name="40% - Accent6 2 6 4 4 4" xfId="30290"/>
    <cellStyle name="40% - Accent6 2 6 4 4 5" xfId="30291"/>
    <cellStyle name="40% - Accent6 2 6 4 4 6" xfId="30292"/>
    <cellStyle name="40% - Accent6 2 6 4 4 7" xfId="30293"/>
    <cellStyle name="40% - Accent6 2 6 4 5" xfId="30294"/>
    <cellStyle name="40% - Accent6 2 6 4 5 2" xfId="30295"/>
    <cellStyle name="40% - Accent6 2 6 4 6" xfId="30296"/>
    <cellStyle name="40% - Accent6 2 6 4 6 2" xfId="30297"/>
    <cellStyle name="40% - Accent6 2 6 4 7" xfId="30298"/>
    <cellStyle name="40% - Accent6 2 6 4 8" xfId="30299"/>
    <cellStyle name="40% - Accent6 2 6 4 9" xfId="30300"/>
    <cellStyle name="40% - Accent6 2 6 5" xfId="30301"/>
    <cellStyle name="40% - Accent6 2 6 5 2" xfId="30302"/>
    <cellStyle name="40% - Accent6 2 6 5 2 2" xfId="30303"/>
    <cellStyle name="40% - Accent6 2 6 5 3" xfId="30304"/>
    <cellStyle name="40% - Accent6 2 6 5 3 2" xfId="30305"/>
    <cellStyle name="40% - Accent6 2 6 5 4" xfId="30306"/>
    <cellStyle name="40% - Accent6 2 6 5 5" xfId="30307"/>
    <cellStyle name="40% - Accent6 2 6 5 6" xfId="30308"/>
    <cellStyle name="40% - Accent6 2 6 5 7" xfId="30309"/>
    <cellStyle name="40% - Accent6 2 6 6" xfId="30310"/>
    <cellStyle name="40% - Accent6 2 6 6 2" xfId="30311"/>
    <cellStyle name="40% - Accent6 2 6 6 2 2" xfId="30312"/>
    <cellStyle name="40% - Accent6 2 6 6 3" xfId="30313"/>
    <cellStyle name="40% - Accent6 2 6 6 3 2" xfId="30314"/>
    <cellStyle name="40% - Accent6 2 6 6 4" xfId="30315"/>
    <cellStyle name="40% - Accent6 2 6 6 5" xfId="30316"/>
    <cellStyle name="40% - Accent6 2 6 6 6" xfId="30317"/>
    <cellStyle name="40% - Accent6 2 6 6 7" xfId="30318"/>
    <cellStyle name="40% - Accent6 2 6 7" xfId="30319"/>
    <cellStyle name="40% - Accent6 2 6 7 2" xfId="30320"/>
    <cellStyle name="40% - Accent6 2 6 7 2 2" xfId="30321"/>
    <cellStyle name="40% - Accent6 2 6 7 3" xfId="30322"/>
    <cellStyle name="40% - Accent6 2 6 7 3 2" xfId="30323"/>
    <cellStyle name="40% - Accent6 2 6 7 4" xfId="30324"/>
    <cellStyle name="40% - Accent6 2 6 7 5" xfId="30325"/>
    <cellStyle name="40% - Accent6 2 6 7 6" xfId="30326"/>
    <cellStyle name="40% - Accent6 2 6 7 7" xfId="30327"/>
    <cellStyle name="40% - Accent6 2 6 8" xfId="30328"/>
    <cellStyle name="40% - Accent6 2 6 8 2" xfId="30329"/>
    <cellStyle name="40% - Accent6 2 6 9" xfId="30330"/>
    <cellStyle name="40% - Accent6 2 6 9 2" xfId="30331"/>
    <cellStyle name="40% - Accent6 2 7" xfId="30332"/>
    <cellStyle name="40% - Accent6 2 7 10" xfId="30333"/>
    <cellStyle name="40% - Accent6 2 7 11" xfId="30334"/>
    <cellStyle name="40% - Accent6 2 7 2" xfId="30335"/>
    <cellStyle name="40% - Accent6 2 7 2 10" xfId="30336"/>
    <cellStyle name="40% - Accent6 2 7 2 2" xfId="30337"/>
    <cellStyle name="40% - Accent6 2 7 2 2 2" xfId="30338"/>
    <cellStyle name="40% - Accent6 2 7 2 2 2 2" xfId="30339"/>
    <cellStyle name="40% - Accent6 2 7 2 2 3" xfId="30340"/>
    <cellStyle name="40% - Accent6 2 7 2 2 3 2" xfId="30341"/>
    <cellStyle name="40% - Accent6 2 7 2 2 4" xfId="30342"/>
    <cellStyle name="40% - Accent6 2 7 2 2 5" xfId="30343"/>
    <cellStyle name="40% - Accent6 2 7 2 2 6" xfId="30344"/>
    <cellStyle name="40% - Accent6 2 7 2 2 7" xfId="30345"/>
    <cellStyle name="40% - Accent6 2 7 2 3" xfId="30346"/>
    <cellStyle name="40% - Accent6 2 7 2 3 2" xfId="30347"/>
    <cellStyle name="40% - Accent6 2 7 2 3 2 2" xfId="30348"/>
    <cellStyle name="40% - Accent6 2 7 2 3 3" xfId="30349"/>
    <cellStyle name="40% - Accent6 2 7 2 3 3 2" xfId="30350"/>
    <cellStyle name="40% - Accent6 2 7 2 3 4" xfId="30351"/>
    <cellStyle name="40% - Accent6 2 7 2 3 5" xfId="30352"/>
    <cellStyle name="40% - Accent6 2 7 2 3 6" xfId="30353"/>
    <cellStyle name="40% - Accent6 2 7 2 3 7" xfId="30354"/>
    <cellStyle name="40% - Accent6 2 7 2 4" xfId="30355"/>
    <cellStyle name="40% - Accent6 2 7 2 4 2" xfId="30356"/>
    <cellStyle name="40% - Accent6 2 7 2 4 2 2" xfId="30357"/>
    <cellStyle name="40% - Accent6 2 7 2 4 3" xfId="30358"/>
    <cellStyle name="40% - Accent6 2 7 2 4 3 2" xfId="30359"/>
    <cellStyle name="40% - Accent6 2 7 2 4 4" xfId="30360"/>
    <cellStyle name="40% - Accent6 2 7 2 4 5" xfId="30361"/>
    <cellStyle name="40% - Accent6 2 7 2 4 6" xfId="30362"/>
    <cellStyle name="40% - Accent6 2 7 2 4 7" xfId="30363"/>
    <cellStyle name="40% - Accent6 2 7 2 5" xfId="30364"/>
    <cellStyle name="40% - Accent6 2 7 2 5 2" xfId="30365"/>
    <cellStyle name="40% - Accent6 2 7 2 6" xfId="30366"/>
    <cellStyle name="40% - Accent6 2 7 2 6 2" xfId="30367"/>
    <cellStyle name="40% - Accent6 2 7 2 7" xfId="30368"/>
    <cellStyle name="40% - Accent6 2 7 2 8" xfId="30369"/>
    <cellStyle name="40% - Accent6 2 7 2 9" xfId="30370"/>
    <cellStyle name="40% - Accent6 2 7 3" xfId="30371"/>
    <cellStyle name="40% - Accent6 2 7 3 2" xfId="30372"/>
    <cellStyle name="40% - Accent6 2 7 3 2 2" xfId="30373"/>
    <cellStyle name="40% - Accent6 2 7 3 3" xfId="30374"/>
    <cellStyle name="40% - Accent6 2 7 3 3 2" xfId="30375"/>
    <cellStyle name="40% - Accent6 2 7 3 4" xfId="30376"/>
    <cellStyle name="40% - Accent6 2 7 3 5" xfId="30377"/>
    <cellStyle name="40% - Accent6 2 7 3 6" xfId="30378"/>
    <cellStyle name="40% - Accent6 2 7 3 7" xfId="30379"/>
    <cellStyle name="40% - Accent6 2 7 4" xfId="30380"/>
    <cellStyle name="40% - Accent6 2 7 4 2" xfId="30381"/>
    <cellStyle name="40% - Accent6 2 7 4 2 2" xfId="30382"/>
    <cellStyle name="40% - Accent6 2 7 4 3" xfId="30383"/>
    <cellStyle name="40% - Accent6 2 7 4 3 2" xfId="30384"/>
    <cellStyle name="40% - Accent6 2 7 4 4" xfId="30385"/>
    <cellStyle name="40% - Accent6 2 7 4 5" xfId="30386"/>
    <cellStyle name="40% - Accent6 2 7 4 6" xfId="30387"/>
    <cellStyle name="40% - Accent6 2 7 4 7" xfId="30388"/>
    <cellStyle name="40% - Accent6 2 7 5" xfId="30389"/>
    <cellStyle name="40% - Accent6 2 7 5 2" xfId="30390"/>
    <cellStyle name="40% - Accent6 2 7 5 2 2" xfId="30391"/>
    <cellStyle name="40% - Accent6 2 7 5 3" xfId="30392"/>
    <cellStyle name="40% - Accent6 2 7 5 3 2" xfId="30393"/>
    <cellStyle name="40% - Accent6 2 7 5 4" xfId="30394"/>
    <cellStyle name="40% - Accent6 2 7 5 5" xfId="30395"/>
    <cellStyle name="40% - Accent6 2 7 5 6" xfId="30396"/>
    <cellStyle name="40% - Accent6 2 7 5 7" xfId="30397"/>
    <cellStyle name="40% - Accent6 2 7 6" xfId="30398"/>
    <cellStyle name="40% - Accent6 2 7 6 2" xfId="30399"/>
    <cellStyle name="40% - Accent6 2 7 7" xfId="30400"/>
    <cellStyle name="40% - Accent6 2 7 7 2" xfId="30401"/>
    <cellStyle name="40% - Accent6 2 7 8" xfId="30402"/>
    <cellStyle name="40% - Accent6 2 7 9" xfId="30403"/>
    <cellStyle name="40% - Accent6 2 8" xfId="30404"/>
    <cellStyle name="40% - Accent6 2 8 10" xfId="30405"/>
    <cellStyle name="40% - Accent6 2 8 11" xfId="30406"/>
    <cellStyle name="40% - Accent6 2 8 2" xfId="30407"/>
    <cellStyle name="40% - Accent6 2 8 2 10" xfId="30408"/>
    <cellStyle name="40% - Accent6 2 8 2 2" xfId="30409"/>
    <cellStyle name="40% - Accent6 2 8 2 2 2" xfId="30410"/>
    <cellStyle name="40% - Accent6 2 8 2 2 2 2" xfId="30411"/>
    <cellStyle name="40% - Accent6 2 8 2 2 3" xfId="30412"/>
    <cellStyle name="40% - Accent6 2 8 2 2 3 2" xfId="30413"/>
    <cellStyle name="40% - Accent6 2 8 2 2 4" xfId="30414"/>
    <cellStyle name="40% - Accent6 2 8 2 2 5" xfId="30415"/>
    <cellStyle name="40% - Accent6 2 8 2 2 6" xfId="30416"/>
    <cellStyle name="40% - Accent6 2 8 2 2 7" xfId="30417"/>
    <cellStyle name="40% - Accent6 2 8 2 3" xfId="30418"/>
    <cellStyle name="40% - Accent6 2 8 2 3 2" xfId="30419"/>
    <cellStyle name="40% - Accent6 2 8 2 3 2 2" xfId="30420"/>
    <cellStyle name="40% - Accent6 2 8 2 3 3" xfId="30421"/>
    <cellStyle name="40% - Accent6 2 8 2 3 3 2" xfId="30422"/>
    <cellStyle name="40% - Accent6 2 8 2 3 4" xfId="30423"/>
    <cellStyle name="40% - Accent6 2 8 2 3 5" xfId="30424"/>
    <cellStyle name="40% - Accent6 2 8 2 3 6" xfId="30425"/>
    <cellStyle name="40% - Accent6 2 8 2 3 7" xfId="30426"/>
    <cellStyle name="40% - Accent6 2 8 2 4" xfId="30427"/>
    <cellStyle name="40% - Accent6 2 8 2 4 2" xfId="30428"/>
    <cellStyle name="40% - Accent6 2 8 2 4 2 2" xfId="30429"/>
    <cellStyle name="40% - Accent6 2 8 2 4 3" xfId="30430"/>
    <cellStyle name="40% - Accent6 2 8 2 4 3 2" xfId="30431"/>
    <cellStyle name="40% - Accent6 2 8 2 4 4" xfId="30432"/>
    <cellStyle name="40% - Accent6 2 8 2 4 5" xfId="30433"/>
    <cellStyle name="40% - Accent6 2 8 2 4 6" xfId="30434"/>
    <cellStyle name="40% - Accent6 2 8 2 4 7" xfId="30435"/>
    <cellStyle name="40% - Accent6 2 8 2 5" xfId="30436"/>
    <cellStyle name="40% - Accent6 2 8 2 5 2" xfId="30437"/>
    <cellStyle name="40% - Accent6 2 8 2 6" xfId="30438"/>
    <cellStyle name="40% - Accent6 2 8 2 6 2" xfId="30439"/>
    <cellStyle name="40% - Accent6 2 8 2 7" xfId="30440"/>
    <cellStyle name="40% - Accent6 2 8 2 8" xfId="30441"/>
    <cellStyle name="40% - Accent6 2 8 2 9" xfId="30442"/>
    <cellStyle name="40% - Accent6 2 8 3" xfId="30443"/>
    <cellStyle name="40% - Accent6 2 8 3 2" xfId="30444"/>
    <cellStyle name="40% - Accent6 2 8 3 2 2" xfId="30445"/>
    <cellStyle name="40% - Accent6 2 8 3 3" xfId="30446"/>
    <cellStyle name="40% - Accent6 2 8 3 3 2" xfId="30447"/>
    <cellStyle name="40% - Accent6 2 8 3 4" xfId="30448"/>
    <cellStyle name="40% - Accent6 2 8 3 5" xfId="30449"/>
    <cellStyle name="40% - Accent6 2 8 3 6" xfId="30450"/>
    <cellStyle name="40% - Accent6 2 8 3 7" xfId="30451"/>
    <cellStyle name="40% - Accent6 2 8 4" xfId="30452"/>
    <cellStyle name="40% - Accent6 2 8 4 2" xfId="30453"/>
    <cellStyle name="40% - Accent6 2 8 4 2 2" xfId="30454"/>
    <cellStyle name="40% - Accent6 2 8 4 3" xfId="30455"/>
    <cellStyle name="40% - Accent6 2 8 4 3 2" xfId="30456"/>
    <cellStyle name="40% - Accent6 2 8 4 4" xfId="30457"/>
    <cellStyle name="40% - Accent6 2 8 4 5" xfId="30458"/>
    <cellStyle name="40% - Accent6 2 8 4 6" xfId="30459"/>
    <cellStyle name="40% - Accent6 2 8 4 7" xfId="30460"/>
    <cellStyle name="40% - Accent6 2 8 5" xfId="30461"/>
    <cellStyle name="40% - Accent6 2 8 5 2" xfId="30462"/>
    <cellStyle name="40% - Accent6 2 8 5 2 2" xfId="30463"/>
    <cellStyle name="40% - Accent6 2 8 5 3" xfId="30464"/>
    <cellStyle name="40% - Accent6 2 8 5 3 2" xfId="30465"/>
    <cellStyle name="40% - Accent6 2 8 5 4" xfId="30466"/>
    <cellStyle name="40% - Accent6 2 8 5 5" xfId="30467"/>
    <cellStyle name="40% - Accent6 2 8 5 6" xfId="30468"/>
    <cellStyle name="40% - Accent6 2 8 5 7" xfId="30469"/>
    <cellStyle name="40% - Accent6 2 8 6" xfId="30470"/>
    <cellStyle name="40% - Accent6 2 8 6 2" xfId="30471"/>
    <cellStyle name="40% - Accent6 2 8 7" xfId="30472"/>
    <cellStyle name="40% - Accent6 2 8 7 2" xfId="30473"/>
    <cellStyle name="40% - Accent6 2 8 8" xfId="30474"/>
    <cellStyle name="40% - Accent6 2 8 9" xfId="30475"/>
    <cellStyle name="40% - Accent6 2 9" xfId="30476"/>
    <cellStyle name="40% - Accent6 2 9 10" xfId="30477"/>
    <cellStyle name="40% - Accent6 2 9 2" xfId="30478"/>
    <cellStyle name="40% - Accent6 2 9 2 2" xfId="30479"/>
    <cellStyle name="40% - Accent6 2 9 2 2 2" xfId="30480"/>
    <cellStyle name="40% - Accent6 2 9 2 3" xfId="30481"/>
    <cellStyle name="40% - Accent6 2 9 2 3 2" xfId="30482"/>
    <cellStyle name="40% - Accent6 2 9 2 4" xfId="30483"/>
    <cellStyle name="40% - Accent6 2 9 2 5" xfId="30484"/>
    <cellStyle name="40% - Accent6 2 9 2 6" xfId="30485"/>
    <cellStyle name="40% - Accent6 2 9 2 7" xfId="30486"/>
    <cellStyle name="40% - Accent6 2 9 3" xfId="30487"/>
    <cellStyle name="40% - Accent6 2 9 3 2" xfId="30488"/>
    <cellStyle name="40% - Accent6 2 9 3 2 2" xfId="30489"/>
    <cellStyle name="40% - Accent6 2 9 3 3" xfId="30490"/>
    <cellStyle name="40% - Accent6 2 9 3 3 2" xfId="30491"/>
    <cellStyle name="40% - Accent6 2 9 3 4" xfId="30492"/>
    <cellStyle name="40% - Accent6 2 9 3 5" xfId="30493"/>
    <cellStyle name="40% - Accent6 2 9 3 6" xfId="30494"/>
    <cellStyle name="40% - Accent6 2 9 3 7" xfId="30495"/>
    <cellStyle name="40% - Accent6 2 9 4" xfId="30496"/>
    <cellStyle name="40% - Accent6 2 9 4 2" xfId="30497"/>
    <cellStyle name="40% - Accent6 2 9 4 2 2" xfId="30498"/>
    <cellStyle name="40% - Accent6 2 9 4 3" xfId="30499"/>
    <cellStyle name="40% - Accent6 2 9 4 3 2" xfId="30500"/>
    <cellStyle name="40% - Accent6 2 9 4 4" xfId="30501"/>
    <cellStyle name="40% - Accent6 2 9 4 5" xfId="30502"/>
    <cellStyle name="40% - Accent6 2 9 4 6" xfId="30503"/>
    <cellStyle name="40% - Accent6 2 9 4 7" xfId="30504"/>
    <cellStyle name="40% - Accent6 2 9 5" xfId="30505"/>
    <cellStyle name="40% - Accent6 2 9 5 2" xfId="30506"/>
    <cellStyle name="40% - Accent6 2 9 6" xfId="30507"/>
    <cellStyle name="40% - Accent6 2 9 6 2" xfId="30508"/>
    <cellStyle name="40% - Accent6 2 9 7" xfId="30509"/>
    <cellStyle name="40% - Accent6 2 9 8" xfId="30510"/>
    <cellStyle name="40% - Accent6 2 9 9" xfId="30511"/>
    <cellStyle name="40% - Accent6 3" xfId="502"/>
    <cellStyle name="40% - Accent6 3 10" xfId="30512"/>
    <cellStyle name="40% - Accent6 3 10 2" xfId="30513"/>
    <cellStyle name="40% - Accent6 3 10 2 2" xfId="30514"/>
    <cellStyle name="40% - Accent6 3 10 3" xfId="30515"/>
    <cellStyle name="40% - Accent6 3 10 3 2" xfId="30516"/>
    <cellStyle name="40% - Accent6 3 10 4" xfId="30517"/>
    <cellStyle name="40% - Accent6 3 10 5" xfId="30518"/>
    <cellStyle name="40% - Accent6 3 10 6" xfId="30519"/>
    <cellStyle name="40% - Accent6 3 10 7" xfId="30520"/>
    <cellStyle name="40% - Accent6 3 11" xfId="30521"/>
    <cellStyle name="40% - Accent6 3 11 2" xfId="30522"/>
    <cellStyle name="40% - Accent6 3 11 2 2" xfId="30523"/>
    <cellStyle name="40% - Accent6 3 11 3" xfId="30524"/>
    <cellStyle name="40% - Accent6 3 11 3 2" xfId="30525"/>
    <cellStyle name="40% - Accent6 3 11 4" xfId="30526"/>
    <cellStyle name="40% - Accent6 3 11 5" xfId="30527"/>
    <cellStyle name="40% - Accent6 3 11 6" xfId="30528"/>
    <cellStyle name="40% - Accent6 3 11 7" xfId="30529"/>
    <cellStyle name="40% - Accent6 3 12" xfId="30530"/>
    <cellStyle name="40% - Accent6 3 12 2" xfId="30531"/>
    <cellStyle name="40% - Accent6 3 12 2 2" xfId="30532"/>
    <cellStyle name="40% - Accent6 3 12 3" xfId="30533"/>
    <cellStyle name="40% - Accent6 3 12 3 2" xfId="30534"/>
    <cellStyle name="40% - Accent6 3 12 4" xfId="30535"/>
    <cellStyle name="40% - Accent6 3 12 5" xfId="30536"/>
    <cellStyle name="40% - Accent6 3 12 6" xfId="30537"/>
    <cellStyle name="40% - Accent6 3 12 7" xfId="30538"/>
    <cellStyle name="40% - Accent6 3 13" xfId="30539"/>
    <cellStyle name="40% - Accent6 3 13 2" xfId="30540"/>
    <cellStyle name="40% - Accent6 3 14" xfId="30541"/>
    <cellStyle name="40% - Accent6 3 14 2" xfId="30542"/>
    <cellStyle name="40% - Accent6 3 15" xfId="30543"/>
    <cellStyle name="40% - Accent6 3 16" xfId="30544"/>
    <cellStyle name="40% - Accent6 3 17" xfId="30545"/>
    <cellStyle name="40% - Accent6 3 18" xfId="30546"/>
    <cellStyle name="40% - Accent6 3 2" xfId="30547"/>
    <cellStyle name="40% - Accent6 3 2 10" xfId="30548"/>
    <cellStyle name="40% - Accent6 3 2 11" xfId="30549"/>
    <cellStyle name="40% - Accent6 3 2 12" xfId="30550"/>
    <cellStyle name="40% - Accent6 3 2 13" xfId="30551"/>
    <cellStyle name="40% - Accent6 3 2 2" xfId="30552"/>
    <cellStyle name="40% - Accent6 3 2 2 10" xfId="30553"/>
    <cellStyle name="40% - Accent6 3 2 2 11" xfId="30554"/>
    <cellStyle name="40% - Accent6 3 2 2 2" xfId="30555"/>
    <cellStyle name="40% - Accent6 3 2 2 2 10" xfId="30556"/>
    <cellStyle name="40% - Accent6 3 2 2 2 2" xfId="30557"/>
    <cellStyle name="40% - Accent6 3 2 2 2 2 2" xfId="30558"/>
    <cellStyle name="40% - Accent6 3 2 2 2 2 2 2" xfId="30559"/>
    <cellStyle name="40% - Accent6 3 2 2 2 2 3" xfId="30560"/>
    <cellStyle name="40% - Accent6 3 2 2 2 2 3 2" xfId="30561"/>
    <cellStyle name="40% - Accent6 3 2 2 2 2 4" xfId="30562"/>
    <cellStyle name="40% - Accent6 3 2 2 2 2 5" xfId="30563"/>
    <cellStyle name="40% - Accent6 3 2 2 2 2 6" xfId="30564"/>
    <cellStyle name="40% - Accent6 3 2 2 2 2 7" xfId="30565"/>
    <cellStyle name="40% - Accent6 3 2 2 2 3" xfId="30566"/>
    <cellStyle name="40% - Accent6 3 2 2 2 3 2" xfId="30567"/>
    <cellStyle name="40% - Accent6 3 2 2 2 3 2 2" xfId="30568"/>
    <cellStyle name="40% - Accent6 3 2 2 2 3 3" xfId="30569"/>
    <cellStyle name="40% - Accent6 3 2 2 2 3 3 2" xfId="30570"/>
    <cellStyle name="40% - Accent6 3 2 2 2 3 4" xfId="30571"/>
    <cellStyle name="40% - Accent6 3 2 2 2 3 5" xfId="30572"/>
    <cellStyle name="40% - Accent6 3 2 2 2 3 6" xfId="30573"/>
    <cellStyle name="40% - Accent6 3 2 2 2 3 7" xfId="30574"/>
    <cellStyle name="40% - Accent6 3 2 2 2 4" xfId="30575"/>
    <cellStyle name="40% - Accent6 3 2 2 2 4 2" xfId="30576"/>
    <cellStyle name="40% - Accent6 3 2 2 2 4 2 2" xfId="30577"/>
    <cellStyle name="40% - Accent6 3 2 2 2 4 3" xfId="30578"/>
    <cellStyle name="40% - Accent6 3 2 2 2 4 3 2" xfId="30579"/>
    <cellStyle name="40% - Accent6 3 2 2 2 4 4" xfId="30580"/>
    <cellStyle name="40% - Accent6 3 2 2 2 4 5" xfId="30581"/>
    <cellStyle name="40% - Accent6 3 2 2 2 4 6" xfId="30582"/>
    <cellStyle name="40% - Accent6 3 2 2 2 4 7" xfId="30583"/>
    <cellStyle name="40% - Accent6 3 2 2 2 5" xfId="30584"/>
    <cellStyle name="40% - Accent6 3 2 2 2 5 2" xfId="30585"/>
    <cellStyle name="40% - Accent6 3 2 2 2 6" xfId="30586"/>
    <cellStyle name="40% - Accent6 3 2 2 2 6 2" xfId="30587"/>
    <cellStyle name="40% - Accent6 3 2 2 2 7" xfId="30588"/>
    <cellStyle name="40% - Accent6 3 2 2 2 8" xfId="30589"/>
    <cellStyle name="40% - Accent6 3 2 2 2 9" xfId="30590"/>
    <cellStyle name="40% - Accent6 3 2 2 3" xfId="30591"/>
    <cellStyle name="40% - Accent6 3 2 2 3 2" xfId="30592"/>
    <cellStyle name="40% - Accent6 3 2 2 3 2 2" xfId="30593"/>
    <cellStyle name="40% - Accent6 3 2 2 3 3" xfId="30594"/>
    <cellStyle name="40% - Accent6 3 2 2 3 3 2" xfId="30595"/>
    <cellStyle name="40% - Accent6 3 2 2 3 4" xfId="30596"/>
    <cellStyle name="40% - Accent6 3 2 2 3 5" xfId="30597"/>
    <cellStyle name="40% - Accent6 3 2 2 3 6" xfId="30598"/>
    <cellStyle name="40% - Accent6 3 2 2 3 7" xfId="30599"/>
    <cellStyle name="40% - Accent6 3 2 2 4" xfId="30600"/>
    <cellStyle name="40% - Accent6 3 2 2 4 2" xfId="30601"/>
    <cellStyle name="40% - Accent6 3 2 2 4 2 2" xfId="30602"/>
    <cellStyle name="40% - Accent6 3 2 2 4 3" xfId="30603"/>
    <cellStyle name="40% - Accent6 3 2 2 4 3 2" xfId="30604"/>
    <cellStyle name="40% - Accent6 3 2 2 4 4" xfId="30605"/>
    <cellStyle name="40% - Accent6 3 2 2 4 5" xfId="30606"/>
    <cellStyle name="40% - Accent6 3 2 2 4 6" xfId="30607"/>
    <cellStyle name="40% - Accent6 3 2 2 4 7" xfId="30608"/>
    <cellStyle name="40% - Accent6 3 2 2 5" xfId="30609"/>
    <cellStyle name="40% - Accent6 3 2 2 5 2" xfId="30610"/>
    <cellStyle name="40% - Accent6 3 2 2 5 2 2" xfId="30611"/>
    <cellStyle name="40% - Accent6 3 2 2 5 3" xfId="30612"/>
    <cellStyle name="40% - Accent6 3 2 2 5 3 2" xfId="30613"/>
    <cellStyle name="40% - Accent6 3 2 2 5 4" xfId="30614"/>
    <cellStyle name="40% - Accent6 3 2 2 5 5" xfId="30615"/>
    <cellStyle name="40% - Accent6 3 2 2 5 6" xfId="30616"/>
    <cellStyle name="40% - Accent6 3 2 2 5 7" xfId="30617"/>
    <cellStyle name="40% - Accent6 3 2 2 6" xfId="30618"/>
    <cellStyle name="40% - Accent6 3 2 2 6 2" xfId="30619"/>
    <cellStyle name="40% - Accent6 3 2 2 7" xfId="30620"/>
    <cellStyle name="40% - Accent6 3 2 2 7 2" xfId="30621"/>
    <cellStyle name="40% - Accent6 3 2 2 8" xfId="30622"/>
    <cellStyle name="40% - Accent6 3 2 2 9" xfId="30623"/>
    <cellStyle name="40% - Accent6 3 2 3" xfId="30624"/>
    <cellStyle name="40% - Accent6 3 2 3 10" xfId="30625"/>
    <cellStyle name="40% - Accent6 3 2 3 11" xfId="30626"/>
    <cellStyle name="40% - Accent6 3 2 3 2" xfId="30627"/>
    <cellStyle name="40% - Accent6 3 2 3 2 10" xfId="30628"/>
    <cellStyle name="40% - Accent6 3 2 3 2 2" xfId="30629"/>
    <cellStyle name="40% - Accent6 3 2 3 2 2 2" xfId="30630"/>
    <cellStyle name="40% - Accent6 3 2 3 2 2 2 2" xfId="30631"/>
    <cellStyle name="40% - Accent6 3 2 3 2 2 3" xfId="30632"/>
    <cellStyle name="40% - Accent6 3 2 3 2 2 3 2" xfId="30633"/>
    <cellStyle name="40% - Accent6 3 2 3 2 2 4" xfId="30634"/>
    <cellStyle name="40% - Accent6 3 2 3 2 2 5" xfId="30635"/>
    <cellStyle name="40% - Accent6 3 2 3 2 2 6" xfId="30636"/>
    <cellStyle name="40% - Accent6 3 2 3 2 2 7" xfId="30637"/>
    <cellStyle name="40% - Accent6 3 2 3 2 3" xfId="30638"/>
    <cellStyle name="40% - Accent6 3 2 3 2 3 2" xfId="30639"/>
    <cellStyle name="40% - Accent6 3 2 3 2 3 2 2" xfId="30640"/>
    <cellStyle name="40% - Accent6 3 2 3 2 3 3" xfId="30641"/>
    <cellStyle name="40% - Accent6 3 2 3 2 3 3 2" xfId="30642"/>
    <cellStyle name="40% - Accent6 3 2 3 2 3 4" xfId="30643"/>
    <cellStyle name="40% - Accent6 3 2 3 2 3 5" xfId="30644"/>
    <cellStyle name="40% - Accent6 3 2 3 2 3 6" xfId="30645"/>
    <cellStyle name="40% - Accent6 3 2 3 2 3 7" xfId="30646"/>
    <cellStyle name="40% - Accent6 3 2 3 2 4" xfId="30647"/>
    <cellStyle name="40% - Accent6 3 2 3 2 4 2" xfId="30648"/>
    <cellStyle name="40% - Accent6 3 2 3 2 4 2 2" xfId="30649"/>
    <cellStyle name="40% - Accent6 3 2 3 2 4 3" xfId="30650"/>
    <cellStyle name="40% - Accent6 3 2 3 2 4 3 2" xfId="30651"/>
    <cellStyle name="40% - Accent6 3 2 3 2 4 4" xfId="30652"/>
    <cellStyle name="40% - Accent6 3 2 3 2 4 5" xfId="30653"/>
    <cellStyle name="40% - Accent6 3 2 3 2 4 6" xfId="30654"/>
    <cellStyle name="40% - Accent6 3 2 3 2 4 7" xfId="30655"/>
    <cellStyle name="40% - Accent6 3 2 3 2 5" xfId="30656"/>
    <cellStyle name="40% - Accent6 3 2 3 2 5 2" xfId="30657"/>
    <cellStyle name="40% - Accent6 3 2 3 2 6" xfId="30658"/>
    <cellStyle name="40% - Accent6 3 2 3 2 6 2" xfId="30659"/>
    <cellStyle name="40% - Accent6 3 2 3 2 7" xfId="30660"/>
    <cellStyle name="40% - Accent6 3 2 3 2 8" xfId="30661"/>
    <cellStyle name="40% - Accent6 3 2 3 2 9" xfId="30662"/>
    <cellStyle name="40% - Accent6 3 2 3 3" xfId="30663"/>
    <cellStyle name="40% - Accent6 3 2 3 3 2" xfId="30664"/>
    <cellStyle name="40% - Accent6 3 2 3 3 2 2" xfId="30665"/>
    <cellStyle name="40% - Accent6 3 2 3 3 3" xfId="30666"/>
    <cellStyle name="40% - Accent6 3 2 3 3 3 2" xfId="30667"/>
    <cellStyle name="40% - Accent6 3 2 3 3 4" xfId="30668"/>
    <cellStyle name="40% - Accent6 3 2 3 3 5" xfId="30669"/>
    <cellStyle name="40% - Accent6 3 2 3 3 6" xfId="30670"/>
    <cellStyle name="40% - Accent6 3 2 3 3 7" xfId="30671"/>
    <cellStyle name="40% - Accent6 3 2 3 4" xfId="30672"/>
    <cellStyle name="40% - Accent6 3 2 3 4 2" xfId="30673"/>
    <cellStyle name="40% - Accent6 3 2 3 4 2 2" xfId="30674"/>
    <cellStyle name="40% - Accent6 3 2 3 4 3" xfId="30675"/>
    <cellStyle name="40% - Accent6 3 2 3 4 3 2" xfId="30676"/>
    <cellStyle name="40% - Accent6 3 2 3 4 4" xfId="30677"/>
    <cellStyle name="40% - Accent6 3 2 3 4 5" xfId="30678"/>
    <cellStyle name="40% - Accent6 3 2 3 4 6" xfId="30679"/>
    <cellStyle name="40% - Accent6 3 2 3 4 7" xfId="30680"/>
    <cellStyle name="40% - Accent6 3 2 3 5" xfId="30681"/>
    <cellStyle name="40% - Accent6 3 2 3 5 2" xfId="30682"/>
    <cellStyle name="40% - Accent6 3 2 3 5 2 2" xfId="30683"/>
    <cellStyle name="40% - Accent6 3 2 3 5 3" xfId="30684"/>
    <cellStyle name="40% - Accent6 3 2 3 5 3 2" xfId="30685"/>
    <cellStyle name="40% - Accent6 3 2 3 5 4" xfId="30686"/>
    <cellStyle name="40% - Accent6 3 2 3 5 5" xfId="30687"/>
    <cellStyle name="40% - Accent6 3 2 3 5 6" xfId="30688"/>
    <cellStyle name="40% - Accent6 3 2 3 5 7" xfId="30689"/>
    <cellStyle name="40% - Accent6 3 2 3 6" xfId="30690"/>
    <cellStyle name="40% - Accent6 3 2 3 6 2" xfId="30691"/>
    <cellStyle name="40% - Accent6 3 2 3 7" xfId="30692"/>
    <cellStyle name="40% - Accent6 3 2 3 7 2" xfId="30693"/>
    <cellStyle name="40% - Accent6 3 2 3 8" xfId="30694"/>
    <cellStyle name="40% - Accent6 3 2 3 9" xfId="30695"/>
    <cellStyle name="40% - Accent6 3 2 4" xfId="30696"/>
    <cellStyle name="40% - Accent6 3 2 4 10" xfId="30697"/>
    <cellStyle name="40% - Accent6 3 2 4 2" xfId="30698"/>
    <cellStyle name="40% - Accent6 3 2 4 2 2" xfId="30699"/>
    <cellStyle name="40% - Accent6 3 2 4 2 2 2" xfId="30700"/>
    <cellStyle name="40% - Accent6 3 2 4 2 3" xfId="30701"/>
    <cellStyle name="40% - Accent6 3 2 4 2 3 2" xfId="30702"/>
    <cellStyle name="40% - Accent6 3 2 4 2 4" xfId="30703"/>
    <cellStyle name="40% - Accent6 3 2 4 2 5" xfId="30704"/>
    <cellStyle name="40% - Accent6 3 2 4 2 6" xfId="30705"/>
    <cellStyle name="40% - Accent6 3 2 4 2 7" xfId="30706"/>
    <cellStyle name="40% - Accent6 3 2 4 3" xfId="30707"/>
    <cellStyle name="40% - Accent6 3 2 4 3 2" xfId="30708"/>
    <cellStyle name="40% - Accent6 3 2 4 3 2 2" xfId="30709"/>
    <cellStyle name="40% - Accent6 3 2 4 3 3" xfId="30710"/>
    <cellStyle name="40% - Accent6 3 2 4 3 3 2" xfId="30711"/>
    <cellStyle name="40% - Accent6 3 2 4 3 4" xfId="30712"/>
    <cellStyle name="40% - Accent6 3 2 4 3 5" xfId="30713"/>
    <cellStyle name="40% - Accent6 3 2 4 3 6" xfId="30714"/>
    <cellStyle name="40% - Accent6 3 2 4 3 7" xfId="30715"/>
    <cellStyle name="40% - Accent6 3 2 4 4" xfId="30716"/>
    <cellStyle name="40% - Accent6 3 2 4 4 2" xfId="30717"/>
    <cellStyle name="40% - Accent6 3 2 4 4 2 2" xfId="30718"/>
    <cellStyle name="40% - Accent6 3 2 4 4 3" xfId="30719"/>
    <cellStyle name="40% - Accent6 3 2 4 4 3 2" xfId="30720"/>
    <cellStyle name="40% - Accent6 3 2 4 4 4" xfId="30721"/>
    <cellStyle name="40% - Accent6 3 2 4 4 5" xfId="30722"/>
    <cellStyle name="40% - Accent6 3 2 4 4 6" xfId="30723"/>
    <cellStyle name="40% - Accent6 3 2 4 4 7" xfId="30724"/>
    <cellStyle name="40% - Accent6 3 2 4 5" xfId="30725"/>
    <cellStyle name="40% - Accent6 3 2 4 5 2" xfId="30726"/>
    <cellStyle name="40% - Accent6 3 2 4 6" xfId="30727"/>
    <cellStyle name="40% - Accent6 3 2 4 6 2" xfId="30728"/>
    <cellStyle name="40% - Accent6 3 2 4 7" xfId="30729"/>
    <cellStyle name="40% - Accent6 3 2 4 8" xfId="30730"/>
    <cellStyle name="40% - Accent6 3 2 4 9" xfId="30731"/>
    <cellStyle name="40% - Accent6 3 2 5" xfId="30732"/>
    <cellStyle name="40% - Accent6 3 2 5 2" xfId="30733"/>
    <cellStyle name="40% - Accent6 3 2 5 2 2" xfId="30734"/>
    <cellStyle name="40% - Accent6 3 2 5 3" xfId="30735"/>
    <cellStyle name="40% - Accent6 3 2 5 3 2" xfId="30736"/>
    <cellStyle name="40% - Accent6 3 2 5 4" xfId="30737"/>
    <cellStyle name="40% - Accent6 3 2 5 5" xfId="30738"/>
    <cellStyle name="40% - Accent6 3 2 5 6" xfId="30739"/>
    <cellStyle name="40% - Accent6 3 2 5 7" xfId="30740"/>
    <cellStyle name="40% - Accent6 3 2 6" xfId="30741"/>
    <cellStyle name="40% - Accent6 3 2 6 2" xfId="30742"/>
    <cellStyle name="40% - Accent6 3 2 6 2 2" xfId="30743"/>
    <cellStyle name="40% - Accent6 3 2 6 3" xfId="30744"/>
    <cellStyle name="40% - Accent6 3 2 6 3 2" xfId="30745"/>
    <cellStyle name="40% - Accent6 3 2 6 4" xfId="30746"/>
    <cellStyle name="40% - Accent6 3 2 6 5" xfId="30747"/>
    <cellStyle name="40% - Accent6 3 2 6 6" xfId="30748"/>
    <cellStyle name="40% - Accent6 3 2 6 7" xfId="30749"/>
    <cellStyle name="40% - Accent6 3 2 7" xfId="30750"/>
    <cellStyle name="40% - Accent6 3 2 7 2" xfId="30751"/>
    <cellStyle name="40% - Accent6 3 2 7 2 2" xfId="30752"/>
    <cellStyle name="40% - Accent6 3 2 7 3" xfId="30753"/>
    <cellStyle name="40% - Accent6 3 2 7 3 2" xfId="30754"/>
    <cellStyle name="40% - Accent6 3 2 7 4" xfId="30755"/>
    <cellStyle name="40% - Accent6 3 2 7 5" xfId="30756"/>
    <cellStyle name="40% - Accent6 3 2 7 6" xfId="30757"/>
    <cellStyle name="40% - Accent6 3 2 7 7" xfId="30758"/>
    <cellStyle name="40% - Accent6 3 2 8" xfId="30759"/>
    <cellStyle name="40% - Accent6 3 2 8 2" xfId="30760"/>
    <cellStyle name="40% - Accent6 3 2 9" xfId="30761"/>
    <cellStyle name="40% - Accent6 3 2 9 2" xfId="30762"/>
    <cellStyle name="40% - Accent6 3 3" xfId="30763"/>
    <cellStyle name="40% - Accent6 3 3 10" xfId="30764"/>
    <cellStyle name="40% - Accent6 3 3 11" xfId="30765"/>
    <cellStyle name="40% - Accent6 3 3 12" xfId="30766"/>
    <cellStyle name="40% - Accent6 3 3 13" xfId="30767"/>
    <cellStyle name="40% - Accent6 3 3 2" xfId="30768"/>
    <cellStyle name="40% - Accent6 3 3 2 10" xfId="30769"/>
    <cellStyle name="40% - Accent6 3 3 2 11" xfId="30770"/>
    <cellStyle name="40% - Accent6 3 3 2 2" xfId="30771"/>
    <cellStyle name="40% - Accent6 3 3 2 2 10" xfId="30772"/>
    <cellStyle name="40% - Accent6 3 3 2 2 2" xfId="30773"/>
    <cellStyle name="40% - Accent6 3 3 2 2 2 2" xfId="30774"/>
    <cellStyle name="40% - Accent6 3 3 2 2 2 2 2" xfId="30775"/>
    <cellStyle name="40% - Accent6 3 3 2 2 2 3" xfId="30776"/>
    <cellStyle name="40% - Accent6 3 3 2 2 2 3 2" xfId="30777"/>
    <cellStyle name="40% - Accent6 3 3 2 2 2 4" xfId="30778"/>
    <cellStyle name="40% - Accent6 3 3 2 2 2 5" xfId="30779"/>
    <cellStyle name="40% - Accent6 3 3 2 2 2 6" xfId="30780"/>
    <cellStyle name="40% - Accent6 3 3 2 2 2 7" xfId="30781"/>
    <cellStyle name="40% - Accent6 3 3 2 2 3" xfId="30782"/>
    <cellStyle name="40% - Accent6 3 3 2 2 3 2" xfId="30783"/>
    <cellStyle name="40% - Accent6 3 3 2 2 3 2 2" xfId="30784"/>
    <cellStyle name="40% - Accent6 3 3 2 2 3 3" xfId="30785"/>
    <cellStyle name="40% - Accent6 3 3 2 2 3 3 2" xfId="30786"/>
    <cellStyle name="40% - Accent6 3 3 2 2 3 4" xfId="30787"/>
    <cellStyle name="40% - Accent6 3 3 2 2 3 5" xfId="30788"/>
    <cellStyle name="40% - Accent6 3 3 2 2 3 6" xfId="30789"/>
    <cellStyle name="40% - Accent6 3 3 2 2 3 7" xfId="30790"/>
    <cellStyle name="40% - Accent6 3 3 2 2 4" xfId="30791"/>
    <cellStyle name="40% - Accent6 3 3 2 2 4 2" xfId="30792"/>
    <cellStyle name="40% - Accent6 3 3 2 2 4 2 2" xfId="30793"/>
    <cellStyle name="40% - Accent6 3 3 2 2 4 3" xfId="30794"/>
    <cellStyle name="40% - Accent6 3 3 2 2 4 3 2" xfId="30795"/>
    <cellStyle name="40% - Accent6 3 3 2 2 4 4" xfId="30796"/>
    <cellStyle name="40% - Accent6 3 3 2 2 4 5" xfId="30797"/>
    <cellStyle name="40% - Accent6 3 3 2 2 4 6" xfId="30798"/>
    <cellStyle name="40% - Accent6 3 3 2 2 4 7" xfId="30799"/>
    <cellStyle name="40% - Accent6 3 3 2 2 5" xfId="30800"/>
    <cellStyle name="40% - Accent6 3 3 2 2 5 2" xfId="30801"/>
    <cellStyle name="40% - Accent6 3 3 2 2 6" xfId="30802"/>
    <cellStyle name="40% - Accent6 3 3 2 2 6 2" xfId="30803"/>
    <cellStyle name="40% - Accent6 3 3 2 2 7" xfId="30804"/>
    <cellStyle name="40% - Accent6 3 3 2 2 8" xfId="30805"/>
    <cellStyle name="40% - Accent6 3 3 2 2 9" xfId="30806"/>
    <cellStyle name="40% - Accent6 3 3 2 3" xfId="30807"/>
    <cellStyle name="40% - Accent6 3 3 2 3 2" xfId="30808"/>
    <cellStyle name="40% - Accent6 3 3 2 3 2 2" xfId="30809"/>
    <cellStyle name="40% - Accent6 3 3 2 3 3" xfId="30810"/>
    <cellStyle name="40% - Accent6 3 3 2 3 3 2" xfId="30811"/>
    <cellStyle name="40% - Accent6 3 3 2 3 4" xfId="30812"/>
    <cellStyle name="40% - Accent6 3 3 2 3 5" xfId="30813"/>
    <cellStyle name="40% - Accent6 3 3 2 3 6" xfId="30814"/>
    <cellStyle name="40% - Accent6 3 3 2 3 7" xfId="30815"/>
    <cellStyle name="40% - Accent6 3 3 2 4" xfId="30816"/>
    <cellStyle name="40% - Accent6 3 3 2 4 2" xfId="30817"/>
    <cellStyle name="40% - Accent6 3 3 2 4 2 2" xfId="30818"/>
    <cellStyle name="40% - Accent6 3 3 2 4 3" xfId="30819"/>
    <cellStyle name="40% - Accent6 3 3 2 4 3 2" xfId="30820"/>
    <cellStyle name="40% - Accent6 3 3 2 4 4" xfId="30821"/>
    <cellStyle name="40% - Accent6 3 3 2 4 5" xfId="30822"/>
    <cellStyle name="40% - Accent6 3 3 2 4 6" xfId="30823"/>
    <cellStyle name="40% - Accent6 3 3 2 4 7" xfId="30824"/>
    <cellStyle name="40% - Accent6 3 3 2 5" xfId="30825"/>
    <cellStyle name="40% - Accent6 3 3 2 5 2" xfId="30826"/>
    <cellStyle name="40% - Accent6 3 3 2 5 2 2" xfId="30827"/>
    <cellStyle name="40% - Accent6 3 3 2 5 3" xfId="30828"/>
    <cellStyle name="40% - Accent6 3 3 2 5 3 2" xfId="30829"/>
    <cellStyle name="40% - Accent6 3 3 2 5 4" xfId="30830"/>
    <cellStyle name="40% - Accent6 3 3 2 5 5" xfId="30831"/>
    <cellStyle name="40% - Accent6 3 3 2 5 6" xfId="30832"/>
    <cellStyle name="40% - Accent6 3 3 2 5 7" xfId="30833"/>
    <cellStyle name="40% - Accent6 3 3 2 6" xfId="30834"/>
    <cellStyle name="40% - Accent6 3 3 2 6 2" xfId="30835"/>
    <cellStyle name="40% - Accent6 3 3 2 7" xfId="30836"/>
    <cellStyle name="40% - Accent6 3 3 2 7 2" xfId="30837"/>
    <cellStyle name="40% - Accent6 3 3 2 8" xfId="30838"/>
    <cellStyle name="40% - Accent6 3 3 2 9" xfId="30839"/>
    <cellStyle name="40% - Accent6 3 3 3" xfId="30840"/>
    <cellStyle name="40% - Accent6 3 3 3 10" xfId="30841"/>
    <cellStyle name="40% - Accent6 3 3 3 11" xfId="30842"/>
    <cellStyle name="40% - Accent6 3 3 3 2" xfId="30843"/>
    <cellStyle name="40% - Accent6 3 3 3 2 10" xfId="30844"/>
    <cellStyle name="40% - Accent6 3 3 3 2 2" xfId="30845"/>
    <cellStyle name="40% - Accent6 3 3 3 2 2 2" xfId="30846"/>
    <cellStyle name="40% - Accent6 3 3 3 2 2 2 2" xfId="30847"/>
    <cellStyle name="40% - Accent6 3 3 3 2 2 3" xfId="30848"/>
    <cellStyle name="40% - Accent6 3 3 3 2 2 3 2" xfId="30849"/>
    <cellStyle name="40% - Accent6 3 3 3 2 2 4" xfId="30850"/>
    <cellStyle name="40% - Accent6 3 3 3 2 2 5" xfId="30851"/>
    <cellStyle name="40% - Accent6 3 3 3 2 2 6" xfId="30852"/>
    <cellStyle name="40% - Accent6 3 3 3 2 2 7" xfId="30853"/>
    <cellStyle name="40% - Accent6 3 3 3 2 3" xfId="30854"/>
    <cellStyle name="40% - Accent6 3 3 3 2 3 2" xfId="30855"/>
    <cellStyle name="40% - Accent6 3 3 3 2 3 2 2" xfId="30856"/>
    <cellStyle name="40% - Accent6 3 3 3 2 3 3" xfId="30857"/>
    <cellStyle name="40% - Accent6 3 3 3 2 3 3 2" xfId="30858"/>
    <cellStyle name="40% - Accent6 3 3 3 2 3 4" xfId="30859"/>
    <cellStyle name="40% - Accent6 3 3 3 2 3 5" xfId="30860"/>
    <cellStyle name="40% - Accent6 3 3 3 2 3 6" xfId="30861"/>
    <cellStyle name="40% - Accent6 3 3 3 2 3 7" xfId="30862"/>
    <cellStyle name="40% - Accent6 3 3 3 2 4" xfId="30863"/>
    <cellStyle name="40% - Accent6 3 3 3 2 4 2" xfId="30864"/>
    <cellStyle name="40% - Accent6 3 3 3 2 4 2 2" xfId="30865"/>
    <cellStyle name="40% - Accent6 3 3 3 2 4 3" xfId="30866"/>
    <cellStyle name="40% - Accent6 3 3 3 2 4 3 2" xfId="30867"/>
    <cellStyle name="40% - Accent6 3 3 3 2 4 4" xfId="30868"/>
    <cellStyle name="40% - Accent6 3 3 3 2 4 5" xfId="30869"/>
    <cellStyle name="40% - Accent6 3 3 3 2 4 6" xfId="30870"/>
    <cellStyle name="40% - Accent6 3 3 3 2 4 7" xfId="30871"/>
    <cellStyle name="40% - Accent6 3 3 3 2 5" xfId="30872"/>
    <cellStyle name="40% - Accent6 3 3 3 2 5 2" xfId="30873"/>
    <cellStyle name="40% - Accent6 3 3 3 2 6" xfId="30874"/>
    <cellStyle name="40% - Accent6 3 3 3 2 6 2" xfId="30875"/>
    <cellStyle name="40% - Accent6 3 3 3 2 7" xfId="30876"/>
    <cellStyle name="40% - Accent6 3 3 3 2 8" xfId="30877"/>
    <cellStyle name="40% - Accent6 3 3 3 2 9" xfId="30878"/>
    <cellStyle name="40% - Accent6 3 3 3 3" xfId="30879"/>
    <cellStyle name="40% - Accent6 3 3 3 3 2" xfId="30880"/>
    <cellStyle name="40% - Accent6 3 3 3 3 2 2" xfId="30881"/>
    <cellStyle name="40% - Accent6 3 3 3 3 3" xfId="30882"/>
    <cellStyle name="40% - Accent6 3 3 3 3 3 2" xfId="30883"/>
    <cellStyle name="40% - Accent6 3 3 3 3 4" xfId="30884"/>
    <cellStyle name="40% - Accent6 3 3 3 3 5" xfId="30885"/>
    <cellStyle name="40% - Accent6 3 3 3 3 6" xfId="30886"/>
    <cellStyle name="40% - Accent6 3 3 3 3 7" xfId="30887"/>
    <cellStyle name="40% - Accent6 3 3 3 4" xfId="30888"/>
    <cellStyle name="40% - Accent6 3 3 3 4 2" xfId="30889"/>
    <cellStyle name="40% - Accent6 3 3 3 4 2 2" xfId="30890"/>
    <cellStyle name="40% - Accent6 3 3 3 4 3" xfId="30891"/>
    <cellStyle name="40% - Accent6 3 3 3 4 3 2" xfId="30892"/>
    <cellStyle name="40% - Accent6 3 3 3 4 4" xfId="30893"/>
    <cellStyle name="40% - Accent6 3 3 3 4 5" xfId="30894"/>
    <cellStyle name="40% - Accent6 3 3 3 4 6" xfId="30895"/>
    <cellStyle name="40% - Accent6 3 3 3 4 7" xfId="30896"/>
    <cellStyle name="40% - Accent6 3 3 3 5" xfId="30897"/>
    <cellStyle name="40% - Accent6 3 3 3 5 2" xfId="30898"/>
    <cellStyle name="40% - Accent6 3 3 3 5 2 2" xfId="30899"/>
    <cellStyle name="40% - Accent6 3 3 3 5 3" xfId="30900"/>
    <cellStyle name="40% - Accent6 3 3 3 5 3 2" xfId="30901"/>
    <cellStyle name="40% - Accent6 3 3 3 5 4" xfId="30902"/>
    <cellStyle name="40% - Accent6 3 3 3 5 5" xfId="30903"/>
    <cellStyle name="40% - Accent6 3 3 3 5 6" xfId="30904"/>
    <cellStyle name="40% - Accent6 3 3 3 5 7" xfId="30905"/>
    <cellStyle name="40% - Accent6 3 3 3 6" xfId="30906"/>
    <cellStyle name="40% - Accent6 3 3 3 6 2" xfId="30907"/>
    <cellStyle name="40% - Accent6 3 3 3 7" xfId="30908"/>
    <cellStyle name="40% - Accent6 3 3 3 7 2" xfId="30909"/>
    <cellStyle name="40% - Accent6 3 3 3 8" xfId="30910"/>
    <cellStyle name="40% - Accent6 3 3 3 9" xfId="30911"/>
    <cellStyle name="40% - Accent6 3 3 4" xfId="30912"/>
    <cellStyle name="40% - Accent6 3 3 4 10" xfId="30913"/>
    <cellStyle name="40% - Accent6 3 3 4 2" xfId="30914"/>
    <cellStyle name="40% - Accent6 3 3 4 2 2" xfId="30915"/>
    <cellStyle name="40% - Accent6 3 3 4 2 2 2" xfId="30916"/>
    <cellStyle name="40% - Accent6 3 3 4 2 3" xfId="30917"/>
    <cellStyle name="40% - Accent6 3 3 4 2 3 2" xfId="30918"/>
    <cellStyle name="40% - Accent6 3 3 4 2 4" xfId="30919"/>
    <cellStyle name="40% - Accent6 3 3 4 2 5" xfId="30920"/>
    <cellStyle name="40% - Accent6 3 3 4 2 6" xfId="30921"/>
    <cellStyle name="40% - Accent6 3 3 4 2 7" xfId="30922"/>
    <cellStyle name="40% - Accent6 3 3 4 3" xfId="30923"/>
    <cellStyle name="40% - Accent6 3 3 4 3 2" xfId="30924"/>
    <cellStyle name="40% - Accent6 3 3 4 3 2 2" xfId="30925"/>
    <cellStyle name="40% - Accent6 3 3 4 3 3" xfId="30926"/>
    <cellStyle name="40% - Accent6 3 3 4 3 3 2" xfId="30927"/>
    <cellStyle name="40% - Accent6 3 3 4 3 4" xfId="30928"/>
    <cellStyle name="40% - Accent6 3 3 4 3 5" xfId="30929"/>
    <cellStyle name="40% - Accent6 3 3 4 3 6" xfId="30930"/>
    <cellStyle name="40% - Accent6 3 3 4 3 7" xfId="30931"/>
    <cellStyle name="40% - Accent6 3 3 4 4" xfId="30932"/>
    <cellStyle name="40% - Accent6 3 3 4 4 2" xfId="30933"/>
    <cellStyle name="40% - Accent6 3 3 4 4 2 2" xfId="30934"/>
    <cellStyle name="40% - Accent6 3 3 4 4 3" xfId="30935"/>
    <cellStyle name="40% - Accent6 3 3 4 4 3 2" xfId="30936"/>
    <cellStyle name="40% - Accent6 3 3 4 4 4" xfId="30937"/>
    <cellStyle name="40% - Accent6 3 3 4 4 5" xfId="30938"/>
    <cellStyle name="40% - Accent6 3 3 4 4 6" xfId="30939"/>
    <cellStyle name="40% - Accent6 3 3 4 4 7" xfId="30940"/>
    <cellStyle name="40% - Accent6 3 3 4 5" xfId="30941"/>
    <cellStyle name="40% - Accent6 3 3 4 5 2" xfId="30942"/>
    <cellStyle name="40% - Accent6 3 3 4 6" xfId="30943"/>
    <cellStyle name="40% - Accent6 3 3 4 6 2" xfId="30944"/>
    <cellStyle name="40% - Accent6 3 3 4 7" xfId="30945"/>
    <cellStyle name="40% - Accent6 3 3 4 8" xfId="30946"/>
    <cellStyle name="40% - Accent6 3 3 4 9" xfId="30947"/>
    <cellStyle name="40% - Accent6 3 3 5" xfId="30948"/>
    <cellStyle name="40% - Accent6 3 3 5 2" xfId="30949"/>
    <cellStyle name="40% - Accent6 3 3 5 2 2" xfId="30950"/>
    <cellStyle name="40% - Accent6 3 3 5 3" xfId="30951"/>
    <cellStyle name="40% - Accent6 3 3 5 3 2" xfId="30952"/>
    <cellStyle name="40% - Accent6 3 3 5 4" xfId="30953"/>
    <cellStyle name="40% - Accent6 3 3 5 5" xfId="30954"/>
    <cellStyle name="40% - Accent6 3 3 5 6" xfId="30955"/>
    <cellStyle name="40% - Accent6 3 3 5 7" xfId="30956"/>
    <cellStyle name="40% - Accent6 3 3 6" xfId="30957"/>
    <cellStyle name="40% - Accent6 3 3 6 2" xfId="30958"/>
    <cellStyle name="40% - Accent6 3 3 6 2 2" xfId="30959"/>
    <cellStyle name="40% - Accent6 3 3 6 3" xfId="30960"/>
    <cellStyle name="40% - Accent6 3 3 6 3 2" xfId="30961"/>
    <cellStyle name="40% - Accent6 3 3 6 4" xfId="30962"/>
    <cellStyle name="40% - Accent6 3 3 6 5" xfId="30963"/>
    <cellStyle name="40% - Accent6 3 3 6 6" xfId="30964"/>
    <cellStyle name="40% - Accent6 3 3 6 7" xfId="30965"/>
    <cellStyle name="40% - Accent6 3 3 7" xfId="30966"/>
    <cellStyle name="40% - Accent6 3 3 7 2" xfId="30967"/>
    <cellStyle name="40% - Accent6 3 3 7 2 2" xfId="30968"/>
    <cellStyle name="40% - Accent6 3 3 7 3" xfId="30969"/>
    <cellStyle name="40% - Accent6 3 3 7 3 2" xfId="30970"/>
    <cellStyle name="40% - Accent6 3 3 7 4" xfId="30971"/>
    <cellStyle name="40% - Accent6 3 3 7 5" xfId="30972"/>
    <cellStyle name="40% - Accent6 3 3 7 6" xfId="30973"/>
    <cellStyle name="40% - Accent6 3 3 7 7" xfId="30974"/>
    <cellStyle name="40% - Accent6 3 3 8" xfId="30975"/>
    <cellStyle name="40% - Accent6 3 3 8 2" xfId="30976"/>
    <cellStyle name="40% - Accent6 3 3 9" xfId="30977"/>
    <cellStyle name="40% - Accent6 3 3 9 2" xfId="30978"/>
    <cellStyle name="40% - Accent6 3 4" xfId="30979"/>
    <cellStyle name="40% - Accent6 3 4 10" xfId="30980"/>
    <cellStyle name="40% - Accent6 3 4 11" xfId="30981"/>
    <cellStyle name="40% - Accent6 3 4 12" xfId="30982"/>
    <cellStyle name="40% - Accent6 3 4 13" xfId="30983"/>
    <cellStyle name="40% - Accent6 3 4 2" xfId="30984"/>
    <cellStyle name="40% - Accent6 3 4 2 10" xfId="30985"/>
    <cellStyle name="40% - Accent6 3 4 2 11" xfId="30986"/>
    <cellStyle name="40% - Accent6 3 4 2 2" xfId="30987"/>
    <cellStyle name="40% - Accent6 3 4 2 2 10" xfId="30988"/>
    <cellStyle name="40% - Accent6 3 4 2 2 2" xfId="30989"/>
    <cellStyle name="40% - Accent6 3 4 2 2 2 2" xfId="30990"/>
    <cellStyle name="40% - Accent6 3 4 2 2 2 2 2" xfId="30991"/>
    <cellStyle name="40% - Accent6 3 4 2 2 2 3" xfId="30992"/>
    <cellStyle name="40% - Accent6 3 4 2 2 2 3 2" xfId="30993"/>
    <cellStyle name="40% - Accent6 3 4 2 2 2 4" xfId="30994"/>
    <cellStyle name="40% - Accent6 3 4 2 2 2 5" xfId="30995"/>
    <cellStyle name="40% - Accent6 3 4 2 2 2 6" xfId="30996"/>
    <cellStyle name="40% - Accent6 3 4 2 2 2 7" xfId="30997"/>
    <cellStyle name="40% - Accent6 3 4 2 2 3" xfId="30998"/>
    <cellStyle name="40% - Accent6 3 4 2 2 3 2" xfId="30999"/>
    <cellStyle name="40% - Accent6 3 4 2 2 3 2 2" xfId="31000"/>
    <cellStyle name="40% - Accent6 3 4 2 2 3 3" xfId="31001"/>
    <cellStyle name="40% - Accent6 3 4 2 2 3 3 2" xfId="31002"/>
    <cellStyle name="40% - Accent6 3 4 2 2 3 4" xfId="31003"/>
    <cellStyle name="40% - Accent6 3 4 2 2 3 5" xfId="31004"/>
    <cellStyle name="40% - Accent6 3 4 2 2 3 6" xfId="31005"/>
    <cellStyle name="40% - Accent6 3 4 2 2 3 7" xfId="31006"/>
    <cellStyle name="40% - Accent6 3 4 2 2 4" xfId="31007"/>
    <cellStyle name="40% - Accent6 3 4 2 2 4 2" xfId="31008"/>
    <cellStyle name="40% - Accent6 3 4 2 2 4 2 2" xfId="31009"/>
    <cellStyle name="40% - Accent6 3 4 2 2 4 3" xfId="31010"/>
    <cellStyle name="40% - Accent6 3 4 2 2 4 3 2" xfId="31011"/>
    <cellStyle name="40% - Accent6 3 4 2 2 4 4" xfId="31012"/>
    <cellStyle name="40% - Accent6 3 4 2 2 4 5" xfId="31013"/>
    <cellStyle name="40% - Accent6 3 4 2 2 4 6" xfId="31014"/>
    <cellStyle name="40% - Accent6 3 4 2 2 4 7" xfId="31015"/>
    <cellStyle name="40% - Accent6 3 4 2 2 5" xfId="31016"/>
    <cellStyle name="40% - Accent6 3 4 2 2 5 2" xfId="31017"/>
    <cellStyle name="40% - Accent6 3 4 2 2 6" xfId="31018"/>
    <cellStyle name="40% - Accent6 3 4 2 2 6 2" xfId="31019"/>
    <cellStyle name="40% - Accent6 3 4 2 2 7" xfId="31020"/>
    <cellStyle name="40% - Accent6 3 4 2 2 8" xfId="31021"/>
    <cellStyle name="40% - Accent6 3 4 2 2 9" xfId="31022"/>
    <cellStyle name="40% - Accent6 3 4 2 3" xfId="31023"/>
    <cellStyle name="40% - Accent6 3 4 2 3 2" xfId="31024"/>
    <cellStyle name="40% - Accent6 3 4 2 3 2 2" xfId="31025"/>
    <cellStyle name="40% - Accent6 3 4 2 3 3" xfId="31026"/>
    <cellStyle name="40% - Accent6 3 4 2 3 3 2" xfId="31027"/>
    <cellStyle name="40% - Accent6 3 4 2 3 4" xfId="31028"/>
    <cellStyle name="40% - Accent6 3 4 2 3 5" xfId="31029"/>
    <cellStyle name="40% - Accent6 3 4 2 3 6" xfId="31030"/>
    <cellStyle name="40% - Accent6 3 4 2 3 7" xfId="31031"/>
    <cellStyle name="40% - Accent6 3 4 2 4" xfId="31032"/>
    <cellStyle name="40% - Accent6 3 4 2 4 2" xfId="31033"/>
    <cellStyle name="40% - Accent6 3 4 2 4 2 2" xfId="31034"/>
    <cellStyle name="40% - Accent6 3 4 2 4 3" xfId="31035"/>
    <cellStyle name="40% - Accent6 3 4 2 4 3 2" xfId="31036"/>
    <cellStyle name="40% - Accent6 3 4 2 4 4" xfId="31037"/>
    <cellStyle name="40% - Accent6 3 4 2 4 5" xfId="31038"/>
    <cellStyle name="40% - Accent6 3 4 2 4 6" xfId="31039"/>
    <cellStyle name="40% - Accent6 3 4 2 4 7" xfId="31040"/>
    <cellStyle name="40% - Accent6 3 4 2 5" xfId="31041"/>
    <cellStyle name="40% - Accent6 3 4 2 5 2" xfId="31042"/>
    <cellStyle name="40% - Accent6 3 4 2 5 2 2" xfId="31043"/>
    <cellStyle name="40% - Accent6 3 4 2 5 3" xfId="31044"/>
    <cellStyle name="40% - Accent6 3 4 2 5 3 2" xfId="31045"/>
    <cellStyle name="40% - Accent6 3 4 2 5 4" xfId="31046"/>
    <cellStyle name="40% - Accent6 3 4 2 5 5" xfId="31047"/>
    <cellStyle name="40% - Accent6 3 4 2 5 6" xfId="31048"/>
    <cellStyle name="40% - Accent6 3 4 2 5 7" xfId="31049"/>
    <cellStyle name="40% - Accent6 3 4 2 6" xfId="31050"/>
    <cellStyle name="40% - Accent6 3 4 2 6 2" xfId="31051"/>
    <cellStyle name="40% - Accent6 3 4 2 7" xfId="31052"/>
    <cellStyle name="40% - Accent6 3 4 2 7 2" xfId="31053"/>
    <cellStyle name="40% - Accent6 3 4 2 8" xfId="31054"/>
    <cellStyle name="40% - Accent6 3 4 2 9" xfId="31055"/>
    <cellStyle name="40% - Accent6 3 4 3" xfId="31056"/>
    <cellStyle name="40% - Accent6 3 4 3 10" xfId="31057"/>
    <cellStyle name="40% - Accent6 3 4 3 11" xfId="31058"/>
    <cellStyle name="40% - Accent6 3 4 3 2" xfId="31059"/>
    <cellStyle name="40% - Accent6 3 4 3 2 10" xfId="31060"/>
    <cellStyle name="40% - Accent6 3 4 3 2 2" xfId="31061"/>
    <cellStyle name="40% - Accent6 3 4 3 2 2 2" xfId="31062"/>
    <cellStyle name="40% - Accent6 3 4 3 2 2 2 2" xfId="31063"/>
    <cellStyle name="40% - Accent6 3 4 3 2 2 3" xfId="31064"/>
    <cellStyle name="40% - Accent6 3 4 3 2 2 3 2" xfId="31065"/>
    <cellStyle name="40% - Accent6 3 4 3 2 2 4" xfId="31066"/>
    <cellStyle name="40% - Accent6 3 4 3 2 2 5" xfId="31067"/>
    <cellStyle name="40% - Accent6 3 4 3 2 2 6" xfId="31068"/>
    <cellStyle name="40% - Accent6 3 4 3 2 2 7" xfId="31069"/>
    <cellStyle name="40% - Accent6 3 4 3 2 3" xfId="31070"/>
    <cellStyle name="40% - Accent6 3 4 3 2 3 2" xfId="31071"/>
    <cellStyle name="40% - Accent6 3 4 3 2 3 2 2" xfId="31072"/>
    <cellStyle name="40% - Accent6 3 4 3 2 3 3" xfId="31073"/>
    <cellStyle name="40% - Accent6 3 4 3 2 3 3 2" xfId="31074"/>
    <cellStyle name="40% - Accent6 3 4 3 2 3 4" xfId="31075"/>
    <cellStyle name="40% - Accent6 3 4 3 2 3 5" xfId="31076"/>
    <cellStyle name="40% - Accent6 3 4 3 2 3 6" xfId="31077"/>
    <cellStyle name="40% - Accent6 3 4 3 2 3 7" xfId="31078"/>
    <cellStyle name="40% - Accent6 3 4 3 2 4" xfId="31079"/>
    <cellStyle name="40% - Accent6 3 4 3 2 4 2" xfId="31080"/>
    <cellStyle name="40% - Accent6 3 4 3 2 4 2 2" xfId="31081"/>
    <cellStyle name="40% - Accent6 3 4 3 2 4 3" xfId="31082"/>
    <cellStyle name="40% - Accent6 3 4 3 2 4 3 2" xfId="31083"/>
    <cellStyle name="40% - Accent6 3 4 3 2 4 4" xfId="31084"/>
    <cellStyle name="40% - Accent6 3 4 3 2 4 5" xfId="31085"/>
    <cellStyle name="40% - Accent6 3 4 3 2 4 6" xfId="31086"/>
    <cellStyle name="40% - Accent6 3 4 3 2 4 7" xfId="31087"/>
    <cellStyle name="40% - Accent6 3 4 3 2 5" xfId="31088"/>
    <cellStyle name="40% - Accent6 3 4 3 2 5 2" xfId="31089"/>
    <cellStyle name="40% - Accent6 3 4 3 2 6" xfId="31090"/>
    <cellStyle name="40% - Accent6 3 4 3 2 6 2" xfId="31091"/>
    <cellStyle name="40% - Accent6 3 4 3 2 7" xfId="31092"/>
    <cellStyle name="40% - Accent6 3 4 3 2 8" xfId="31093"/>
    <cellStyle name="40% - Accent6 3 4 3 2 9" xfId="31094"/>
    <cellStyle name="40% - Accent6 3 4 3 3" xfId="31095"/>
    <cellStyle name="40% - Accent6 3 4 3 3 2" xfId="31096"/>
    <cellStyle name="40% - Accent6 3 4 3 3 2 2" xfId="31097"/>
    <cellStyle name="40% - Accent6 3 4 3 3 3" xfId="31098"/>
    <cellStyle name="40% - Accent6 3 4 3 3 3 2" xfId="31099"/>
    <cellStyle name="40% - Accent6 3 4 3 3 4" xfId="31100"/>
    <cellStyle name="40% - Accent6 3 4 3 3 5" xfId="31101"/>
    <cellStyle name="40% - Accent6 3 4 3 3 6" xfId="31102"/>
    <cellStyle name="40% - Accent6 3 4 3 3 7" xfId="31103"/>
    <cellStyle name="40% - Accent6 3 4 3 4" xfId="31104"/>
    <cellStyle name="40% - Accent6 3 4 3 4 2" xfId="31105"/>
    <cellStyle name="40% - Accent6 3 4 3 4 2 2" xfId="31106"/>
    <cellStyle name="40% - Accent6 3 4 3 4 3" xfId="31107"/>
    <cellStyle name="40% - Accent6 3 4 3 4 3 2" xfId="31108"/>
    <cellStyle name="40% - Accent6 3 4 3 4 4" xfId="31109"/>
    <cellStyle name="40% - Accent6 3 4 3 4 5" xfId="31110"/>
    <cellStyle name="40% - Accent6 3 4 3 4 6" xfId="31111"/>
    <cellStyle name="40% - Accent6 3 4 3 4 7" xfId="31112"/>
    <cellStyle name="40% - Accent6 3 4 3 5" xfId="31113"/>
    <cellStyle name="40% - Accent6 3 4 3 5 2" xfId="31114"/>
    <cellStyle name="40% - Accent6 3 4 3 5 2 2" xfId="31115"/>
    <cellStyle name="40% - Accent6 3 4 3 5 3" xfId="31116"/>
    <cellStyle name="40% - Accent6 3 4 3 5 3 2" xfId="31117"/>
    <cellStyle name="40% - Accent6 3 4 3 5 4" xfId="31118"/>
    <cellStyle name="40% - Accent6 3 4 3 5 5" xfId="31119"/>
    <cellStyle name="40% - Accent6 3 4 3 5 6" xfId="31120"/>
    <cellStyle name="40% - Accent6 3 4 3 5 7" xfId="31121"/>
    <cellStyle name="40% - Accent6 3 4 3 6" xfId="31122"/>
    <cellStyle name="40% - Accent6 3 4 3 6 2" xfId="31123"/>
    <cellStyle name="40% - Accent6 3 4 3 7" xfId="31124"/>
    <cellStyle name="40% - Accent6 3 4 3 7 2" xfId="31125"/>
    <cellStyle name="40% - Accent6 3 4 3 8" xfId="31126"/>
    <cellStyle name="40% - Accent6 3 4 3 9" xfId="31127"/>
    <cellStyle name="40% - Accent6 3 4 4" xfId="31128"/>
    <cellStyle name="40% - Accent6 3 4 4 10" xfId="31129"/>
    <cellStyle name="40% - Accent6 3 4 4 2" xfId="31130"/>
    <cellStyle name="40% - Accent6 3 4 4 2 2" xfId="31131"/>
    <cellStyle name="40% - Accent6 3 4 4 2 2 2" xfId="31132"/>
    <cellStyle name="40% - Accent6 3 4 4 2 3" xfId="31133"/>
    <cellStyle name="40% - Accent6 3 4 4 2 3 2" xfId="31134"/>
    <cellStyle name="40% - Accent6 3 4 4 2 4" xfId="31135"/>
    <cellStyle name="40% - Accent6 3 4 4 2 5" xfId="31136"/>
    <cellStyle name="40% - Accent6 3 4 4 2 6" xfId="31137"/>
    <cellStyle name="40% - Accent6 3 4 4 2 7" xfId="31138"/>
    <cellStyle name="40% - Accent6 3 4 4 3" xfId="31139"/>
    <cellStyle name="40% - Accent6 3 4 4 3 2" xfId="31140"/>
    <cellStyle name="40% - Accent6 3 4 4 3 2 2" xfId="31141"/>
    <cellStyle name="40% - Accent6 3 4 4 3 3" xfId="31142"/>
    <cellStyle name="40% - Accent6 3 4 4 3 3 2" xfId="31143"/>
    <cellStyle name="40% - Accent6 3 4 4 3 4" xfId="31144"/>
    <cellStyle name="40% - Accent6 3 4 4 3 5" xfId="31145"/>
    <cellStyle name="40% - Accent6 3 4 4 3 6" xfId="31146"/>
    <cellStyle name="40% - Accent6 3 4 4 3 7" xfId="31147"/>
    <cellStyle name="40% - Accent6 3 4 4 4" xfId="31148"/>
    <cellStyle name="40% - Accent6 3 4 4 4 2" xfId="31149"/>
    <cellStyle name="40% - Accent6 3 4 4 4 2 2" xfId="31150"/>
    <cellStyle name="40% - Accent6 3 4 4 4 3" xfId="31151"/>
    <cellStyle name="40% - Accent6 3 4 4 4 3 2" xfId="31152"/>
    <cellStyle name="40% - Accent6 3 4 4 4 4" xfId="31153"/>
    <cellStyle name="40% - Accent6 3 4 4 4 5" xfId="31154"/>
    <cellStyle name="40% - Accent6 3 4 4 4 6" xfId="31155"/>
    <cellStyle name="40% - Accent6 3 4 4 4 7" xfId="31156"/>
    <cellStyle name="40% - Accent6 3 4 4 5" xfId="31157"/>
    <cellStyle name="40% - Accent6 3 4 4 5 2" xfId="31158"/>
    <cellStyle name="40% - Accent6 3 4 4 6" xfId="31159"/>
    <cellStyle name="40% - Accent6 3 4 4 6 2" xfId="31160"/>
    <cellStyle name="40% - Accent6 3 4 4 7" xfId="31161"/>
    <cellStyle name="40% - Accent6 3 4 4 8" xfId="31162"/>
    <cellStyle name="40% - Accent6 3 4 4 9" xfId="31163"/>
    <cellStyle name="40% - Accent6 3 4 5" xfId="31164"/>
    <cellStyle name="40% - Accent6 3 4 5 2" xfId="31165"/>
    <cellStyle name="40% - Accent6 3 4 5 2 2" xfId="31166"/>
    <cellStyle name="40% - Accent6 3 4 5 3" xfId="31167"/>
    <cellStyle name="40% - Accent6 3 4 5 3 2" xfId="31168"/>
    <cellStyle name="40% - Accent6 3 4 5 4" xfId="31169"/>
    <cellStyle name="40% - Accent6 3 4 5 5" xfId="31170"/>
    <cellStyle name="40% - Accent6 3 4 5 6" xfId="31171"/>
    <cellStyle name="40% - Accent6 3 4 5 7" xfId="31172"/>
    <cellStyle name="40% - Accent6 3 4 6" xfId="31173"/>
    <cellStyle name="40% - Accent6 3 4 6 2" xfId="31174"/>
    <cellStyle name="40% - Accent6 3 4 6 2 2" xfId="31175"/>
    <cellStyle name="40% - Accent6 3 4 6 3" xfId="31176"/>
    <cellStyle name="40% - Accent6 3 4 6 3 2" xfId="31177"/>
    <cellStyle name="40% - Accent6 3 4 6 4" xfId="31178"/>
    <cellStyle name="40% - Accent6 3 4 6 5" xfId="31179"/>
    <cellStyle name="40% - Accent6 3 4 6 6" xfId="31180"/>
    <cellStyle name="40% - Accent6 3 4 6 7" xfId="31181"/>
    <cellStyle name="40% - Accent6 3 4 7" xfId="31182"/>
    <cellStyle name="40% - Accent6 3 4 7 2" xfId="31183"/>
    <cellStyle name="40% - Accent6 3 4 7 2 2" xfId="31184"/>
    <cellStyle name="40% - Accent6 3 4 7 3" xfId="31185"/>
    <cellStyle name="40% - Accent6 3 4 7 3 2" xfId="31186"/>
    <cellStyle name="40% - Accent6 3 4 7 4" xfId="31187"/>
    <cellStyle name="40% - Accent6 3 4 7 5" xfId="31188"/>
    <cellStyle name="40% - Accent6 3 4 7 6" xfId="31189"/>
    <cellStyle name="40% - Accent6 3 4 7 7" xfId="31190"/>
    <cellStyle name="40% - Accent6 3 4 8" xfId="31191"/>
    <cellStyle name="40% - Accent6 3 4 8 2" xfId="31192"/>
    <cellStyle name="40% - Accent6 3 4 9" xfId="31193"/>
    <cellStyle name="40% - Accent6 3 4 9 2" xfId="31194"/>
    <cellStyle name="40% - Accent6 3 5" xfId="31195"/>
    <cellStyle name="40% - Accent6 3 5 10" xfId="31196"/>
    <cellStyle name="40% - Accent6 3 5 11" xfId="31197"/>
    <cellStyle name="40% - Accent6 3 5 12" xfId="31198"/>
    <cellStyle name="40% - Accent6 3 5 13" xfId="31199"/>
    <cellStyle name="40% - Accent6 3 5 2" xfId="31200"/>
    <cellStyle name="40% - Accent6 3 5 2 10" xfId="31201"/>
    <cellStyle name="40% - Accent6 3 5 2 11" xfId="31202"/>
    <cellStyle name="40% - Accent6 3 5 2 2" xfId="31203"/>
    <cellStyle name="40% - Accent6 3 5 2 2 10" xfId="31204"/>
    <cellStyle name="40% - Accent6 3 5 2 2 2" xfId="31205"/>
    <cellStyle name="40% - Accent6 3 5 2 2 2 2" xfId="31206"/>
    <cellStyle name="40% - Accent6 3 5 2 2 2 2 2" xfId="31207"/>
    <cellStyle name="40% - Accent6 3 5 2 2 2 3" xfId="31208"/>
    <cellStyle name="40% - Accent6 3 5 2 2 2 3 2" xfId="31209"/>
    <cellStyle name="40% - Accent6 3 5 2 2 2 4" xfId="31210"/>
    <cellStyle name="40% - Accent6 3 5 2 2 2 5" xfId="31211"/>
    <cellStyle name="40% - Accent6 3 5 2 2 2 6" xfId="31212"/>
    <cellStyle name="40% - Accent6 3 5 2 2 2 7" xfId="31213"/>
    <cellStyle name="40% - Accent6 3 5 2 2 3" xfId="31214"/>
    <cellStyle name="40% - Accent6 3 5 2 2 3 2" xfId="31215"/>
    <cellStyle name="40% - Accent6 3 5 2 2 3 2 2" xfId="31216"/>
    <cellStyle name="40% - Accent6 3 5 2 2 3 3" xfId="31217"/>
    <cellStyle name="40% - Accent6 3 5 2 2 3 3 2" xfId="31218"/>
    <cellStyle name="40% - Accent6 3 5 2 2 3 4" xfId="31219"/>
    <cellStyle name="40% - Accent6 3 5 2 2 3 5" xfId="31220"/>
    <cellStyle name="40% - Accent6 3 5 2 2 3 6" xfId="31221"/>
    <cellStyle name="40% - Accent6 3 5 2 2 3 7" xfId="31222"/>
    <cellStyle name="40% - Accent6 3 5 2 2 4" xfId="31223"/>
    <cellStyle name="40% - Accent6 3 5 2 2 4 2" xfId="31224"/>
    <cellStyle name="40% - Accent6 3 5 2 2 4 2 2" xfId="31225"/>
    <cellStyle name="40% - Accent6 3 5 2 2 4 3" xfId="31226"/>
    <cellStyle name="40% - Accent6 3 5 2 2 4 3 2" xfId="31227"/>
    <cellStyle name="40% - Accent6 3 5 2 2 4 4" xfId="31228"/>
    <cellStyle name="40% - Accent6 3 5 2 2 4 5" xfId="31229"/>
    <cellStyle name="40% - Accent6 3 5 2 2 4 6" xfId="31230"/>
    <cellStyle name="40% - Accent6 3 5 2 2 4 7" xfId="31231"/>
    <cellStyle name="40% - Accent6 3 5 2 2 5" xfId="31232"/>
    <cellStyle name="40% - Accent6 3 5 2 2 5 2" xfId="31233"/>
    <cellStyle name="40% - Accent6 3 5 2 2 6" xfId="31234"/>
    <cellStyle name="40% - Accent6 3 5 2 2 6 2" xfId="31235"/>
    <cellStyle name="40% - Accent6 3 5 2 2 7" xfId="31236"/>
    <cellStyle name="40% - Accent6 3 5 2 2 8" xfId="31237"/>
    <cellStyle name="40% - Accent6 3 5 2 2 9" xfId="31238"/>
    <cellStyle name="40% - Accent6 3 5 2 3" xfId="31239"/>
    <cellStyle name="40% - Accent6 3 5 2 3 2" xfId="31240"/>
    <cellStyle name="40% - Accent6 3 5 2 3 2 2" xfId="31241"/>
    <cellStyle name="40% - Accent6 3 5 2 3 3" xfId="31242"/>
    <cellStyle name="40% - Accent6 3 5 2 3 3 2" xfId="31243"/>
    <cellStyle name="40% - Accent6 3 5 2 3 4" xfId="31244"/>
    <cellStyle name="40% - Accent6 3 5 2 3 5" xfId="31245"/>
    <cellStyle name="40% - Accent6 3 5 2 3 6" xfId="31246"/>
    <cellStyle name="40% - Accent6 3 5 2 3 7" xfId="31247"/>
    <cellStyle name="40% - Accent6 3 5 2 4" xfId="31248"/>
    <cellStyle name="40% - Accent6 3 5 2 4 2" xfId="31249"/>
    <cellStyle name="40% - Accent6 3 5 2 4 2 2" xfId="31250"/>
    <cellStyle name="40% - Accent6 3 5 2 4 3" xfId="31251"/>
    <cellStyle name="40% - Accent6 3 5 2 4 3 2" xfId="31252"/>
    <cellStyle name="40% - Accent6 3 5 2 4 4" xfId="31253"/>
    <cellStyle name="40% - Accent6 3 5 2 4 5" xfId="31254"/>
    <cellStyle name="40% - Accent6 3 5 2 4 6" xfId="31255"/>
    <cellStyle name="40% - Accent6 3 5 2 4 7" xfId="31256"/>
    <cellStyle name="40% - Accent6 3 5 2 5" xfId="31257"/>
    <cellStyle name="40% - Accent6 3 5 2 5 2" xfId="31258"/>
    <cellStyle name="40% - Accent6 3 5 2 5 2 2" xfId="31259"/>
    <cellStyle name="40% - Accent6 3 5 2 5 3" xfId="31260"/>
    <cellStyle name="40% - Accent6 3 5 2 5 3 2" xfId="31261"/>
    <cellStyle name="40% - Accent6 3 5 2 5 4" xfId="31262"/>
    <cellStyle name="40% - Accent6 3 5 2 5 5" xfId="31263"/>
    <cellStyle name="40% - Accent6 3 5 2 5 6" xfId="31264"/>
    <cellStyle name="40% - Accent6 3 5 2 5 7" xfId="31265"/>
    <cellStyle name="40% - Accent6 3 5 2 6" xfId="31266"/>
    <cellStyle name="40% - Accent6 3 5 2 6 2" xfId="31267"/>
    <cellStyle name="40% - Accent6 3 5 2 7" xfId="31268"/>
    <cellStyle name="40% - Accent6 3 5 2 7 2" xfId="31269"/>
    <cellStyle name="40% - Accent6 3 5 2 8" xfId="31270"/>
    <cellStyle name="40% - Accent6 3 5 2 9" xfId="31271"/>
    <cellStyle name="40% - Accent6 3 5 3" xfId="31272"/>
    <cellStyle name="40% - Accent6 3 5 3 10" xfId="31273"/>
    <cellStyle name="40% - Accent6 3 5 3 11" xfId="31274"/>
    <cellStyle name="40% - Accent6 3 5 3 2" xfId="31275"/>
    <cellStyle name="40% - Accent6 3 5 3 2 10" xfId="31276"/>
    <cellStyle name="40% - Accent6 3 5 3 2 2" xfId="31277"/>
    <cellStyle name="40% - Accent6 3 5 3 2 2 2" xfId="31278"/>
    <cellStyle name="40% - Accent6 3 5 3 2 2 2 2" xfId="31279"/>
    <cellStyle name="40% - Accent6 3 5 3 2 2 3" xfId="31280"/>
    <cellStyle name="40% - Accent6 3 5 3 2 2 3 2" xfId="31281"/>
    <cellStyle name="40% - Accent6 3 5 3 2 2 4" xfId="31282"/>
    <cellStyle name="40% - Accent6 3 5 3 2 2 5" xfId="31283"/>
    <cellStyle name="40% - Accent6 3 5 3 2 2 6" xfId="31284"/>
    <cellStyle name="40% - Accent6 3 5 3 2 2 7" xfId="31285"/>
    <cellStyle name="40% - Accent6 3 5 3 2 3" xfId="31286"/>
    <cellStyle name="40% - Accent6 3 5 3 2 3 2" xfId="31287"/>
    <cellStyle name="40% - Accent6 3 5 3 2 3 2 2" xfId="31288"/>
    <cellStyle name="40% - Accent6 3 5 3 2 3 3" xfId="31289"/>
    <cellStyle name="40% - Accent6 3 5 3 2 3 3 2" xfId="31290"/>
    <cellStyle name="40% - Accent6 3 5 3 2 3 4" xfId="31291"/>
    <cellStyle name="40% - Accent6 3 5 3 2 3 5" xfId="31292"/>
    <cellStyle name="40% - Accent6 3 5 3 2 3 6" xfId="31293"/>
    <cellStyle name="40% - Accent6 3 5 3 2 3 7" xfId="31294"/>
    <cellStyle name="40% - Accent6 3 5 3 2 4" xfId="31295"/>
    <cellStyle name="40% - Accent6 3 5 3 2 4 2" xfId="31296"/>
    <cellStyle name="40% - Accent6 3 5 3 2 4 2 2" xfId="31297"/>
    <cellStyle name="40% - Accent6 3 5 3 2 4 3" xfId="31298"/>
    <cellStyle name="40% - Accent6 3 5 3 2 4 3 2" xfId="31299"/>
    <cellStyle name="40% - Accent6 3 5 3 2 4 4" xfId="31300"/>
    <cellStyle name="40% - Accent6 3 5 3 2 4 5" xfId="31301"/>
    <cellStyle name="40% - Accent6 3 5 3 2 4 6" xfId="31302"/>
    <cellStyle name="40% - Accent6 3 5 3 2 4 7" xfId="31303"/>
    <cellStyle name="40% - Accent6 3 5 3 2 5" xfId="31304"/>
    <cellStyle name="40% - Accent6 3 5 3 2 5 2" xfId="31305"/>
    <cellStyle name="40% - Accent6 3 5 3 2 6" xfId="31306"/>
    <cellStyle name="40% - Accent6 3 5 3 2 6 2" xfId="31307"/>
    <cellStyle name="40% - Accent6 3 5 3 2 7" xfId="31308"/>
    <cellStyle name="40% - Accent6 3 5 3 2 8" xfId="31309"/>
    <cellStyle name="40% - Accent6 3 5 3 2 9" xfId="31310"/>
    <cellStyle name="40% - Accent6 3 5 3 3" xfId="31311"/>
    <cellStyle name="40% - Accent6 3 5 3 3 2" xfId="31312"/>
    <cellStyle name="40% - Accent6 3 5 3 3 2 2" xfId="31313"/>
    <cellStyle name="40% - Accent6 3 5 3 3 3" xfId="31314"/>
    <cellStyle name="40% - Accent6 3 5 3 3 3 2" xfId="31315"/>
    <cellStyle name="40% - Accent6 3 5 3 3 4" xfId="31316"/>
    <cellStyle name="40% - Accent6 3 5 3 3 5" xfId="31317"/>
    <cellStyle name="40% - Accent6 3 5 3 3 6" xfId="31318"/>
    <cellStyle name="40% - Accent6 3 5 3 3 7" xfId="31319"/>
    <cellStyle name="40% - Accent6 3 5 3 4" xfId="31320"/>
    <cellStyle name="40% - Accent6 3 5 3 4 2" xfId="31321"/>
    <cellStyle name="40% - Accent6 3 5 3 4 2 2" xfId="31322"/>
    <cellStyle name="40% - Accent6 3 5 3 4 3" xfId="31323"/>
    <cellStyle name="40% - Accent6 3 5 3 4 3 2" xfId="31324"/>
    <cellStyle name="40% - Accent6 3 5 3 4 4" xfId="31325"/>
    <cellStyle name="40% - Accent6 3 5 3 4 5" xfId="31326"/>
    <cellStyle name="40% - Accent6 3 5 3 4 6" xfId="31327"/>
    <cellStyle name="40% - Accent6 3 5 3 4 7" xfId="31328"/>
    <cellStyle name="40% - Accent6 3 5 3 5" xfId="31329"/>
    <cellStyle name="40% - Accent6 3 5 3 5 2" xfId="31330"/>
    <cellStyle name="40% - Accent6 3 5 3 5 2 2" xfId="31331"/>
    <cellStyle name="40% - Accent6 3 5 3 5 3" xfId="31332"/>
    <cellStyle name="40% - Accent6 3 5 3 5 3 2" xfId="31333"/>
    <cellStyle name="40% - Accent6 3 5 3 5 4" xfId="31334"/>
    <cellStyle name="40% - Accent6 3 5 3 5 5" xfId="31335"/>
    <cellStyle name="40% - Accent6 3 5 3 5 6" xfId="31336"/>
    <cellStyle name="40% - Accent6 3 5 3 5 7" xfId="31337"/>
    <cellStyle name="40% - Accent6 3 5 3 6" xfId="31338"/>
    <cellStyle name="40% - Accent6 3 5 3 6 2" xfId="31339"/>
    <cellStyle name="40% - Accent6 3 5 3 7" xfId="31340"/>
    <cellStyle name="40% - Accent6 3 5 3 7 2" xfId="31341"/>
    <cellStyle name="40% - Accent6 3 5 3 8" xfId="31342"/>
    <cellStyle name="40% - Accent6 3 5 3 9" xfId="31343"/>
    <cellStyle name="40% - Accent6 3 5 4" xfId="31344"/>
    <cellStyle name="40% - Accent6 3 5 4 10" xfId="31345"/>
    <cellStyle name="40% - Accent6 3 5 4 2" xfId="31346"/>
    <cellStyle name="40% - Accent6 3 5 4 2 2" xfId="31347"/>
    <cellStyle name="40% - Accent6 3 5 4 2 2 2" xfId="31348"/>
    <cellStyle name="40% - Accent6 3 5 4 2 3" xfId="31349"/>
    <cellStyle name="40% - Accent6 3 5 4 2 3 2" xfId="31350"/>
    <cellStyle name="40% - Accent6 3 5 4 2 4" xfId="31351"/>
    <cellStyle name="40% - Accent6 3 5 4 2 5" xfId="31352"/>
    <cellStyle name="40% - Accent6 3 5 4 2 6" xfId="31353"/>
    <cellStyle name="40% - Accent6 3 5 4 2 7" xfId="31354"/>
    <cellStyle name="40% - Accent6 3 5 4 3" xfId="31355"/>
    <cellStyle name="40% - Accent6 3 5 4 3 2" xfId="31356"/>
    <cellStyle name="40% - Accent6 3 5 4 3 2 2" xfId="31357"/>
    <cellStyle name="40% - Accent6 3 5 4 3 3" xfId="31358"/>
    <cellStyle name="40% - Accent6 3 5 4 3 3 2" xfId="31359"/>
    <cellStyle name="40% - Accent6 3 5 4 3 4" xfId="31360"/>
    <cellStyle name="40% - Accent6 3 5 4 3 5" xfId="31361"/>
    <cellStyle name="40% - Accent6 3 5 4 3 6" xfId="31362"/>
    <cellStyle name="40% - Accent6 3 5 4 3 7" xfId="31363"/>
    <cellStyle name="40% - Accent6 3 5 4 4" xfId="31364"/>
    <cellStyle name="40% - Accent6 3 5 4 4 2" xfId="31365"/>
    <cellStyle name="40% - Accent6 3 5 4 4 2 2" xfId="31366"/>
    <cellStyle name="40% - Accent6 3 5 4 4 3" xfId="31367"/>
    <cellStyle name="40% - Accent6 3 5 4 4 3 2" xfId="31368"/>
    <cellStyle name="40% - Accent6 3 5 4 4 4" xfId="31369"/>
    <cellStyle name="40% - Accent6 3 5 4 4 5" xfId="31370"/>
    <cellStyle name="40% - Accent6 3 5 4 4 6" xfId="31371"/>
    <cellStyle name="40% - Accent6 3 5 4 4 7" xfId="31372"/>
    <cellStyle name="40% - Accent6 3 5 4 5" xfId="31373"/>
    <cellStyle name="40% - Accent6 3 5 4 5 2" xfId="31374"/>
    <cellStyle name="40% - Accent6 3 5 4 6" xfId="31375"/>
    <cellStyle name="40% - Accent6 3 5 4 6 2" xfId="31376"/>
    <cellStyle name="40% - Accent6 3 5 4 7" xfId="31377"/>
    <cellStyle name="40% - Accent6 3 5 4 8" xfId="31378"/>
    <cellStyle name="40% - Accent6 3 5 4 9" xfId="31379"/>
    <cellStyle name="40% - Accent6 3 5 5" xfId="31380"/>
    <cellStyle name="40% - Accent6 3 5 5 2" xfId="31381"/>
    <cellStyle name="40% - Accent6 3 5 5 2 2" xfId="31382"/>
    <cellStyle name="40% - Accent6 3 5 5 3" xfId="31383"/>
    <cellStyle name="40% - Accent6 3 5 5 3 2" xfId="31384"/>
    <cellStyle name="40% - Accent6 3 5 5 4" xfId="31385"/>
    <cellStyle name="40% - Accent6 3 5 5 5" xfId="31386"/>
    <cellStyle name="40% - Accent6 3 5 5 6" xfId="31387"/>
    <cellStyle name="40% - Accent6 3 5 5 7" xfId="31388"/>
    <cellStyle name="40% - Accent6 3 5 6" xfId="31389"/>
    <cellStyle name="40% - Accent6 3 5 6 2" xfId="31390"/>
    <cellStyle name="40% - Accent6 3 5 6 2 2" xfId="31391"/>
    <cellStyle name="40% - Accent6 3 5 6 3" xfId="31392"/>
    <cellStyle name="40% - Accent6 3 5 6 3 2" xfId="31393"/>
    <cellStyle name="40% - Accent6 3 5 6 4" xfId="31394"/>
    <cellStyle name="40% - Accent6 3 5 6 5" xfId="31395"/>
    <cellStyle name="40% - Accent6 3 5 6 6" xfId="31396"/>
    <cellStyle name="40% - Accent6 3 5 6 7" xfId="31397"/>
    <cellStyle name="40% - Accent6 3 5 7" xfId="31398"/>
    <cellStyle name="40% - Accent6 3 5 7 2" xfId="31399"/>
    <cellStyle name="40% - Accent6 3 5 7 2 2" xfId="31400"/>
    <cellStyle name="40% - Accent6 3 5 7 3" xfId="31401"/>
    <cellStyle name="40% - Accent6 3 5 7 3 2" xfId="31402"/>
    <cellStyle name="40% - Accent6 3 5 7 4" xfId="31403"/>
    <cellStyle name="40% - Accent6 3 5 7 5" xfId="31404"/>
    <cellStyle name="40% - Accent6 3 5 7 6" xfId="31405"/>
    <cellStyle name="40% - Accent6 3 5 7 7" xfId="31406"/>
    <cellStyle name="40% - Accent6 3 5 8" xfId="31407"/>
    <cellStyle name="40% - Accent6 3 5 8 2" xfId="31408"/>
    <cellStyle name="40% - Accent6 3 5 9" xfId="31409"/>
    <cellStyle name="40% - Accent6 3 5 9 2" xfId="31410"/>
    <cellStyle name="40% - Accent6 3 6" xfId="31411"/>
    <cellStyle name="40% - Accent6 3 6 10" xfId="31412"/>
    <cellStyle name="40% - Accent6 3 6 11" xfId="31413"/>
    <cellStyle name="40% - Accent6 3 6 12" xfId="31414"/>
    <cellStyle name="40% - Accent6 3 6 13" xfId="31415"/>
    <cellStyle name="40% - Accent6 3 6 2" xfId="31416"/>
    <cellStyle name="40% - Accent6 3 6 2 10" xfId="31417"/>
    <cellStyle name="40% - Accent6 3 6 2 11" xfId="31418"/>
    <cellStyle name="40% - Accent6 3 6 2 2" xfId="31419"/>
    <cellStyle name="40% - Accent6 3 6 2 2 10" xfId="31420"/>
    <cellStyle name="40% - Accent6 3 6 2 2 2" xfId="31421"/>
    <cellStyle name="40% - Accent6 3 6 2 2 2 2" xfId="31422"/>
    <cellStyle name="40% - Accent6 3 6 2 2 2 2 2" xfId="31423"/>
    <cellStyle name="40% - Accent6 3 6 2 2 2 3" xfId="31424"/>
    <cellStyle name="40% - Accent6 3 6 2 2 2 3 2" xfId="31425"/>
    <cellStyle name="40% - Accent6 3 6 2 2 2 4" xfId="31426"/>
    <cellStyle name="40% - Accent6 3 6 2 2 2 5" xfId="31427"/>
    <cellStyle name="40% - Accent6 3 6 2 2 2 6" xfId="31428"/>
    <cellStyle name="40% - Accent6 3 6 2 2 2 7" xfId="31429"/>
    <cellStyle name="40% - Accent6 3 6 2 2 3" xfId="31430"/>
    <cellStyle name="40% - Accent6 3 6 2 2 3 2" xfId="31431"/>
    <cellStyle name="40% - Accent6 3 6 2 2 3 2 2" xfId="31432"/>
    <cellStyle name="40% - Accent6 3 6 2 2 3 3" xfId="31433"/>
    <cellStyle name="40% - Accent6 3 6 2 2 3 3 2" xfId="31434"/>
    <cellStyle name="40% - Accent6 3 6 2 2 3 4" xfId="31435"/>
    <cellStyle name="40% - Accent6 3 6 2 2 3 5" xfId="31436"/>
    <cellStyle name="40% - Accent6 3 6 2 2 3 6" xfId="31437"/>
    <cellStyle name="40% - Accent6 3 6 2 2 3 7" xfId="31438"/>
    <cellStyle name="40% - Accent6 3 6 2 2 4" xfId="31439"/>
    <cellStyle name="40% - Accent6 3 6 2 2 4 2" xfId="31440"/>
    <cellStyle name="40% - Accent6 3 6 2 2 4 2 2" xfId="31441"/>
    <cellStyle name="40% - Accent6 3 6 2 2 4 3" xfId="31442"/>
    <cellStyle name="40% - Accent6 3 6 2 2 4 3 2" xfId="31443"/>
    <cellStyle name="40% - Accent6 3 6 2 2 4 4" xfId="31444"/>
    <cellStyle name="40% - Accent6 3 6 2 2 4 5" xfId="31445"/>
    <cellStyle name="40% - Accent6 3 6 2 2 4 6" xfId="31446"/>
    <cellStyle name="40% - Accent6 3 6 2 2 4 7" xfId="31447"/>
    <cellStyle name="40% - Accent6 3 6 2 2 5" xfId="31448"/>
    <cellStyle name="40% - Accent6 3 6 2 2 5 2" xfId="31449"/>
    <cellStyle name="40% - Accent6 3 6 2 2 6" xfId="31450"/>
    <cellStyle name="40% - Accent6 3 6 2 2 6 2" xfId="31451"/>
    <cellStyle name="40% - Accent6 3 6 2 2 7" xfId="31452"/>
    <cellStyle name="40% - Accent6 3 6 2 2 8" xfId="31453"/>
    <cellStyle name="40% - Accent6 3 6 2 2 9" xfId="31454"/>
    <cellStyle name="40% - Accent6 3 6 2 3" xfId="31455"/>
    <cellStyle name="40% - Accent6 3 6 2 3 2" xfId="31456"/>
    <cellStyle name="40% - Accent6 3 6 2 3 2 2" xfId="31457"/>
    <cellStyle name="40% - Accent6 3 6 2 3 3" xfId="31458"/>
    <cellStyle name="40% - Accent6 3 6 2 3 3 2" xfId="31459"/>
    <cellStyle name="40% - Accent6 3 6 2 3 4" xfId="31460"/>
    <cellStyle name="40% - Accent6 3 6 2 3 5" xfId="31461"/>
    <cellStyle name="40% - Accent6 3 6 2 3 6" xfId="31462"/>
    <cellStyle name="40% - Accent6 3 6 2 3 7" xfId="31463"/>
    <cellStyle name="40% - Accent6 3 6 2 4" xfId="31464"/>
    <cellStyle name="40% - Accent6 3 6 2 4 2" xfId="31465"/>
    <cellStyle name="40% - Accent6 3 6 2 4 2 2" xfId="31466"/>
    <cellStyle name="40% - Accent6 3 6 2 4 3" xfId="31467"/>
    <cellStyle name="40% - Accent6 3 6 2 4 3 2" xfId="31468"/>
    <cellStyle name="40% - Accent6 3 6 2 4 4" xfId="31469"/>
    <cellStyle name="40% - Accent6 3 6 2 4 5" xfId="31470"/>
    <cellStyle name="40% - Accent6 3 6 2 4 6" xfId="31471"/>
    <cellStyle name="40% - Accent6 3 6 2 4 7" xfId="31472"/>
    <cellStyle name="40% - Accent6 3 6 2 5" xfId="31473"/>
    <cellStyle name="40% - Accent6 3 6 2 5 2" xfId="31474"/>
    <cellStyle name="40% - Accent6 3 6 2 5 2 2" xfId="31475"/>
    <cellStyle name="40% - Accent6 3 6 2 5 3" xfId="31476"/>
    <cellStyle name="40% - Accent6 3 6 2 5 3 2" xfId="31477"/>
    <cellStyle name="40% - Accent6 3 6 2 5 4" xfId="31478"/>
    <cellStyle name="40% - Accent6 3 6 2 5 5" xfId="31479"/>
    <cellStyle name="40% - Accent6 3 6 2 5 6" xfId="31480"/>
    <cellStyle name="40% - Accent6 3 6 2 5 7" xfId="31481"/>
    <cellStyle name="40% - Accent6 3 6 2 6" xfId="31482"/>
    <cellStyle name="40% - Accent6 3 6 2 6 2" xfId="31483"/>
    <cellStyle name="40% - Accent6 3 6 2 7" xfId="31484"/>
    <cellStyle name="40% - Accent6 3 6 2 7 2" xfId="31485"/>
    <cellStyle name="40% - Accent6 3 6 2 8" xfId="31486"/>
    <cellStyle name="40% - Accent6 3 6 2 9" xfId="31487"/>
    <cellStyle name="40% - Accent6 3 6 3" xfId="31488"/>
    <cellStyle name="40% - Accent6 3 6 3 10" xfId="31489"/>
    <cellStyle name="40% - Accent6 3 6 3 11" xfId="31490"/>
    <cellStyle name="40% - Accent6 3 6 3 2" xfId="31491"/>
    <cellStyle name="40% - Accent6 3 6 3 2 10" xfId="31492"/>
    <cellStyle name="40% - Accent6 3 6 3 2 2" xfId="31493"/>
    <cellStyle name="40% - Accent6 3 6 3 2 2 2" xfId="31494"/>
    <cellStyle name="40% - Accent6 3 6 3 2 2 2 2" xfId="31495"/>
    <cellStyle name="40% - Accent6 3 6 3 2 2 3" xfId="31496"/>
    <cellStyle name="40% - Accent6 3 6 3 2 2 3 2" xfId="31497"/>
    <cellStyle name="40% - Accent6 3 6 3 2 2 4" xfId="31498"/>
    <cellStyle name="40% - Accent6 3 6 3 2 2 5" xfId="31499"/>
    <cellStyle name="40% - Accent6 3 6 3 2 2 6" xfId="31500"/>
    <cellStyle name="40% - Accent6 3 6 3 2 2 7" xfId="31501"/>
    <cellStyle name="40% - Accent6 3 6 3 2 3" xfId="31502"/>
    <cellStyle name="40% - Accent6 3 6 3 2 3 2" xfId="31503"/>
    <cellStyle name="40% - Accent6 3 6 3 2 3 2 2" xfId="31504"/>
    <cellStyle name="40% - Accent6 3 6 3 2 3 3" xfId="31505"/>
    <cellStyle name="40% - Accent6 3 6 3 2 3 3 2" xfId="31506"/>
    <cellStyle name="40% - Accent6 3 6 3 2 3 4" xfId="31507"/>
    <cellStyle name="40% - Accent6 3 6 3 2 3 5" xfId="31508"/>
    <cellStyle name="40% - Accent6 3 6 3 2 3 6" xfId="31509"/>
    <cellStyle name="40% - Accent6 3 6 3 2 3 7" xfId="31510"/>
    <cellStyle name="40% - Accent6 3 6 3 2 4" xfId="31511"/>
    <cellStyle name="40% - Accent6 3 6 3 2 4 2" xfId="31512"/>
    <cellStyle name="40% - Accent6 3 6 3 2 4 2 2" xfId="31513"/>
    <cellStyle name="40% - Accent6 3 6 3 2 4 3" xfId="31514"/>
    <cellStyle name="40% - Accent6 3 6 3 2 4 3 2" xfId="31515"/>
    <cellStyle name="40% - Accent6 3 6 3 2 4 4" xfId="31516"/>
    <cellStyle name="40% - Accent6 3 6 3 2 4 5" xfId="31517"/>
    <cellStyle name="40% - Accent6 3 6 3 2 4 6" xfId="31518"/>
    <cellStyle name="40% - Accent6 3 6 3 2 4 7" xfId="31519"/>
    <cellStyle name="40% - Accent6 3 6 3 2 5" xfId="31520"/>
    <cellStyle name="40% - Accent6 3 6 3 2 5 2" xfId="31521"/>
    <cellStyle name="40% - Accent6 3 6 3 2 6" xfId="31522"/>
    <cellStyle name="40% - Accent6 3 6 3 2 6 2" xfId="31523"/>
    <cellStyle name="40% - Accent6 3 6 3 2 7" xfId="31524"/>
    <cellStyle name="40% - Accent6 3 6 3 2 8" xfId="31525"/>
    <cellStyle name="40% - Accent6 3 6 3 2 9" xfId="31526"/>
    <cellStyle name="40% - Accent6 3 6 3 3" xfId="31527"/>
    <cellStyle name="40% - Accent6 3 6 3 3 2" xfId="31528"/>
    <cellStyle name="40% - Accent6 3 6 3 3 2 2" xfId="31529"/>
    <cellStyle name="40% - Accent6 3 6 3 3 3" xfId="31530"/>
    <cellStyle name="40% - Accent6 3 6 3 3 3 2" xfId="31531"/>
    <cellStyle name="40% - Accent6 3 6 3 3 4" xfId="31532"/>
    <cellStyle name="40% - Accent6 3 6 3 3 5" xfId="31533"/>
    <cellStyle name="40% - Accent6 3 6 3 3 6" xfId="31534"/>
    <cellStyle name="40% - Accent6 3 6 3 3 7" xfId="31535"/>
    <cellStyle name="40% - Accent6 3 6 3 4" xfId="31536"/>
    <cellStyle name="40% - Accent6 3 6 3 4 2" xfId="31537"/>
    <cellStyle name="40% - Accent6 3 6 3 4 2 2" xfId="31538"/>
    <cellStyle name="40% - Accent6 3 6 3 4 3" xfId="31539"/>
    <cellStyle name="40% - Accent6 3 6 3 4 3 2" xfId="31540"/>
    <cellStyle name="40% - Accent6 3 6 3 4 4" xfId="31541"/>
    <cellStyle name="40% - Accent6 3 6 3 4 5" xfId="31542"/>
    <cellStyle name="40% - Accent6 3 6 3 4 6" xfId="31543"/>
    <cellStyle name="40% - Accent6 3 6 3 4 7" xfId="31544"/>
    <cellStyle name="40% - Accent6 3 6 3 5" xfId="31545"/>
    <cellStyle name="40% - Accent6 3 6 3 5 2" xfId="31546"/>
    <cellStyle name="40% - Accent6 3 6 3 5 2 2" xfId="31547"/>
    <cellStyle name="40% - Accent6 3 6 3 5 3" xfId="31548"/>
    <cellStyle name="40% - Accent6 3 6 3 5 3 2" xfId="31549"/>
    <cellStyle name="40% - Accent6 3 6 3 5 4" xfId="31550"/>
    <cellStyle name="40% - Accent6 3 6 3 5 5" xfId="31551"/>
    <cellStyle name="40% - Accent6 3 6 3 5 6" xfId="31552"/>
    <cellStyle name="40% - Accent6 3 6 3 5 7" xfId="31553"/>
    <cellStyle name="40% - Accent6 3 6 3 6" xfId="31554"/>
    <cellStyle name="40% - Accent6 3 6 3 6 2" xfId="31555"/>
    <cellStyle name="40% - Accent6 3 6 3 7" xfId="31556"/>
    <cellStyle name="40% - Accent6 3 6 3 7 2" xfId="31557"/>
    <cellStyle name="40% - Accent6 3 6 3 8" xfId="31558"/>
    <cellStyle name="40% - Accent6 3 6 3 9" xfId="31559"/>
    <cellStyle name="40% - Accent6 3 6 4" xfId="31560"/>
    <cellStyle name="40% - Accent6 3 6 4 10" xfId="31561"/>
    <cellStyle name="40% - Accent6 3 6 4 2" xfId="31562"/>
    <cellStyle name="40% - Accent6 3 6 4 2 2" xfId="31563"/>
    <cellStyle name="40% - Accent6 3 6 4 2 2 2" xfId="31564"/>
    <cellStyle name="40% - Accent6 3 6 4 2 3" xfId="31565"/>
    <cellStyle name="40% - Accent6 3 6 4 2 3 2" xfId="31566"/>
    <cellStyle name="40% - Accent6 3 6 4 2 4" xfId="31567"/>
    <cellStyle name="40% - Accent6 3 6 4 2 5" xfId="31568"/>
    <cellStyle name="40% - Accent6 3 6 4 2 6" xfId="31569"/>
    <cellStyle name="40% - Accent6 3 6 4 2 7" xfId="31570"/>
    <cellStyle name="40% - Accent6 3 6 4 3" xfId="31571"/>
    <cellStyle name="40% - Accent6 3 6 4 3 2" xfId="31572"/>
    <cellStyle name="40% - Accent6 3 6 4 3 2 2" xfId="31573"/>
    <cellStyle name="40% - Accent6 3 6 4 3 3" xfId="31574"/>
    <cellStyle name="40% - Accent6 3 6 4 3 3 2" xfId="31575"/>
    <cellStyle name="40% - Accent6 3 6 4 3 4" xfId="31576"/>
    <cellStyle name="40% - Accent6 3 6 4 3 5" xfId="31577"/>
    <cellStyle name="40% - Accent6 3 6 4 3 6" xfId="31578"/>
    <cellStyle name="40% - Accent6 3 6 4 3 7" xfId="31579"/>
    <cellStyle name="40% - Accent6 3 6 4 4" xfId="31580"/>
    <cellStyle name="40% - Accent6 3 6 4 4 2" xfId="31581"/>
    <cellStyle name="40% - Accent6 3 6 4 4 2 2" xfId="31582"/>
    <cellStyle name="40% - Accent6 3 6 4 4 3" xfId="31583"/>
    <cellStyle name="40% - Accent6 3 6 4 4 3 2" xfId="31584"/>
    <cellStyle name="40% - Accent6 3 6 4 4 4" xfId="31585"/>
    <cellStyle name="40% - Accent6 3 6 4 4 5" xfId="31586"/>
    <cellStyle name="40% - Accent6 3 6 4 4 6" xfId="31587"/>
    <cellStyle name="40% - Accent6 3 6 4 4 7" xfId="31588"/>
    <cellStyle name="40% - Accent6 3 6 4 5" xfId="31589"/>
    <cellStyle name="40% - Accent6 3 6 4 5 2" xfId="31590"/>
    <cellStyle name="40% - Accent6 3 6 4 6" xfId="31591"/>
    <cellStyle name="40% - Accent6 3 6 4 6 2" xfId="31592"/>
    <cellStyle name="40% - Accent6 3 6 4 7" xfId="31593"/>
    <cellStyle name="40% - Accent6 3 6 4 8" xfId="31594"/>
    <cellStyle name="40% - Accent6 3 6 4 9" xfId="31595"/>
    <cellStyle name="40% - Accent6 3 6 5" xfId="31596"/>
    <cellStyle name="40% - Accent6 3 6 5 2" xfId="31597"/>
    <cellStyle name="40% - Accent6 3 6 5 2 2" xfId="31598"/>
    <cellStyle name="40% - Accent6 3 6 5 3" xfId="31599"/>
    <cellStyle name="40% - Accent6 3 6 5 3 2" xfId="31600"/>
    <cellStyle name="40% - Accent6 3 6 5 4" xfId="31601"/>
    <cellStyle name="40% - Accent6 3 6 5 5" xfId="31602"/>
    <cellStyle name="40% - Accent6 3 6 5 6" xfId="31603"/>
    <cellStyle name="40% - Accent6 3 6 5 7" xfId="31604"/>
    <cellStyle name="40% - Accent6 3 6 6" xfId="31605"/>
    <cellStyle name="40% - Accent6 3 6 6 2" xfId="31606"/>
    <cellStyle name="40% - Accent6 3 6 6 2 2" xfId="31607"/>
    <cellStyle name="40% - Accent6 3 6 6 3" xfId="31608"/>
    <cellStyle name="40% - Accent6 3 6 6 3 2" xfId="31609"/>
    <cellStyle name="40% - Accent6 3 6 6 4" xfId="31610"/>
    <cellStyle name="40% - Accent6 3 6 6 5" xfId="31611"/>
    <cellStyle name="40% - Accent6 3 6 6 6" xfId="31612"/>
    <cellStyle name="40% - Accent6 3 6 6 7" xfId="31613"/>
    <cellStyle name="40% - Accent6 3 6 7" xfId="31614"/>
    <cellStyle name="40% - Accent6 3 6 7 2" xfId="31615"/>
    <cellStyle name="40% - Accent6 3 6 7 2 2" xfId="31616"/>
    <cellStyle name="40% - Accent6 3 6 7 3" xfId="31617"/>
    <cellStyle name="40% - Accent6 3 6 7 3 2" xfId="31618"/>
    <cellStyle name="40% - Accent6 3 6 7 4" xfId="31619"/>
    <cellStyle name="40% - Accent6 3 6 7 5" xfId="31620"/>
    <cellStyle name="40% - Accent6 3 6 7 6" xfId="31621"/>
    <cellStyle name="40% - Accent6 3 6 7 7" xfId="31622"/>
    <cellStyle name="40% - Accent6 3 6 8" xfId="31623"/>
    <cellStyle name="40% - Accent6 3 6 8 2" xfId="31624"/>
    <cellStyle name="40% - Accent6 3 6 9" xfId="31625"/>
    <cellStyle name="40% - Accent6 3 6 9 2" xfId="31626"/>
    <cellStyle name="40% - Accent6 3 7" xfId="31627"/>
    <cellStyle name="40% - Accent6 3 7 10" xfId="31628"/>
    <cellStyle name="40% - Accent6 3 7 11" xfId="31629"/>
    <cellStyle name="40% - Accent6 3 7 2" xfId="31630"/>
    <cellStyle name="40% - Accent6 3 7 2 10" xfId="31631"/>
    <cellStyle name="40% - Accent6 3 7 2 2" xfId="31632"/>
    <cellStyle name="40% - Accent6 3 7 2 2 2" xfId="31633"/>
    <cellStyle name="40% - Accent6 3 7 2 2 2 2" xfId="31634"/>
    <cellStyle name="40% - Accent6 3 7 2 2 3" xfId="31635"/>
    <cellStyle name="40% - Accent6 3 7 2 2 3 2" xfId="31636"/>
    <cellStyle name="40% - Accent6 3 7 2 2 4" xfId="31637"/>
    <cellStyle name="40% - Accent6 3 7 2 2 5" xfId="31638"/>
    <cellStyle name="40% - Accent6 3 7 2 2 6" xfId="31639"/>
    <cellStyle name="40% - Accent6 3 7 2 2 7" xfId="31640"/>
    <cellStyle name="40% - Accent6 3 7 2 3" xfId="31641"/>
    <cellStyle name="40% - Accent6 3 7 2 3 2" xfId="31642"/>
    <cellStyle name="40% - Accent6 3 7 2 3 2 2" xfId="31643"/>
    <cellStyle name="40% - Accent6 3 7 2 3 3" xfId="31644"/>
    <cellStyle name="40% - Accent6 3 7 2 3 3 2" xfId="31645"/>
    <cellStyle name="40% - Accent6 3 7 2 3 4" xfId="31646"/>
    <cellStyle name="40% - Accent6 3 7 2 3 5" xfId="31647"/>
    <cellStyle name="40% - Accent6 3 7 2 3 6" xfId="31648"/>
    <cellStyle name="40% - Accent6 3 7 2 3 7" xfId="31649"/>
    <cellStyle name="40% - Accent6 3 7 2 4" xfId="31650"/>
    <cellStyle name="40% - Accent6 3 7 2 4 2" xfId="31651"/>
    <cellStyle name="40% - Accent6 3 7 2 4 2 2" xfId="31652"/>
    <cellStyle name="40% - Accent6 3 7 2 4 3" xfId="31653"/>
    <cellStyle name="40% - Accent6 3 7 2 4 3 2" xfId="31654"/>
    <cellStyle name="40% - Accent6 3 7 2 4 4" xfId="31655"/>
    <cellStyle name="40% - Accent6 3 7 2 4 5" xfId="31656"/>
    <cellStyle name="40% - Accent6 3 7 2 4 6" xfId="31657"/>
    <cellStyle name="40% - Accent6 3 7 2 4 7" xfId="31658"/>
    <cellStyle name="40% - Accent6 3 7 2 5" xfId="31659"/>
    <cellStyle name="40% - Accent6 3 7 2 5 2" xfId="31660"/>
    <cellStyle name="40% - Accent6 3 7 2 6" xfId="31661"/>
    <cellStyle name="40% - Accent6 3 7 2 6 2" xfId="31662"/>
    <cellStyle name="40% - Accent6 3 7 2 7" xfId="31663"/>
    <cellStyle name="40% - Accent6 3 7 2 8" xfId="31664"/>
    <cellStyle name="40% - Accent6 3 7 2 9" xfId="31665"/>
    <cellStyle name="40% - Accent6 3 7 3" xfId="31666"/>
    <cellStyle name="40% - Accent6 3 7 3 2" xfId="31667"/>
    <cellStyle name="40% - Accent6 3 7 3 2 2" xfId="31668"/>
    <cellStyle name="40% - Accent6 3 7 3 3" xfId="31669"/>
    <cellStyle name="40% - Accent6 3 7 3 3 2" xfId="31670"/>
    <cellStyle name="40% - Accent6 3 7 3 4" xfId="31671"/>
    <cellStyle name="40% - Accent6 3 7 3 5" xfId="31672"/>
    <cellStyle name="40% - Accent6 3 7 3 6" xfId="31673"/>
    <cellStyle name="40% - Accent6 3 7 3 7" xfId="31674"/>
    <cellStyle name="40% - Accent6 3 7 4" xfId="31675"/>
    <cellStyle name="40% - Accent6 3 7 4 2" xfId="31676"/>
    <cellStyle name="40% - Accent6 3 7 4 2 2" xfId="31677"/>
    <cellStyle name="40% - Accent6 3 7 4 3" xfId="31678"/>
    <cellStyle name="40% - Accent6 3 7 4 3 2" xfId="31679"/>
    <cellStyle name="40% - Accent6 3 7 4 4" xfId="31680"/>
    <cellStyle name="40% - Accent6 3 7 4 5" xfId="31681"/>
    <cellStyle name="40% - Accent6 3 7 4 6" xfId="31682"/>
    <cellStyle name="40% - Accent6 3 7 4 7" xfId="31683"/>
    <cellStyle name="40% - Accent6 3 7 5" xfId="31684"/>
    <cellStyle name="40% - Accent6 3 7 5 2" xfId="31685"/>
    <cellStyle name="40% - Accent6 3 7 5 2 2" xfId="31686"/>
    <cellStyle name="40% - Accent6 3 7 5 3" xfId="31687"/>
    <cellStyle name="40% - Accent6 3 7 5 3 2" xfId="31688"/>
    <cellStyle name="40% - Accent6 3 7 5 4" xfId="31689"/>
    <cellStyle name="40% - Accent6 3 7 5 5" xfId="31690"/>
    <cellStyle name="40% - Accent6 3 7 5 6" xfId="31691"/>
    <cellStyle name="40% - Accent6 3 7 5 7" xfId="31692"/>
    <cellStyle name="40% - Accent6 3 7 6" xfId="31693"/>
    <cellStyle name="40% - Accent6 3 7 6 2" xfId="31694"/>
    <cellStyle name="40% - Accent6 3 7 7" xfId="31695"/>
    <cellStyle name="40% - Accent6 3 7 7 2" xfId="31696"/>
    <cellStyle name="40% - Accent6 3 7 8" xfId="31697"/>
    <cellStyle name="40% - Accent6 3 7 9" xfId="31698"/>
    <cellStyle name="40% - Accent6 3 8" xfId="31699"/>
    <cellStyle name="40% - Accent6 3 8 10" xfId="31700"/>
    <cellStyle name="40% - Accent6 3 8 11" xfId="31701"/>
    <cellStyle name="40% - Accent6 3 8 2" xfId="31702"/>
    <cellStyle name="40% - Accent6 3 8 2 10" xfId="31703"/>
    <cellStyle name="40% - Accent6 3 8 2 2" xfId="31704"/>
    <cellStyle name="40% - Accent6 3 8 2 2 2" xfId="31705"/>
    <cellStyle name="40% - Accent6 3 8 2 2 2 2" xfId="31706"/>
    <cellStyle name="40% - Accent6 3 8 2 2 3" xfId="31707"/>
    <cellStyle name="40% - Accent6 3 8 2 2 3 2" xfId="31708"/>
    <cellStyle name="40% - Accent6 3 8 2 2 4" xfId="31709"/>
    <cellStyle name="40% - Accent6 3 8 2 2 5" xfId="31710"/>
    <cellStyle name="40% - Accent6 3 8 2 2 6" xfId="31711"/>
    <cellStyle name="40% - Accent6 3 8 2 2 7" xfId="31712"/>
    <cellStyle name="40% - Accent6 3 8 2 3" xfId="31713"/>
    <cellStyle name="40% - Accent6 3 8 2 3 2" xfId="31714"/>
    <cellStyle name="40% - Accent6 3 8 2 3 2 2" xfId="31715"/>
    <cellStyle name="40% - Accent6 3 8 2 3 3" xfId="31716"/>
    <cellStyle name="40% - Accent6 3 8 2 3 3 2" xfId="31717"/>
    <cellStyle name="40% - Accent6 3 8 2 3 4" xfId="31718"/>
    <cellStyle name="40% - Accent6 3 8 2 3 5" xfId="31719"/>
    <cellStyle name="40% - Accent6 3 8 2 3 6" xfId="31720"/>
    <cellStyle name="40% - Accent6 3 8 2 3 7" xfId="31721"/>
    <cellStyle name="40% - Accent6 3 8 2 4" xfId="31722"/>
    <cellStyle name="40% - Accent6 3 8 2 4 2" xfId="31723"/>
    <cellStyle name="40% - Accent6 3 8 2 4 2 2" xfId="31724"/>
    <cellStyle name="40% - Accent6 3 8 2 4 3" xfId="31725"/>
    <cellStyle name="40% - Accent6 3 8 2 4 3 2" xfId="31726"/>
    <cellStyle name="40% - Accent6 3 8 2 4 4" xfId="31727"/>
    <cellStyle name="40% - Accent6 3 8 2 4 5" xfId="31728"/>
    <cellStyle name="40% - Accent6 3 8 2 4 6" xfId="31729"/>
    <cellStyle name="40% - Accent6 3 8 2 4 7" xfId="31730"/>
    <cellStyle name="40% - Accent6 3 8 2 5" xfId="31731"/>
    <cellStyle name="40% - Accent6 3 8 2 5 2" xfId="31732"/>
    <cellStyle name="40% - Accent6 3 8 2 6" xfId="31733"/>
    <cellStyle name="40% - Accent6 3 8 2 6 2" xfId="31734"/>
    <cellStyle name="40% - Accent6 3 8 2 7" xfId="31735"/>
    <cellStyle name="40% - Accent6 3 8 2 8" xfId="31736"/>
    <cellStyle name="40% - Accent6 3 8 2 9" xfId="31737"/>
    <cellStyle name="40% - Accent6 3 8 3" xfId="31738"/>
    <cellStyle name="40% - Accent6 3 8 3 2" xfId="31739"/>
    <cellStyle name="40% - Accent6 3 8 3 2 2" xfId="31740"/>
    <cellStyle name="40% - Accent6 3 8 3 3" xfId="31741"/>
    <cellStyle name="40% - Accent6 3 8 3 3 2" xfId="31742"/>
    <cellStyle name="40% - Accent6 3 8 3 4" xfId="31743"/>
    <cellStyle name="40% - Accent6 3 8 3 5" xfId="31744"/>
    <cellStyle name="40% - Accent6 3 8 3 6" xfId="31745"/>
    <cellStyle name="40% - Accent6 3 8 3 7" xfId="31746"/>
    <cellStyle name="40% - Accent6 3 8 4" xfId="31747"/>
    <cellStyle name="40% - Accent6 3 8 4 2" xfId="31748"/>
    <cellStyle name="40% - Accent6 3 8 4 2 2" xfId="31749"/>
    <cellStyle name="40% - Accent6 3 8 4 3" xfId="31750"/>
    <cellStyle name="40% - Accent6 3 8 4 3 2" xfId="31751"/>
    <cellStyle name="40% - Accent6 3 8 4 4" xfId="31752"/>
    <cellStyle name="40% - Accent6 3 8 4 5" xfId="31753"/>
    <cellStyle name="40% - Accent6 3 8 4 6" xfId="31754"/>
    <cellStyle name="40% - Accent6 3 8 4 7" xfId="31755"/>
    <cellStyle name="40% - Accent6 3 8 5" xfId="31756"/>
    <cellStyle name="40% - Accent6 3 8 5 2" xfId="31757"/>
    <cellStyle name="40% - Accent6 3 8 5 2 2" xfId="31758"/>
    <cellStyle name="40% - Accent6 3 8 5 3" xfId="31759"/>
    <cellStyle name="40% - Accent6 3 8 5 3 2" xfId="31760"/>
    <cellStyle name="40% - Accent6 3 8 5 4" xfId="31761"/>
    <cellStyle name="40% - Accent6 3 8 5 5" xfId="31762"/>
    <cellStyle name="40% - Accent6 3 8 5 6" xfId="31763"/>
    <cellStyle name="40% - Accent6 3 8 5 7" xfId="31764"/>
    <cellStyle name="40% - Accent6 3 8 6" xfId="31765"/>
    <cellStyle name="40% - Accent6 3 8 6 2" xfId="31766"/>
    <cellStyle name="40% - Accent6 3 8 7" xfId="31767"/>
    <cellStyle name="40% - Accent6 3 8 7 2" xfId="31768"/>
    <cellStyle name="40% - Accent6 3 8 8" xfId="31769"/>
    <cellStyle name="40% - Accent6 3 8 9" xfId="31770"/>
    <cellStyle name="40% - Accent6 3 9" xfId="31771"/>
    <cellStyle name="40% - Accent6 3 9 10" xfId="31772"/>
    <cellStyle name="40% - Accent6 3 9 2" xfId="31773"/>
    <cellStyle name="40% - Accent6 3 9 2 2" xfId="31774"/>
    <cellStyle name="40% - Accent6 3 9 2 2 2" xfId="31775"/>
    <cellStyle name="40% - Accent6 3 9 2 3" xfId="31776"/>
    <cellStyle name="40% - Accent6 3 9 2 3 2" xfId="31777"/>
    <cellStyle name="40% - Accent6 3 9 2 4" xfId="31778"/>
    <cellStyle name="40% - Accent6 3 9 2 5" xfId="31779"/>
    <cellStyle name="40% - Accent6 3 9 2 6" xfId="31780"/>
    <cellStyle name="40% - Accent6 3 9 2 7" xfId="31781"/>
    <cellStyle name="40% - Accent6 3 9 3" xfId="31782"/>
    <cellStyle name="40% - Accent6 3 9 3 2" xfId="31783"/>
    <cellStyle name="40% - Accent6 3 9 3 2 2" xfId="31784"/>
    <cellStyle name="40% - Accent6 3 9 3 3" xfId="31785"/>
    <cellStyle name="40% - Accent6 3 9 3 3 2" xfId="31786"/>
    <cellStyle name="40% - Accent6 3 9 3 4" xfId="31787"/>
    <cellStyle name="40% - Accent6 3 9 3 5" xfId="31788"/>
    <cellStyle name="40% - Accent6 3 9 3 6" xfId="31789"/>
    <cellStyle name="40% - Accent6 3 9 3 7" xfId="31790"/>
    <cellStyle name="40% - Accent6 3 9 4" xfId="31791"/>
    <cellStyle name="40% - Accent6 3 9 4 2" xfId="31792"/>
    <cellStyle name="40% - Accent6 3 9 4 2 2" xfId="31793"/>
    <cellStyle name="40% - Accent6 3 9 4 3" xfId="31794"/>
    <cellStyle name="40% - Accent6 3 9 4 3 2" xfId="31795"/>
    <cellStyle name="40% - Accent6 3 9 4 4" xfId="31796"/>
    <cellStyle name="40% - Accent6 3 9 4 5" xfId="31797"/>
    <cellStyle name="40% - Accent6 3 9 4 6" xfId="31798"/>
    <cellStyle name="40% - Accent6 3 9 4 7" xfId="31799"/>
    <cellStyle name="40% - Accent6 3 9 5" xfId="31800"/>
    <cellStyle name="40% - Accent6 3 9 5 2" xfId="31801"/>
    <cellStyle name="40% - Accent6 3 9 6" xfId="31802"/>
    <cellStyle name="40% - Accent6 3 9 6 2" xfId="31803"/>
    <cellStyle name="40% - Accent6 3 9 7" xfId="31804"/>
    <cellStyle name="40% - Accent6 3 9 8" xfId="31805"/>
    <cellStyle name="40% - Accent6 3 9 9" xfId="31806"/>
    <cellStyle name="40% - Accent6 4" xfId="31807"/>
    <cellStyle name="40% - Accent6 4 2" xfId="31808"/>
    <cellStyle name="40% - Accent6 4 3" xfId="37950"/>
    <cellStyle name="40% - Accent6 5" xfId="31809"/>
    <cellStyle name="40% - Accent6 5 2" xfId="31810"/>
    <cellStyle name="40% - Accent6 5 3" xfId="31811"/>
    <cellStyle name="40% - Accent6 6" xfId="31812"/>
    <cellStyle name="40% - Accent6 6 2" xfId="37951"/>
    <cellStyle name="40% - Accent6 7" xfId="31813"/>
    <cellStyle name="40% - Accent6 8" xfId="37952"/>
    <cellStyle name="60% - Accent1" xfId="625" builtinId="32" customBuiltin="1"/>
    <cellStyle name="60% - Accent1 2" xfId="76"/>
    <cellStyle name="60% - Accent1 2 2" xfId="31814"/>
    <cellStyle name="60% - Accent1 2 2 2" xfId="31815"/>
    <cellStyle name="60% - Accent1 2 3" xfId="31816"/>
    <cellStyle name="60% - Accent1 3" xfId="503"/>
    <cellStyle name="60% - Accent1 3 2" xfId="37953"/>
    <cellStyle name="60% - Accent1 4" xfId="31817"/>
    <cellStyle name="60% - Accent1 4 2" xfId="31818"/>
    <cellStyle name="60% - Accent1 5" xfId="31819"/>
    <cellStyle name="60% - Accent2" xfId="629" builtinId="36" customBuiltin="1"/>
    <cellStyle name="60% - Accent2 2" xfId="77"/>
    <cellStyle name="60% - Accent2 2 2" xfId="31820"/>
    <cellStyle name="60% - Accent2 3" xfId="504"/>
    <cellStyle name="60% - Accent2 3 2" xfId="37954"/>
    <cellStyle name="60% - Accent2 4" xfId="31821"/>
    <cellStyle name="60% - Accent2 5" xfId="31822"/>
    <cellStyle name="60% - Accent3" xfId="633" builtinId="40" customBuiltin="1"/>
    <cellStyle name="60% - Accent3 2" xfId="78"/>
    <cellStyle name="60% - Accent3 2 2" xfId="31823"/>
    <cellStyle name="60% - Accent3 2 2 2" xfId="31824"/>
    <cellStyle name="60% - Accent3 2 3" xfId="31825"/>
    <cellStyle name="60% - Accent3 3" xfId="505"/>
    <cellStyle name="60% - Accent3 3 2" xfId="37955"/>
    <cellStyle name="60% - Accent3 4" xfId="31826"/>
    <cellStyle name="60% - Accent3 4 2" xfId="31827"/>
    <cellStyle name="60% - Accent3 5" xfId="31828"/>
    <cellStyle name="60% - Accent4" xfId="637" builtinId="44" customBuiltin="1"/>
    <cellStyle name="60% - Accent4 2" xfId="79"/>
    <cellStyle name="60% - Accent4 2 2" xfId="31829"/>
    <cellStyle name="60% - Accent4 2 2 2" xfId="31830"/>
    <cellStyle name="60% - Accent4 2 3" xfId="31831"/>
    <cellStyle name="60% - Accent4 3" xfId="506"/>
    <cellStyle name="60% - Accent4 3 2" xfId="37956"/>
    <cellStyle name="60% - Accent4 4" xfId="31832"/>
    <cellStyle name="60% - Accent4 4 2" xfId="31833"/>
    <cellStyle name="60% - Accent4 5" xfId="31834"/>
    <cellStyle name="60% - Accent5" xfId="641" builtinId="48" customBuiltin="1"/>
    <cellStyle name="60% - Accent5 2" xfId="80"/>
    <cellStyle name="60% - Accent5 2 2" xfId="37957"/>
    <cellStyle name="60% - Accent5 3" xfId="507"/>
    <cellStyle name="60% - Accent5 3 2" xfId="37958"/>
    <cellStyle name="60% - Accent5 4" xfId="31835"/>
    <cellStyle name="60% - Accent5 5" xfId="31836"/>
    <cellStyle name="60% - Accent6" xfId="645" builtinId="52" customBuiltin="1"/>
    <cellStyle name="60% - Accent6 2" xfId="81"/>
    <cellStyle name="60% - Accent6 2 2" xfId="31837"/>
    <cellStyle name="60% - Accent6 2 2 2" xfId="31838"/>
    <cellStyle name="60% - Accent6 2 3" xfId="31839"/>
    <cellStyle name="60% - Accent6 3" xfId="508"/>
    <cellStyle name="60% - Accent6 3 2" xfId="37959"/>
    <cellStyle name="60% - Accent6 4" xfId="31840"/>
    <cellStyle name="60% - Accent6 4 2" xfId="31841"/>
    <cellStyle name="60% - Accent6 5" xfId="31842"/>
    <cellStyle name="Accent1" xfId="622" builtinId="29" customBuiltin="1"/>
    <cellStyle name="Accent1 2" xfId="82"/>
    <cellStyle name="Accent1 2 2" xfId="31843"/>
    <cellStyle name="Accent1 2 2 2" xfId="31844"/>
    <cellStyle name="Accent1 2 3" xfId="31845"/>
    <cellStyle name="Accent1 3" xfId="509"/>
    <cellStyle name="Accent1 3 2" xfId="37960"/>
    <cellStyle name="Accent1 4" xfId="31846"/>
    <cellStyle name="Accent1 4 2" xfId="31847"/>
    <cellStyle name="Accent1 5" xfId="31848"/>
    <cellStyle name="Accent2" xfId="626" builtinId="33" customBuiltin="1"/>
    <cellStyle name="Accent2 2" xfId="83"/>
    <cellStyle name="Accent2 2 2" xfId="31849"/>
    <cellStyle name="Accent2 3" xfId="510"/>
    <cellStyle name="Accent2 3 2" xfId="37961"/>
    <cellStyle name="Accent2 4" xfId="31850"/>
    <cellStyle name="Accent2 5" xfId="31851"/>
    <cellStyle name="Accent3" xfId="630" builtinId="37" customBuiltin="1"/>
    <cellStyle name="Accent3 2" xfId="84"/>
    <cellStyle name="Accent3 2 2" xfId="31852"/>
    <cellStyle name="Accent3 3" xfId="511"/>
    <cellStyle name="Accent3 3 2" xfId="37962"/>
    <cellStyle name="Accent3 4" xfId="31853"/>
    <cellStyle name="Accent3 5" xfId="31854"/>
    <cellStyle name="Accent4" xfId="634" builtinId="41" customBuiltin="1"/>
    <cellStyle name="Accent4 2" xfId="85"/>
    <cellStyle name="Accent4 2 2" xfId="31855"/>
    <cellStyle name="Accent4 2 2 2" xfId="31856"/>
    <cellStyle name="Accent4 2 3" xfId="31857"/>
    <cellStyle name="Accent4 3" xfId="512"/>
    <cellStyle name="Accent4 3 2" xfId="37963"/>
    <cellStyle name="Accent4 4" xfId="31858"/>
    <cellStyle name="Accent4 4 2" xfId="31859"/>
    <cellStyle name="Accent4 5" xfId="31860"/>
    <cellStyle name="Accent5" xfId="638" builtinId="45" customBuiltin="1"/>
    <cellStyle name="Accent5 2" xfId="86"/>
    <cellStyle name="Accent5 2 2" xfId="37964"/>
    <cellStyle name="Accent5 3" xfId="513"/>
    <cellStyle name="Accent5 3 2" xfId="37965"/>
    <cellStyle name="Accent5 4" xfId="37966"/>
    <cellStyle name="Accent5 5" xfId="37967"/>
    <cellStyle name="Accent6" xfId="642" builtinId="49" customBuiltin="1"/>
    <cellStyle name="Accent6 2" xfId="87"/>
    <cellStyle name="Accent6 2 2" xfId="37968"/>
    <cellStyle name="Accent6 3" xfId="514"/>
    <cellStyle name="Accent6 3 2" xfId="37969"/>
    <cellStyle name="Accent6 4" xfId="31861"/>
    <cellStyle name="Accent6 5" xfId="37970"/>
    <cellStyle name="args.style" xfId="31862"/>
    <cellStyle name="ArrayHeading" xfId="31863"/>
    <cellStyle name="Bad" xfId="612" builtinId="27" customBuiltin="1"/>
    <cellStyle name="Bad 2" xfId="88"/>
    <cellStyle name="Bad 2 2" xfId="31864"/>
    <cellStyle name="Bad 3" xfId="515"/>
    <cellStyle name="Bad 3 2" xfId="37971"/>
    <cellStyle name="Bad 4" xfId="31865"/>
    <cellStyle name="Bad 5" xfId="31866"/>
    <cellStyle name="BetweenMacros" xfId="31867"/>
    <cellStyle name="Bottom bold border" xfId="31868"/>
    <cellStyle name="Bottom single border" xfId="31869"/>
    <cellStyle name="Brand Align Left Text" xfId="31870"/>
    <cellStyle name="Brand Default" xfId="31871"/>
    <cellStyle name="Brand Percent" xfId="31872"/>
    <cellStyle name="Brand Source" xfId="31873"/>
    <cellStyle name="Brand Subtitle with Underline" xfId="31874"/>
    <cellStyle name="Brand Subtitle without Underline" xfId="31875"/>
    <cellStyle name="Brand Title" xfId="31876"/>
    <cellStyle name="Calc Currency (0)" xfId="31877"/>
    <cellStyle name="Calc Currency (0) 10" xfId="31878"/>
    <cellStyle name="Calculation" xfId="616" builtinId="22" customBuiltin="1"/>
    <cellStyle name="Calculation 2" xfId="89"/>
    <cellStyle name="Calculation 2 2" xfId="31879"/>
    <cellStyle name="Calculation 2 2 2" xfId="31880"/>
    <cellStyle name="Calculation 2 3" xfId="31881"/>
    <cellStyle name="Calculation 3" xfId="516"/>
    <cellStyle name="Calculation 3 2" xfId="37972"/>
    <cellStyle name="Calculation 4" xfId="31882"/>
    <cellStyle name="Calculation 4 2" xfId="31883"/>
    <cellStyle name="Calculation 5" xfId="31884"/>
    <cellStyle name="Cancel" xfId="31885"/>
    <cellStyle name="Check Cell" xfId="618" builtinId="23" customBuiltin="1"/>
    <cellStyle name="Check Cell 2" xfId="90"/>
    <cellStyle name="Check Cell 2 2" xfId="31886"/>
    <cellStyle name="Check Cell 3" xfId="517"/>
    <cellStyle name="Check Cell 3 2" xfId="37973"/>
    <cellStyle name="Check Cell 4" xfId="31887"/>
    <cellStyle name="Check Cell 5" xfId="37974"/>
    <cellStyle name="Column total in dollars" xfId="91"/>
    <cellStyle name="Column total in dollars 2" xfId="31888"/>
    <cellStyle name="Column total in dollars 2 10" xfId="31889"/>
    <cellStyle name="Column total in dollars 2 11" xfId="31890"/>
    <cellStyle name="Column total in dollars 2 12" xfId="31891"/>
    <cellStyle name="Column total in dollars 2 13" xfId="31892"/>
    <cellStyle name="Column total in dollars 2 14" xfId="31893"/>
    <cellStyle name="Column total in dollars 2 15" xfId="31894"/>
    <cellStyle name="Column total in dollars 2 16" xfId="31895"/>
    <cellStyle name="Column total in dollars 2 17" xfId="31896"/>
    <cellStyle name="Column total in dollars 2 18" xfId="31897"/>
    <cellStyle name="Column total in dollars 2 2" xfId="31898"/>
    <cellStyle name="Column total in dollars 2 3" xfId="31899"/>
    <cellStyle name="Column total in dollars 2 4" xfId="31900"/>
    <cellStyle name="Column total in dollars 2 5" xfId="31901"/>
    <cellStyle name="Column total in dollars 2 6" xfId="31902"/>
    <cellStyle name="Column total in dollars 2 7" xfId="31903"/>
    <cellStyle name="Column total in dollars 2 8" xfId="31904"/>
    <cellStyle name="Column total in dollars 2 9" xfId="31905"/>
    <cellStyle name="Column total in dollars 3" xfId="31906"/>
    <cellStyle name="Comma" xfId="1" builtinId="3"/>
    <cellStyle name="Comma  - Style1" xfId="92"/>
    <cellStyle name="Comma  - Style1 2" xfId="37975"/>
    <cellStyle name="Comma  - Style1 2 2" xfId="37976"/>
    <cellStyle name="Comma  - Style1 2 2 2" xfId="37977"/>
    <cellStyle name="Comma  - Style1 2 3" xfId="37978"/>
    <cellStyle name="Comma  - Style1 3" xfId="37979"/>
    <cellStyle name="Comma  - Style1 3 2" xfId="37980"/>
    <cellStyle name="Comma  - Style1 3 2 2" xfId="37981"/>
    <cellStyle name="Comma  - Style1 3 3" xfId="37982"/>
    <cellStyle name="Comma  - Style1 4" xfId="37983"/>
    <cellStyle name="Comma  - Style1 4 2" xfId="37984"/>
    <cellStyle name="Comma  - Style1 5" xfId="37985"/>
    <cellStyle name="Comma  - Style2" xfId="93"/>
    <cellStyle name="Comma  - Style2 2" xfId="37986"/>
    <cellStyle name="Comma  - Style2 2 2" xfId="37987"/>
    <cellStyle name="Comma  - Style2 2 2 2" xfId="37988"/>
    <cellStyle name="Comma  - Style2 2 3" xfId="37989"/>
    <cellStyle name="Comma  - Style2 3" xfId="37990"/>
    <cellStyle name="Comma  - Style2 3 2" xfId="37991"/>
    <cellStyle name="Comma  - Style2 3 2 2" xfId="37992"/>
    <cellStyle name="Comma  - Style2 3 3" xfId="37993"/>
    <cellStyle name="Comma  - Style2 4" xfId="37994"/>
    <cellStyle name="Comma  - Style2 4 2" xfId="37995"/>
    <cellStyle name="Comma  - Style2 5" xfId="37996"/>
    <cellStyle name="Comma  - Style3" xfId="94"/>
    <cellStyle name="Comma  - Style3 2" xfId="37997"/>
    <cellStyle name="Comma  - Style3 2 2" xfId="37998"/>
    <cellStyle name="Comma  - Style3 2 2 2" xfId="37999"/>
    <cellStyle name="Comma  - Style3 2 3" xfId="38000"/>
    <cellStyle name="Comma  - Style3 3" xfId="38001"/>
    <cellStyle name="Comma  - Style3 3 2" xfId="38002"/>
    <cellStyle name="Comma  - Style3 3 2 2" xfId="38003"/>
    <cellStyle name="Comma  - Style3 3 3" xfId="38004"/>
    <cellStyle name="Comma  - Style3 4" xfId="38005"/>
    <cellStyle name="Comma  - Style3 4 2" xfId="38006"/>
    <cellStyle name="Comma  - Style3 5" xfId="38007"/>
    <cellStyle name="Comma  - Style4" xfId="95"/>
    <cellStyle name="Comma  - Style4 2" xfId="38008"/>
    <cellStyle name="Comma  - Style4 2 2" xfId="38009"/>
    <cellStyle name="Comma  - Style4 2 2 2" xfId="38010"/>
    <cellStyle name="Comma  - Style4 2 3" xfId="38011"/>
    <cellStyle name="Comma  - Style4 3" xfId="38012"/>
    <cellStyle name="Comma  - Style4 3 2" xfId="38013"/>
    <cellStyle name="Comma  - Style4 3 2 2" xfId="38014"/>
    <cellStyle name="Comma  - Style4 3 3" xfId="38015"/>
    <cellStyle name="Comma  - Style4 4" xfId="38016"/>
    <cellStyle name="Comma  - Style4 4 2" xfId="38017"/>
    <cellStyle name="Comma  - Style4 5" xfId="38018"/>
    <cellStyle name="Comma  - Style5" xfId="96"/>
    <cellStyle name="Comma  - Style5 2" xfId="38019"/>
    <cellStyle name="Comma  - Style5 2 2" xfId="38020"/>
    <cellStyle name="Comma  - Style5 2 2 2" xfId="38021"/>
    <cellStyle name="Comma  - Style5 2 3" xfId="38022"/>
    <cellStyle name="Comma  - Style5 3" xfId="38023"/>
    <cellStyle name="Comma  - Style5 3 2" xfId="38024"/>
    <cellStyle name="Comma  - Style5 3 2 2" xfId="38025"/>
    <cellStyle name="Comma  - Style5 3 3" xfId="38026"/>
    <cellStyle name="Comma  - Style5 4" xfId="38027"/>
    <cellStyle name="Comma  - Style5 4 2" xfId="38028"/>
    <cellStyle name="Comma  - Style5 5" xfId="38029"/>
    <cellStyle name="Comma  - Style6" xfId="97"/>
    <cellStyle name="Comma  - Style6 2" xfId="38030"/>
    <cellStyle name="Comma  - Style6 2 2" xfId="38031"/>
    <cellStyle name="Comma  - Style6 2 2 2" xfId="38032"/>
    <cellStyle name="Comma  - Style6 2 3" xfId="38033"/>
    <cellStyle name="Comma  - Style6 3" xfId="38034"/>
    <cellStyle name="Comma  - Style6 3 2" xfId="38035"/>
    <cellStyle name="Comma  - Style6 3 2 2" xfId="38036"/>
    <cellStyle name="Comma  - Style6 3 3" xfId="38037"/>
    <cellStyle name="Comma  - Style6 4" xfId="38038"/>
    <cellStyle name="Comma  - Style6 4 2" xfId="38039"/>
    <cellStyle name="Comma  - Style6 5" xfId="38040"/>
    <cellStyle name="Comma  - Style7" xfId="98"/>
    <cellStyle name="Comma  - Style7 2" xfId="38041"/>
    <cellStyle name="Comma  - Style7 2 2" xfId="38042"/>
    <cellStyle name="Comma  - Style7 2 2 2" xfId="38043"/>
    <cellStyle name="Comma  - Style7 2 3" xfId="38044"/>
    <cellStyle name="Comma  - Style7 3" xfId="38045"/>
    <cellStyle name="Comma  - Style7 3 2" xfId="38046"/>
    <cellStyle name="Comma  - Style7 3 2 2" xfId="38047"/>
    <cellStyle name="Comma  - Style7 3 3" xfId="38048"/>
    <cellStyle name="Comma  - Style7 4" xfId="38049"/>
    <cellStyle name="Comma  - Style7 4 2" xfId="38050"/>
    <cellStyle name="Comma  - Style7 5" xfId="38051"/>
    <cellStyle name="Comma  - Style8" xfId="99"/>
    <cellStyle name="Comma  - Style8 2" xfId="38052"/>
    <cellStyle name="Comma  - Style8 2 2" xfId="38053"/>
    <cellStyle name="Comma  - Style8 2 2 2" xfId="38054"/>
    <cellStyle name="Comma  - Style8 2 3" xfId="38055"/>
    <cellStyle name="Comma  - Style8 3" xfId="38056"/>
    <cellStyle name="Comma  - Style8 3 2" xfId="38057"/>
    <cellStyle name="Comma  - Style8 3 2 2" xfId="38058"/>
    <cellStyle name="Comma  - Style8 3 3" xfId="38059"/>
    <cellStyle name="Comma  - Style8 4" xfId="38060"/>
    <cellStyle name="Comma  - Style8 4 2" xfId="38061"/>
    <cellStyle name="Comma  - Style8 5" xfId="38062"/>
    <cellStyle name="Comma (0)" xfId="100"/>
    <cellStyle name="Comma [0] 2" xfId="38063"/>
    <cellStyle name="Comma [0] 2 2" xfId="38064"/>
    <cellStyle name="Comma [0] 2 2 2" xfId="38065"/>
    <cellStyle name="Comma [0] 2 3" xfId="38066"/>
    <cellStyle name="Comma [0] 3" xfId="38067"/>
    <cellStyle name="Comma [0] 3 2" xfId="38068"/>
    <cellStyle name="Comma [0] 3 2 2" xfId="38069"/>
    <cellStyle name="Comma [0] 3 3" xfId="38070"/>
    <cellStyle name="Comma 10" xfId="467"/>
    <cellStyle name="Comma 10 2" xfId="38071"/>
    <cellStyle name="Comma 10 2 2" xfId="38072"/>
    <cellStyle name="Comma 10 3" xfId="38073"/>
    <cellStyle name="Comma 10 3 2" xfId="38074"/>
    <cellStyle name="Comma 10 4" xfId="38075"/>
    <cellStyle name="Comma 10 5" xfId="38076"/>
    <cellStyle name="Comma 11" xfId="481"/>
    <cellStyle name="Comma 11 2" xfId="38077"/>
    <cellStyle name="Comma 11 3" xfId="38078"/>
    <cellStyle name="Comma 12" xfId="488"/>
    <cellStyle name="Comma 13" xfId="541"/>
    <cellStyle name="Comma 13 2" xfId="38079"/>
    <cellStyle name="Comma 14" xfId="31907"/>
    <cellStyle name="Comma 14 2" xfId="38080"/>
    <cellStyle name="Comma 15" xfId="31908"/>
    <cellStyle name="Comma 15 2" xfId="38081"/>
    <cellStyle name="Comma 16" xfId="31909"/>
    <cellStyle name="Comma 16 2" xfId="38082"/>
    <cellStyle name="Comma 17" xfId="31910"/>
    <cellStyle name="Comma 17 2" xfId="38083"/>
    <cellStyle name="Comma 18" xfId="31911"/>
    <cellStyle name="Comma 18 2" xfId="38084"/>
    <cellStyle name="Comma 19" xfId="31912"/>
    <cellStyle name="Comma 19 2" xfId="38085"/>
    <cellStyle name="Comma 2" xfId="3"/>
    <cellStyle name="Comma 2 2" xfId="60"/>
    <cellStyle name="Comma 2 2 2" xfId="474"/>
    <cellStyle name="Comma 2 2 2 10" xfId="31913"/>
    <cellStyle name="Comma 2 2 2 11" xfId="31914"/>
    <cellStyle name="Comma 2 2 2 12" xfId="31915"/>
    <cellStyle name="Comma 2 2 2 13" xfId="31916"/>
    <cellStyle name="Comma 2 2 2 2" xfId="31917"/>
    <cellStyle name="Comma 2 2 2 3" xfId="31918"/>
    <cellStyle name="Comma 2 2 2 4" xfId="31919"/>
    <cellStyle name="Comma 2 2 2 5" xfId="31920"/>
    <cellStyle name="Comma 2 2 2 6" xfId="31921"/>
    <cellStyle name="Comma 2 2 2 7" xfId="31922"/>
    <cellStyle name="Comma 2 2 2 8" xfId="31923"/>
    <cellStyle name="Comma 2 2 2 9" xfId="31924"/>
    <cellStyle name="Comma 2 2 3" xfId="31925"/>
    <cellStyle name="Comma 2 2 3 10" xfId="31926"/>
    <cellStyle name="Comma 2 2 3 11" xfId="31927"/>
    <cellStyle name="Comma 2 2 3 12" xfId="31928"/>
    <cellStyle name="Comma 2 2 3 13" xfId="31929"/>
    <cellStyle name="Comma 2 2 3 2" xfId="31930"/>
    <cellStyle name="Comma 2 2 3 3" xfId="31931"/>
    <cellStyle name="Comma 2 2 3 4" xfId="31932"/>
    <cellStyle name="Comma 2 2 3 5" xfId="31933"/>
    <cellStyle name="Comma 2 2 3 6" xfId="31934"/>
    <cellStyle name="Comma 2 2 3 7" xfId="31935"/>
    <cellStyle name="Comma 2 2 3 8" xfId="31936"/>
    <cellStyle name="Comma 2 2 3 9" xfId="31937"/>
    <cellStyle name="Comma 2 2 4" xfId="31938"/>
    <cellStyle name="Comma 2 2 4 10" xfId="31939"/>
    <cellStyle name="Comma 2 2 4 11" xfId="31940"/>
    <cellStyle name="Comma 2 2 4 12" xfId="31941"/>
    <cellStyle name="Comma 2 2 4 13" xfId="31942"/>
    <cellStyle name="Comma 2 2 4 2" xfId="31943"/>
    <cellStyle name="Comma 2 2 4 3" xfId="31944"/>
    <cellStyle name="Comma 2 2 4 4" xfId="31945"/>
    <cellStyle name="Comma 2 2 4 5" xfId="31946"/>
    <cellStyle name="Comma 2 2 4 6" xfId="31947"/>
    <cellStyle name="Comma 2 2 4 7" xfId="31948"/>
    <cellStyle name="Comma 2 2 4 8" xfId="31949"/>
    <cellStyle name="Comma 2 2 4 9" xfId="31950"/>
    <cellStyle name="Comma 2 2 5" xfId="31951"/>
    <cellStyle name="Comma 2 2 5 2" xfId="31952"/>
    <cellStyle name="Comma 2 3" xfId="451"/>
    <cellStyle name="Comma 2 3 2" xfId="31953"/>
    <cellStyle name="Comma 2 3 2 10" xfId="31954"/>
    <cellStyle name="Comma 2 3 2 11" xfId="31955"/>
    <cellStyle name="Comma 2 3 2 12" xfId="31956"/>
    <cellStyle name="Comma 2 3 2 13" xfId="31957"/>
    <cellStyle name="Comma 2 3 2 2" xfId="31958"/>
    <cellStyle name="Comma 2 3 2 3" xfId="31959"/>
    <cellStyle name="Comma 2 3 2 4" xfId="31960"/>
    <cellStyle name="Comma 2 3 2 5" xfId="31961"/>
    <cellStyle name="Comma 2 3 2 6" xfId="31962"/>
    <cellStyle name="Comma 2 3 2 7" xfId="31963"/>
    <cellStyle name="Comma 2 3 2 8" xfId="31964"/>
    <cellStyle name="Comma 2 3 2 9" xfId="31965"/>
    <cellStyle name="Comma 2 3 3" xfId="31966"/>
    <cellStyle name="Comma 2 3 3 10" xfId="31967"/>
    <cellStyle name="Comma 2 3 3 11" xfId="31968"/>
    <cellStyle name="Comma 2 3 3 12" xfId="31969"/>
    <cellStyle name="Comma 2 3 3 13" xfId="31970"/>
    <cellStyle name="Comma 2 3 3 2" xfId="31971"/>
    <cellStyle name="Comma 2 3 3 3" xfId="31972"/>
    <cellStyle name="Comma 2 3 3 4" xfId="31973"/>
    <cellStyle name="Comma 2 3 3 5" xfId="31974"/>
    <cellStyle name="Comma 2 3 3 6" xfId="31975"/>
    <cellStyle name="Comma 2 3 3 7" xfId="31976"/>
    <cellStyle name="Comma 2 3 3 8" xfId="31977"/>
    <cellStyle name="Comma 2 3 3 9" xfId="31978"/>
    <cellStyle name="Comma 2 3 4" xfId="31979"/>
    <cellStyle name="Comma 2 3 4 10" xfId="31980"/>
    <cellStyle name="Comma 2 3 4 11" xfId="31981"/>
    <cellStyle name="Comma 2 3 4 12" xfId="31982"/>
    <cellStyle name="Comma 2 3 4 13" xfId="31983"/>
    <cellStyle name="Comma 2 3 4 2" xfId="31984"/>
    <cellStyle name="Comma 2 3 4 3" xfId="31985"/>
    <cellStyle name="Comma 2 3 4 4" xfId="31986"/>
    <cellStyle name="Comma 2 3 4 5" xfId="31987"/>
    <cellStyle name="Comma 2 3 4 6" xfId="31988"/>
    <cellStyle name="Comma 2 3 4 7" xfId="31989"/>
    <cellStyle name="Comma 2 3 4 8" xfId="31990"/>
    <cellStyle name="Comma 2 3 4 9" xfId="31991"/>
    <cellStyle name="Comma 2 4" xfId="31992"/>
    <cellStyle name="Comma 2 4 2" xfId="31993"/>
    <cellStyle name="Comma 2 4 2 10" xfId="31994"/>
    <cellStyle name="Comma 2 4 2 11" xfId="31995"/>
    <cellStyle name="Comma 2 4 2 12" xfId="31996"/>
    <cellStyle name="Comma 2 4 2 13" xfId="31997"/>
    <cellStyle name="Comma 2 4 2 2" xfId="31998"/>
    <cellStyle name="Comma 2 4 2 3" xfId="31999"/>
    <cellStyle name="Comma 2 4 2 4" xfId="32000"/>
    <cellStyle name="Comma 2 4 2 5" xfId="32001"/>
    <cellStyle name="Comma 2 4 2 6" xfId="32002"/>
    <cellStyle name="Comma 2 4 2 7" xfId="32003"/>
    <cellStyle name="Comma 2 4 2 8" xfId="32004"/>
    <cellStyle name="Comma 2 4 2 9" xfId="32005"/>
    <cellStyle name="Comma 2 4 3" xfId="32006"/>
    <cellStyle name="Comma 2 4 3 10" xfId="32007"/>
    <cellStyle name="Comma 2 4 3 11" xfId="32008"/>
    <cellStyle name="Comma 2 4 3 12" xfId="32009"/>
    <cellStyle name="Comma 2 4 3 13" xfId="32010"/>
    <cellStyle name="Comma 2 4 3 2" xfId="32011"/>
    <cellStyle name="Comma 2 4 3 3" xfId="32012"/>
    <cellStyle name="Comma 2 4 3 4" xfId="32013"/>
    <cellStyle name="Comma 2 4 3 5" xfId="32014"/>
    <cellStyle name="Comma 2 4 3 6" xfId="32015"/>
    <cellStyle name="Comma 2 4 3 7" xfId="32016"/>
    <cellStyle name="Comma 2 4 3 8" xfId="32017"/>
    <cellStyle name="Comma 2 4 3 9" xfId="32018"/>
    <cellStyle name="Comma 2 4 4" xfId="32019"/>
    <cellStyle name="Comma 2 4 4 10" xfId="32020"/>
    <cellStyle name="Comma 2 4 4 11" xfId="32021"/>
    <cellStyle name="Comma 2 4 4 12" xfId="32022"/>
    <cellStyle name="Comma 2 4 4 13" xfId="32023"/>
    <cellStyle name="Comma 2 4 4 2" xfId="32024"/>
    <cellStyle name="Comma 2 4 4 3" xfId="32025"/>
    <cellStyle name="Comma 2 4 4 4" xfId="32026"/>
    <cellStyle name="Comma 2 4 4 5" xfId="32027"/>
    <cellStyle name="Comma 2 4 4 6" xfId="32028"/>
    <cellStyle name="Comma 2 4 4 7" xfId="32029"/>
    <cellStyle name="Comma 2 4 4 8" xfId="32030"/>
    <cellStyle name="Comma 2 4 4 9" xfId="32031"/>
    <cellStyle name="Comma 2 5" xfId="32032"/>
    <cellStyle name="Comma 2 6" xfId="32033"/>
    <cellStyle name="Comma 2 6 2" xfId="38086"/>
    <cellStyle name="Comma 2 7" xfId="32034"/>
    <cellStyle name="Comma 2 7 2" xfId="38087"/>
    <cellStyle name="Comma 2 9" xfId="38088"/>
    <cellStyle name="Comma 2 9 2" xfId="38089"/>
    <cellStyle name="Comma 20" xfId="32035"/>
    <cellStyle name="Comma 21" xfId="32036"/>
    <cellStyle name="Comma 22" xfId="32037"/>
    <cellStyle name="Comma 23" xfId="32038"/>
    <cellStyle name="Comma 24" xfId="32039"/>
    <cellStyle name="Comma 25" xfId="32040"/>
    <cellStyle name="Comma 26" xfId="32041"/>
    <cellStyle name="Comma 27" xfId="32042"/>
    <cellStyle name="Comma 28" xfId="32043"/>
    <cellStyle name="Comma 29" xfId="32044"/>
    <cellStyle name="Comma 3" xfId="4"/>
    <cellStyle name="Comma 3 2" xfId="101"/>
    <cellStyle name="Comma 3 2 2" xfId="38090"/>
    <cellStyle name="Comma 3 2 2 2" xfId="38091"/>
    <cellStyle name="Comma 3 2 2 2 2" xfId="38092"/>
    <cellStyle name="Comma 3 2 2 3" xfId="38093"/>
    <cellStyle name="Comma 3 2 3" xfId="38094"/>
    <cellStyle name="Comma 3 2 3 2" xfId="38095"/>
    <cellStyle name="Comma 3 2 4" xfId="38096"/>
    <cellStyle name="Comma 3 3" xfId="32045"/>
    <cellStyle name="Comma 3 3 2" xfId="38097"/>
    <cellStyle name="Comma 3 4" xfId="38098"/>
    <cellStyle name="Comma 3 5" xfId="38099"/>
    <cellStyle name="Comma 30" xfId="32046"/>
    <cellStyle name="Comma 31" xfId="32047"/>
    <cellStyle name="Comma 32" xfId="32048"/>
    <cellStyle name="Comma 33" xfId="32049"/>
    <cellStyle name="Comma 34" xfId="32050"/>
    <cellStyle name="Comma 35" xfId="32051"/>
    <cellStyle name="Comma 36" xfId="32052"/>
    <cellStyle name="Comma 37" xfId="32053"/>
    <cellStyle name="Comma 38" xfId="32054"/>
    <cellStyle name="Comma 39" xfId="32055"/>
    <cellStyle name="Comma 4" xfId="102"/>
    <cellStyle name="Comma 4 2" xfId="103"/>
    <cellStyle name="Comma 4 2 2" xfId="38100"/>
    <cellStyle name="Comma 4 2 2 2" xfId="38101"/>
    <cellStyle name="Comma 4 2 3" xfId="38102"/>
    <cellStyle name="Comma 4 3" xfId="38103"/>
    <cellStyle name="Comma 4 3 2" xfId="38104"/>
    <cellStyle name="Comma 4 3 2 2" xfId="38105"/>
    <cellStyle name="Comma 4 3 2 2 2" xfId="38106"/>
    <cellStyle name="Comma 4 3 2 3" xfId="38107"/>
    <cellStyle name="Comma 4 3 2 3 2" xfId="38108"/>
    <cellStyle name="Comma 4 3 2 4" xfId="38109"/>
    <cellStyle name="Comma 4 3 3" xfId="38110"/>
    <cellStyle name="Comma 4 3 3 2" xfId="38111"/>
    <cellStyle name="Comma 4 3 4" xfId="38112"/>
    <cellStyle name="Comma 4 3 4 2" xfId="38113"/>
    <cellStyle name="Comma 4 3 5" xfId="38114"/>
    <cellStyle name="Comma 4 4" xfId="38115"/>
    <cellStyle name="Comma 4 4 2" xfId="38116"/>
    <cellStyle name="Comma 4 5" xfId="38117"/>
    <cellStyle name="Comma 4 5 2" xfId="38118"/>
    <cellStyle name="Comma 4 6" xfId="38119"/>
    <cellStyle name="Comma 4 7" xfId="38120"/>
    <cellStyle name="Comma 40" xfId="32056"/>
    <cellStyle name="Comma 41" xfId="32057"/>
    <cellStyle name="Comma 42" xfId="32058"/>
    <cellStyle name="Comma 43" xfId="32059"/>
    <cellStyle name="Comma 44" xfId="32060"/>
    <cellStyle name="Comma 45" xfId="32061"/>
    <cellStyle name="Comma 46" xfId="32062"/>
    <cellStyle name="Comma 47" xfId="32063"/>
    <cellStyle name="Comma 48" xfId="32064"/>
    <cellStyle name="Comma 49" xfId="32065"/>
    <cellStyle name="Comma 5" xfId="104"/>
    <cellStyle name="Comma 5 2" xfId="105"/>
    <cellStyle name="Comma 5 2 2" xfId="38121"/>
    <cellStyle name="Comma 5 2 2 2" xfId="38122"/>
    <cellStyle name="Comma 5 2 3" xfId="38123"/>
    <cellStyle name="Comma 5 3" xfId="32066"/>
    <cellStyle name="Comma 5 3 2" xfId="38124"/>
    <cellStyle name="Comma 5 4" xfId="38125"/>
    <cellStyle name="Comma 50" xfId="32067"/>
    <cellStyle name="Comma 51" xfId="32068"/>
    <cellStyle name="Comma 52" xfId="32069"/>
    <cellStyle name="Comma 53" xfId="32070"/>
    <cellStyle name="Comma 54" xfId="32071"/>
    <cellStyle name="Comma 55" xfId="32072"/>
    <cellStyle name="Comma 56" xfId="32073"/>
    <cellStyle name="Comma 6" xfId="106"/>
    <cellStyle name="Comma 6 2" xfId="32074"/>
    <cellStyle name="Comma 6 2 2" xfId="38126"/>
    <cellStyle name="Comma 6 3" xfId="38127"/>
    <cellStyle name="Comma 6 3 2" xfId="38128"/>
    <cellStyle name="Comma 6 4" xfId="38129"/>
    <cellStyle name="Comma 7" xfId="107"/>
    <cellStyle name="Comma 7 2" xfId="38130"/>
    <cellStyle name="Comma 7 2 2" xfId="38131"/>
    <cellStyle name="Comma 7 2 2 2" xfId="38132"/>
    <cellStyle name="Comma 7 2 3" xfId="38133"/>
    <cellStyle name="Comma 7 2 3 2" xfId="38134"/>
    <cellStyle name="Comma 7 2 4" xfId="38135"/>
    <cellStyle name="Comma 7 3" xfId="38136"/>
    <cellStyle name="Comma 7 3 2" xfId="38137"/>
    <cellStyle name="Comma 7 3 2 2" xfId="38138"/>
    <cellStyle name="Comma 7 3 3" xfId="38139"/>
    <cellStyle name="Comma 7 3 3 2" xfId="38140"/>
    <cellStyle name="Comma 7 3 4" xfId="38141"/>
    <cellStyle name="Comma 7 4" xfId="38142"/>
    <cellStyle name="Comma 8" xfId="108"/>
    <cellStyle name="Comma 8 2" xfId="38143"/>
    <cellStyle name="Comma 8 2 2" xfId="38144"/>
    <cellStyle name="Comma 8 2 2 2" xfId="38145"/>
    <cellStyle name="Comma 8 2 2 2 2" xfId="38146"/>
    <cellStyle name="Comma 8 2 2 3" xfId="38147"/>
    <cellStyle name="Comma 8 2 2 3 2" xfId="38148"/>
    <cellStyle name="Comma 8 2 2 4" xfId="38149"/>
    <cellStyle name="Comma 8 2 3" xfId="38150"/>
    <cellStyle name="Comma 8 2 3 2" xfId="38151"/>
    <cellStyle name="Comma 8 2 4" xfId="38152"/>
    <cellStyle name="Comma 8 2 4 2" xfId="38153"/>
    <cellStyle name="Comma 8 2 5" xfId="38154"/>
    <cellStyle name="Comma 8 3" xfId="38155"/>
    <cellStyle name="Comma 8 3 2" xfId="38156"/>
    <cellStyle name="Comma 8 3 2 2" xfId="38157"/>
    <cellStyle name="Comma 8 3 3" xfId="38158"/>
    <cellStyle name="Comma 8 4" xfId="38159"/>
    <cellStyle name="Comma 8 4 2" xfId="38160"/>
    <cellStyle name="Comma 8 4 2 2" xfId="38161"/>
    <cellStyle name="Comma 8 4 3" xfId="38162"/>
    <cellStyle name="Comma 8 5" xfId="38163"/>
    <cellStyle name="Comma 8 6" xfId="38164"/>
    <cellStyle name="Comma 8 6 2" xfId="38165"/>
    <cellStyle name="Comma 8 7" xfId="38166"/>
    <cellStyle name="Comma 8 7 2" xfId="38167"/>
    <cellStyle name="Comma 8 8" xfId="38168"/>
    <cellStyle name="Comma 8 9" xfId="38169"/>
    <cellStyle name="Comma 9" xfId="452"/>
    <cellStyle name="Comma 9 2" xfId="38170"/>
    <cellStyle name="Comma 9 2 2" xfId="38171"/>
    <cellStyle name="Comma 9 3" xfId="38172"/>
    <cellStyle name="Comma 9 4" xfId="38173"/>
    <cellStyle name="Comma 9 4 2" xfId="38174"/>
    <cellStyle name="Comma 9 5" xfId="38175"/>
    <cellStyle name="Comma 9 6" xfId="38176"/>
    <cellStyle name="Comma0" xfId="109"/>
    <cellStyle name="Comma0 - Style1" xfId="32075"/>
    <cellStyle name="Comma0 - Style2" xfId="32076"/>
    <cellStyle name="Comma0 - Style3" xfId="110"/>
    <cellStyle name="Comma0 - Style4" xfId="111"/>
    <cellStyle name="Comma0 10" xfId="32077"/>
    <cellStyle name="Comma0 11" xfId="32078"/>
    <cellStyle name="Comma0 12" xfId="32079"/>
    <cellStyle name="Comma0 13" xfId="32080"/>
    <cellStyle name="Comma0 14" xfId="32081"/>
    <cellStyle name="Comma0 15" xfId="32082"/>
    <cellStyle name="Comma0 16" xfId="32083"/>
    <cellStyle name="Comma0 17" xfId="32084"/>
    <cellStyle name="Comma0 18" xfId="32085"/>
    <cellStyle name="Comma0 19" xfId="32086"/>
    <cellStyle name="Comma0 2" xfId="32087"/>
    <cellStyle name="Comma0 2 10" xfId="32088"/>
    <cellStyle name="Comma0 2 11" xfId="32089"/>
    <cellStyle name="Comma0 2 12" xfId="32090"/>
    <cellStyle name="Comma0 2 13" xfId="32091"/>
    <cellStyle name="Comma0 2 14" xfId="32092"/>
    <cellStyle name="Comma0 2 15" xfId="32093"/>
    <cellStyle name="Comma0 2 16" xfId="32094"/>
    <cellStyle name="Comma0 2 16 2" xfId="32095"/>
    <cellStyle name="Comma0 2 17" xfId="32096"/>
    <cellStyle name="Comma0 2 18" xfId="32097"/>
    <cellStyle name="Comma0 2 19" xfId="32098"/>
    <cellStyle name="Comma0 2 2" xfId="32099"/>
    <cellStyle name="Comma0 2 2 2" xfId="32100"/>
    <cellStyle name="Comma0 2 2 3" xfId="32101"/>
    <cellStyle name="Comma0 2 2 4" xfId="32102"/>
    <cellStyle name="Comma0 2 2 4 10" xfId="32103"/>
    <cellStyle name="Comma0 2 2 4 11" xfId="32104"/>
    <cellStyle name="Comma0 2 2 4 12" xfId="32105"/>
    <cellStyle name="Comma0 2 2 4 13" xfId="32106"/>
    <cellStyle name="Comma0 2 2 4 2" xfId="32107"/>
    <cellStyle name="Comma0 2 2 4 3" xfId="32108"/>
    <cellStyle name="Comma0 2 2 4 4" xfId="32109"/>
    <cellStyle name="Comma0 2 2 4 5" xfId="32110"/>
    <cellStyle name="Comma0 2 2 4 6" xfId="32111"/>
    <cellStyle name="Comma0 2 2 4 7" xfId="32112"/>
    <cellStyle name="Comma0 2 2 4 8" xfId="32113"/>
    <cellStyle name="Comma0 2 2 4 9" xfId="32114"/>
    <cellStyle name="Comma0 2 2 5" xfId="32115"/>
    <cellStyle name="Comma0 2 2 5 10" xfId="32116"/>
    <cellStyle name="Comma0 2 2 5 11" xfId="32117"/>
    <cellStyle name="Comma0 2 2 5 12" xfId="32118"/>
    <cellStyle name="Comma0 2 2 5 13" xfId="32119"/>
    <cellStyle name="Comma0 2 2 5 2" xfId="32120"/>
    <cellStyle name="Comma0 2 2 5 3" xfId="32121"/>
    <cellStyle name="Comma0 2 2 5 4" xfId="32122"/>
    <cellStyle name="Comma0 2 2 5 5" xfId="32123"/>
    <cellStyle name="Comma0 2 2 5 6" xfId="32124"/>
    <cellStyle name="Comma0 2 2 5 7" xfId="32125"/>
    <cellStyle name="Comma0 2 2 5 8" xfId="32126"/>
    <cellStyle name="Comma0 2 2 5 9" xfId="32127"/>
    <cellStyle name="Comma0 2 2 6" xfId="32128"/>
    <cellStyle name="Comma0 2 2 6 10" xfId="32129"/>
    <cellStyle name="Comma0 2 2 6 11" xfId="32130"/>
    <cellStyle name="Comma0 2 2 6 12" xfId="32131"/>
    <cellStyle name="Comma0 2 2 6 13" xfId="32132"/>
    <cellStyle name="Comma0 2 2 6 2" xfId="32133"/>
    <cellStyle name="Comma0 2 2 6 3" xfId="32134"/>
    <cellStyle name="Comma0 2 2 6 4" xfId="32135"/>
    <cellStyle name="Comma0 2 2 6 5" xfId="32136"/>
    <cellStyle name="Comma0 2 2 6 6" xfId="32137"/>
    <cellStyle name="Comma0 2 2 6 7" xfId="32138"/>
    <cellStyle name="Comma0 2 2 6 8" xfId="32139"/>
    <cellStyle name="Comma0 2 2 6 9" xfId="32140"/>
    <cellStyle name="Comma0 2 20" xfId="32141"/>
    <cellStyle name="Comma0 2 21" xfId="32142"/>
    <cellStyle name="Comma0 2 3" xfId="32143"/>
    <cellStyle name="Comma0 2 3 2" xfId="32144"/>
    <cellStyle name="Comma0 2 3 2 10" xfId="32145"/>
    <cellStyle name="Comma0 2 3 2 11" xfId="32146"/>
    <cellStyle name="Comma0 2 3 2 12" xfId="32147"/>
    <cellStyle name="Comma0 2 3 2 13" xfId="32148"/>
    <cellStyle name="Comma0 2 3 2 2" xfId="32149"/>
    <cellStyle name="Comma0 2 3 2 3" xfId="32150"/>
    <cellStyle name="Comma0 2 3 2 4" xfId="32151"/>
    <cellStyle name="Comma0 2 3 2 5" xfId="32152"/>
    <cellStyle name="Comma0 2 3 2 6" xfId="32153"/>
    <cellStyle name="Comma0 2 3 2 7" xfId="32154"/>
    <cellStyle name="Comma0 2 3 2 8" xfId="32155"/>
    <cellStyle name="Comma0 2 3 2 9" xfId="32156"/>
    <cellStyle name="Comma0 2 3 3" xfId="32157"/>
    <cellStyle name="Comma0 2 3 3 10" xfId="32158"/>
    <cellStyle name="Comma0 2 3 3 11" xfId="32159"/>
    <cellStyle name="Comma0 2 3 3 12" xfId="32160"/>
    <cellStyle name="Comma0 2 3 3 13" xfId="32161"/>
    <cellStyle name="Comma0 2 3 3 2" xfId="32162"/>
    <cellStyle name="Comma0 2 3 3 3" xfId="32163"/>
    <cellStyle name="Comma0 2 3 3 4" xfId="32164"/>
    <cellStyle name="Comma0 2 3 3 5" xfId="32165"/>
    <cellStyle name="Comma0 2 3 3 6" xfId="32166"/>
    <cellStyle name="Comma0 2 3 3 7" xfId="32167"/>
    <cellStyle name="Comma0 2 3 3 8" xfId="32168"/>
    <cellStyle name="Comma0 2 3 3 9" xfId="32169"/>
    <cellStyle name="Comma0 2 3 4" xfId="32170"/>
    <cellStyle name="Comma0 2 3 4 10" xfId="32171"/>
    <cellStyle name="Comma0 2 3 4 11" xfId="32172"/>
    <cellStyle name="Comma0 2 3 4 12" xfId="32173"/>
    <cellStyle name="Comma0 2 3 4 13" xfId="32174"/>
    <cellStyle name="Comma0 2 3 4 2" xfId="32175"/>
    <cellStyle name="Comma0 2 3 4 3" xfId="32176"/>
    <cellStyle name="Comma0 2 3 4 4" xfId="32177"/>
    <cellStyle name="Comma0 2 3 4 5" xfId="32178"/>
    <cellStyle name="Comma0 2 3 4 6" xfId="32179"/>
    <cellStyle name="Comma0 2 3 4 7" xfId="32180"/>
    <cellStyle name="Comma0 2 3 4 8" xfId="32181"/>
    <cellStyle name="Comma0 2 3 4 9" xfId="32182"/>
    <cellStyle name="Comma0 2 4" xfId="32183"/>
    <cellStyle name="Comma0 2 4 2" xfId="32184"/>
    <cellStyle name="Comma0 2 4 2 10" xfId="32185"/>
    <cellStyle name="Comma0 2 4 2 11" xfId="32186"/>
    <cellStyle name="Comma0 2 4 2 12" xfId="32187"/>
    <cellStyle name="Comma0 2 4 2 13" xfId="32188"/>
    <cellStyle name="Comma0 2 4 2 2" xfId="32189"/>
    <cellStyle name="Comma0 2 4 2 3" xfId="32190"/>
    <cellStyle name="Comma0 2 4 2 4" xfId="32191"/>
    <cellStyle name="Comma0 2 4 2 5" xfId="32192"/>
    <cellStyle name="Comma0 2 4 2 6" xfId="32193"/>
    <cellStyle name="Comma0 2 4 2 7" xfId="32194"/>
    <cellStyle name="Comma0 2 4 2 8" xfId="32195"/>
    <cellStyle name="Comma0 2 4 2 9" xfId="32196"/>
    <cellStyle name="Comma0 2 4 3" xfId="32197"/>
    <cellStyle name="Comma0 2 4 3 10" xfId="32198"/>
    <cellStyle name="Comma0 2 4 3 11" xfId="32199"/>
    <cellStyle name="Comma0 2 4 3 12" xfId="32200"/>
    <cellStyle name="Comma0 2 4 3 13" xfId="32201"/>
    <cellStyle name="Comma0 2 4 3 2" xfId="32202"/>
    <cellStyle name="Comma0 2 4 3 3" xfId="32203"/>
    <cellStyle name="Comma0 2 4 3 4" xfId="32204"/>
    <cellStyle name="Comma0 2 4 3 5" xfId="32205"/>
    <cellStyle name="Comma0 2 4 3 6" xfId="32206"/>
    <cellStyle name="Comma0 2 4 3 7" xfId="32207"/>
    <cellStyle name="Comma0 2 4 3 8" xfId="32208"/>
    <cellStyle name="Comma0 2 4 3 9" xfId="32209"/>
    <cellStyle name="Comma0 2 4 4" xfId="32210"/>
    <cellStyle name="Comma0 2 4 4 10" xfId="32211"/>
    <cellStyle name="Comma0 2 4 4 11" xfId="32212"/>
    <cellStyle name="Comma0 2 4 4 12" xfId="32213"/>
    <cellStyle name="Comma0 2 4 4 13" xfId="32214"/>
    <cellStyle name="Comma0 2 4 4 2" xfId="32215"/>
    <cellStyle name="Comma0 2 4 4 3" xfId="32216"/>
    <cellStyle name="Comma0 2 4 4 4" xfId="32217"/>
    <cellStyle name="Comma0 2 4 4 5" xfId="32218"/>
    <cellStyle name="Comma0 2 4 4 6" xfId="32219"/>
    <cellStyle name="Comma0 2 4 4 7" xfId="32220"/>
    <cellStyle name="Comma0 2 4 4 8" xfId="32221"/>
    <cellStyle name="Comma0 2 4 4 9" xfId="32222"/>
    <cellStyle name="Comma0 2 5" xfId="32223"/>
    <cellStyle name="Comma0 2 6" xfId="32224"/>
    <cellStyle name="Comma0 2 7" xfId="32225"/>
    <cellStyle name="Comma0 2 8" xfId="32226"/>
    <cellStyle name="Comma0 2 9" xfId="32227"/>
    <cellStyle name="Comma0 20" xfId="32228"/>
    <cellStyle name="Comma0 21" xfId="32229"/>
    <cellStyle name="Comma0 22" xfId="32230"/>
    <cellStyle name="Comma0 23" xfId="32231"/>
    <cellStyle name="Comma0 24" xfId="32232"/>
    <cellStyle name="Comma0 25" xfId="32233"/>
    <cellStyle name="Comma0 26" xfId="32234"/>
    <cellStyle name="Comma0 27" xfId="32235"/>
    <cellStyle name="Comma0 28" xfId="32236"/>
    <cellStyle name="Comma0 29" xfId="32237"/>
    <cellStyle name="Comma0 3" xfId="32238"/>
    <cellStyle name="Comma0 3 2" xfId="32239"/>
    <cellStyle name="Comma0 3 2 2" xfId="38177"/>
    <cellStyle name="Comma0 3 3" xfId="32240"/>
    <cellStyle name="Comma0 3 4" xfId="32241"/>
    <cellStyle name="Comma0 3 5" xfId="32242"/>
    <cellStyle name="Comma0 3 6" xfId="32243"/>
    <cellStyle name="Comma0 3 6 10" xfId="32244"/>
    <cellStyle name="Comma0 3 6 11" xfId="32245"/>
    <cellStyle name="Comma0 3 6 12" xfId="32246"/>
    <cellStyle name="Comma0 3 6 13" xfId="32247"/>
    <cellStyle name="Comma0 3 6 2" xfId="32248"/>
    <cellStyle name="Comma0 3 6 3" xfId="32249"/>
    <cellStyle name="Comma0 3 6 4" xfId="32250"/>
    <cellStyle name="Comma0 3 6 5" xfId="32251"/>
    <cellStyle name="Comma0 3 6 6" xfId="32252"/>
    <cellStyle name="Comma0 3 6 7" xfId="32253"/>
    <cellStyle name="Comma0 3 6 8" xfId="32254"/>
    <cellStyle name="Comma0 3 6 9" xfId="32255"/>
    <cellStyle name="Comma0 3 7" xfId="32256"/>
    <cellStyle name="Comma0 3 7 10" xfId="32257"/>
    <cellStyle name="Comma0 3 7 11" xfId="32258"/>
    <cellStyle name="Comma0 3 7 12" xfId="32259"/>
    <cellStyle name="Comma0 3 7 13" xfId="32260"/>
    <cellStyle name="Comma0 3 7 2" xfId="32261"/>
    <cellStyle name="Comma0 3 7 3" xfId="32262"/>
    <cellStyle name="Comma0 3 7 4" xfId="32263"/>
    <cellStyle name="Comma0 3 7 5" xfId="32264"/>
    <cellStyle name="Comma0 3 7 6" xfId="32265"/>
    <cellStyle name="Comma0 3 7 7" xfId="32266"/>
    <cellStyle name="Comma0 3 7 8" xfId="32267"/>
    <cellStyle name="Comma0 3 7 9" xfId="32268"/>
    <cellStyle name="Comma0 3 8" xfId="32269"/>
    <cellStyle name="Comma0 3 8 10" xfId="32270"/>
    <cellStyle name="Comma0 3 8 11" xfId="32271"/>
    <cellStyle name="Comma0 3 8 12" xfId="32272"/>
    <cellStyle name="Comma0 3 8 13" xfId="32273"/>
    <cellStyle name="Comma0 3 8 2" xfId="32274"/>
    <cellStyle name="Comma0 3 8 3" xfId="32275"/>
    <cellStyle name="Comma0 3 8 4" xfId="32276"/>
    <cellStyle name="Comma0 3 8 5" xfId="32277"/>
    <cellStyle name="Comma0 3 8 6" xfId="32278"/>
    <cellStyle name="Comma0 3 8 7" xfId="32279"/>
    <cellStyle name="Comma0 3 8 8" xfId="32280"/>
    <cellStyle name="Comma0 3 8 9" xfId="32281"/>
    <cellStyle name="Comma0 30" xfId="32282"/>
    <cellStyle name="Comma0 31" xfId="32283"/>
    <cellStyle name="Comma0 32" xfId="32284"/>
    <cellStyle name="Comma0 33" xfId="32285"/>
    <cellStyle name="Comma0 34" xfId="32286"/>
    <cellStyle name="Comma0 35" xfId="32287"/>
    <cellStyle name="Comma0 36" xfId="32288"/>
    <cellStyle name="Comma0 37" xfId="32289"/>
    <cellStyle name="Comma0 38" xfId="32290"/>
    <cellStyle name="Comma0 39" xfId="32291"/>
    <cellStyle name="Comma0 4" xfId="32292"/>
    <cellStyle name="Comma0 4 2" xfId="38178"/>
    <cellStyle name="Comma0 40" xfId="32293"/>
    <cellStyle name="Comma0 40 2" xfId="32294"/>
    <cellStyle name="Comma0 40 2 10" xfId="32295"/>
    <cellStyle name="Comma0 40 2 11" xfId="32296"/>
    <cellStyle name="Comma0 40 2 12" xfId="32297"/>
    <cellStyle name="Comma0 40 2 13" xfId="32298"/>
    <cellStyle name="Comma0 40 2 2" xfId="32299"/>
    <cellStyle name="Comma0 40 2 3" xfId="32300"/>
    <cellStyle name="Comma0 40 2 4" xfId="32301"/>
    <cellStyle name="Comma0 40 2 5" xfId="32302"/>
    <cellStyle name="Comma0 40 2 6" xfId="32303"/>
    <cellStyle name="Comma0 40 2 7" xfId="32304"/>
    <cellStyle name="Comma0 40 2 8" xfId="32305"/>
    <cellStyle name="Comma0 40 2 9" xfId="32306"/>
    <cellStyle name="Comma0 40 3" xfId="32307"/>
    <cellStyle name="Comma0 40 3 10" xfId="32308"/>
    <cellStyle name="Comma0 40 3 11" xfId="32309"/>
    <cellStyle name="Comma0 40 3 12" xfId="32310"/>
    <cellStyle name="Comma0 40 3 13" xfId="32311"/>
    <cellStyle name="Comma0 40 3 2" xfId="32312"/>
    <cellStyle name="Comma0 40 3 3" xfId="32313"/>
    <cellStyle name="Comma0 40 3 4" xfId="32314"/>
    <cellStyle name="Comma0 40 3 5" xfId="32315"/>
    <cellStyle name="Comma0 40 3 6" xfId="32316"/>
    <cellStyle name="Comma0 40 3 7" xfId="32317"/>
    <cellStyle name="Comma0 40 3 8" xfId="32318"/>
    <cellStyle name="Comma0 40 3 9" xfId="32319"/>
    <cellStyle name="Comma0 40 4" xfId="32320"/>
    <cellStyle name="Comma0 40 4 10" xfId="32321"/>
    <cellStyle name="Comma0 40 4 11" xfId="32322"/>
    <cellStyle name="Comma0 40 4 12" xfId="32323"/>
    <cellStyle name="Comma0 40 4 13" xfId="32324"/>
    <cellStyle name="Comma0 40 4 2" xfId="32325"/>
    <cellStyle name="Comma0 40 4 3" xfId="32326"/>
    <cellStyle name="Comma0 40 4 4" xfId="32327"/>
    <cellStyle name="Comma0 40 4 5" xfId="32328"/>
    <cellStyle name="Comma0 40 4 6" xfId="32329"/>
    <cellStyle name="Comma0 40 4 7" xfId="32330"/>
    <cellStyle name="Comma0 40 4 8" xfId="32331"/>
    <cellStyle name="Comma0 40 4 9" xfId="32332"/>
    <cellStyle name="Comma0 41" xfId="32333"/>
    <cellStyle name="Comma0 41 2" xfId="32334"/>
    <cellStyle name="Comma0 41 2 10" xfId="32335"/>
    <cellStyle name="Comma0 41 2 11" xfId="32336"/>
    <cellStyle name="Comma0 41 2 12" xfId="32337"/>
    <cellStyle name="Comma0 41 2 13" xfId="32338"/>
    <cellStyle name="Comma0 41 2 2" xfId="32339"/>
    <cellStyle name="Comma0 41 2 3" xfId="32340"/>
    <cellStyle name="Comma0 41 2 4" xfId="32341"/>
    <cellStyle name="Comma0 41 2 5" xfId="32342"/>
    <cellStyle name="Comma0 41 2 6" xfId="32343"/>
    <cellStyle name="Comma0 41 2 7" xfId="32344"/>
    <cellStyle name="Comma0 41 2 8" xfId="32345"/>
    <cellStyle name="Comma0 41 2 9" xfId="32346"/>
    <cellStyle name="Comma0 41 3" xfId="32347"/>
    <cellStyle name="Comma0 41 3 10" xfId="32348"/>
    <cellStyle name="Comma0 41 3 11" xfId="32349"/>
    <cellStyle name="Comma0 41 3 12" xfId="32350"/>
    <cellStyle name="Comma0 41 3 13" xfId="32351"/>
    <cellStyle name="Comma0 41 3 2" xfId="32352"/>
    <cellStyle name="Comma0 41 3 3" xfId="32353"/>
    <cellStyle name="Comma0 41 3 4" xfId="32354"/>
    <cellStyle name="Comma0 41 3 5" xfId="32355"/>
    <cellStyle name="Comma0 41 3 6" xfId="32356"/>
    <cellStyle name="Comma0 41 3 7" xfId="32357"/>
    <cellStyle name="Comma0 41 3 8" xfId="32358"/>
    <cellStyle name="Comma0 41 3 9" xfId="32359"/>
    <cellStyle name="Comma0 41 4" xfId="32360"/>
    <cellStyle name="Comma0 41 4 10" xfId="32361"/>
    <cellStyle name="Comma0 41 4 11" xfId="32362"/>
    <cellStyle name="Comma0 41 4 12" xfId="32363"/>
    <cellStyle name="Comma0 41 4 13" xfId="32364"/>
    <cellStyle name="Comma0 41 4 2" xfId="32365"/>
    <cellStyle name="Comma0 41 4 3" xfId="32366"/>
    <cellStyle name="Comma0 41 4 4" xfId="32367"/>
    <cellStyle name="Comma0 41 4 5" xfId="32368"/>
    <cellStyle name="Comma0 41 4 6" xfId="32369"/>
    <cellStyle name="Comma0 41 4 7" xfId="32370"/>
    <cellStyle name="Comma0 41 4 8" xfId="32371"/>
    <cellStyle name="Comma0 41 4 9" xfId="32372"/>
    <cellStyle name="Comma0 42" xfId="32373"/>
    <cellStyle name="Comma0 42 2" xfId="32374"/>
    <cellStyle name="Comma0 42 3" xfId="32375"/>
    <cellStyle name="Comma0 42 4" xfId="32376"/>
    <cellStyle name="Comma0 42 5" xfId="32377"/>
    <cellStyle name="Comma0 42 6" xfId="32378"/>
    <cellStyle name="Comma0 42 7" xfId="32379"/>
    <cellStyle name="Comma0 43" xfId="32380"/>
    <cellStyle name="Comma0 43 2" xfId="32381"/>
    <cellStyle name="Comma0 43 3" xfId="32382"/>
    <cellStyle name="Comma0 43 4" xfId="32383"/>
    <cellStyle name="Comma0 43 5" xfId="32384"/>
    <cellStyle name="Comma0 43 6" xfId="32385"/>
    <cellStyle name="Comma0 43 7" xfId="32386"/>
    <cellStyle name="Comma0 44" xfId="32387"/>
    <cellStyle name="Comma0 44 2" xfId="32388"/>
    <cellStyle name="Comma0 44 3" xfId="32389"/>
    <cellStyle name="Comma0 44 4" xfId="32390"/>
    <cellStyle name="Comma0 44 5" xfId="32391"/>
    <cellStyle name="Comma0 44 6" xfId="32392"/>
    <cellStyle name="Comma0 44 7" xfId="32393"/>
    <cellStyle name="Comma0 45" xfId="32394"/>
    <cellStyle name="Comma0 46" xfId="32395"/>
    <cellStyle name="Comma0 5" xfId="32396"/>
    <cellStyle name="Comma0 6" xfId="32397"/>
    <cellStyle name="Comma0 7" xfId="32398"/>
    <cellStyle name="Comma0 8" xfId="32399"/>
    <cellStyle name="Comma0 9" xfId="32400"/>
    <cellStyle name="Comma0_3.7 Revenue Correcting - Dec09" xfId="38179"/>
    <cellStyle name="Comma1 - Style1" xfId="112"/>
    <cellStyle name="Copied" xfId="32401"/>
    <cellStyle name="Curren - Style2" xfId="32402"/>
    <cellStyle name="Curren - Style3" xfId="32403"/>
    <cellStyle name="Currency [0] 2" xfId="32404"/>
    <cellStyle name="Currency [0] 2 2" xfId="32405"/>
    <cellStyle name="Currency 2" xfId="455"/>
    <cellStyle name="Currency 2 2" xfId="38180"/>
    <cellStyle name="Currency 2 3" xfId="38181"/>
    <cellStyle name="Currency 2 3 2" xfId="38182"/>
    <cellStyle name="Currency 2 4" xfId="38183"/>
    <cellStyle name="Currency 2 4 2" xfId="38184"/>
    <cellStyle name="Currency 2 5" xfId="38185"/>
    <cellStyle name="Currency 3" xfId="32406"/>
    <cellStyle name="Currency 3 2" xfId="38186"/>
    <cellStyle name="Currency 3 3" xfId="38187"/>
    <cellStyle name="Currency 3 3 2" xfId="38188"/>
    <cellStyle name="Currency 3 4" xfId="38189"/>
    <cellStyle name="Currency 4" xfId="38190"/>
    <cellStyle name="Currency 4 2" xfId="38191"/>
    <cellStyle name="Currency 4 2 2" xfId="38192"/>
    <cellStyle name="Currency 4 3" xfId="38193"/>
    <cellStyle name="Currency No Comma" xfId="32407"/>
    <cellStyle name="Currency(0)" xfId="113"/>
    <cellStyle name="Currency0" xfId="114"/>
    <cellStyle name="Currency0 10" xfId="32408"/>
    <cellStyle name="Currency0 11" xfId="32409"/>
    <cellStyle name="Currency0 12" xfId="32410"/>
    <cellStyle name="Currency0 13" xfId="32411"/>
    <cellStyle name="Currency0 14" xfId="32412"/>
    <cellStyle name="Currency0 15" xfId="32413"/>
    <cellStyle name="Currency0 16" xfId="32414"/>
    <cellStyle name="Currency0 17" xfId="32415"/>
    <cellStyle name="Currency0 18" xfId="32416"/>
    <cellStyle name="Currency0 19" xfId="32417"/>
    <cellStyle name="Currency0 2" xfId="32418"/>
    <cellStyle name="Currency0 2 10" xfId="32419"/>
    <cellStyle name="Currency0 2 11" xfId="32420"/>
    <cellStyle name="Currency0 2 12" xfId="32421"/>
    <cellStyle name="Currency0 2 13" xfId="32422"/>
    <cellStyle name="Currency0 2 14" xfId="32423"/>
    <cellStyle name="Currency0 2 15" xfId="32424"/>
    <cellStyle name="Currency0 2 16" xfId="32425"/>
    <cellStyle name="Currency0 2 16 2" xfId="32426"/>
    <cellStyle name="Currency0 2 17" xfId="32427"/>
    <cellStyle name="Currency0 2 18" xfId="32428"/>
    <cellStyle name="Currency0 2 19" xfId="32429"/>
    <cellStyle name="Currency0 2 2" xfId="32430"/>
    <cellStyle name="Currency0 2 2 2" xfId="32431"/>
    <cellStyle name="Currency0 2 2 3" xfId="32432"/>
    <cellStyle name="Currency0 2 2 4" xfId="32433"/>
    <cellStyle name="Currency0 2 2 4 10" xfId="32434"/>
    <cellStyle name="Currency0 2 2 4 11" xfId="32435"/>
    <cellStyle name="Currency0 2 2 4 12" xfId="32436"/>
    <cellStyle name="Currency0 2 2 4 13" xfId="32437"/>
    <cellStyle name="Currency0 2 2 4 2" xfId="32438"/>
    <cellStyle name="Currency0 2 2 4 3" xfId="32439"/>
    <cellStyle name="Currency0 2 2 4 4" xfId="32440"/>
    <cellStyle name="Currency0 2 2 4 5" xfId="32441"/>
    <cellStyle name="Currency0 2 2 4 6" xfId="32442"/>
    <cellStyle name="Currency0 2 2 4 7" xfId="32443"/>
    <cellStyle name="Currency0 2 2 4 8" xfId="32444"/>
    <cellStyle name="Currency0 2 2 4 9" xfId="32445"/>
    <cellStyle name="Currency0 2 2 5" xfId="32446"/>
    <cellStyle name="Currency0 2 2 5 10" xfId="32447"/>
    <cellStyle name="Currency0 2 2 5 11" xfId="32448"/>
    <cellStyle name="Currency0 2 2 5 12" xfId="32449"/>
    <cellStyle name="Currency0 2 2 5 13" xfId="32450"/>
    <cellStyle name="Currency0 2 2 5 2" xfId="32451"/>
    <cellStyle name="Currency0 2 2 5 3" xfId="32452"/>
    <cellStyle name="Currency0 2 2 5 4" xfId="32453"/>
    <cellStyle name="Currency0 2 2 5 5" xfId="32454"/>
    <cellStyle name="Currency0 2 2 5 6" xfId="32455"/>
    <cellStyle name="Currency0 2 2 5 7" xfId="32456"/>
    <cellStyle name="Currency0 2 2 5 8" xfId="32457"/>
    <cellStyle name="Currency0 2 2 5 9" xfId="32458"/>
    <cellStyle name="Currency0 2 2 6" xfId="32459"/>
    <cellStyle name="Currency0 2 2 6 10" xfId="32460"/>
    <cellStyle name="Currency0 2 2 6 11" xfId="32461"/>
    <cellStyle name="Currency0 2 2 6 12" xfId="32462"/>
    <cellStyle name="Currency0 2 2 6 13" xfId="32463"/>
    <cellStyle name="Currency0 2 2 6 2" xfId="32464"/>
    <cellStyle name="Currency0 2 2 6 3" xfId="32465"/>
    <cellStyle name="Currency0 2 2 6 4" xfId="32466"/>
    <cellStyle name="Currency0 2 2 6 5" xfId="32467"/>
    <cellStyle name="Currency0 2 2 6 6" xfId="32468"/>
    <cellStyle name="Currency0 2 2 6 7" xfId="32469"/>
    <cellStyle name="Currency0 2 2 6 8" xfId="32470"/>
    <cellStyle name="Currency0 2 2 6 9" xfId="32471"/>
    <cellStyle name="Currency0 2 20" xfId="32472"/>
    <cellStyle name="Currency0 2 21" xfId="32473"/>
    <cellStyle name="Currency0 2 3" xfId="32474"/>
    <cellStyle name="Currency0 2 3 2" xfId="32475"/>
    <cellStyle name="Currency0 2 3 2 10" xfId="32476"/>
    <cellStyle name="Currency0 2 3 2 11" xfId="32477"/>
    <cellStyle name="Currency0 2 3 2 12" xfId="32478"/>
    <cellStyle name="Currency0 2 3 2 13" xfId="32479"/>
    <cellStyle name="Currency0 2 3 2 2" xfId="32480"/>
    <cellStyle name="Currency0 2 3 2 3" xfId="32481"/>
    <cellStyle name="Currency0 2 3 2 4" xfId="32482"/>
    <cellStyle name="Currency0 2 3 2 5" xfId="32483"/>
    <cellStyle name="Currency0 2 3 2 6" xfId="32484"/>
    <cellStyle name="Currency0 2 3 2 7" xfId="32485"/>
    <cellStyle name="Currency0 2 3 2 8" xfId="32486"/>
    <cellStyle name="Currency0 2 3 2 9" xfId="32487"/>
    <cellStyle name="Currency0 2 3 3" xfId="32488"/>
    <cellStyle name="Currency0 2 3 3 10" xfId="32489"/>
    <cellStyle name="Currency0 2 3 3 11" xfId="32490"/>
    <cellStyle name="Currency0 2 3 3 12" xfId="32491"/>
    <cellStyle name="Currency0 2 3 3 13" xfId="32492"/>
    <cellStyle name="Currency0 2 3 3 2" xfId="32493"/>
    <cellStyle name="Currency0 2 3 3 3" xfId="32494"/>
    <cellStyle name="Currency0 2 3 3 4" xfId="32495"/>
    <cellStyle name="Currency0 2 3 3 5" xfId="32496"/>
    <cellStyle name="Currency0 2 3 3 6" xfId="32497"/>
    <cellStyle name="Currency0 2 3 3 7" xfId="32498"/>
    <cellStyle name="Currency0 2 3 3 8" xfId="32499"/>
    <cellStyle name="Currency0 2 3 3 9" xfId="32500"/>
    <cellStyle name="Currency0 2 3 4" xfId="32501"/>
    <cellStyle name="Currency0 2 3 4 10" xfId="32502"/>
    <cellStyle name="Currency0 2 3 4 11" xfId="32503"/>
    <cellStyle name="Currency0 2 3 4 12" xfId="32504"/>
    <cellStyle name="Currency0 2 3 4 13" xfId="32505"/>
    <cellStyle name="Currency0 2 3 4 2" xfId="32506"/>
    <cellStyle name="Currency0 2 3 4 3" xfId="32507"/>
    <cellStyle name="Currency0 2 3 4 4" xfId="32508"/>
    <cellStyle name="Currency0 2 3 4 5" xfId="32509"/>
    <cellStyle name="Currency0 2 3 4 6" xfId="32510"/>
    <cellStyle name="Currency0 2 3 4 7" xfId="32511"/>
    <cellStyle name="Currency0 2 3 4 8" xfId="32512"/>
    <cellStyle name="Currency0 2 3 4 9" xfId="32513"/>
    <cellStyle name="Currency0 2 4" xfId="32514"/>
    <cellStyle name="Currency0 2 4 2" xfId="32515"/>
    <cellStyle name="Currency0 2 4 2 10" xfId="32516"/>
    <cellStyle name="Currency0 2 4 2 11" xfId="32517"/>
    <cellStyle name="Currency0 2 4 2 12" xfId="32518"/>
    <cellStyle name="Currency0 2 4 2 13" xfId="32519"/>
    <cellStyle name="Currency0 2 4 2 2" xfId="32520"/>
    <cellStyle name="Currency0 2 4 2 3" xfId="32521"/>
    <cellStyle name="Currency0 2 4 2 4" xfId="32522"/>
    <cellStyle name="Currency0 2 4 2 5" xfId="32523"/>
    <cellStyle name="Currency0 2 4 2 6" xfId="32524"/>
    <cellStyle name="Currency0 2 4 2 7" xfId="32525"/>
    <cellStyle name="Currency0 2 4 2 8" xfId="32526"/>
    <cellStyle name="Currency0 2 4 2 9" xfId="32527"/>
    <cellStyle name="Currency0 2 4 3" xfId="32528"/>
    <cellStyle name="Currency0 2 4 3 10" xfId="32529"/>
    <cellStyle name="Currency0 2 4 3 11" xfId="32530"/>
    <cellStyle name="Currency0 2 4 3 12" xfId="32531"/>
    <cellStyle name="Currency0 2 4 3 13" xfId="32532"/>
    <cellStyle name="Currency0 2 4 3 2" xfId="32533"/>
    <cellStyle name="Currency0 2 4 3 3" xfId="32534"/>
    <cellStyle name="Currency0 2 4 3 4" xfId="32535"/>
    <cellStyle name="Currency0 2 4 3 5" xfId="32536"/>
    <cellStyle name="Currency0 2 4 3 6" xfId="32537"/>
    <cellStyle name="Currency0 2 4 3 7" xfId="32538"/>
    <cellStyle name="Currency0 2 4 3 8" xfId="32539"/>
    <cellStyle name="Currency0 2 4 3 9" xfId="32540"/>
    <cellStyle name="Currency0 2 4 4" xfId="32541"/>
    <cellStyle name="Currency0 2 4 4 10" xfId="32542"/>
    <cellStyle name="Currency0 2 4 4 11" xfId="32543"/>
    <cellStyle name="Currency0 2 4 4 12" xfId="32544"/>
    <cellStyle name="Currency0 2 4 4 13" xfId="32545"/>
    <cellStyle name="Currency0 2 4 4 2" xfId="32546"/>
    <cellStyle name="Currency0 2 4 4 3" xfId="32547"/>
    <cellStyle name="Currency0 2 4 4 4" xfId="32548"/>
    <cellStyle name="Currency0 2 4 4 5" xfId="32549"/>
    <cellStyle name="Currency0 2 4 4 6" xfId="32550"/>
    <cellStyle name="Currency0 2 4 4 7" xfId="32551"/>
    <cellStyle name="Currency0 2 4 4 8" xfId="32552"/>
    <cellStyle name="Currency0 2 4 4 9" xfId="32553"/>
    <cellStyle name="Currency0 2 5" xfId="32554"/>
    <cellStyle name="Currency0 2 6" xfId="32555"/>
    <cellStyle name="Currency0 2 7" xfId="32556"/>
    <cellStyle name="Currency0 2 8" xfId="32557"/>
    <cellStyle name="Currency0 2 9" xfId="32558"/>
    <cellStyle name="Currency0 20" xfId="32559"/>
    <cellStyle name="Currency0 21" xfId="32560"/>
    <cellStyle name="Currency0 22" xfId="32561"/>
    <cellStyle name="Currency0 23" xfId="32562"/>
    <cellStyle name="Currency0 24" xfId="32563"/>
    <cellStyle name="Currency0 25" xfId="32564"/>
    <cellStyle name="Currency0 26" xfId="32565"/>
    <cellStyle name="Currency0 27" xfId="32566"/>
    <cellStyle name="Currency0 28" xfId="32567"/>
    <cellStyle name="Currency0 29" xfId="32568"/>
    <cellStyle name="Currency0 3" xfId="32569"/>
    <cellStyle name="Currency0 3 2" xfId="32570"/>
    <cellStyle name="Currency0 3 2 2" xfId="38194"/>
    <cellStyle name="Currency0 3 3" xfId="32571"/>
    <cellStyle name="Currency0 3 4" xfId="32572"/>
    <cellStyle name="Currency0 3 5" xfId="32573"/>
    <cellStyle name="Currency0 3 6" xfId="32574"/>
    <cellStyle name="Currency0 3 6 10" xfId="32575"/>
    <cellStyle name="Currency0 3 6 11" xfId="32576"/>
    <cellStyle name="Currency0 3 6 12" xfId="32577"/>
    <cellStyle name="Currency0 3 6 13" xfId="32578"/>
    <cellStyle name="Currency0 3 6 2" xfId="32579"/>
    <cellStyle name="Currency0 3 6 3" xfId="32580"/>
    <cellStyle name="Currency0 3 6 4" xfId="32581"/>
    <cellStyle name="Currency0 3 6 5" xfId="32582"/>
    <cellStyle name="Currency0 3 6 6" xfId="32583"/>
    <cellStyle name="Currency0 3 6 7" xfId="32584"/>
    <cellStyle name="Currency0 3 6 8" xfId="32585"/>
    <cellStyle name="Currency0 3 6 9" xfId="32586"/>
    <cellStyle name="Currency0 3 7" xfId="32587"/>
    <cellStyle name="Currency0 3 7 10" xfId="32588"/>
    <cellStyle name="Currency0 3 7 11" xfId="32589"/>
    <cellStyle name="Currency0 3 7 12" xfId="32590"/>
    <cellStyle name="Currency0 3 7 13" xfId="32591"/>
    <cellStyle name="Currency0 3 7 2" xfId="32592"/>
    <cellStyle name="Currency0 3 7 3" xfId="32593"/>
    <cellStyle name="Currency0 3 7 4" xfId="32594"/>
    <cellStyle name="Currency0 3 7 5" xfId="32595"/>
    <cellStyle name="Currency0 3 7 6" xfId="32596"/>
    <cellStyle name="Currency0 3 7 7" xfId="32597"/>
    <cellStyle name="Currency0 3 7 8" xfId="32598"/>
    <cellStyle name="Currency0 3 7 9" xfId="32599"/>
    <cellStyle name="Currency0 3 8" xfId="32600"/>
    <cellStyle name="Currency0 3 8 10" xfId="32601"/>
    <cellStyle name="Currency0 3 8 11" xfId="32602"/>
    <cellStyle name="Currency0 3 8 12" xfId="32603"/>
    <cellStyle name="Currency0 3 8 13" xfId="32604"/>
    <cellStyle name="Currency0 3 8 2" xfId="32605"/>
    <cellStyle name="Currency0 3 8 3" xfId="32606"/>
    <cellStyle name="Currency0 3 8 4" xfId="32607"/>
    <cellStyle name="Currency0 3 8 5" xfId="32608"/>
    <cellStyle name="Currency0 3 8 6" xfId="32609"/>
    <cellStyle name="Currency0 3 8 7" xfId="32610"/>
    <cellStyle name="Currency0 3 8 8" xfId="32611"/>
    <cellStyle name="Currency0 3 8 9" xfId="32612"/>
    <cellStyle name="Currency0 30" xfId="32613"/>
    <cellStyle name="Currency0 31" xfId="32614"/>
    <cellStyle name="Currency0 32" xfId="32615"/>
    <cellStyle name="Currency0 33" xfId="32616"/>
    <cellStyle name="Currency0 34" xfId="32617"/>
    <cellStyle name="Currency0 35" xfId="32618"/>
    <cellStyle name="Currency0 36" xfId="32619"/>
    <cellStyle name="Currency0 37" xfId="32620"/>
    <cellStyle name="Currency0 38" xfId="32621"/>
    <cellStyle name="Currency0 39" xfId="32622"/>
    <cellStyle name="Currency0 4" xfId="32623"/>
    <cellStyle name="Currency0 4 2" xfId="38195"/>
    <cellStyle name="Currency0 40" xfId="32624"/>
    <cellStyle name="Currency0 40 2" xfId="32625"/>
    <cellStyle name="Currency0 40 2 10" xfId="32626"/>
    <cellStyle name="Currency0 40 2 11" xfId="32627"/>
    <cellStyle name="Currency0 40 2 12" xfId="32628"/>
    <cellStyle name="Currency0 40 2 13" xfId="32629"/>
    <cellStyle name="Currency0 40 2 2" xfId="32630"/>
    <cellStyle name="Currency0 40 2 3" xfId="32631"/>
    <cellStyle name="Currency0 40 2 4" xfId="32632"/>
    <cellStyle name="Currency0 40 2 5" xfId="32633"/>
    <cellStyle name="Currency0 40 2 6" xfId="32634"/>
    <cellStyle name="Currency0 40 2 7" xfId="32635"/>
    <cellStyle name="Currency0 40 2 8" xfId="32636"/>
    <cellStyle name="Currency0 40 2 9" xfId="32637"/>
    <cellStyle name="Currency0 40 3" xfId="32638"/>
    <cellStyle name="Currency0 40 3 10" xfId="32639"/>
    <cellStyle name="Currency0 40 3 11" xfId="32640"/>
    <cellStyle name="Currency0 40 3 12" xfId="32641"/>
    <cellStyle name="Currency0 40 3 13" xfId="32642"/>
    <cellStyle name="Currency0 40 3 2" xfId="32643"/>
    <cellStyle name="Currency0 40 3 3" xfId="32644"/>
    <cellStyle name="Currency0 40 3 4" xfId="32645"/>
    <cellStyle name="Currency0 40 3 5" xfId="32646"/>
    <cellStyle name="Currency0 40 3 6" xfId="32647"/>
    <cellStyle name="Currency0 40 3 7" xfId="32648"/>
    <cellStyle name="Currency0 40 3 8" xfId="32649"/>
    <cellStyle name="Currency0 40 3 9" xfId="32650"/>
    <cellStyle name="Currency0 40 4" xfId="32651"/>
    <cellStyle name="Currency0 40 4 10" xfId="32652"/>
    <cellStyle name="Currency0 40 4 11" xfId="32653"/>
    <cellStyle name="Currency0 40 4 12" xfId="32654"/>
    <cellStyle name="Currency0 40 4 13" xfId="32655"/>
    <cellStyle name="Currency0 40 4 2" xfId="32656"/>
    <cellStyle name="Currency0 40 4 3" xfId="32657"/>
    <cellStyle name="Currency0 40 4 4" xfId="32658"/>
    <cellStyle name="Currency0 40 4 5" xfId="32659"/>
    <cellStyle name="Currency0 40 4 6" xfId="32660"/>
    <cellStyle name="Currency0 40 4 7" xfId="32661"/>
    <cellStyle name="Currency0 40 4 8" xfId="32662"/>
    <cellStyle name="Currency0 40 4 9" xfId="32663"/>
    <cellStyle name="Currency0 41" xfId="32664"/>
    <cellStyle name="Currency0 41 2" xfId="32665"/>
    <cellStyle name="Currency0 41 2 10" xfId="32666"/>
    <cellStyle name="Currency0 41 2 11" xfId="32667"/>
    <cellStyle name="Currency0 41 2 12" xfId="32668"/>
    <cellStyle name="Currency0 41 2 13" xfId="32669"/>
    <cellStyle name="Currency0 41 2 2" xfId="32670"/>
    <cellStyle name="Currency0 41 2 3" xfId="32671"/>
    <cellStyle name="Currency0 41 2 4" xfId="32672"/>
    <cellStyle name="Currency0 41 2 5" xfId="32673"/>
    <cellStyle name="Currency0 41 2 6" xfId="32674"/>
    <cellStyle name="Currency0 41 2 7" xfId="32675"/>
    <cellStyle name="Currency0 41 2 8" xfId="32676"/>
    <cellStyle name="Currency0 41 2 9" xfId="32677"/>
    <cellStyle name="Currency0 41 3" xfId="32678"/>
    <cellStyle name="Currency0 41 3 10" xfId="32679"/>
    <cellStyle name="Currency0 41 3 11" xfId="32680"/>
    <cellStyle name="Currency0 41 3 12" xfId="32681"/>
    <cellStyle name="Currency0 41 3 13" xfId="32682"/>
    <cellStyle name="Currency0 41 3 2" xfId="32683"/>
    <cellStyle name="Currency0 41 3 3" xfId="32684"/>
    <cellStyle name="Currency0 41 3 4" xfId="32685"/>
    <cellStyle name="Currency0 41 3 5" xfId="32686"/>
    <cellStyle name="Currency0 41 3 6" xfId="32687"/>
    <cellStyle name="Currency0 41 3 7" xfId="32688"/>
    <cellStyle name="Currency0 41 3 8" xfId="32689"/>
    <cellStyle name="Currency0 41 3 9" xfId="32690"/>
    <cellStyle name="Currency0 41 4" xfId="32691"/>
    <cellStyle name="Currency0 41 4 10" xfId="32692"/>
    <cellStyle name="Currency0 41 4 11" xfId="32693"/>
    <cellStyle name="Currency0 41 4 12" xfId="32694"/>
    <cellStyle name="Currency0 41 4 13" xfId="32695"/>
    <cellStyle name="Currency0 41 4 2" xfId="32696"/>
    <cellStyle name="Currency0 41 4 3" xfId="32697"/>
    <cellStyle name="Currency0 41 4 4" xfId="32698"/>
    <cellStyle name="Currency0 41 4 5" xfId="32699"/>
    <cellStyle name="Currency0 41 4 6" xfId="32700"/>
    <cellStyle name="Currency0 41 4 7" xfId="32701"/>
    <cellStyle name="Currency0 41 4 8" xfId="32702"/>
    <cellStyle name="Currency0 41 4 9" xfId="32703"/>
    <cellStyle name="Currency0 42" xfId="32704"/>
    <cellStyle name="Currency0 42 2" xfId="32705"/>
    <cellStyle name="Currency0 42 3" xfId="32706"/>
    <cellStyle name="Currency0 42 4" xfId="32707"/>
    <cellStyle name="Currency0 42 5" xfId="32708"/>
    <cellStyle name="Currency0 42 6" xfId="32709"/>
    <cellStyle name="Currency0 42 7" xfId="32710"/>
    <cellStyle name="Currency0 43" xfId="32711"/>
    <cellStyle name="Currency0 43 2" xfId="32712"/>
    <cellStyle name="Currency0 43 3" xfId="32713"/>
    <cellStyle name="Currency0 43 4" xfId="32714"/>
    <cellStyle name="Currency0 43 5" xfId="32715"/>
    <cellStyle name="Currency0 43 6" xfId="32716"/>
    <cellStyle name="Currency0 43 7" xfId="32717"/>
    <cellStyle name="Currency0 44" xfId="32718"/>
    <cellStyle name="Currency0 44 2" xfId="32719"/>
    <cellStyle name="Currency0 44 3" xfId="32720"/>
    <cellStyle name="Currency0 44 4" xfId="32721"/>
    <cellStyle name="Currency0 44 5" xfId="32722"/>
    <cellStyle name="Currency0 44 6" xfId="32723"/>
    <cellStyle name="Currency0 44 7" xfId="32724"/>
    <cellStyle name="Currency0 45" xfId="32725"/>
    <cellStyle name="Currency0 46" xfId="32726"/>
    <cellStyle name="Currency0 5" xfId="32727"/>
    <cellStyle name="Currency0 6" xfId="32728"/>
    <cellStyle name="Currency0 7" xfId="32729"/>
    <cellStyle name="Currency0 8" xfId="32730"/>
    <cellStyle name="Currency0 9" xfId="32731"/>
    <cellStyle name="Custom - Style8" xfId="32732"/>
    <cellStyle name="Data   - Style2" xfId="32733"/>
    <cellStyle name="Date" xfId="115"/>
    <cellStyle name="Date - Style1" xfId="32734"/>
    <cellStyle name="Date - Style3" xfId="116"/>
    <cellStyle name="Date 10" xfId="32735"/>
    <cellStyle name="Date 11" xfId="32736"/>
    <cellStyle name="Date 12" xfId="32737"/>
    <cellStyle name="Date 13" xfId="32738"/>
    <cellStyle name="Date 14" xfId="32739"/>
    <cellStyle name="Date 15" xfId="32740"/>
    <cellStyle name="Date 16" xfId="32741"/>
    <cellStyle name="Date 17" xfId="32742"/>
    <cellStyle name="Date 18" xfId="32743"/>
    <cellStyle name="Date 19" xfId="32744"/>
    <cellStyle name="Date 2" xfId="32745"/>
    <cellStyle name="Date 2 10" xfId="32746"/>
    <cellStyle name="Date 2 11" xfId="32747"/>
    <cellStyle name="Date 2 12" xfId="32748"/>
    <cellStyle name="Date 2 13" xfId="32749"/>
    <cellStyle name="Date 2 14" xfId="32750"/>
    <cellStyle name="Date 2 15" xfId="32751"/>
    <cellStyle name="Date 2 16" xfId="32752"/>
    <cellStyle name="Date 2 17" xfId="32753"/>
    <cellStyle name="Date 2 18" xfId="32754"/>
    <cellStyle name="Date 2 19" xfId="32755"/>
    <cellStyle name="Date 2 2" xfId="32756"/>
    <cellStyle name="Date 2 2 2" xfId="32757"/>
    <cellStyle name="Date 2 2 3" xfId="32758"/>
    <cellStyle name="Date 2 2 4" xfId="32759"/>
    <cellStyle name="Date 2 2 4 10" xfId="32760"/>
    <cellStyle name="Date 2 2 4 11" xfId="32761"/>
    <cellStyle name="Date 2 2 4 12" xfId="32762"/>
    <cellStyle name="Date 2 2 4 13" xfId="32763"/>
    <cellStyle name="Date 2 2 4 2" xfId="32764"/>
    <cellStyle name="Date 2 2 4 3" xfId="32765"/>
    <cellStyle name="Date 2 2 4 4" xfId="32766"/>
    <cellStyle name="Date 2 2 4 5" xfId="32767"/>
    <cellStyle name="Date 2 2 4 6" xfId="32768"/>
    <cellStyle name="Date 2 2 4 7" xfId="32769"/>
    <cellStyle name="Date 2 2 4 8" xfId="32770"/>
    <cellStyle name="Date 2 2 4 9" xfId="32771"/>
    <cellStyle name="Date 2 2 5" xfId="32772"/>
    <cellStyle name="Date 2 2 5 10" xfId="32773"/>
    <cellStyle name="Date 2 2 5 11" xfId="32774"/>
    <cellStyle name="Date 2 2 5 12" xfId="32775"/>
    <cellStyle name="Date 2 2 5 13" xfId="32776"/>
    <cellStyle name="Date 2 2 5 2" xfId="32777"/>
    <cellStyle name="Date 2 2 5 3" xfId="32778"/>
    <cellStyle name="Date 2 2 5 4" xfId="32779"/>
    <cellStyle name="Date 2 2 5 5" xfId="32780"/>
    <cellStyle name="Date 2 2 5 6" xfId="32781"/>
    <cellStyle name="Date 2 2 5 7" xfId="32782"/>
    <cellStyle name="Date 2 2 5 8" xfId="32783"/>
    <cellStyle name="Date 2 2 5 9" xfId="32784"/>
    <cellStyle name="Date 2 2 6" xfId="32785"/>
    <cellStyle name="Date 2 2 6 10" xfId="32786"/>
    <cellStyle name="Date 2 2 6 11" xfId="32787"/>
    <cellStyle name="Date 2 2 6 12" xfId="32788"/>
    <cellStyle name="Date 2 2 6 13" xfId="32789"/>
    <cellStyle name="Date 2 2 6 2" xfId="32790"/>
    <cellStyle name="Date 2 2 6 3" xfId="32791"/>
    <cellStyle name="Date 2 2 6 4" xfId="32792"/>
    <cellStyle name="Date 2 2 6 5" xfId="32793"/>
    <cellStyle name="Date 2 2 6 6" xfId="32794"/>
    <cellStyle name="Date 2 2 6 7" xfId="32795"/>
    <cellStyle name="Date 2 2 6 8" xfId="32796"/>
    <cellStyle name="Date 2 2 6 9" xfId="32797"/>
    <cellStyle name="Date 2 20" xfId="32798"/>
    <cellStyle name="Date 2 21" xfId="32799"/>
    <cellStyle name="Date 2 3" xfId="32800"/>
    <cellStyle name="Date 2 3 2" xfId="32801"/>
    <cellStyle name="Date 2 3 2 10" xfId="32802"/>
    <cellStyle name="Date 2 3 2 11" xfId="32803"/>
    <cellStyle name="Date 2 3 2 12" xfId="32804"/>
    <cellStyle name="Date 2 3 2 13" xfId="32805"/>
    <cellStyle name="Date 2 3 2 2" xfId="32806"/>
    <cellStyle name="Date 2 3 2 3" xfId="32807"/>
    <cellStyle name="Date 2 3 2 4" xfId="32808"/>
    <cellStyle name="Date 2 3 2 5" xfId="32809"/>
    <cellStyle name="Date 2 3 2 6" xfId="32810"/>
    <cellStyle name="Date 2 3 2 7" xfId="32811"/>
    <cellStyle name="Date 2 3 2 8" xfId="32812"/>
    <cellStyle name="Date 2 3 2 9" xfId="32813"/>
    <cellStyle name="Date 2 3 3" xfId="32814"/>
    <cellStyle name="Date 2 3 3 10" xfId="32815"/>
    <cellStyle name="Date 2 3 3 11" xfId="32816"/>
    <cellStyle name="Date 2 3 3 12" xfId="32817"/>
    <cellStyle name="Date 2 3 3 13" xfId="32818"/>
    <cellStyle name="Date 2 3 3 2" xfId="32819"/>
    <cellStyle name="Date 2 3 3 3" xfId="32820"/>
    <cellStyle name="Date 2 3 3 4" xfId="32821"/>
    <cellStyle name="Date 2 3 3 5" xfId="32822"/>
    <cellStyle name="Date 2 3 3 6" xfId="32823"/>
    <cellStyle name="Date 2 3 3 7" xfId="32824"/>
    <cellStyle name="Date 2 3 3 8" xfId="32825"/>
    <cellStyle name="Date 2 3 3 9" xfId="32826"/>
    <cellStyle name="Date 2 3 4" xfId="32827"/>
    <cellStyle name="Date 2 3 4 10" xfId="32828"/>
    <cellStyle name="Date 2 3 4 11" xfId="32829"/>
    <cellStyle name="Date 2 3 4 12" xfId="32830"/>
    <cellStyle name="Date 2 3 4 13" xfId="32831"/>
    <cellStyle name="Date 2 3 4 2" xfId="32832"/>
    <cellStyle name="Date 2 3 4 3" xfId="32833"/>
    <cellStyle name="Date 2 3 4 4" xfId="32834"/>
    <cellStyle name="Date 2 3 4 5" xfId="32835"/>
    <cellStyle name="Date 2 3 4 6" xfId="32836"/>
    <cellStyle name="Date 2 3 4 7" xfId="32837"/>
    <cellStyle name="Date 2 3 4 8" xfId="32838"/>
    <cellStyle name="Date 2 3 4 9" xfId="32839"/>
    <cellStyle name="Date 2 4" xfId="32840"/>
    <cellStyle name="Date 2 4 2" xfId="32841"/>
    <cellStyle name="Date 2 4 2 10" xfId="32842"/>
    <cellStyle name="Date 2 4 2 11" xfId="32843"/>
    <cellStyle name="Date 2 4 2 12" xfId="32844"/>
    <cellStyle name="Date 2 4 2 13" xfId="32845"/>
    <cellStyle name="Date 2 4 2 2" xfId="32846"/>
    <cellStyle name="Date 2 4 2 3" xfId="32847"/>
    <cellStyle name="Date 2 4 2 4" xfId="32848"/>
    <cellStyle name="Date 2 4 2 5" xfId="32849"/>
    <cellStyle name="Date 2 4 2 6" xfId="32850"/>
    <cellStyle name="Date 2 4 2 7" xfId="32851"/>
    <cellStyle name="Date 2 4 2 8" xfId="32852"/>
    <cellStyle name="Date 2 4 2 9" xfId="32853"/>
    <cellStyle name="Date 2 4 3" xfId="32854"/>
    <cellStyle name="Date 2 4 3 10" xfId="32855"/>
    <cellStyle name="Date 2 4 3 11" xfId="32856"/>
    <cellStyle name="Date 2 4 3 12" xfId="32857"/>
    <cellStyle name="Date 2 4 3 13" xfId="32858"/>
    <cellStyle name="Date 2 4 3 2" xfId="32859"/>
    <cellStyle name="Date 2 4 3 3" xfId="32860"/>
    <cellStyle name="Date 2 4 3 4" xfId="32861"/>
    <cellStyle name="Date 2 4 3 5" xfId="32862"/>
    <cellStyle name="Date 2 4 3 6" xfId="32863"/>
    <cellStyle name="Date 2 4 3 7" xfId="32864"/>
    <cellStyle name="Date 2 4 3 8" xfId="32865"/>
    <cellStyle name="Date 2 4 3 9" xfId="32866"/>
    <cellStyle name="Date 2 4 4" xfId="32867"/>
    <cellStyle name="Date 2 4 4 10" xfId="32868"/>
    <cellStyle name="Date 2 4 4 11" xfId="32869"/>
    <cellStyle name="Date 2 4 4 12" xfId="32870"/>
    <cellStyle name="Date 2 4 4 13" xfId="32871"/>
    <cellStyle name="Date 2 4 4 2" xfId="32872"/>
    <cellStyle name="Date 2 4 4 3" xfId="32873"/>
    <cellStyle name="Date 2 4 4 4" xfId="32874"/>
    <cellStyle name="Date 2 4 4 5" xfId="32875"/>
    <cellStyle name="Date 2 4 4 6" xfId="32876"/>
    <cellStyle name="Date 2 4 4 7" xfId="32877"/>
    <cellStyle name="Date 2 4 4 8" xfId="32878"/>
    <cellStyle name="Date 2 4 4 9" xfId="32879"/>
    <cellStyle name="Date 2 5" xfId="32880"/>
    <cellStyle name="Date 2 6" xfId="32881"/>
    <cellStyle name="Date 2 7" xfId="32882"/>
    <cellStyle name="Date 2 8" xfId="32883"/>
    <cellStyle name="Date 2 9" xfId="32884"/>
    <cellStyle name="Date 20" xfId="32885"/>
    <cellStyle name="Date 21" xfId="32886"/>
    <cellStyle name="Date 22" xfId="32887"/>
    <cellStyle name="Date 23" xfId="32888"/>
    <cellStyle name="Date 24" xfId="32889"/>
    <cellStyle name="Date 25" xfId="32890"/>
    <cellStyle name="Date 26" xfId="32891"/>
    <cellStyle name="Date 27" xfId="32892"/>
    <cellStyle name="Date 28" xfId="32893"/>
    <cellStyle name="Date 29" xfId="32894"/>
    <cellStyle name="Date 3" xfId="32895"/>
    <cellStyle name="Date 3 2" xfId="32896"/>
    <cellStyle name="Date 3 2 2" xfId="38196"/>
    <cellStyle name="Date 3 3" xfId="32897"/>
    <cellStyle name="Date 3 4" xfId="32898"/>
    <cellStyle name="Date 3 5" xfId="32899"/>
    <cellStyle name="Date 3 6" xfId="32900"/>
    <cellStyle name="Date 3 6 10" xfId="32901"/>
    <cellStyle name="Date 3 6 11" xfId="32902"/>
    <cellStyle name="Date 3 6 12" xfId="32903"/>
    <cellStyle name="Date 3 6 13" xfId="32904"/>
    <cellStyle name="Date 3 6 2" xfId="32905"/>
    <cellStyle name="Date 3 6 3" xfId="32906"/>
    <cellStyle name="Date 3 6 4" xfId="32907"/>
    <cellStyle name="Date 3 6 5" xfId="32908"/>
    <cellStyle name="Date 3 6 6" xfId="32909"/>
    <cellStyle name="Date 3 6 7" xfId="32910"/>
    <cellStyle name="Date 3 6 8" xfId="32911"/>
    <cellStyle name="Date 3 6 9" xfId="32912"/>
    <cellStyle name="Date 3 7" xfId="32913"/>
    <cellStyle name="Date 3 7 10" xfId="32914"/>
    <cellStyle name="Date 3 7 11" xfId="32915"/>
    <cellStyle name="Date 3 7 12" xfId="32916"/>
    <cellStyle name="Date 3 7 13" xfId="32917"/>
    <cellStyle name="Date 3 7 2" xfId="32918"/>
    <cellStyle name="Date 3 7 3" xfId="32919"/>
    <cellStyle name="Date 3 7 4" xfId="32920"/>
    <cellStyle name="Date 3 7 5" xfId="32921"/>
    <cellStyle name="Date 3 7 6" xfId="32922"/>
    <cellStyle name="Date 3 7 7" xfId="32923"/>
    <cellStyle name="Date 3 7 8" xfId="32924"/>
    <cellStyle name="Date 3 7 9" xfId="32925"/>
    <cellStyle name="Date 3 8" xfId="32926"/>
    <cellStyle name="Date 3 8 10" xfId="32927"/>
    <cellStyle name="Date 3 8 11" xfId="32928"/>
    <cellStyle name="Date 3 8 12" xfId="32929"/>
    <cellStyle name="Date 3 8 13" xfId="32930"/>
    <cellStyle name="Date 3 8 2" xfId="32931"/>
    <cellStyle name="Date 3 8 3" xfId="32932"/>
    <cellStyle name="Date 3 8 4" xfId="32933"/>
    <cellStyle name="Date 3 8 5" xfId="32934"/>
    <cellStyle name="Date 3 8 6" xfId="32935"/>
    <cellStyle name="Date 3 8 7" xfId="32936"/>
    <cellStyle name="Date 3 8 8" xfId="32937"/>
    <cellStyle name="Date 3 8 9" xfId="32938"/>
    <cellStyle name="Date 30" xfId="32939"/>
    <cellStyle name="Date 31" xfId="32940"/>
    <cellStyle name="Date 32" xfId="32941"/>
    <cellStyle name="Date 33" xfId="32942"/>
    <cellStyle name="Date 34" xfId="32943"/>
    <cellStyle name="Date 35" xfId="32944"/>
    <cellStyle name="Date 36" xfId="32945"/>
    <cellStyle name="Date 37" xfId="32946"/>
    <cellStyle name="Date 38" xfId="32947"/>
    <cellStyle name="Date 39" xfId="32948"/>
    <cellStyle name="Date 4" xfId="32949"/>
    <cellStyle name="Date 4 2" xfId="38197"/>
    <cellStyle name="Date 40" xfId="32950"/>
    <cellStyle name="Date 40 2" xfId="32951"/>
    <cellStyle name="Date 40 2 10" xfId="32952"/>
    <cellStyle name="Date 40 2 11" xfId="32953"/>
    <cellStyle name="Date 40 2 12" xfId="32954"/>
    <cellStyle name="Date 40 2 13" xfId="32955"/>
    <cellStyle name="Date 40 2 2" xfId="32956"/>
    <cellStyle name="Date 40 2 3" xfId="32957"/>
    <cellStyle name="Date 40 2 4" xfId="32958"/>
    <cellStyle name="Date 40 2 5" xfId="32959"/>
    <cellStyle name="Date 40 2 6" xfId="32960"/>
    <cellStyle name="Date 40 2 7" xfId="32961"/>
    <cellStyle name="Date 40 2 8" xfId="32962"/>
    <cellStyle name="Date 40 2 9" xfId="32963"/>
    <cellStyle name="Date 40 3" xfId="32964"/>
    <cellStyle name="Date 40 3 10" xfId="32965"/>
    <cellStyle name="Date 40 3 11" xfId="32966"/>
    <cellStyle name="Date 40 3 12" xfId="32967"/>
    <cellStyle name="Date 40 3 13" xfId="32968"/>
    <cellStyle name="Date 40 3 2" xfId="32969"/>
    <cellStyle name="Date 40 3 3" xfId="32970"/>
    <cellStyle name="Date 40 3 4" xfId="32971"/>
    <cellStyle name="Date 40 3 5" xfId="32972"/>
    <cellStyle name="Date 40 3 6" xfId="32973"/>
    <cellStyle name="Date 40 3 7" xfId="32974"/>
    <cellStyle name="Date 40 3 8" xfId="32975"/>
    <cellStyle name="Date 40 3 9" xfId="32976"/>
    <cellStyle name="Date 40 4" xfId="32977"/>
    <cellStyle name="Date 40 4 10" xfId="32978"/>
    <cellStyle name="Date 40 4 11" xfId="32979"/>
    <cellStyle name="Date 40 4 12" xfId="32980"/>
    <cellStyle name="Date 40 4 13" xfId="32981"/>
    <cellStyle name="Date 40 4 2" xfId="32982"/>
    <cellStyle name="Date 40 4 3" xfId="32983"/>
    <cellStyle name="Date 40 4 4" xfId="32984"/>
    <cellStyle name="Date 40 4 5" xfId="32985"/>
    <cellStyle name="Date 40 4 6" xfId="32986"/>
    <cellStyle name="Date 40 4 7" xfId="32987"/>
    <cellStyle name="Date 40 4 8" xfId="32988"/>
    <cellStyle name="Date 40 4 9" xfId="32989"/>
    <cellStyle name="Date 41" xfId="32990"/>
    <cellStyle name="Date 41 2" xfId="32991"/>
    <cellStyle name="Date 41 2 10" xfId="32992"/>
    <cellStyle name="Date 41 2 11" xfId="32993"/>
    <cellStyle name="Date 41 2 12" xfId="32994"/>
    <cellStyle name="Date 41 2 13" xfId="32995"/>
    <cellStyle name="Date 41 2 2" xfId="32996"/>
    <cellStyle name="Date 41 2 3" xfId="32997"/>
    <cellStyle name="Date 41 2 4" xfId="32998"/>
    <cellStyle name="Date 41 2 5" xfId="32999"/>
    <cellStyle name="Date 41 2 6" xfId="33000"/>
    <cellStyle name="Date 41 2 7" xfId="33001"/>
    <cellStyle name="Date 41 2 8" xfId="33002"/>
    <cellStyle name="Date 41 2 9" xfId="33003"/>
    <cellStyle name="Date 41 3" xfId="33004"/>
    <cellStyle name="Date 41 3 10" xfId="33005"/>
    <cellStyle name="Date 41 3 11" xfId="33006"/>
    <cellStyle name="Date 41 3 12" xfId="33007"/>
    <cellStyle name="Date 41 3 13" xfId="33008"/>
    <cellStyle name="Date 41 3 2" xfId="33009"/>
    <cellStyle name="Date 41 3 3" xfId="33010"/>
    <cellStyle name="Date 41 3 4" xfId="33011"/>
    <cellStyle name="Date 41 3 5" xfId="33012"/>
    <cellStyle name="Date 41 3 6" xfId="33013"/>
    <cellStyle name="Date 41 3 7" xfId="33014"/>
    <cellStyle name="Date 41 3 8" xfId="33015"/>
    <cellStyle name="Date 41 3 9" xfId="33016"/>
    <cellStyle name="Date 41 4" xfId="33017"/>
    <cellStyle name="Date 41 4 10" xfId="33018"/>
    <cellStyle name="Date 41 4 11" xfId="33019"/>
    <cellStyle name="Date 41 4 12" xfId="33020"/>
    <cellStyle name="Date 41 4 13" xfId="33021"/>
    <cellStyle name="Date 41 4 2" xfId="33022"/>
    <cellStyle name="Date 41 4 3" xfId="33023"/>
    <cellStyle name="Date 41 4 4" xfId="33024"/>
    <cellStyle name="Date 41 4 5" xfId="33025"/>
    <cellStyle name="Date 41 4 6" xfId="33026"/>
    <cellStyle name="Date 41 4 7" xfId="33027"/>
    <cellStyle name="Date 41 4 8" xfId="33028"/>
    <cellStyle name="Date 41 4 9" xfId="33029"/>
    <cellStyle name="Date 42" xfId="33030"/>
    <cellStyle name="Date 42 2" xfId="33031"/>
    <cellStyle name="Date 42 3" xfId="33032"/>
    <cellStyle name="Date 42 4" xfId="33033"/>
    <cellStyle name="Date 42 5" xfId="33034"/>
    <cellStyle name="Date 42 6" xfId="33035"/>
    <cellStyle name="Date 42 7" xfId="33036"/>
    <cellStyle name="Date 43" xfId="33037"/>
    <cellStyle name="Date 43 2" xfId="33038"/>
    <cellStyle name="Date 43 3" xfId="33039"/>
    <cellStyle name="Date 43 4" xfId="33040"/>
    <cellStyle name="Date 43 5" xfId="33041"/>
    <cellStyle name="Date 43 6" xfId="33042"/>
    <cellStyle name="Date 43 7" xfId="33043"/>
    <cellStyle name="Date 44" xfId="33044"/>
    <cellStyle name="Date 44 2" xfId="33045"/>
    <cellStyle name="Date 44 3" xfId="33046"/>
    <cellStyle name="Date 44 4" xfId="33047"/>
    <cellStyle name="Date 44 5" xfId="33048"/>
    <cellStyle name="Date 44 6" xfId="33049"/>
    <cellStyle name="Date 44 7" xfId="33050"/>
    <cellStyle name="Date 45" xfId="33051"/>
    <cellStyle name="Date 46" xfId="33052"/>
    <cellStyle name="Date 5" xfId="33053"/>
    <cellStyle name="Date 6" xfId="33054"/>
    <cellStyle name="Date 7" xfId="33055"/>
    <cellStyle name="Date 8" xfId="33056"/>
    <cellStyle name="Date 9" xfId="33057"/>
    <cellStyle name="Date_3.7 Revenue Correcting - Dec09" xfId="38198"/>
    <cellStyle name="Entered" xfId="33058"/>
    <cellStyle name="Explanatory Text" xfId="620" builtinId="53" customBuiltin="1"/>
    <cellStyle name="Explanatory Text 2" xfId="117"/>
    <cellStyle name="Explanatory Text 2 2" xfId="33059"/>
    <cellStyle name="Explanatory Text 3" xfId="518"/>
    <cellStyle name="Explanatory Text 3 2" xfId="38199"/>
    <cellStyle name="Explanatory Text 4" xfId="33060"/>
    <cellStyle name="Explanatory Text 5" xfId="38200"/>
    <cellStyle name="Fixed" xfId="118"/>
    <cellStyle name="Fixed 10" xfId="33061"/>
    <cellStyle name="Fixed 11" xfId="33062"/>
    <cellStyle name="Fixed 12" xfId="33063"/>
    <cellStyle name="Fixed 13" xfId="33064"/>
    <cellStyle name="Fixed 14" xfId="33065"/>
    <cellStyle name="Fixed 15" xfId="33066"/>
    <cellStyle name="Fixed 16" xfId="33067"/>
    <cellStyle name="Fixed 17" xfId="33068"/>
    <cellStyle name="Fixed 18" xfId="33069"/>
    <cellStyle name="Fixed 19" xfId="33070"/>
    <cellStyle name="Fixed 2" xfId="33071"/>
    <cellStyle name="Fixed 2 10" xfId="33072"/>
    <cellStyle name="Fixed 2 11" xfId="33073"/>
    <cellStyle name="Fixed 2 12" xfId="33074"/>
    <cellStyle name="Fixed 2 13" xfId="33075"/>
    <cellStyle name="Fixed 2 14" xfId="33076"/>
    <cellStyle name="Fixed 2 15" xfId="33077"/>
    <cellStyle name="Fixed 2 16" xfId="33078"/>
    <cellStyle name="Fixed 2 17" xfId="33079"/>
    <cellStyle name="Fixed 2 18" xfId="33080"/>
    <cellStyle name="Fixed 2 19" xfId="33081"/>
    <cellStyle name="Fixed 2 2" xfId="33082"/>
    <cellStyle name="Fixed 2 2 2" xfId="33083"/>
    <cellStyle name="Fixed 2 2 3" xfId="33084"/>
    <cellStyle name="Fixed 2 2 4" xfId="33085"/>
    <cellStyle name="Fixed 2 2 4 10" xfId="33086"/>
    <cellStyle name="Fixed 2 2 4 11" xfId="33087"/>
    <cellStyle name="Fixed 2 2 4 12" xfId="33088"/>
    <cellStyle name="Fixed 2 2 4 13" xfId="33089"/>
    <cellStyle name="Fixed 2 2 4 2" xfId="33090"/>
    <cellStyle name="Fixed 2 2 4 3" xfId="33091"/>
    <cellStyle name="Fixed 2 2 4 4" xfId="33092"/>
    <cellStyle name="Fixed 2 2 4 5" xfId="33093"/>
    <cellStyle name="Fixed 2 2 4 6" xfId="33094"/>
    <cellStyle name="Fixed 2 2 4 7" xfId="33095"/>
    <cellStyle name="Fixed 2 2 4 8" xfId="33096"/>
    <cellStyle name="Fixed 2 2 4 9" xfId="33097"/>
    <cellStyle name="Fixed 2 2 5" xfId="33098"/>
    <cellStyle name="Fixed 2 2 5 10" xfId="33099"/>
    <cellStyle name="Fixed 2 2 5 11" xfId="33100"/>
    <cellStyle name="Fixed 2 2 5 12" xfId="33101"/>
    <cellStyle name="Fixed 2 2 5 13" xfId="33102"/>
    <cellStyle name="Fixed 2 2 5 2" xfId="33103"/>
    <cellStyle name="Fixed 2 2 5 3" xfId="33104"/>
    <cellStyle name="Fixed 2 2 5 4" xfId="33105"/>
    <cellStyle name="Fixed 2 2 5 5" xfId="33106"/>
    <cellStyle name="Fixed 2 2 5 6" xfId="33107"/>
    <cellStyle name="Fixed 2 2 5 7" xfId="33108"/>
    <cellStyle name="Fixed 2 2 5 8" xfId="33109"/>
    <cellStyle name="Fixed 2 2 5 9" xfId="33110"/>
    <cellStyle name="Fixed 2 2 6" xfId="33111"/>
    <cellStyle name="Fixed 2 2 6 10" xfId="33112"/>
    <cellStyle name="Fixed 2 2 6 11" xfId="33113"/>
    <cellStyle name="Fixed 2 2 6 12" xfId="33114"/>
    <cellStyle name="Fixed 2 2 6 13" xfId="33115"/>
    <cellStyle name="Fixed 2 2 6 2" xfId="33116"/>
    <cellStyle name="Fixed 2 2 6 3" xfId="33117"/>
    <cellStyle name="Fixed 2 2 6 4" xfId="33118"/>
    <cellStyle name="Fixed 2 2 6 5" xfId="33119"/>
    <cellStyle name="Fixed 2 2 6 6" xfId="33120"/>
    <cellStyle name="Fixed 2 2 6 7" xfId="33121"/>
    <cellStyle name="Fixed 2 2 6 8" xfId="33122"/>
    <cellStyle name="Fixed 2 2 6 9" xfId="33123"/>
    <cellStyle name="Fixed 2 20" xfId="33124"/>
    <cellStyle name="Fixed 2 21" xfId="33125"/>
    <cellStyle name="Fixed 2 3" xfId="33126"/>
    <cellStyle name="Fixed 2 3 2" xfId="33127"/>
    <cellStyle name="Fixed 2 3 2 10" xfId="33128"/>
    <cellStyle name="Fixed 2 3 2 11" xfId="33129"/>
    <cellStyle name="Fixed 2 3 2 12" xfId="33130"/>
    <cellStyle name="Fixed 2 3 2 13" xfId="33131"/>
    <cellStyle name="Fixed 2 3 2 2" xfId="33132"/>
    <cellStyle name="Fixed 2 3 2 3" xfId="33133"/>
    <cellStyle name="Fixed 2 3 2 4" xfId="33134"/>
    <cellStyle name="Fixed 2 3 2 5" xfId="33135"/>
    <cellStyle name="Fixed 2 3 2 6" xfId="33136"/>
    <cellStyle name="Fixed 2 3 2 7" xfId="33137"/>
    <cellStyle name="Fixed 2 3 2 8" xfId="33138"/>
    <cellStyle name="Fixed 2 3 2 9" xfId="33139"/>
    <cellStyle name="Fixed 2 3 3" xfId="33140"/>
    <cellStyle name="Fixed 2 3 3 10" xfId="33141"/>
    <cellStyle name="Fixed 2 3 3 11" xfId="33142"/>
    <cellStyle name="Fixed 2 3 3 12" xfId="33143"/>
    <cellStyle name="Fixed 2 3 3 13" xfId="33144"/>
    <cellStyle name="Fixed 2 3 3 2" xfId="33145"/>
    <cellStyle name="Fixed 2 3 3 3" xfId="33146"/>
    <cellStyle name="Fixed 2 3 3 4" xfId="33147"/>
    <cellStyle name="Fixed 2 3 3 5" xfId="33148"/>
    <cellStyle name="Fixed 2 3 3 6" xfId="33149"/>
    <cellStyle name="Fixed 2 3 3 7" xfId="33150"/>
    <cellStyle name="Fixed 2 3 3 8" xfId="33151"/>
    <cellStyle name="Fixed 2 3 3 9" xfId="33152"/>
    <cellStyle name="Fixed 2 3 4" xfId="33153"/>
    <cellStyle name="Fixed 2 3 4 10" xfId="33154"/>
    <cellStyle name="Fixed 2 3 4 11" xfId="33155"/>
    <cellStyle name="Fixed 2 3 4 12" xfId="33156"/>
    <cellStyle name="Fixed 2 3 4 13" xfId="33157"/>
    <cellStyle name="Fixed 2 3 4 2" xfId="33158"/>
    <cellStyle name="Fixed 2 3 4 3" xfId="33159"/>
    <cellStyle name="Fixed 2 3 4 4" xfId="33160"/>
    <cellStyle name="Fixed 2 3 4 5" xfId="33161"/>
    <cellStyle name="Fixed 2 3 4 6" xfId="33162"/>
    <cellStyle name="Fixed 2 3 4 7" xfId="33163"/>
    <cellStyle name="Fixed 2 3 4 8" xfId="33164"/>
    <cellStyle name="Fixed 2 3 4 9" xfId="33165"/>
    <cellStyle name="Fixed 2 4" xfId="33166"/>
    <cellStyle name="Fixed 2 4 2" xfId="33167"/>
    <cellStyle name="Fixed 2 4 2 10" xfId="33168"/>
    <cellStyle name="Fixed 2 4 2 11" xfId="33169"/>
    <cellStyle name="Fixed 2 4 2 12" xfId="33170"/>
    <cellStyle name="Fixed 2 4 2 13" xfId="33171"/>
    <cellStyle name="Fixed 2 4 2 2" xfId="33172"/>
    <cellStyle name="Fixed 2 4 2 3" xfId="33173"/>
    <cellStyle name="Fixed 2 4 2 4" xfId="33174"/>
    <cellStyle name="Fixed 2 4 2 5" xfId="33175"/>
    <cellStyle name="Fixed 2 4 2 6" xfId="33176"/>
    <cellStyle name="Fixed 2 4 2 7" xfId="33177"/>
    <cellStyle name="Fixed 2 4 2 8" xfId="33178"/>
    <cellStyle name="Fixed 2 4 2 9" xfId="33179"/>
    <cellStyle name="Fixed 2 4 3" xfId="33180"/>
    <cellStyle name="Fixed 2 4 3 10" xfId="33181"/>
    <cellStyle name="Fixed 2 4 3 11" xfId="33182"/>
    <cellStyle name="Fixed 2 4 3 12" xfId="33183"/>
    <cellStyle name="Fixed 2 4 3 13" xfId="33184"/>
    <cellStyle name="Fixed 2 4 3 2" xfId="33185"/>
    <cellStyle name="Fixed 2 4 3 3" xfId="33186"/>
    <cellStyle name="Fixed 2 4 3 4" xfId="33187"/>
    <cellStyle name="Fixed 2 4 3 5" xfId="33188"/>
    <cellStyle name="Fixed 2 4 3 6" xfId="33189"/>
    <cellStyle name="Fixed 2 4 3 7" xfId="33190"/>
    <cellStyle name="Fixed 2 4 3 8" xfId="33191"/>
    <cellStyle name="Fixed 2 4 3 9" xfId="33192"/>
    <cellStyle name="Fixed 2 4 4" xfId="33193"/>
    <cellStyle name="Fixed 2 4 4 10" xfId="33194"/>
    <cellStyle name="Fixed 2 4 4 11" xfId="33195"/>
    <cellStyle name="Fixed 2 4 4 12" xfId="33196"/>
    <cellStyle name="Fixed 2 4 4 13" xfId="33197"/>
    <cellStyle name="Fixed 2 4 4 2" xfId="33198"/>
    <cellStyle name="Fixed 2 4 4 3" xfId="33199"/>
    <cellStyle name="Fixed 2 4 4 4" xfId="33200"/>
    <cellStyle name="Fixed 2 4 4 5" xfId="33201"/>
    <cellStyle name="Fixed 2 4 4 6" xfId="33202"/>
    <cellStyle name="Fixed 2 4 4 7" xfId="33203"/>
    <cellStyle name="Fixed 2 4 4 8" xfId="33204"/>
    <cellStyle name="Fixed 2 4 4 9" xfId="33205"/>
    <cellStyle name="Fixed 2 5" xfId="33206"/>
    <cellStyle name="Fixed 2 6" xfId="33207"/>
    <cellStyle name="Fixed 2 7" xfId="33208"/>
    <cellStyle name="Fixed 2 8" xfId="33209"/>
    <cellStyle name="Fixed 2 9" xfId="33210"/>
    <cellStyle name="Fixed 20" xfId="33211"/>
    <cellStyle name="Fixed 21" xfId="33212"/>
    <cellStyle name="Fixed 22" xfId="33213"/>
    <cellStyle name="Fixed 23" xfId="33214"/>
    <cellStyle name="Fixed 24" xfId="33215"/>
    <cellStyle name="Fixed 25" xfId="33216"/>
    <cellStyle name="Fixed 26" xfId="33217"/>
    <cellStyle name="Fixed 27" xfId="33218"/>
    <cellStyle name="Fixed 28" xfId="33219"/>
    <cellStyle name="Fixed 29" xfId="33220"/>
    <cellStyle name="Fixed 3" xfId="33221"/>
    <cellStyle name="Fixed 3 2" xfId="33222"/>
    <cellStyle name="Fixed 3 2 2" xfId="38201"/>
    <cellStyle name="Fixed 3 3" xfId="33223"/>
    <cellStyle name="Fixed 3 4" xfId="33224"/>
    <cellStyle name="Fixed 3 5" xfId="33225"/>
    <cellStyle name="Fixed 3 6" xfId="33226"/>
    <cellStyle name="Fixed 3 6 10" xfId="33227"/>
    <cellStyle name="Fixed 3 6 11" xfId="33228"/>
    <cellStyle name="Fixed 3 6 12" xfId="33229"/>
    <cellStyle name="Fixed 3 6 13" xfId="33230"/>
    <cellStyle name="Fixed 3 6 2" xfId="33231"/>
    <cellStyle name="Fixed 3 6 3" xfId="33232"/>
    <cellStyle name="Fixed 3 6 4" xfId="33233"/>
    <cellStyle name="Fixed 3 6 5" xfId="33234"/>
    <cellStyle name="Fixed 3 6 6" xfId="33235"/>
    <cellStyle name="Fixed 3 6 7" xfId="33236"/>
    <cellStyle name="Fixed 3 6 8" xfId="33237"/>
    <cellStyle name="Fixed 3 6 9" xfId="33238"/>
    <cellStyle name="Fixed 3 7" xfId="33239"/>
    <cellStyle name="Fixed 3 7 10" xfId="33240"/>
    <cellStyle name="Fixed 3 7 11" xfId="33241"/>
    <cellStyle name="Fixed 3 7 12" xfId="33242"/>
    <cellStyle name="Fixed 3 7 13" xfId="33243"/>
    <cellStyle name="Fixed 3 7 2" xfId="33244"/>
    <cellStyle name="Fixed 3 7 3" xfId="33245"/>
    <cellStyle name="Fixed 3 7 4" xfId="33246"/>
    <cellStyle name="Fixed 3 7 5" xfId="33247"/>
    <cellStyle name="Fixed 3 7 6" xfId="33248"/>
    <cellStyle name="Fixed 3 7 7" xfId="33249"/>
    <cellStyle name="Fixed 3 7 8" xfId="33250"/>
    <cellStyle name="Fixed 3 7 9" xfId="33251"/>
    <cellStyle name="Fixed 3 8" xfId="33252"/>
    <cellStyle name="Fixed 3 8 10" xfId="33253"/>
    <cellStyle name="Fixed 3 8 11" xfId="33254"/>
    <cellStyle name="Fixed 3 8 12" xfId="33255"/>
    <cellStyle name="Fixed 3 8 13" xfId="33256"/>
    <cellStyle name="Fixed 3 8 2" xfId="33257"/>
    <cellStyle name="Fixed 3 8 3" xfId="33258"/>
    <cellStyle name="Fixed 3 8 4" xfId="33259"/>
    <cellStyle name="Fixed 3 8 5" xfId="33260"/>
    <cellStyle name="Fixed 3 8 6" xfId="33261"/>
    <cellStyle name="Fixed 3 8 7" xfId="33262"/>
    <cellStyle name="Fixed 3 8 8" xfId="33263"/>
    <cellStyle name="Fixed 3 8 9" xfId="33264"/>
    <cellStyle name="Fixed 30" xfId="33265"/>
    <cellStyle name="Fixed 31" xfId="33266"/>
    <cellStyle name="Fixed 32" xfId="33267"/>
    <cellStyle name="Fixed 33" xfId="33268"/>
    <cellStyle name="Fixed 34" xfId="33269"/>
    <cellStyle name="Fixed 35" xfId="33270"/>
    <cellStyle name="Fixed 36" xfId="33271"/>
    <cellStyle name="Fixed 37" xfId="33272"/>
    <cellStyle name="Fixed 38" xfId="33273"/>
    <cellStyle name="Fixed 39" xfId="33274"/>
    <cellStyle name="Fixed 4" xfId="33275"/>
    <cellStyle name="Fixed 4 2" xfId="38202"/>
    <cellStyle name="Fixed 40" xfId="33276"/>
    <cellStyle name="Fixed 40 2" xfId="33277"/>
    <cellStyle name="Fixed 40 2 10" xfId="33278"/>
    <cellStyle name="Fixed 40 2 11" xfId="33279"/>
    <cellStyle name="Fixed 40 2 12" xfId="33280"/>
    <cellStyle name="Fixed 40 2 13" xfId="33281"/>
    <cellStyle name="Fixed 40 2 2" xfId="33282"/>
    <cellStyle name="Fixed 40 2 3" xfId="33283"/>
    <cellStyle name="Fixed 40 2 4" xfId="33284"/>
    <cellStyle name="Fixed 40 2 5" xfId="33285"/>
    <cellStyle name="Fixed 40 2 6" xfId="33286"/>
    <cellStyle name="Fixed 40 2 7" xfId="33287"/>
    <cellStyle name="Fixed 40 2 8" xfId="33288"/>
    <cellStyle name="Fixed 40 2 9" xfId="33289"/>
    <cellStyle name="Fixed 40 3" xfId="33290"/>
    <cellStyle name="Fixed 40 3 10" xfId="33291"/>
    <cellStyle name="Fixed 40 3 11" xfId="33292"/>
    <cellStyle name="Fixed 40 3 12" xfId="33293"/>
    <cellStyle name="Fixed 40 3 13" xfId="33294"/>
    <cellStyle name="Fixed 40 3 2" xfId="33295"/>
    <cellStyle name="Fixed 40 3 3" xfId="33296"/>
    <cellStyle name="Fixed 40 3 4" xfId="33297"/>
    <cellStyle name="Fixed 40 3 5" xfId="33298"/>
    <cellStyle name="Fixed 40 3 6" xfId="33299"/>
    <cellStyle name="Fixed 40 3 7" xfId="33300"/>
    <cellStyle name="Fixed 40 3 8" xfId="33301"/>
    <cellStyle name="Fixed 40 3 9" xfId="33302"/>
    <cellStyle name="Fixed 40 4" xfId="33303"/>
    <cellStyle name="Fixed 40 4 10" xfId="33304"/>
    <cellStyle name="Fixed 40 4 11" xfId="33305"/>
    <cellStyle name="Fixed 40 4 12" xfId="33306"/>
    <cellStyle name="Fixed 40 4 13" xfId="33307"/>
    <cellStyle name="Fixed 40 4 2" xfId="33308"/>
    <cellStyle name="Fixed 40 4 3" xfId="33309"/>
    <cellStyle name="Fixed 40 4 4" xfId="33310"/>
    <cellStyle name="Fixed 40 4 5" xfId="33311"/>
    <cellStyle name="Fixed 40 4 6" xfId="33312"/>
    <cellStyle name="Fixed 40 4 7" xfId="33313"/>
    <cellStyle name="Fixed 40 4 8" xfId="33314"/>
    <cellStyle name="Fixed 40 4 9" xfId="33315"/>
    <cellStyle name="Fixed 41" xfId="33316"/>
    <cellStyle name="Fixed 41 2" xfId="33317"/>
    <cellStyle name="Fixed 41 2 10" xfId="33318"/>
    <cellStyle name="Fixed 41 2 11" xfId="33319"/>
    <cellStyle name="Fixed 41 2 12" xfId="33320"/>
    <cellStyle name="Fixed 41 2 13" xfId="33321"/>
    <cellStyle name="Fixed 41 2 2" xfId="33322"/>
    <cellStyle name="Fixed 41 2 3" xfId="33323"/>
    <cellStyle name="Fixed 41 2 4" xfId="33324"/>
    <cellStyle name="Fixed 41 2 5" xfId="33325"/>
    <cellStyle name="Fixed 41 2 6" xfId="33326"/>
    <cellStyle name="Fixed 41 2 7" xfId="33327"/>
    <cellStyle name="Fixed 41 2 8" xfId="33328"/>
    <cellStyle name="Fixed 41 2 9" xfId="33329"/>
    <cellStyle name="Fixed 41 3" xfId="33330"/>
    <cellStyle name="Fixed 41 3 10" xfId="33331"/>
    <cellStyle name="Fixed 41 3 11" xfId="33332"/>
    <cellStyle name="Fixed 41 3 12" xfId="33333"/>
    <cellStyle name="Fixed 41 3 13" xfId="33334"/>
    <cellStyle name="Fixed 41 3 2" xfId="33335"/>
    <cellStyle name="Fixed 41 3 3" xfId="33336"/>
    <cellStyle name="Fixed 41 3 4" xfId="33337"/>
    <cellStyle name="Fixed 41 3 5" xfId="33338"/>
    <cellStyle name="Fixed 41 3 6" xfId="33339"/>
    <cellStyle name="Fixed 41 3 7" xfId="33340"/>
    <cellStyle name="Fixed 41 3 8" xfId="33341"/>
    <cellStyle name="Fixed 41 3 9" xfId="33342"/>
    <cellStyle name="Fixed 41 4" xfId="33343"/>
    <cellStyle name="Fixed 41 4 10" xfId="33344"/>
    <cellStyle name="Fixed 41 4 11" xfId="33345"/>
    <cellStyle name="Fixed 41 4 12" xfId="33346"/>
    <cellStyle name="Fixed 41 4 13" xfId="33347"/>
    <cellStyle name="Fixed 41 4 2" xfId="33348"/>
    <cellStyle name="Fixed 41 4 3" xfId="33349"/>
    <cellStyle name="Fixed 41 4 4" xfId="33350"/>
    <cellStyle name="Fixed 41 4 5" xfId="33351"/>
    <cellStyle name="Fixed 41 4 6" xfId="33352"/>
    <cellStyle name="Fixed 41 4 7" xfId="33353"/>
    <cellStyle name="Fixed 41 4 8" xfId="33354"/>
    <cellStyle name="Fixed 41 4 9" xfId="33355"/>
    <cellStyle name="Fixed 42" xfId="33356"/>
    <cellStyle name="Fixed 42 2" xfId="33357"/>
    <cellStyle name="Fixed 42 3" xfId="33358"/>
    <cellStyle name="Fixed 42 4" xfId="33359"/>
    <cellStyle name="Fixed 42 5" xfId="33360"/>
    <cellStyle name="Fixed 42 6" xfId="33361"/>
    <cellStyle name="Fixed 42 7" xfId="33362"/>
    <cellStyle name="Fixed 43" xfId="33363"/>
    <cellStyle name="Fixed 43 2" xfId="33364"/>
    <cellStyle name="Fixed 43 3" xfId="33365"/>
    <cellStyle name="Fixed 43 4" xfId="33366"/>
    <cellStyle name="Fixed 43 5" xfId="33367"/>
    <cellStyle name="Fixed 43 6" xfId="33368"/>
    <cellStyle name="Fixed 43 7" xfId="33369"/>
    <cellStyle name="Fixed 44" xfId="33370"/>
    <cellStyle name="Fixed 44 2" xfId="33371"/>
    <cellStyle name="Fixed 44 3" xfId="33372"/>
    <cellStyle name="Fixed 44 4" xfId="33373"/>
    <cellStyle name="Fixed 44 5" xfId="33374"/>
    <cellStyle name="Fixed 44 6" xfId="33375"/>
    <cellStyle name="Fixed 44 7" xfId="33376"/>
    <cellStyle name="Fixed 45" xfId="33377"/>
    <cellStyle name="Fixed 46" xfId="33378"/>
    <cellStyle name="Fixed 5" xfId="33379"/>
    <cellStyle name="Fixed 6" xfId="33380"/>
    <cellStyle name="Fixed 7" xfId="33381"/>
    <cellStyle name="Fixed 8" xfId="33382"/>
    <cellStyle name="Fixed 9" xfId="33383"/>
    <cellStyle name="Fixed2 - Style2" xfId="33384"/>
    <cellStyle name="General" xfId="119"/>
    <cellStyle name="Good" xfId="611" builtinId="26" customBuiltin="1"/>
    <cellStyle name="Good 2" xfId="120"/>
    <cellStyle name="Good 2 2" xfId="33385"/>
    <cellStyle name="Good 3" xfId="519"/>
    <cellStyle name="Good 3 2" xfId="38203"/>
    <cellStyle name="Good 4" xfId="33386"/>
    <cellStyle name="Good 5" xfId="33387"/>
    <cellStyle name="Grey" xfId="121"/>
    <cellStyle name="Grey 10" xfId="33388"/>
    <cellStyle name="Grey 11" xfId="33389"/>
    <cellStyle name="Grey 12" xfId="33390"/>
    <cellStyle name="Grey 13" xfId="33391"/>
    <cellStyle name="Grey 14" xfId="33392"/>
    <cellStyle name="Grey 15" xfId="33393"/>
    <cellStyle name="Grey 16" xfId="33394"/>
    <cellStyle name="Grey 17" xfId="33395"/>
    <cellStyle name="Grey 18" xfId="33396"/>
    <cellStyle name="Grey 19" xfId="33397"/>
    <cellStyle name="Grey 2" xfId="122"/>
    <cellStyle name="Grey 20" xfId="33398"/>
    <cellStyle name="Grey 21" xfId="33399"/>
    <cellStyle name="Grey 22" xfId="33400"/>
    <cellStyle name="Grey 23" xfId="33401"/>
    <cellStyle name="Grey 24" xfId="33402"/>
    <cellStyle name="Grey 25" xfId="33403"/>
    <cellStyle name="Grey 3" xfId="33404"/>
    <cellStyle name="Grey 4" xfId="33405"/>
    <cellStyle name="Grey 5" xfId="33406"/>
    <cellStyle name="Grey 6" xfId="33407"/>
    <cellStyle name="Grey 7" xfId="33408"/>
    <cellStyle name="Grey 8" xfId="33409"/>
    <cellStyle name="Grey 9" xfId="33410"/>
    <cellStyle name="header" xfId="123"/>
    <cellStyle name="Header1" xfId="124"/>
    <cellStyle name="Header2" xfId="125"/>
    <cellStyle name="Header2 2" xfId="33411"/>
    <cellStyle name="Heading" xfId="33412"/>
    <cellStyle name="Heading 1" xfId="607" builtinId="16" customBuiltin="1"/>
    <cellStyle name="Heading 1 10" xfId="33413"/>
    <cellStyle name="Heading 1 11" xfId="38204"/>
    <cellStyle name="Heading 1 12" xfId="38205"/>
    <cellStyle name="Heading 1 2" xfId="126"/>
    <cellStyle name="Heading 1 2 10" xfId="33414"/>
    <cellStyle name="Heading 1 2 2" xfId="33415"/>
    <cellStyle name="Heading 1 2 2 2" xfId="33416"/>
    <cellStyle name="Heading 1 2 2 2 10" xfId="33417"/>
    <cellStyle name="Heading 1 2 2 2 11" xfId="33418"/>
    <cellStyle name="Heading 1 2 2 2 12" xfId="33419"/>
    <cellStyle name="Heading 1 2 2 2 13" xfId="33420"/>
    <cellStyle name="Heading 1 2 2 2 2" xfId="33421"/>
    <cellStyle name="Heading 1 2 2 2 3" xfId="33422"/>
    <cellStyle name="Heading 1 2 2 2 4" xfId="33423"/>
    <cellStyle name="Heading 1 2 2 2 5" xfId="33424"/>
    <cellStyle name="Heading 1 2 2 2 6" xfId="33425"/>
    <cellStyle name="Heading 1 2 2 2 7" xfId="33426"/>
    <cellStyle name="Heading 1 2 2 2 8" xfId="33427"/>
    <cellStyle name="Heading 1 2 2 2 9" xfId="33428"/>
    <cellStyle name="Heading 1 2 2 3" xfId="33429"/>
    <cellStyle name="Heading 1 2 2 3 10" xfId="33430"/>
    <cellStyle name="Heading 1 2 2 3 11" xfId="33431"/>
    <cellStyle name="Heading 1 2 2 3 12" xfId="33432"/>
    <cellStyle name="Heading 1 2 2 3 13" xfId="33433"/>
    <cellStyle name="Heading 1 2 2 3 2" xfId="33434"/>
    <cellStyle name="Heading 1 2 2 3 3" xfId="33435"/>
    <cellStyle name="Heading 1 2 2 3 4" xfId="33436"/>
    <cellStyle name="Heading 1 2 2 3 5" xfId="33437"/>
    <cellStyle name="Heading 1 2 2 3 6" xfId="33438"/>
    <cellStyle name="Heading 1 2 2 3 7" xfId="33439"/>
    <cellStyle name="Heading 1 2 2 3 8" xfId="33440"/>
    <cellStyle name="Heading 1 2 2 3 9" xfId="33441"/>
    <cellStyle name="Heading 1 2 2 4" xfId="33442"/>
    <cellStyle name="Heading 1 2 2 4 10" xfId="33443"/>
    <cellStyle name="Heading 1 2 2 4 11" xfId="33444"/>
    <cellStyle name="Heading 1 2 2 4 12" xfId="33445"/>
    <cellStyle name="Heading 1 2 2 4 13" xfId="33446"/>
    <cellStyle name="Heading 1 2 2 4 2" xfId="33447"/>
    <cellStyle name="Heading 1 2 2 4 3" xfId="33448"/>
    <cellStyle name="Heading 1 2 2 4 4" xfId="33449"/>
    <cellStyle name="Heading 1 2 2 4 5" xfId="33450"/>
    <cellStyle name="Heading 1 2 2 4 6" xfId="33451"/>
    <cellStyle name="Heading 1 2 2 4 7" xfId="33452"/>
    <cellStyle name="Heading 1 2 2 4 8" xfId="33453"/>
    <cellStyle name="Heading 1 2 2 4 9" xfId="33454"/>
    <cellStyle name="Heading 1 2 3" xfId="33455"/>
    <cellStyle name="Heading 1 2 3 2" xfId="33456"/>
    <cellStyle name="Heading 1 2 3 2 10" xfId="33457"/>
    <cellStyle name="Heading 1 2 3 2 11" xfId="33458"/>
    <cellStyle name="Heading 1 2 3 2 12" xfId="33459"/>
    <cellStyle name="Heading 1 2 3 2 13" xfId="33460"/>
    <cellStyle name="Heading 1 2 3 2 2" xfId="33461"/>
    <cellStyle name="Heading 1 2 3 2 3" xfId="33462"/>
    <cellStyle name="Heading 1 2 3 2 4" xfId="33463"/>
    <cellStyle name="Heading 1 2 3 2 5" xfId="33464"/>
    <cellStyle name="Heading 1 2 3 2 6" xfId="33465"/>
    <cellStyle name="Heading 1 2 3 2 7" xfId="33466"/>
    <cellStyle name="Heading 1 2 3 2 8" xfId="33467"/>
    <cellStyle name="Heading 1 2 3 2 9" xfId="33468"/>
    <cellStyle name="Heading 1 2 3 3" xfId="33469"/>
    <cellStyle name="Heading 1 2 3 3 10" xfId="33470"/>
    <cellStyle name="Heading 1 2 3 3 11" xfId="33471"/>
    <cellStyle name="Heading 1 2 3 3 12" xfId="33472"/>
    <cellStyle name="Heading 1 2 3 3 13" xfId="33473"/>
    <cellStyle name="Heading 1 2 3 3 2" xfId="33474"/>
    <cellStyle name="Heading 1 2 3 3 3" xfId="33475"/>
    <cellStyle name="Heading 1 2 3 3 4" xfId="33476"/>
    <cellStyle name="Heading 1 2 3 3 5" xfId="33477"/>
    <cellStyle name="Heading 1 2 3 3 6" xfId="33478"/>
    <cellStyle name="Heading 1 2 3 3 7" xfId="33479"/>
    <cellStyle name="Heading 1 2 3 3 8" xfId="33480"/>
    <cellStyle name="Heading 1 2 3 3 9" xfId="33481"/>
    <cellStyle name="Heading 1 2 3 4" xfId="33482"/>
    <cellStyle name="Heading 1 2 3 4 10" xfId="33483"/>
    <cellStyle name="Heading 1 2 3 4 11" xfId="33484"/>
    <cellStyle name="Heading 1 2 3 4 12" xfId="33485"/>
    <cellStyle name="Heading 1 2 3 4 13" xfId="33486"/>
    <cellStyle name="Heading 1 2 3 4 2" xfId="33487"/>
    <cellStyle name="Heading 1 2 3 4 3" xfId="33488"/>
    <cellStyle name="Heading 1 2 3 4 4" xfId="33489"/>
    <cellStyle name="Heading 1 2 3 4 5" xfId="33490"/>
    <cellStyle name="Heading 1 2 3 4 6" xfId="33491"/>
    <cellStyle name="Heading 1 2 3 4 7" xfId="33492"/>
    <cellStyle name="Heading 1 2 3 4 8" xfId="33493"/>
    <cellStyle name="Heading 1 2 3 4 9" xfId="33494"/>
    <cellStyle name="Heading 1 2 4" xfId="33495"/>
    <cellStyle name="Heading 1 2 4 2" xfId="33496"/>
    <cellStyle name="Heading 1 2 4 2 10" xfId="33497"/>
    <cellStyle name="Heading 1 2 4 2 11" xfId="33498"/>
    <cellStyle name="Heading 1 2 4 2 12" xfId="33499"/>
    <cellStyle name="Heading 1 2 4 2 13" xfId="33500"/>
    <cellStyle name="Heading 1 2 4 2 2" xfId="33501"/>
    <cellStyle name="Heading 1 2 4 2 3" xfId="33502"/>
    <cellStyle name="Heading 1 2 4 2 4" xfId="33503"/>
    <cellStyle name="Heading 1 2 4 2 5" xfId="33504"/>
    <cellStyle name="Heading 1 2 4 2 6" xfId="33505"/>
    <cellStyle name="Heading 1 2 4 2 7" xfId="33506"/>
    <cellStyle name="Heading 1 2 4 2 8" xfId="33507"/>
    <cellStyle name="Heading 1 2 4 2 9" xfId="33508"/>
    <cellStyle name="Heading 1 2 4 3" xfId="33509"/>
    <cellStyle name="Heading 1 2 4 3 10" xfId="33510"/>
    <cellStyle name="Heading 1 2 4 3 11" xfId="33511"/>
    <cellStyle name="Heading 1 2 4 3 12" xfId="33512"/>
    <cellStyle name="Heading 1 2 4 3 13" xfId="33513"/>
    <cellStyle name="Heading 1 2 4 3 2" xfId="33514"/>
    <cellStyle name="Heading 1 2 4 3 3" xfId="33515"/>
    <cellStyle name="Heading 1 2 4 3 4" xfId="33516"/>
    <cellStyle name="Heading 1 2 4 3 5" xfId="33517"/>
    <cellStyle name="Heading 1 2 4 3 6" xfId="33518"/>
    <cellStyle name="Heading 1 2 4 3 7" xfId="33519"/>
    <cellStyle name="Heading 1 2 4 3 8" xfId="33520"/>
    <cellStyle name="Heading 1 2 4 3 9" xfId="33521"/>
    <cellStyle name="Heading 1 2 4 4" xfId="33522"/>
    <cellStyle name="Heading 1 2 4 4 10" xfId="33523"/>
    <cellStyle name="Heading 1 2 4 4 11" xfId="33524"/>
    <cellStyle name="Heading 1 2 4 4 12" xfId="33525"/>
    <cellStyle name="Heading 1 2 4 4 13" xfId="33526"/>
    <cellStyle name="Heading 1 2 4 4 2" xfId="33527"/>
    <cellStyle name="Heading 1 2 4 4 3" xfId="33528"/>
    <cellStyle name="Heading 1 2 4 4 4" xfId="33529"/>
    <cellStyle name="Heading 1 2 4 4 5" xfId="33530"/>
    <cellStyle name="Heading 1 2 4 4 6" xfId="33531"/>
    <cellStyle name="Heading 1 2 4 4 7" xfId="33532"/>
    <cellStyle name="Heading 1 2 4 4 8" xfId="33533"/>
    <cellStyle name="Heading 1 2 4 4 9" xfId="33534"/>
    <cellStyle name="Heading 1 2 5" xfId="33535"/>
    <cellStyle name="Heading 1 3" xfId="127"/>
    <cellStyle name="Heading 1 3 2" xfId="38206"/>
    <cellStyle name="Heading 1 4" xfId="520"/>
    <cellStyle name="Heading 1 4 10" xfId="33536"/>
    <cellStyle name="Heading 1 4 11" xfId="33537"/>
    <cellStyle name="Heading 1 4 12" xfId="33538"/>
    <cellStyle name="Heading 1 4 13" xfId="33539"/>
    <cellStyle name="Heading 1 4 14" xfId="33540"/>
    <cellStyle name="Heading 1 4 15" xfId="33541"/>
    <cellStyle name="Heading 1 4 16" xfId="33542"/>
    <cellStyle name="Heading 1 4 17" xfId="33543"/>
    <cellStyle name="Heading 1 4 18" xfId="33544"/>
    <cellStyle name="Heading 1 4 2" xfId="33545"/>
    <cellStyle name="Heading 1 4 3" xfId="33546"/>
    <cellStyle name="Heading 1 4 4" xfId="33547"/>
    <cellStyle name="Heading 1 4 5" xfId="33548"/>
    <cellStyle name="Heading 1 4 6" xfId="33549"/>
    <cellStyle name="Heading 1 4 7" xfId="33550"/>
    <cellStyle name="Heading 1 4 8" xfId="33551"/>
    <cellStyle name="Heading 1 4 9" xfId="33552"/>
    <cellStyle name="Heading 1 5" xfId="33553"/>
    <cellStyle name="Heading 1 5 2" xfId="38207"/>
    <cellStyle name="Heading 1 6" xfId="33554"/>
    <cellStyle name="Heading 1 7" xfId="38208"/>
    <cellStyle name="Heading 1 8" xfId="38209"/>
    <cellStyle name="Heading 1 9" xfId="38210"/>
    <cellStyle name="Heading 2" xfId="608" builtinId="17" customBuiltin="1"/>
    <cellStyle name="Heading 2 10" xfId="33555"/>
    <cellStyle name="Heading 2 11" xfId="38211"/>
    <cellStyle name="Heading 2 12" xfId="38212"/>
    <cellStyle name="Heading 2 2" xfId="128"/>
    <cellStyle name="Heading 2 2 10" xfId="33556"/>
    <cellStyle name="Heading 2 2 2" xfId="33557"/>
    <cellStyle name="Heading 2 2 2 2" xfId="33558"/>
    <cellStyle name="Heading 2 2 2 2 10" xfId="33559"/>
    <cellStyle name="Heading 2 2 2 2 11" xfId="33560"/>
    <cellStyle name="Heading 2 2 2 2 12" xfId="33561"/>
    <cellStyle name="Heading 2 2 2 2 13" xfId="33562"/>
    <cellStyle name="Heading 2 2 2 2 2" xfId="33563"/>
    <cellStyle name="Heading 2 2 2 2 3" xfId="33564"/>
    <cellStyle name="Heading 2 2 2 2 4" xfId="33565"/>
    <cellStyle name="Heading 2 2 2 2 5" xfId="33566"/>
    <cellStyle name="Heading 2 2 2 2 6" xfId="33567"/>
    <cellStyle name="Heading 2 2 2 2 7" xfId="33568"/>
    <cellStyle name="Heading 2 2 2 2 8" xfId="33569"/>
    <cellStyle name="Heading 2 2 2 2 9" xfId="33570"/>
    <cellStyle name="Heading 2 2 2 3" xfId="33571"/>
    <cellStyle name="Heading 2 2 2 3 10" xfId="33572"/>
    <cellStyle name="Heading 2 2 2 3 11" xfId="33573"/>
    <cellStyle name="Heading 2 2 2 3 12" xfId="33574"/>
    <cellStyle name="Heading 2 2 2 3 13" xfId="33575"/>
    <cellStyle name="Heading 2 2 2 3 2" xfId="33576"/>
    <cellStyle name="Heading 2 2 2 3 3" xfId="33577"/>
    <cellStyle name="Heading 2 2 2 3 4" xfId="33578"/>
    <cellStyle name="Heading 2 2 2 3 5" xfId="33579"/>
    <cellStyle name="Heading 2 2 2 3 6" xfId="33580"/>
    <cellStyle name="Heading 2 2 2 3 7" xfId="33581"/>
    <cellStyle name="Heading 2 2 2 3 8" xfId="33582"/>
    <cellStyle name="Heading 2 2 2 3 9" xfId="33583"/>
    <cellStyle name="Heading 2 2 2 4" xfId="33584"/>
    <cellStyle name="Heading 2 2 2 4 10" xfId="33585"/>
    <cellStyle name="Heading 2 2 2 4 11" xfId="33586"/>
    <cellStyle name="Heading 2 2 2 4 12" xfId="33587"/>
    <cellStyle name="Heading 2 2 2 4 13" xfId="33588"/>
    <cellStyle name="Heading 2 2 2 4 2" xfId="33589"/>
    <cellStyle name="Heading 2 2 2 4 3" xfId="33590"/>
    <cellStyle name="Heading 2 2 2 4 4" xfId="33591"/>
    <cellStyle name="Heading 2 2 2 4 5" xfId="33592"/>
    <cellStyle name="Heading 2 2 2 4 6" xfId="33593"/>
    <cellStyle name="Heading 2 2 2 4 7" xfId="33594"/>
    <cellStyle name="Heading 2 2 2 4 8" xfId="33595"/>
    <cellStyle name="Heading 2 2 2 4 9" xfId="33596"/>
    <cellStyle name="Heading 2 2 3" xfId="33597"/>
    <cellStyle name="Heading 2 2 3 2" xfId="33598"/>
    <cellStyle name="Heading 2 2 3 2 10" xfId="33599"/>
    <cellStyle name="Heading 2 2 3 2 11" xfId="33600"/>
    <cellStyle name="Heading 2 2 3 2 12" xfId="33601"/>
    <cellStyle name="Heading 2 2 3 2 13" xfId="33602"/>
    <cellStyle name="Heading 2 2 3 2 2" xfId="33603"/>
    <cellStyle name="Heading 2 2 3 2 3" xfId="33604"/>
    <cellStyle name="Heading 2 2 3 2 4" xfId="33605"/>
    <cellStyle name="Heading 2 2 3 2 5" xfId="33606"/>
    <cellStyle name="Heading 2 2 3 2 6" xfId="33607"/>
    <cellStyle name="Heading 2 2 3 2 7" xfId="33608"/>
    <cellStyle name="Heading 2 2 3 2 8" xfId="33609"/>
    <cellStyle name="Heading 2 2 3 2 9" xfId="33610"/>
    <cellStyle name="Heading 2 2 3 3" xfId="33611"/>
    <cellStyle name="Heading 2 2 3 3 10" xfId="33612"/>
    <cellStyle name="Heading 2 2 3 3 11" xfId="33613"/>
    <cellStyle name="Heading 2 2 3 3 12" xfId="33614"/>
    <cellStyle name="Heading 2 2 3 3 13" xfId="33615"/>
    <cellStyle name="Heading 2 2 3 3 2" xfId="33616"/>
    <cellStyle name="Heading 2 2 3 3 3" xfId="33617"/>
    <cellStyle name="Heading 2 2 3 3 4" xfId="33618"/>
    <cellStyle name="Heading 2 2 3 3 5" xfId="33619"/>
    <cellStyle name="Heading 2 2 3 3 6" xfId="33620"/>
    <cellStyle name="Heading 2 2 3 3 7" xfId="33621"/>
    <cellStyle name="Heading 2 2 3 3 8" xfId="33622"/>
    <cellStyle name="Heading 2 2 3 3 9" xfId="33623"/>
    <cellStyle name="Heading 2 2 3 4" xfId="33624"/>
    <cellStyle name="Heading 2 2 3 4 10" xfId="33625"/>
    <cellStyle name="Heading 2 2 3 4 11" xfId="33626"/>
    <cellStyle name="Heading 2 2 3 4 12" xfId="33627"/>
    <cellStyle name="Heading 2 2 3 4 13" xfId="33628"/>
    <cellStyle name="Heading 2 2 3 4 2" xfId="33629"/>
    <cellStyle name="Heading 2 2 3 4 3" xfId="33630"/>
    <cellStyle name="Heading 2 2 3 4 4" xfId="33631"/>
    <cellStyle name="Heading 2 2 3 4 5" xfId="33632"/>
    <cellStyle name="Heading 2 2 3 4 6" xfId="33633"/>
    <cellStyle name="Heading 2 2 3 4 7" xfId="33634"/>
    <cellStyle name="Heading 2 2 3 4 8" xfId="33635"/>
    <cellStyle name="Heading 2 2 3 4 9" xfId="33636"/>
    <cellStyle name="Heading 2 2 4" xfId="33637"/>
    <cellStyle name="Heading 2 2 4 2" xfId="33638"/>
    <cellStyle name="Heading 2 2 4 2 10" xfId="33639"/>
    <cellStyle name="Heading 2 2 4 2 11" xfId="33640"/>
    <cellStyle name="Heading 2 2 4 2 12" xfId="33641"/>
    <cellStyle name="Heading 2 2 4 2 13" xfId="33642"/>
    <cellStyle name="Heading 2 2 4 2 2" xfId="33643"/>
    <cellStyle name="Heading 2 2 4 2 3" xfId="33644"/>
    <cellStyle name="Heading 2 2 4 2 4" xfId="33645"/>
    <cellStyle name="Heading 2 2 4 2 5" xfId="33646"/>
    <cellStyle name="Heading 2 2 4 2 6" xfId="33647"/>
    <cellStyle name="Heading 2 2 4 2 7" xfId="33648"/>
    <cellStyle name="Heading 2 2 4 2 8" xfId="33649"/>
    <cellStyle name="Heading 2 2 4 2 9" xfId="33650"/>
    <cellStyle name="Heading 2 2 4 3" xfId="33651"/>
    <cellStyle name="Heading 2 2 4 3 10" xfId="33652"/>
    <cellStyle name="Heading 2 2 4 3 11" xfId="33653"/>
    <cellStyle name="Heading 2 2 4 3 12" xfId="33654"/>
    <cellStyle name="Heading 2 2 4 3 13" xfId="33655"/>
    <cellStyle name="Heading 2 2 4 3 2" xfId="33656"/>
    <cellStyle name="Heading 2 2 4 3 3" xfId="33657"/>
    <cellStyle name="Heading 2 2 4 3 4" xfId="33658"/>
    <cellStyle name="Heading 2 2 4 3 5" xfId="33659"/>
    <cellStyle name="Heading 2 2 4 3 6" xfId="33660"/>
    <cellStyle name="Heading 2 2 4 3 7" xfId="33661"/>
    <cellStyle name="Heading 2 2 4 3 8" xfId="33662"/>
    <cellStyle name="Heading 2 2 4 3 9" xfId="33663"/>
    <cellStyle name="Heading 2 2 4 4" xfId="33664"/>
    <cellStyle name="Heading 2 2 4 4 10" xfId="33665"/>
    <cellStyle name="Heading 2 2 4 4 11" xfId="33666"/>
    <cellStyle name="Heading 2 2 4 4 12" xfId="33667"/>
    <cellStyle name="Heading 2 2 4 4 13" xfId="33668"/>
    <cellStyle name="Heading 2 2 4 4 2" xfId="33669"/>
    <cellStyle name="Heading 2 2 4 4 3" xfId="33670"/>
    <cellStyle name="Heading 2 2 4 4 4" xfId="33671"/>
    <cellStyle name="Heading 2 2 4 4 5" xfId="33672"/>
    <cellStyle name="Heading 2 2 4 4 6" xfId="33673"/>
    <cellStyle name="Heading 2 2 4 4 7" xfId="33674"/>
    <cellStyle name="Heading 2 2 4 4 8" xfId="33675"/>
    <cellStyle name="Heading 2 2 4 4 9" xfId="33676"/>
    <cellStyle name="Heading 2 2 5" xfId="33677"/>
    <cellStyle name="Heading 2 3" xfId="129"/>
    <cellStyle name="Heading 2 3 2" xfId="38213"/>
    <cellStyle name="Heading 2 4" xfId="521"/>
    <cellStyle name="Heading 2 4 10" xfId="33678"/>
    <cellStyle name="Heading 2 4 11" xfId="33679"/>
    <cellStyle name="Heading 2 4 12" xfId="33680"/>
    <cellStyle name="Heading 2 4 13" xfId="33681"/>
    <cellStyle name="Heading 2 4 14" xfId="33682"/>
    <cellStyle name="Heading 2 4 15" xfId="33683"/>
    <cellStyle name="Heading 2 4 16" xfId="33684"/>
    <cellStyle name="Heading 2 4 17" xfId="33685"/>
    <cellStyle name="Heading 2 4 18" xfId="33686"/>
    <cellStyle name="Heading 2 4 2" xfId="33687"/>
    <cellStyle name="Heading 2 4 3" xfId="33688"/>
    <cellStyle name="Heading 2 4 4" xfId="33689"/>
    <cellStyle name="Heading 2 4 5" xfId="33690"/>
    <cellStyle name="Heading 2 4 6" xfId="33691"/>
    <cellStyle name="Heading 2 4 7" xfId="33692"/>
    <cellStyle name="Heading 2 4 8" xfId="33693"/>
    <cellStyle name="Heading 2 4 9" xfId="33694"/>
    <cellStyle name="Heading 2 5" xfId="33695"/>
    <cellStyle name="Heading 2 5 2" xfId="38214"/>
    <cellStyle name="Heading 2 6" xfId="33696"/>
    <cellStyle name="Heading 2 7" xfId="38215"/>
    <cellStyle name="Heading 2 8" xfId="38216"/>
    <cellStyle name="Heading 2 9" xfId="38217"/>
    <cellStyle name="Heading 3" xfId="609" builtinId="18" customBuiltin="1"/>
    <cellStyle name="Heading 3 2" xfId="130"/>
    <cellStyle name="Heading 3 2 2" xfId="33697"/>
    <cellStyle name="Heading 3 2 2 2" xfId="33698"/>
    <cellStyle name="Heading 3 2 3" xfId="33699"/>
    <cellStyle name="Heading 3 3" xfId="522"/>
    <cellStyle name="Heading 3 4" xfId="33700"/>
    <cellStyle name="Heading 3 4 2" xfId="33701"/>
    <cellStyle name="Heading 3 5" xfId="33702"/>
    <cellStyle name="Heading 4" xfId="610" builtinId="19" customBuiltin="1"/>
    <cellStyle name="Heading 4 2" xfId="131"/>
    <cellStyle name="Heading 4 2 2" xfId="33703"/>
    <cellStyle name="Heading 4 2 2 2" xfId="33704"/>
    <cellStyle name="Heading 4 2 3" xfId="33705"/>
    <cellStyle name="Heading 4 3" xfId="523"/>
    <cellStyle name="Heading 4 4" xfId="33706"/>
    <cellStyle name="Heading 4 4 2" xfId="33707"/>
    <cellStyle name="Heading 4 5" xfId="33708"/>
    <cellStyle name="Heading1" xfId="33709"/>
    <cellStyle name="Heading1 10" xfId="33710"/>
    <cellStyle name="Heading1 11" xfId="33711"/>
    <cellStyle name="Heading1 12" xfId="33712"/>
    <cellStyle name="Heading1 13" xfId="33713"/>
    <cellStyle name="Heading1 14" xfId="33714"/>
    <cellStyle name="Heading1 15" xfId="33715"/>
    <cellStyle name="Heading1 16" xfId="33716"/>
    <cellStyle name="Heading1 17" xfId="33717"/>
    <cellStyle name="Heading1 18" xfId="33718"/>
    <cellStyle name="Heading1 19" xfId="33719"/>
    <cellStyle name="Heading1 2" xfId="33720"/>
    <cellStyle name="Heading1 2 10" xfId="33721"/>
    <cellStyle name="Heading1 2 11" xfId="33722"/>
    <cellStyle name="Heading1 2 12" xfId="33723"/>
    <cellStyle name="Heading1 2 13" xfId="33724"/>
    <cellStyle name="Heading1 2 14" xfId="33725"/>
    <cellStyle name="Heading1 2 15" xfId="33726"/>
    <cellStyle name="Heading1 2 16" xfId="33727"/>
    <cellStyle name="Heading1 2 17" xfId="33728"/>
    <cellStyle name="Heading1 2 18" xfId="33729"/>
    <cellStyle name="Heading1 2 19" xfId="33730"/>
    <cellStyle name="Heading1 2 2" xfId="33731"/>
    <cellStyle name="Heading1 2 20" xfId="33732"/>
    <cellStyle name="Heading1 2 21" xfId="33733"/>
    <cellStyle name="Heading1 2 3" xfId="33734"/>
    <cellStyle name="Heading1 2 4" xfId="33735"/>
    <cellStyle name="Heading1 2 5" xfId="33736"/>
    <cellStyle name="Heading1 2 6" xfId="33737"/>
    <cellStyle name="Heading1 2 7" xfId="33738"/>
    <cellStyle name="Heading1 2 8" xfId="33739"/>
    <cellStyle name="Heading1 2 9" xfId="33740"/>
    <cellStyle name="Heading1 20" xfId="33741"/>
    <cellStyle name="Heading1 21" xfId="33742"/>
    <cellStyle name="Heading1 22" xfId="33743"/>
    <cellStyle name="Heading1 23" xfId="33744"/>
    <cellStyle name="Heading1 24" xfId="33745"/>
    <cellStyle name="Heading1 25" xfId="33746"/>
    <cellStyle name="Heading1 26" xfId="33747"/>
    <cellStyle name="Heading1 27" xfId="33748"/>
    <cellStyle name="Heading1 28" xfId="33749"/>
    <cellStyle name="Heading1 29" xfId="33750"/>
    <cellStyle name="Heading1 3" xfId="33751"/>
    <cellStyle name="Heading1 3 2" xfId="33752"/>
    <cellStyle name="Heading1 3 3" xfId="33753"/>
    <cellStyle name="Heading1 3 4" xfId="33754"/>
    <cellStyle name="Heading1 3 5" xfId="33755"/>
    <cellStyle name="Heading1 3 6" xfId="33756"/>
    <cellStyle name="Heading1 3 6 10" xfId="33757"/>
    <cellStyle name="Heading1 3 6 11" xfId="33758"/>
    <cellStyle name="Heading1 3 6 12" xfId="33759"/>
    <cellStyle name="Heading1 3 6 13" xfId="33760"/>
    <cellStyle name="Heading1 3 6 2" xfId="33761"/>
    <cellStyle name="Heading1 3 6 3" xfId="33762"/>
    <cellStyle name="Heading1 3 6 4" xfId="33763"/>
    <cellStyle name="Heading1 3 6 5" xfId="33764"/>
    <cellStyle name="Heading1 3 6 6" xfId="33765"/>
    <cellStyle name="Heading1 3 6 7" xfId="33766"/>
    <cellStyle name="Heading1 3 6 8" xfId="33767"/>
    <cellStyle name="Heading1 3 6 9" xfId="33768"/>
    <cellStyle name="Heading1 3 7" xfId="33769"/>
    <cellStyle name="Heading1 3 7 10" xfId="33770"/>
    <cellStyle name="Heading1 3 7 11" xfId="33771"/>
    <cellStyle name="Heading1 3 7 12" xfId="33772"/>
    <cellStyle name="Heading1 3 7 13" xfId="33773"/>
    <cellStyle name="Heading1 3 7 2" xfId="33774"/>
    <cellStyle name="Heading1 3 7 3" xfId="33775"/>
    <cellStyle name="Heading1 3 7 4" xfId="33776"/>
    <cellStyle name="Heading1 3 7 5" xfId="33777"/>
    <cellStyle name="Heading1 3 7 6" xfId="33778"/>
    <cellStyle name="Heading1 3 7 7" xfId="33779"/>
    <cellStyle name="Heading1 3 7 8" xfId="33780"/>
    <cellStyle name="Heading1 3 7 9" xfId="33781"/>
    <cellStyle name="Heading1 3 8" xfId="33782"/>
    <cellStyle name="Heading1 3 8 10" xfId="33783"/>
    <cellStyle name="Heading1 3 8 11" xfId="33784"/>
    <cellStyle name="Heading1 3 8 12" xfId="33785"/>
    <cellStyle name="Heading1 3 8 13" xfId="33786"/>
    <cellStyle name="Heading1 3 8 2" xfId="33787"/>
    <cellStyle name="Heading1 3 8 3" xfId="33788"/>
    <cellStyle name="Heading1 3 8 4" xfId="33789"/>
    <cellStyle name="Heading1 3 8 5" xfId="33790"/>
    <cellStyle name="Heading1 3 8 6" xfId="33791"/>
    <cellStyle name="Heading1 3 8 7" xfId="33792"/>
    <cellStyle name="Heading1 3 8 8" xfId="33793"/>
    <cellStyle name="Heading1 3 8 9" xfId="33794"/>
    <cellStyle name="Heading1 30" xfId="33795"/>
    <cellStyle name="Heading1 31" xfId="33796"/>
    <cellStyle name="Heading1 32" xfId="33797"/>
    <cellStyle name="Heading1 33" xfId="33798"/>
    <cellStyle name="Heading1 34" xfId="33799"/>
    <cellStyle name="Heading1 35" xfId="33800"/>
    <cellStyle name="Heading1 36" xfId="33801"/>
    <cellStyle name="Heading1 37" xfId="33802"/>
    <cellStyle name="Heading1 38" xfId="33803"/>
    <cellStyle name="Heading1 39" xfId="33804"/>
    <cellStyle name="Heading1 39 2" xfId="33805"/>
    <cellStyle name="Heading1 39 2 10" xfId="33806"/>
    <cellStyle name="Heading1 39 2 11" xfId="33807"/>
    <cellStyle name="Heading1 39 2 12" xfId="33808"/>
    <cellStyle name="Heading1 39 2 13" xfId="33809"/>
    <cellStyle name="Heading1 39 2 2" xfId="33810"/>
    <cellStyle name="Heading1 39 2 3" xfId="33811"/>
    <cellStyle name="Heading1 39 2 4" xfId="33812"/>
    <cellStyle name="Heading1 39 2 5" xfId="33813"/>
    <cellStyle name="Heading1 39 2 6" xfId="33814"/>
    <cellStyle name="Heading1 39 2 7" xfId="33815"/>
    <cellStyle name="Heading1 39 2 8" xfId="33816"/>
    <cellStyle name="Heading1 39 2 9" xfId="33817"/>
    <cellStyle name="Heading1 39 3" xfId="33818"/>
    <cellStyle name="Heading1 39 3 10" xfId="33819"/>
    <cellStyle name="Heading1 39 3 11" xfId="33820"/>
    <cellStyle name="Heading1 39 3 12" xfId="33821"/>
    <cellStyle name="Heading1 39 3 13" xfId="33822"/>
    <cellStyle name="Heading1 39 3 2" xfId="33823"/>
    <cellStyle name="Heading1 39 3 3" xfId="33824"/>
    <cellStyle name="Heading1 39 3 4" xfId="33825"/>
    <cellStyle name="Heading1 39 3 5" xfId="33826"/>
    <cellStyle name="Heading1 39 3 6" xfId="33827"/>
    <cellStyle name="Heading1 39 3 7" xfId="33828"/>
    <cellStyle name="Heading1 39 3 8" xfId="33829"/>
    <cellStyle name="Heading1 39 3 9" xfId="33830"/>
    <cellStyle name="Heading1 39 4" xfId="33831"/>
    <cellStyle name="Heading1 39 4 10" xfId="33832"/>
    <cellStyle name="Heading1 39 4 11" xfId="33833"/>
    <cellStyle name="Heading1 39 4 12" xfId="33834"/>
    <cellStyle name="Heading1 39 4 13" xfId="33835"/>
    <cellStyle name="Heading1 39 4 2" xfId="33836"/>
    <cellStyle name="Heading1 39 4 3" xfId="33837"/>
    <cellStyle name="Heading1 39 4 4" xfId="33838"/>
    <cellStyle name="Heading1 39 4 5" xfId="33839"/>
    <cellStyle name="Heading1 39 4 6" xfId="33840"/>
    <cellStyle name="Heading1 39 4 7" xfId="33841"/>
    <cellStyle name="Heading1 39 4 8" xfId="33842"/>
    <cellStyle name="Heading1 39 4 9" xfId="33843"/>
    <cellStyle name="Heading1 4" xfId="33844"/>
    <cellStyle name="Heading1 40" xfId="33845"/>
    <cellStyle name="Heading1 40 2" xfId="33846"/>
    <cellStyle name="Heading1 40 2 10" xfId="33847"/>
    <cellStyle name="Heading1 40 2 11" xfId="33848"/>
    <cellStyle name="Heading1 40 2 12" xfId="33849"/>
    <cellStyle name="Heading1 40 2 13" xfId="33850"/>
    <cellStyle name="Heading1 40 2 2" xfId="33851"/>
    <cellStyle name="Heading1 40 2 3" xfId="33852"/>
    <cellStyle name="Heading1 40 2 4" xfId="33853"/>
    <cellStyle name="Heading1 40 2 5" xfId="33854"/>
    <cellStyle name="Heading1 40 2 6" xfId="33855"/>
    <cellStyle name="Heading1 40 2 7" xfId="33856"/>
    <cellStyle name="Heading1 40 2 8" xfId="33857"/>
    <cellStyle name="Heading1 40 2 9" xfId="33858"/>
    <cellStyle name="Heading1 40 3" xfId="33859"/>
    <cellStyle name="Heading1 40 3 10" xfId="33860"/>
    <cellStyle name="Heading1 40 3 11" xfId="33861"/>
    <cellStyle name="Heading1 40 3 12" xfId="33862"/>
    <cellStyle name="Heading1 40 3 13" xfId="33863"/>
    <cellStyle name="Heading1 40 3 2" xfId="33864"/>
    <cellStyle name="Heading1 40 3 3" xfId="33865"/>
    <cellStyle name="Heading1 40 3 4" xfId="33866"/>
    <cellStyle name="Heading1 40 3 5" xfId="33867"/>
    <cellStyle name="Heading1 40 3 6" xfId="33868"/>
    <cellStyle name="Heading1 40 3 7" xfId="33869"/>
    <cellStyle name="Heading1 40 3 8" xfId="33870"/>
    <cellStyle name="Heading1 40 3 9" xfId="33871"/>
    <cellStyle name="Heading1 40 4" xfId="33872"/>
    <cellStyle name="Heading1 40 4 10" xfId="33873"/>
    <cellStyle name="Heading1 40 4 11" xfId="33874"/>
    <cellStyle name="Heading1 40 4 12" xfId="33875"/>
    <cellStyle name="Heading1 40 4 13" xfId="33876"/>
    <cellStyle name="Heading1 40 4 2" xfId="33877"/>
    <cellStyle name="Heading1 40 4 3" xfId="33878"/>
    <cellStyle name="Heading1 40 4 4" xfId="33879"/>
    <cellStyle name="Heading1 40 4 5" xfId="33880"/>
    <cellStyle name="Heading1 40 4 6" xfId="33881"/>
    <cellStyle name="Heading1 40 4 7" xfId="33882"/>
    <cellStyle name="Heading1 40 4 8" xfId="33883"/>
    <cellStyle name="Heading1 40 4 9" xfId="33884"/>
    <cellStyle name="Heading1 41" xfId="33885"/>
    <cellStyle name="Heading1 41 2" xfId="33886"/>
    <cellStyle name="Heading1 41 3" xfId="33887"/>
    <cellStyle name="Heading1 41 4" xfId="33888"/>
    <cellStyle name="Heading1 41 5" xfId="33889"/>
    <cellStyle name="Heading1 41 6" xfId="33890"/>
    <cellStyle name="Heading1 41 7" xfId="33891"/>
    <cellStyle name="Heading1 42" xfId="33892"/>
    <cellStyle name="Heading1 42 2" xfId="33893"/>
    <cellStyle name="Heading1 42 3" xfId="33894"/>
    <cellStyle name="Heading1 42 4" xfId="33895"/>
    <cellStyle name="Heading1 42 5" xfId="33896"/>
    <cellStyle name="Heading1 42 6" xfId="33897"/>
    <cellStyle name="Heading1 42 7" xfId="33898"/>
    <cellStyle name="Heading1 43" xfId="33899"/>
    <cellStyle name="Heading1 43 2" xfId="33900"/>
    <cellStyle name="Heading1 43 3" xfId="33901"/>
    <cellStyle name="Heading1 43 4" xfId="33902"/>
    <cellStyle name="Heading1 43 5" xfId="33903"/>
    <cellStyle name="Heading1 43 6" xfId="33904"/>
    <cellStyle name="Heading1 43 7" xfId="33905"/>
    <cellStyle name="Heading1 44" xfId="33906"/>
    <cellStyle name="Heading1 5" xfId="33907"/>
    <cellStyle name="Heading1 6" xfId="33908"/>
    <cellStyle name="Heading1 7" xfId="33909"/>
    <cellStyle name="Heading1 8" xfId="33910"/>
    <cellStyle name="Heading1 9" xfId="33911"/>
    <cellStyle name="Heading2" xfId="33912"/>
    <cellStyle name="Heading2 10" xfId="33913"/>
    <cellStyle name="Heading2 11" xfId="33914"/>
    <cellStyle name="Heading2 12" xfId="33915"/>
    <cellStyle name="Heading2 13" xfId="33916"/>
    <cellStyle name="Heading2 14" xfId="33917"/>
    <cellStyle name="Heading2 15" xfId="33918"/>
    <cellStyle name="Heading2 16" xfId="33919"/>
    <cellStyle name="Heading2 17" xfId="33920"/>
    <cellStyle name="Heading2 18" xfId="33921"/>
    <cellStyle name="Heading2 19" xfId="33922"/>
    <cellStyle name="Heading2 2" xfId="33923"/>
    <cellStyle name="Heading2 2 10" xfId="33924"/>
    <cellStyle name="Heading2 2 11" xfId="33925"/>
    <cellStyle name="Heading2 2 12" xfId="33926"/>
    <cellStyle name="Heading2 2 13" xfId="33927"/>
    <cellStyle name="Heading2 2 14" xfId="33928"/>
    <cellStyle name="Heading2 2 15" xfId="33929"/>
    <cellStyle name="Heading2 2 16" xfId="33930"/>
    <cellStyle name="Heading2 2 17" xfId="33931"/>
    <cellStyle name="Heading2 2 18" xfId="33932"/>
    <cellStyle name="Heading2 2 19" xfId="33933"/>
    <cellStyle name="Heading2 2 2" xfId="33934"/>
    <cellStyle name="Heading2 2 20" xfId="33935"/>
    <cellStyle name="Heading2 2 21" xfId="33936"/>
    <cellStyle name="Heading2 2 3" xfId="33937"/>
    <cellStyle name="Heading2 2 4" xfId="33938"/>
    <cellStyle name="Heading2 2 5" xfId="33939"/>
    <cellStyle name="Heading2 2 6" xfId="33940"/>
    <cellStyle name="Heading2 2 7" xfId="33941"/>
    <cellStyle name="Heading2 2 8" xfId="33942"/>
    <cellStyle name="Heading2 2 9" xfId="33943"/>
    <cellStyle name="Heading2 20" xfId="33944"/>
    <cellStyle name="Heading2 21" xfId="33945"/>
    <cellStyle name="Heading2 22" xfId="33946"/>
    <cellStyle name="Heading2 23" xfId="33947"/>
    <cellStyle name="Heading2 24" xfId="33948"/>
    <cellStyle name="Heading2 25" xfId="33949"/>
    <cellStyle name="Heading2 26" xfId="33950"/>
    <cellStyle name="Heading2 27" xfId="33951"/>
    <cellStyle name="Heading2 28" xfId="33952"/>
    <cellStyle name="Heading2 29" xfId="33953"/>
    <cellStyle name="Heading2 3" xfId="33954"/>
    <cellStyle name="Heading2 3 2" xfId="33955"/>
    <cellStyle name="Heading2 3 3" xfId="33956"/>
    <cellStyle name="Heading2 3 4" xfId="33957"/>
    <cellStyle name="Heading2 3 5" xfId="33958"/>
    <cellStyle name="Heading2 3 6" xfId="33959"/>
    <cellStyle name="Heading2 3 6 10" xfId="33960"/>
    <cellStyle name="Heading2 3 6 11" xfId="33961"/>
    <cellStyle name="Heading2 3 6 12" xfId="33962"/>
    <cellStyle name="Heading2 3 6 13" xfId="33963"/>
    <cellStyle name="Heading2 3 6 2" xfId="33964"/>
    <cellStyle name="Heading2 3 6 3" xfId="33965"/>
    <cellStyle name="Heading2 3 6 4" xfId="33966"/>
    <cellStyle name="Heading2 3 6 5" xfId="33967"/>
    <cellStyle name="Heading2 3 6 6" xfId="33968"/>
    <cellStyle name="Heading2 3 6 7" xfId="33969"/>
    <cellStyle name="Heading2 3 6 8" xfId="33970"/>
    <cellStyle name="Heading2 3 6 9" xfId="33971"/>
    <cellStyle name="Heading2 3 7" xfId="33972"/>
    <cellStyle name="Heading2 3 7 10" xfId="33973"/>
    <cellStyle name="Heading2 3 7 11" xfId="33974"/>
    <cellStyle name="Heading2 3 7 12" xfId="33975"/>
    <cellStyle name="Heading2 3 7 13" xfId="33976"/>
    <cellStyle name="Heading2 3 7 2" xfId="33977"/>
    <cellStyle name="Heading2 3 7 3" xfId="33978"/>
    <cellStyle name="Heading2 3 7 4" xfId="33979"/>
    <cellStyle name="Heading2 3 7 5" xfId="33980"/>
    <cellStyle name="Heading2 3 7 6" xfId="33981"/>
    <cellStyle name="Heading2 3 7 7" xfId="33982"/>
    <cellStyle name="Heading2 3 7 8" xfId="33983"/>
    <cellStyle name="Heading2 3 7 9" xfId="33984"/>
    <cellStyle name="Heading2 3 8" xfId="33985"/>
    <cellStyle name="Heading2 3 8 10" xfId="33986"/>
    <cellStyle name="Heading2 3 8 11" xfId="33987"/>
    <cellStyle name="Heading2 3 8 12" xfId="33988"/>
    <cellStyle name="Heading2 3 8 13" xfId="33989"/>
    <cellStyle name="Heading2 3 8 2" xfId="33990"/>
    <cellStyle name="Heading2 3 8 3" xfId="33991"/>
    <cellStyle name="Heading2 3 8 4" xfId="33992"/>
    <cellStyle name="Heading2 3 8 5" xfId="33993"/>
    <cellStyle name="Heading2 3 8 6" xfId="33994"/>
    <cellStyle name="Heading2 3 8 7" xfId="33995"/>
    <cellStyle name="Heading2 3 8 8" xfId="33996"/>
    <cellStyle name="Heading2 3 8 9" xfId="33997"/>
    <cellStyle name="Heading2 30" xfId="33998"/>
    <cellStyle name="Heading2 31" xfId="33999"/>
    <cellStyle name="Heading2 32" xfId="34000"/>
    <cellStyle name="Heading2 33" xfId="34001"/>
    <cellStyle name="Heading2 34" xfId="34002"/>
    <cellStyle name="Heading2 35" xfId="34003"/>
    <cellStyle name="Heading2 36" xfId="34004"/>
    <cellStyle name="Heading2 37" xfId="34005"/>
    <cellStyle name="Heading2 38" xfId="34006"/>
    <cellStyle name="Heading2 39" xfId="34007"/>
    <cellStyle name="Heading2 39 2" xfId="34008"/>
    <cellStyle name="Heading2 39 2 10" xfId="34009"/>
    <cellStyle name="Heading2 39 2 11" xfId="34010"/>
    <cellStyle name="Heading2 39 2 12" xfId="34011"/>
    <cellStyle name="Heading2 39 2 13" xfId="34012"/>
    <cellStyle name="Heading2 39 2 2" xfId="34013"/>
    <cellStyle name="Heading2 39 2 3" xfId="34014"/>
    <cellStyle name="Heading2 39 2 4" xfId="34015"/>
    <cellStyle name="Heading2 39 2 5" xfId="34016"/>
    <cellStyle name="Heading2 39 2 6" xfId="34017"/>
    <cellStyle name="Heading2 39 2 7" xfId="34018"/>
    <cellStyle name="Heading2 39 2 8" xfId="34019"/>
    <cellStyle name="Heading2 39 2 9" xfId="34020"/>
    <cellStyle name="Heading2 39 3" xfId="34021"/>
    <cellStyle name="Heading2 39 3 10" xfId="34022"/>
    <cellStyle name="Heading2 39 3 11" xfId="34023"/>
    <cellStyle name="Heading2 39 3 12" xfId="34024"/>
    <cellStyle name="Heading2 39 3 13" xfId="34025"/>
    <cellStyle name="Heading2 39 3 2" xfId="34026"/>
    <cellStyle name="Heading2 39 3 3" xfId="34027"/>
    <cellStyle name="Heading2 39 3 4" xfId="34028"/>
    <cellStyle name="Heading2 39 3 5" xfId="34029"/>
    <cellStyle name="Heading2 39 3 6" xfId="34030"/>
    <cellStyle name="Heading2 39 3 7" xfId="34031"/>
    <cellStyle name="Heading2 39 3 8" xfId="34032"/>
    <cellStyle name="Heading2 39 3 9" xfId="34033"/>
    <cellStyle name="Heading2 39 4" xfId="34034"/>
    <cellStyle name="Heading2 39 4 10" xfId="34035"/>
    <cellStyle name="Heading2 39 4 11" xfId="34036"/>
    <cellStyle name="Heading2 39 4 12" xfId="34037"/>
    <cellStyle name="Heading2 39 4 13" xfId="34038"/>
    <cellStyle name="Heading2 39 4 2" xfId="34039"/>
    <cellStyle name="Heading2 39 4 3" xfId="34040"/>
    <cellStyle name="Heading2 39 4 4" xfId="34041"/>
    <cellStyle name="Heading2 39 4 5" xfId="34042"/>
    <cellStyle name="Heading2 39 4 6" xfId="34043"/>
    <cellStyle name="Heading2 39 4 7" xfId="34044"/>
    <cellStyle name="Heading2 39 4 8" xfId="34045"/>
    <cellStyle name="Heading2 39 4 9" xfId="34046"/>
    <cellStyle name="Heading2 4" xfId="34047"/>
    <cellStyle name="Heading2 40" xfId="34048"/>
    <cellStyle name="Heading2 40 2" xfId="34049"/>
    <cellStyle name="Heading2 40 2 10" xfId="34050"/>
    <cellStyle name="Heading2 40 2 11" xfId="34051"/>
    <cellStyle name="Heading2 40 2 12" xfId="34052"/>
    <cellStyle name="Heading2 40 2 13" xfId="34053"/>
    <cellStyle name="Heading2 40 2 2" xfId="34054"/>
    <cellStyle name="Heading2 40 2 3" xfId="34055"/>
    <cellStyle name="Heading2 40 2 4" xfId="34056"/>
    <cellStyle name="Heading2 40 2 5" xfId="34057"/>
    <cellStyle name="Heading2 40 2 6" xfId="34058"/>
    <cellStyle name="Heading2 40 2 7" xfId="34059"/>
    <cellStyle name="Heading2 40 2 8" xfId="34060"/>
    <cellStyle name="Heading2 40 2 9" xfId="34061"/>
    <cellStyle name="Heading2 40 3" xfId="34062"/>
    <cellStyle name="Heading2 40 3 10" xfId="34063"/>
    <cellStyle name="Heading2 40 3 11" xfId="34064"/>
    <cellStyle name="Heading2 40 3 12" xfId="34065"/>
    <cellStyle name="Heading2 40 3 13" xfId="34066"/>
    <cellStyle name="Heading2 40 3 2" xfId="34067"/>
    <cellStyle name="Heading2 40 3 3" xfId="34068"/>
    <cellStyle name="Heading2 40 3 4" xfId="34069"/>
    <cellStyle name="Heading2 40 3 5" xfId="34070"/>
    <cellStyle name="Heading2 40 3 6" xfId="34071"/>
    <cellStyle name="Heading2 40 3 7" xfId="34072"/>
    <cellStyle name="Heading2 40 3 8" xfId="34073"/>
    <cellStyle name="Heading2 40 3 9" xfId="34074"/>
    <cellStyle name="Heading2 40 4" xfId="34075"/>
    <cellStyle name="Heading2 40 4 10" xfId="34076"/>
    <cellStyle name="Heading2 40 4 11" xfId="34077"/>
    <cellStyle name="Heading2 40 4 12" xfId="34078"/>
    <cellStyle name="Heading2 40 4 13" xfId="34079"/>
    <cellStyle name="Heading2 40 4 2" xfId="34080"/>
    <cellStyle name="Heading2 40 4 3" xfId="34081"/>
    <cellStyle name="Heading2 40 4 4" xfId="34082"/>
    <cellStyle name="Heading2 40 4 5" xfId="34083"/>
    <cellStyle name="Heading2 40 4 6" xfId="34084"/>
    <cellStyle name="Heading2 40 4 7" xfId="34085"/>
    <cellStyle name="Heading2 40 4 8" xfId="34086"/>
    <cellStyle name="Heading2 40 4 9" xfId="34087"/>
    <cellStyle name="Heading2 41" xfId="34088"/>
    <cellStyle name="Heading2 41 2" xfId="34089"/>
    <cellStyle name="Heading2 41 3" xfId="34090"/>
    <cellStyle name="Heading2 41 4" xfId="34091"/>
    <cellStyle name="Heading2 41 5" xfId="34092"/>
    <cellStyle name="Heading2 41 6" xfId="34093"/>
    <cellStyle name="Heading2 41 7" xfId="34094"/>
    <cellStyle name="Heading2 42" xfId="34095"/>
    <cellStyle name="Heading2 42 2" xfId="34096"/>
    <cellStyle name="Heading2 42 3" xfId="34097"/>
    <cellStyle name="Heading2 42 4" xfId="34098"/>
    <cellStyle name="Heading2 42 5" xfId="34099"/>
    <cellStyle name="Heading2 42 6" xfId="34100"/>
    <cellStyle name="Heading2 42 7" xfId="34101"/>
    <cellStyle name="Heading2 43" xfId="34102"/>
    <cellStyle name="Heading2 43 2" xfId="34103"/>
    <cellStyle name="Heading2 43 3" xfId="34104"/>
    <cellStyle name="Heading2 43 4" xfId="34105"/>
    <cellStyle name="Heading2 43 5" xfId="34106"/>
    <cellStyle name="Heading2 43 6" xfId="34107"/>
    <cellStyle name="Heading2 43 7" xfId="34108"/>
    <cellStyle name="Heading2 44" xfId="34109"/>
    <cellStyle name="Heading2 5" xfId="34110"/>
    <cellStyle name="Heading2 6" xfId="34111"/>
    <cellStyle name="Heading2 7" xfId="34112"/>
    <cellStyle name="Heading2 8" xfId="34113"/>
    <cellStyle name="Heading2 9" xfId="34114"/>
    <cellStyle name="HEADINGS" xfId="34115"/>
    <cellStyle name="HEADINGSTOP" xfId="34116"/>
    <cellStyle name="Hyperlink 2" xfId="34117"/>
    <cellStyle name="Hyperlink 2 2" xfId="34118"/>
    <cellStyle name="Hyperlink 2 3" xfId="34119"/>
    <cellStyle name="Hyperlink 3" xfId="34120"/>
    <cellStyle name="Hyperlink 4" xfId="34121"/>
    <cellStyle name="Hyperlink 5" xfId="38218"/>
    <cellStyle name="Input" xfId="614" builtinId="20" customBuiltin="1"/>
    <cellStyle name="Input [yellow]" xfId="132"/>
    <cellStyle name="Input [yellow] 10" xfId="34122"/>
    <cellStyle name="Input [yellow] 11" xfId="34123"/>
    <cellStyle name="Input [yellow] 12" xfId="34124"/>
    <cellStyle name="Input [yellow] 13" xfId="34125"/>
    <cellStyle name="Input [yellow] 14" xfId="34126"/>
    <cellStyle name="Input [yellow] 15" xfId="34127"/>
    <cellStyle name="Input [yellow] 16" xfId="34128"/>
    <cellStyle name="Input [yellow] 17" xfId="34129"/>
    <cellStyle name="Input [yellow] 18" xfId="34130"/>
    <cellStyle name="Input [yellow] 19" xfId="34131"/>
    <cellStyle name="Input [yellow] 2" xfId="133"/>
    <cellStyle name="Input [yellow] 20" xfId="34132"/>
    <cellStyle name="Input [yellow] 21" xfId="34133"/>
    <cellStyle name="Input [yellow] 22" xfId="34134"/>
    <cellStyle name="Input [yellow] 23" xfId="34135"/>
    <cellStyle name="Input [yellow] 24" xfId="34136"/>
    <cellStyle name="Input [yellow] 25" xfId="34137"/>
    <cellStyle name="Input [yellow] 26" xfId="34138"/>
    <cellStyle name="Input [yellow] 3" xfId="34139"/>
    <cellStyle name="Input [yellow] 4" xfId="34140"/>
    <cellStyle name="Input [yellow] 5" xfId="34141"/>
    <cellStyle name="Input [yellow] 6" xfId="34142"/>
    <cellStyle name="Input [yellow] 7" xfId="34143"/>
    <cellStyle name="Input [yellow] 8" xfId="34144"/>
    <cellStyle name="Input [yellow] 9" xfId="34145"/>
    <cellStyle name="Input 10" xfId="34146"/>
    <cellStyle name="Input 10 2" xfId="38219"/>
    <cellStyle name="Input 11" xfId="34147"/>
    <cellStyle name="Input 11 2" xfId="38220"/>
    <cellStyle name="Input 12" xfId="34148"/>
    <cellStyle name="Input 12 2" xfId="38221"/>
    <cellStyle name="Input 13" xfId="34149"/>
    <cellStyle name="Input 14" xfId="34150"/>
    <cellStyle name="Input 15" xfId="34151"/>
    <cellStyle name="Input 16" xfId="34152"/>
    <cellStyle name="Input 17" xfId="34153"/>
    <cellStyle name="Input 18" xfId="34154"/>
    <cellStyle name="Input 19" xfId="34155"/>
    <cellStyle name="Input 2" xfId="134"/>
    <cellStyle name="Input 2 2" xfId="34156"/>
    <cellStyle name="Input 20" xfId="34157"/>
    <cellStyle name="Input 21" xfId="34158"/>
    <cellStyle name="Input 22" xfId="34159"/>
    <cellStyle name="Input 23" xfId="34160"/>
    <cellStyle name="Input 24" xfId="34161"/>
    <cellStyle name="Input 3" xfId="135"/>
    <cellStyle name="Input 3 2" xfId="38222"/>
    <cellStyle name="Input 4" xfId="524"/>
    <cellStyle name="Input 5" xfId="34162"/>
    <cellStyle name="Input 6" xfId="34163"/>
    <cellStyle name="Input 7" xfId="34164"/>
    <cellStyle name="Input 8" xfId="34165"/>
    <cellStyle name="Input 8 2" xfId="38223"/>
    <cellStyle name="Input 9" xfId="34166"/>
    <cellStyle name="Inst. Sections" xfId="34167"/>
    <cellStyle name="Inst. Subheading" xfId="34168"/>
    <cellStyle name="Labels - Style3" xfId="34169"/>
    <cellStyle name="Linked Cell" xfId="617" builtinId="24" customBuiltin="1"/>
    <cellStyle name="Linked Cell 2" xfId="136"/>
    <cellStyle name="Linked Cell 2 2" xfId="34170"/>
    <cellStyle name="Linked Cell 3" xfId="525"/>
    <cellStyle name="Linked Cell 3 2" xfId="38224"/>
    <cellStyle name="Linked Cell 4" xfId="34171"/>
    <cellStyle name="Linked Cell 5" xfId="34172"/>
    <cellStyle name="Macro" xfId="34173"/>
    <cellStyle name="macro descr" xfId="34174"/>
    <cellStyle name="Macro_Comments" xfId="34175"/>
    <cellStyle name="MacroText" xfId="34176"/>
    <cellStyle name="Marathon" xfId="137"/>
    <cellStyle name="Marathon 2" xfId="38225"/>
    <cellStyle name="Marathon 2 2" xfId="38226"/>
    <cellStyle name="Marathon 2 2 2" xfId="38227"/>
    <cellStyle name="Marathon 2 3" xfId="38228"/>
    <cellStyle name="Marathon 3" xfId="38229"/>
    <cellStyle name="Marathon 3 2" xfId="38230"/>
    <cellStyle name="Marathon 3 2 2" xfId="38231"/>
    <cellStyle name="Marathon 3 3" xfId="38232"/>
    <cellStyle name="Marathon 4" xfId="38233"/>
    <cellStyle name="Marathon 4 2" xfId="38234"/>
    <cellStyle name="Marathon 5" xfId="38235"/>
    <cellStyle name="MCP" xfId="34177"/>
    <cellStyle name="Neutral" xfId="613" builtinId="28" customBuiltin="1"/>
    <cellStyle name="Neutral 2" xfId="138"/>
    <cellStyle name="Neutral 2 2" xfId="34178"/>
    <cellStyle name="Neutral 3" xfId="526"/>
    <cellStyle name="Neutral 3 2" xfId="38236"/>
    <cellStyle name="Neutral 4" xfId="34179"/>
    <cellStyle name="Neutral 5" xfId="34180"/>
    <cellStyle name="nONE" xfId="139"/>
    <cellStyle name="none 10" xfId="34181"/>
    <cellStyle name="nONE 2" xfId="34182"/>
    <cellStyle name="nONE 2 2" xfId="38237"/>
    <cellStyle name="nONE 3" xfId="38238"/>
    <cellStyle name="nONE 4" xfId="38239"/>
    <cellStyle name="nONE 5" xfId="38240"/>
    <cellStyle name="nONE 6" xfId="38241"/>
    <cellStyle name="nONE 7" xfId="38242"/>
    <cellStyle name="nONE 8" xfId="38243"/>
    <cellStyle name="noninput" xfId="38244"/>
    <cellStyle name="noninput 2" xfId="38245"/>
    <cellStyle name="Normal" xfId="0" builtinId="0"/>
    <cellStyle name="Normal - Style1" xfId="140"/>
    <cellStyle name="Normal - Style1 11" xfId="34183"/>
    <cellStyle name="Normal - Style1 15 2" xfId="34184"/>
    <cellStyle name="Normal - Style1 2" xfId="34185"/>
    <cellStyle name="Normal - Style1 2 2" xfId="38246"/>
    <cellStyle name="Normal - Style1 2 2 2" xfId="38247"/>
    <cellStyle name="Normal - Style1 2 3" xfId="38248"/>
    <cellStyle name="Normal - Style1 3" xfId="38249"/>
    <cellStyle name="Normal - Style1 3 2" xfId="38250"/>
    <cellStyle name="Normal - Style1 3 2 2" xfId="38251"/>
    <cellStyle name="Normal - Style1 3 3" xfId="38252"/>
    <cellStyle name="Normal - Style1 4" xfId="38253"/>
    <cellStyle name="Normal - Style1 4 2" xfId="38254"/>
    <cellStyle name="Normal - Style1 5" xfId="38255"/>
    <cellStyle name="Normal - Style2" xfId="34186"/>
    <cellStyle name="Normal - Style3" xfId="34187"/>
    <cellStyle name="Normal - Style4" xfId="34188"/>
    <cellStyle name="Normal - Style5" xfId="34189"/>
    <cellStyle name="Normal - Style6" xfId="34190"/>
    <cellStyle name="Normal - Style7" xfId="34191"/>
    <cellStyle name="Normal - Style8" xfId="34192"/>
    <cellStyle name="Normal 10" xfId="63"/>
    <cellStyle name="Normal 10 2" xfId="490"/>
    <cellStyle name="Normal 10 2 2" xfId="34193"/>
    <cellStyle name="Normal 10 2 2 2" xfId="34194"/>
    <cellStyle name="Normal 10 2 3" xfId="38256"/>
    <cellStyle name="Normal 10 3" xfId="34195"/>
    <cellStyle name="Normal 10 3 2" xfId="34196"/>
    <cellStyle name="Normal 10 4" xfId="34197"/>
    <cellStyle name="Normal 10 4 2" xfId="38257"/>
    <cellStyle name="Normal 10 4 2 2" xfId="38258"/>
    <cellStyle name="Normal 10 4 3" xfId="38259"/>
    <cellStyle name="Normal 10 5" xfId="34198"/>
    <cellStyle name="Normal 10 6" xfId="34199"/>
    <cellStyle name="Normal 10 6 2" xfId="38260"/>
    <cellStyle name="Normal 10 7" xfId="34200"/>
    <cellStyle name="Normal 10 8" xfId="34201"/>
    <cellStyle name="Normal 100" xfId="34202"/>
    <cellStyle name="Normal 101" xfId="34203"/>
    <cellStyle name="Normal 102" xfId="34204"/>
    <cellStyle name="Normal 103" xfId="34205"/>
    <cellStyle name="Normal 104" xfId="34206"/>
    <cellStyle name="Normal 105" xfId="34207"/>
    <cellStyle name="Normal 106" xfId="34208"/>
    <cellStyle name="Normal 107" xfId="34209"/>
    <cellStyle name="Normal 11" xfId="141"/>
    <cellStyle name="Normal 11 2" xfId="34210"/>
    <cellStyle name="Normal 11 2 2" xfId="34211"/>
    <cellStyle name="Normal 11 3" xfId="34212"/>
    <cellStyle name="Normal 11 3 2" xfId="34213"/>
    <cellStyle name="Normal 11 4" xfId="34214"/>
    <cellStyle name="Normal 11 4 2" xfId="38261"/>
    <cellStyle name="Normal 11 5" xfId="34215"/>
    <cellStyle name="Normal 11 6" xfId="34216"/>
    <cellStyle name="Normal 11 7" xfId="34217"/>
    <cellStyle name="Normal 11 8" xfId="34218"/>
    <cellStyle name="Normal 110" xfId="34219"/>
    <cellStyle name="Normal 12" xfId="142"/>
    <cellStyle name="Normal 12 2" xfId="34220"/>
    <cellStyle name="Normal 12 2 2" xfId="34221"/>
    <cellStyle name="Normal 12 2 2 2" xfId="38262"/>
    <cellStyle name="Normal 12 2 3" xfId="38263"/>
    <cellStyle name="Normal 12 2 3 2" xfId="38264"/>
    <cellStyle name="Normal 12 2 4" xfId="38265"/>
    <cellStyle name="Normal 12 3" xfId="34222"/>
    <cellStyle name="Normal 12 3 2" xfId="34223"/>
    <cellStyle name="Normal 12 4" xfId="34224"/>
    <cellStyle name="Normal 12 5" xfId="34225"/>
    <cellStyle name="Normal 12 6" xfId="34226"/>
    <cellStyle name="Normal 12 7" xfId="34227"/>
    <cellStyle name="Normal 12 8" xfId="34228"/>
    <cellStyle name="Normal 13" xfId="143"/>
    <cellStyle name="Normal 13 2" xfId="34229"/>
    <cellStyle name="Normal 13 2 2" xfId="34230"/>
    <cellStyle name="Normal 13 2 2 3" xfId="34231"/>
    <cellStyle name="Normal 13 3" xfId="34232"/>
    <cellStyle name="Normal 13 3 2" xfId="34233"/>
    <cellStyle name="Normal 13 4" xfId="34234"/>
    <cellStyle name="Normal 13 4 2" xfId="38266"/>
    <cellStyle name="Normal 13 5" xfId="34235"/>
    <cellStyle name="Normal 13 6" xfId="34236"/>
    <cellStyle name="Normal 13 7" xfId="34237"/>
    <cellStyle name="Normal 14" xfId="144"/>
    <cellStyle name="Normal 14 2" xfId="38267"/>
    <cellStyle name="Normal 14 2 2" xfId="38268"/>
    <cellStyle name="Normal 14 3" xfId="38269"/>
    <cellStyle name="Normal 14 3 2" xfId="38270"/>
    <cellStyle name="Normal 14 4" xfId="38271"/>
    <cellStyle name="Normal 15" xfId="145"/>
    <cellStyle name="Normal 15 2" xfId="34238"/>
    <cellStyle name="Normal 15 2 2" xfId="38272"/>
    <cellStyle name="Normal 15 3" xfId="38273"/>
    <cellStyle name="Normal 15 3 2" xfId="38274"/>
    <cellStyle name="Normal 15 4" xfId="38275"/>
    <cellStyle name="Normal 16" xfId="146"/>
    <cellStyle name="Normal 16 2" xfId="38276"/>
    <cellStyle name="Normal 16 2 2" xfId="38277"/>
    <cellStyle name="Normal 16 3" xfId="38278"/>
    <cellStyle name="Normal 16 3 2" xfId="38279"/>
    <cellStyle name="Normal 16 4" xfId="38280"/>
    <cellStyle name="Normal 17" xfId="147"/>
    <cellStyle name="Normal 17 2" xfId="38281"/>
    <cellStyle name="Normal 17 3" xfId="38282"/>
    <cellStyle name="Normal 18" xfId="457"/>
    <cellStyle name="Normal 18 2" xfId="472"/>
    <cellStyle name="Normal 19" xfId="466"/>
    <cellStyle name="Normal 19 2" xfId="38283"/>
    <cellStyle name="Normal 2" xfId="2"/>
    <cellStyle name="Normal 2 10" xfId="34239"/>
    <cellStyle name="Normal 2 10 10" xfId="34240"/>
    <cellStyle name="Normal 2 10 11" xfId="34241"/>
    <cellStyle name="Normal 2 10 2" xfId="34242"/>
    <cellStyle name="Normal 2 10 2 10" xfId="34243"/>
    <cellStyle name="Normal 2 10 2 2" xfId="34244"/>
    <cellStyle name="Normal 2 10 2 2 2" xfId="34245"/>
    <cellStyle name="Normal 2 10 2 2 2 2" xfId="34246"/>
    <cellStyle name="Normal 2 10 2 2 3" xfId="34247"/>
    <cellStyle name="Normal 2 10 2 2 3 2" xfId="34248"/>
    <cellStyle name="Normal 2 10 2 2 4" xfId="34249"/>
    <cellStyle name="Normal 2 10 2 2 5" xfId="34250"/>
    <cellStyle name="Normal 2 10 2 2 6" xfId="34251"/>
    <cellStyle name="Normal 2 10 2 2 7" xfId="34252"/>
    <cellStyle name="Normal 2 10 2 3" xfId="34253"/>
    <cellStyle name="Normal 2 10 2 3 2" xfId="34254"/>
    <cellStyle name="Normal 2 10 2 3 2 2" xfId="34255"/>
    <cellStyle name="Normal 2 10 2 3 3" xfId="34256"/>
    <cellStyle name="Normal 2 10 2 3 3 2" xfId="34257"/>
    <cellStyle name="Normal 2 10 2 3 4" xfId="34258"/>
    <cellStyle name="Normal 2 10 2 3 5" xfId="34259"/>
    <cellStyle name="Normal 2 10 2 3 6" xfId="34260"/>
    <cellStyle name="Normal 2 10 2 3 7" xfId="34261"/>
    <cellStyle name="Normal 2 10 2 4" xfId="34262"/>
    <cellStyle name="Normal 2 10 2 4 2" xfId="34263"/>
    <cellStyle name="Normal 2 10 2 4 2 2" xfId="34264"/>
    <cellStyle name="Normal 2 10 2 4 3" xfId="34265"/>
    <cellStyle name="Normal 2 10 2 4 3 2" xfId="34266"/>
    <cellStyle name="Normal 2 10 2 4 4" xfId="34267"/>
    <cellStyle name="Normal 2 10 2 4 5" xfId="34268"/>
    <cellStyle name="Normal 2 10 2 4 6" xfId="34269"/>
    <cellStyle name="Normal 2 10 2 4 7" xfId="34270"/>
    <cellStyle name="Normal 2 10 2 5" xfId="34271"/>
    <cellStyle name="Normal 2 10 2 5 2" xfId="34272"/>
    <cellStyle name="Normal 2 10 2 6" xfId="34273"/>
    <cellStyle name="Normal 2 10 2 6 2" xfId="34274"/>
    <cellStyle name="Normal 2 10 2 7" xfId="34275"/>
    <cellStyle name="Normal 2 10 2 8" xfId="34276"/>
    <cellStyle name="Normal 2 10 2 9" xfId="34277"/>
    <cellStyle name="Normal 2 10 3" xfId="34278"/>
    <cellStyle name="Normal 2 10 3 2" xfId="34279"/>
    <cellStyle name="Normal 2 10 3 2 2" xfId="34280"/>
    <cellStyle name="Normal 2 10 3 3" xfId="34281"/>
    <cellStyle name="Normal 2 10 3 3 2" xfId="34282"/>
    <cellStyle name="Normal 2 10 3 4" xfId="34283"/>
    <cellStyle name="Normal 2 10 3 5" xfId="34284"/>
    <cellStyle name="Normal 2 10 3 6" xfId="34285"/>
    <cellStyle name="Normal 2 10 3 7" xfId="34286"/>
    <cellStyle name="Normal 2 10 4" xfId="34287"/>
    <cellStyle name="Normal 2 10 4 2" xfId="34288"/>
    <cellStyle name="Normal 2 10 4 2 2" xfId="34289"/>
    <cellStyle name="Normal 2 10 4 3" xfId="34290"/>
    <cellStyle name="Normal 2 10 4 3 2" xfId="34291"/>
    <cellStyle name="Normal 2 10 4 4" xfId="34292"/>
    <cellStyle name="Normal 2 10 4 5" xfId="34293"/>
    <cellStyle name="Normal 2 10 4 6" xfId="34294"/>
    <cellStyle name="Normal 2 10 4 7" xfId="34295"/>
    <cellStyle name="Normal 2 10 5" xfId="34296"/>
    <cellStyle name="Normal 2 10 5 2" xfId="34297"/>
    <cellStyle name="Normal 2 10 5 2 2" xfId="34298"/>
    <cellStyle name="Normal 2 10 5 3" xfId="34299"/>
    <cellStyle name="Normal 2 10 5 3 2" xfId="34300"/>
    <cellStyle name="Normal 2 10 5 4" xfId="34301"/>
    <cellStyle name="Normal 2 10 5 5" xfId="34302"/>
    <cellStyle name="Normal 2 10 5 6" xfId="34303"/>
    <cellStyle name="Normal 2 10 5 7" xfId="34304"/>
    <cellStyle name="Normal 2 10 6" xfId="34305"/>
    <cellStyle name="Normal 2 10 6 2" xfId="34306"/>
    <cellStyle name="Normal 2 10 7" xfId="34307"/>
    <cellStyle name="Normal 2 10 7 2" xfId="34308"/>
    <cellStyle name="Normal 2 10 8" xfId="34309"/>
    <cellStyle name="Normal 2 10 9" xfId="34310"/>
    <cellStyle name="Normal 2 11" xfId="34311"/>
    <cellStyle name="Normal 2 11 10" xfId="34312"/>
    <cellStyle name="Normal 2 11 11" xfId="34313"/>
    <cellStyle name="Normal 2 11 2" xfId="34314"/>
    <cellStyle name="Normal 2 11 2 10" xfId="34315"/>
    <cellStyle name="Normal 2 11 2 2" xfId="34316"/>
    <cellStyle name="Normal 2 11 2 2 2" xfId="34317"/>
    <cellStyle name="Normal 2 11 2 2 2 2" xfId="34318"/>
    <cellStyle name="Normal 2 11 2 2 3" xfId="34319"/>
    <cellStyle name="Normal 2 11 2 2 3 2" xfId="34320"/>
    <cellStyle name="Normal 2 11 2 2 4" xfId="34321"/>
    <cellStyle name="Normal 2 11 2 2 5" xfId="34322"/>
    <cellStyle name="Normal 2 11 2 2 6" xfId="34323"/>
    <cellStyle name="Normal 2 11 2 2 7" xfId="34324"/>
    <cellStyle name="Normal 2 11 2 3" xfId="34325"/>
    <cellStyle name="Normal 2 11 2 3 2" xfId="34326"/>
    <cellStyle name="Normal 2 11 2 3 2 2" xfId="34327"/>
    <cellStyle name="Normal 2 11 2 3 3" xfId="34328"/>
    <cellStyle name="Normal 2 11 2 3 3 2" xfId="34329"/>
    <cellStyle name="Normal 2 11 2 3 4" xfId="34330"/>
    <cellStyle name="Normal 2 11 2 3 5" xfId="34331"/>
    <cellStyle name="Normal 2 11 2 3 6" xfId="34332"/>
    <cellStyle name="Normal 2 11 2 3 7" xfId="34333"/>
    <cellStyle name="Normal 2 11 2 4" xfId="34334"/>
    <cellStyle name="Normal 2 11 2 4 2" xfId="34335"/>
    <cellStyle name="Normal 2 11 2 4 2 2" xfId="34336"/>
    <cellStyle name="Normal 2 11 2 4 3" xfId="34337"/>
    <cellStyle name="Normal 2 11 2 4 3 2" xfId="34338"/>
    <cellStyle name="Normal 2 11 2 4 4" xfId="34339"/>
    <cellStyle name="Normal 2 11 2 4 5" xfId="34340"/>
    <cellStyle name="Normal 2 11 2 4 6" xfId="34341"/>
    <cellStyle name="Normal 2 11 2 4 7" xfId="34342"/>
    <cellStyle name="Normal 2 11 2 5" xfId="34343"/>
    <cellStyle name="Normal 2 11 2 5 2" xfId="34344"/>
    <cellStyle name="Normal 2 11 2 6" xfId="34345"/>
    <cellStyle name="Normal 2 11 2 6 2" xfId="34346"/>
    <cellStyle name="Normal 2 11 2 7" xfId="34347"/>
    <cellStyle name="Normal 2 11 2 8" xfId="34348"/>
    <cellStyle name="Normal 2 11 2 9" xfId="34349"/>
    <cellStyle name="Normal 2 11 3" xfId="34350"/>
    <cellStyle name="Normal 2 11 3 2" xfId="34351"/>
    <cellStyle name="Normal 2 11 3 2 2" xfId="34352"/>
    <cellStyle name="Normal 2 11 3 3" xfId="34353"/>
    <cellStyle name="Normal 2 11 3 3 2" xfId="34354"/>
    <cellStyle name="Normal 2 11 3 4" xfId="34355"/>
    <cellStyle name="Normal 2 11 3 5" xfId="34356"/>
    <cellStyle name="Normal 2 11 3 6" xfId="34357"/>
    <cellStyle name="Normal 2 11 3 7" xfId="34358"/>
    <cellStyle name="Normal 2 11 4" xfId="34359"/>
    <cellStyle name="Normal 2 11 4 2" xfId="34360"/>
    <cellStyle name="Normal 2 11 4 2 2" xfId="34361"/>
    <cellStyle name="Normal 2 11 4 3" xfId="34362"/>
    <cellStyle name="Normal 2 11 4 3 2" xfId="34363"/>
    <cellStyle name="Normal 2 11 4 4" xfId="34364"/>
    <cellStyle name="Normal 2 11 4 5" xfId="34365"/>
    <cellStyle name="Normal 2 11 4 6" xfId="34366"/>
    <cellStyle name="Normal 2 11 4 7" xfId="34367"/>
    <cellStyle name="Normal 2 11 5" xfId="34368"/>
    <cellStyle name="Normal 2 11 5 2" xfId="34369"/>
    <cellStyle name="Normal 2 11 5 2 2" xfId="34370"/>
    <cellStyle name="Normal 2 11 5 3" xfId="34371"/>
    <cellStyle name="Normal 2 11 5 3 2" xfId="34372"/>
    <cellStyle name="Normal 2 11 5 4" xfId="34373"/>
    <cellStyle name="Normal 2 11 5 5" xfId="34374"/>
    <cellStyle name="Normal 2 11 5 6" xfId="34375"/>
    <cellStyle name="Normal 2 11 5 7" xfId="34376"/>
    <cellStyle name="Normal 2 11 6" xfId="34377"/>
    <cellStyle name="Normal 2 11 6 2" xfId="34378"/>
    <cellStyle name="Normal 2 11 7" xfId="34379"/>
    <cellStyle name="Normal 2 11 7 2" xfId="34380"/>
    <cellStyle name="Normal 2 11 8" xfId="34381"/>
    <cellStyle name="Normal 2 11 9" xfId="34382"/>
    <cellStyle name="Normal 2 12" xfId="34383"/>
    <cellStyle name="Normal 2 12 10" xfId="34384"/>
    <cellStyle name="Normal 2 12 2" xfId="34385"/>
    <cellStyle name="Normal 2 12 2 2" xfId="34386"/>
    <cellStyle name="Normal 2 12 2 2 2" xfId="34387"/>
    <cellStyle name="Normal 2 12 2 3" xfId="34388"/>
    <cellStyle name="Normal 2 12 2 3 2" xfId="34389"/>
    <cellStyle name="Normal 2 12 2 4" xfId="34390"/>
    <cellStyle name="Normal 2 12 2 5" xfId="34391"/>
    <cellStyle name="Normal 2 12 2 6" xfId="34392"/>
    <cellStyle name="Normal 2 12 2 7" xfId="34393"/>
    <cellStyle name="Normal 2 12 3" xfId="34394"/>
    <cellStyle name="Normal 2 12 3 2" xfId="34395"/>
    <cellStyle name="Normal 2 12 3 2 2" xfId="34396"/>
    <cellStyle name="Normal 2 12 3 3" xfId="34397"/>
    <cellStyle name="Normal 2 12 3 3 2" xfId="34398"/>
    <cellStyle name="Normal 2 12 3 4" xfId="34399"/>
    <cellStyle name="Normal 2 12 3 5" xfId="34400"/>
    <cellStyle name="Normal 2 12 3 6" xfId="34401"/>
    <cellStyle name="Normal 2 12 3 7" xfId="34402"/>
    <cellStyle name="Normal 2 12 4" xfId="34403"/>
    <cellStyle name="Normal 2 12 4 2" xfId="34404"/>
    <cellStyle name="Normal 2 12 4 2 2" xfId="34405"/>
    <cellStyle name="Normal 2 12 4 3" xfId="34406"/>
    <cellStyle name="Normal 2 12 4 3 2" xfId="34407"/>
    <cellStyle name="Normal 2 12 4 4" xfId="34408"/>
    <cellStyle name="Normal 2 12 4 5" xfId="34409"/>
    <cellStyle name="Normal 2 12 4 6" xfId="34410"/>
    <cellStyle name="Normal 2 12 4 7" xfId="34411"/>
    <cellStyle name="Normal 2 12 5" xfId="34412"/>
    <cellStyle name="Normal 2 12 5 2" xfId="34413"/>
    <cellStyle name="Normal 2 12 6" xfId="34414"/>
    <cellStyle name="Normal 2 12 6 2" xfId="34415"/>
    <cellStyle name="Normal 2 12 7" xfId="34416"/>
    <cellStyle name="Normal 2 12 8" xfId="34417"/>
    <cellStyle name="Normal 2 12 9" xfId="34418"/>
    <cellStyle name="Normal 2 13" xfId="34419"/>
    <cellStyle name="Normal 2 13 2" xfId="34420"/>
    <cellStyle name="Normal 2 13 2 2" xfId="34421"/>
    <cellStyle name="Normal 2 13 3" xfId="34422"/>
    <cellStyle name="Normal 2 13 3 2" xfId="34423"/>
    <cellStyle name="Normal 2 13 4" xfId="34424"/>
    <cellStyle name="Normal 2 13 5" xfId="34425"/>
    <cellStyle name="Normal 2 13 6" xfId="34426"/>
    <cellStyle name="Normal 2 13 7" xfId="34427"/>
    <cellStyle name="Normal 2 14" xfId="34428"/>
    <cellStyle name="Normal 2 14 2" xfId="34429"/>
    <cellStyle name="Normal 2 14 2 2" xfId="34430"/>
    <cellStyle name="Normal 2 14 3" xfId="34431"/>
    <cellStyle name="Normal 2 14 3 2" xfId="34432"/>
    <cellStyle name="Normal 2 14 4" xfId="34433"/>
    <cellStyle name="Normal 2 14 5" xfId="34434"/>
    <cellStyle name="Normal 2 14 6" xfId="34435"/>
    <cellStyle name="Normal 2 14 7" xfId="34436"/>
    <cellStyle name="Normal 2 15" xfId="34437"/>
    <cellStyle name="Normal 2 15 2" xfId="34438"/>
    <cellStyle name="Normal 2 15 2 2" xfId="34439"/>
    <cellStyle name="Normal 2 15 3" xfId="34440"/>
    <cellStyle name="Normal 2 15 3 2" xfId="34441"/>
    <cellStyle name="Normal 2 15 4" xfId="34442"/>
    <cellStyle name="Normal 2 15 5" xfId="34443"/>
    <cellStyle name="Normal 2 15 6" xfId="34444"/>
    <cellStyle name="Normal 2 15 7" xfId="34445"/>
    <cellStyle name="Normal 2 16" xfId="34446"/>
    <cellStyle name="Normal 2 16 2" xfId="34447"/>
    <cellStyle name="Normal 2 16 3" xfId="34448"/>
    <cellStyle name="Normal 2 17" xfId="34449"/>
    <cellStyle name="Normal 2 18" xfId="34450"/>
    <cellStyle name="Normal 2 19" xfId="34451"/>
    <cellStyle name="Normal 2 2" xfId="61"/>
    <cellStyle name="Normal 2 2 10" xfId="34452"/>
    <cellStyle name="Normal 2 2 10 2" xfId="34453"/>
    <cellStyle name="Normal 2 2 10 2 2" xfId="34454"/>
    <cellStyle name="Normal 2 2 10 3" xfId="34455"/>
    <cellStyle name="Normal 2 2 10 3 2" xfId="34456"/>
    <cellStyle name="Normal 2 2 10 4" xfId="34457"/>
    <cellStyle name="Normal 2 2 10 5" xfId="34458"/>
    <cellStyle name="Normal 2 2 10 6" xfId="34459"/>
    <cellStyle name="Normal 2 2 10 7" xfId="34460"/>
    <cellStyle name="Normal 2 2 11" xfId="34461"/>
    <cellStyle name="Normal 2 2 11 2" xfId="34462"/>
    <cellStyle name="Normal 2 2 11 2 2" xfId="34463"/>
    <cellStyle name="Normal 2 2 11 3" xfId="34464"/>
    <cellStyle name="Normal 2 2 11 3 2" xfId="34465"/>
    <cellStyle name="Normal 2 2 11 4" xfId="34466"/>
    <cellStyle name="Normal 2 2 11 5" xfId="34467"/>
    <cellStyle name="Normal 2 2 11 6" xfId="34468"/>
    <cellStyle name="Normal 2 2 11 7" xfId="34469"/>
    <cellStyle name="Normal 2 2 12" xfId="34470"/>
    <cellStyle name="Normal 2 2 12 2" xfId="34471"/>
    <cellStyle name="Normal 2 2 12 2 2" xfId="34472"/>
    <cellStyle name="Normal 2 2 12 3" xfId="34473"/>
    <cellStyle name="Normal 2 2 12 3 2" xfId="34474"/>
    <cellStyle name="Normal 2 2 12 4" xfId="34475"/>
    <cellStyle name="Normal 2 2 12 5" xfId="34476"/>
    <cellStyle name="Normal 2 2 12 6" xfId="34477"/>
    <cellStyle name="Normal 2 2 12 7" xfId="34478"/>
    <cellStyle name="Normal 2 2 13" xfId="34479"/>
    <cellStyle name="Normal 2 2 13 2" xfId="34480"/>
    <cellStyle name="Normal 2 2 14" xfId="34481"/>
    <cellStyle name="Normal 2 2 14 2" xfId="34482"/>
    <cellStyle name="Normal 2 2 15" xfId="34483"/>
    <cellStyle name="Normal 2 2 16" xfId="34484"/>
    <cellStyle name="Normal 2 2 17" xfId="34485"/>
    <cellStyle name="Normal 2 2 18" xfId="34486"/>
    <cellStyle name="Normal 2 2 19" xfId="34487"/>
    <cellStyle name="Normal 2 2 2" xfId="473"/>
    <cellStyle name="Normal 2 2 2 2" xfId="38284"/>
    <cellStyle name="Normal 2 2 2 2 2" xfId="38285"/>
    <cellStyle name="Normal 2 2 2 3" xfId="38286"/>
    <cellStyle name="Normal 2 2 20" xfId="34488"/>
    <cellStyle name="Normal 2 2 3" xfId="34489"/>
    <cellStyle name="Normal 2 2 3 2" xfId="38287"/>
    <cellStyle name="Normal 2 2 3 2 2" xfId="38288"/>
    <cellStyle name="Normal 2 2 3 3" xfId="38289"/>
    <cellStyle name="Normal 2 2 4" xfId="34490"/>
    <cellStyle name="Normal 2 2 4 10" xfId="34491"/>
    <cellStyle name="Normal 2 2 4 11" xfId="34492"/>
    <cellStyle name="Normal 2 2 4 12" xfId="34493"/>
    <cellStyle name="Normal 2 2 4 13" xfId="34494"/>
    <cellStyle name="Normal 2 2 4 2" xfId="34495"/>
    <cellStyle name="Normal 2 2 4 3" xfId="34496"/>
    <cellStyle name="Normal 2 2 4 4" xfId="34497"/>
    <cellStyle name="Normal 2 2 4 5" xfId="34498"/>
    <cellStyle name="Normal 2 2 4 6" xfId="34499"/>
    <cellStyle name="Normal 2 2 4 7" xfId="34500"/>
    <cellStyle name="Normal 2 2 4 8" xfId="34501"/>
    <cellStyle name="Normal 2 2 4 9" xfId="34502"/>
    <cellStyle name="Normal 2 2 5" xfId="34503"/>
    <cellStyle name="Normal 2 2 5 10" xfId="34504"/>
    <cellStyle name="Normal 2 2 5 11" xfId="34505"/>
    <cellStyle name="Normal 2 2 5 12" xfId="34506"/>
    <cellStyle name="Normal 2 2 5 13" xfId="34507"/>
    <cellStyle name="Normal 2 2 5 2" xfId="34508"/>
    <cellStyle name="Normal 2 2 5 3" xfId="34509"/>
    <cellStyle name="Normal 2 2 5 4" xfId="34510"/>
    <cellStyle name="Normal 2 2 5 5" xfId="34511"/>
    <cellStyle name="Normal 2 2 5 6" xfId="34512"/>
    <cellStyle name="Normal 2 2 5 7" xfId="34513"/>
    <cellStyle name="Normal 2 2 5 8" xfId="34514"/>
    <cellStyle name="Normal 2 2 5 9" xfId="34515"/>
    <cellStyle name="Normal 2 2 6" xfId="34516"/>
    <cellStyle name="Normal 2 2 6 10" xfId="34517"/>
    <cellStyle name="Normal 2 2 6 11" xfId="34518"/>
    <cellStyle name="Normal 2 2 6 12" xfId="34519"/>
    <cellStyle name="Normal 2 2 6 13" xfId="34520"/>
    <cellStyle name="Normal 2 2 6 2" xfId="34521"/>
    <cellStyle name="Normal 2 2 6 3" xfId="34522"/>
    <cellStyle name="Normal 2 2 6 4" xfId="34523"/>
    <cellStyle name="Normal 2 2 6 5" xfId="34524"/>
    <cellStyle name="Normal 2 2 6 6" xfId="34525"/>
    <cellStyle name="Normal 2 2 6 7" xfId="34526"/>
    <cellStyle name="Normal 2 2 6 8" xfId="34527"/>
    <cellStyle name="Normal 2 2 6 9" xfId="34528"/>
    <cellStyle name="Normal 2 2 7" xfId="34529"/>
    <cellStyle name="Normal 2 2 7 10" xfId="34530"/>
    <cellStyle name="Normal 2 2 7 11" xfId="34531"/>
    <cellStyle name="Normal 2 2 7 2" xfId="34532"/>
    <cellStyle name="Normal 2 2 7 2 10" xfId="34533"/>
    <cellStyle name="Normal 2 2 7 2 2" xfId="34534"/>
    <cellStyle name="Normal 2 2 7 2 2 2" xfId="34535"/>
    <cellStyle name="Normal 2 2 7 2 2 2 2" xfId="34536"/>
    <cellStyle name="Normal 2 2 7 2 2 3" xfId="34537"/>
    <cellStyle name="Normal 2 2 7 2 2 3 2" xfId="34538"/>
    <cellStyle name="Normal 2 2 7 2 2 4" xfId="34539"/>
    <cellStyle name="Normal 2 2 7 2 2 5" xfId="34540"/>
    <cellStyle name="Normal 2 2 7 2 2 6" xfId="34541"/>
    <cellStyle name="Normal 2 2 7 2 2 7" xfId="34542"/>
    <cellStyle name="Normal 2 2 7 2 3" xfId="34543"/>
    <cellStyle name="Normal 2 2 7 2 3 2" xfId="34544"/>
    <cellStyle name="Normal 2 2 7 2 3 2 2" xfId="34545"/>
    <cellStyle name="Normal 2 2 7 2 3 3" xfId="34546"/>
    <cellStyle name="Normal 2 2 7 2 3 3 2" xfId="34547"/>
    <cellStyle name="Normal 2 2 7 2 3 4" xfId="34548"/>
    <cellStyle name="Normal 2 2 7 2 3 5" xfId="34549"/>
    <cellStyle name="Normal 2 2 7 2 3 6" xfId="34550"/>
    <cellStyle name="Normal 2 2 7 2 3 7" xfId="34551"/>
    <cellStyle name="Normal 2 2 7 2 4" xfId="34552"/>
    <cellStyle name="Normal 2 2 7 2 4 2" xfId="34553"/>
    <cellStyle name="Normal 2 2 7 2 4 2 2" xfId="34554"/>
    <cellStyle name="Normal 2 2 7 2 4 3" xfId="34555"/>
    <cellStyle name="Normal 2 2 7 2 4 3 2" xfId="34556"/>
    <cellStyle name="Normal 2 2 7 2 4 4" xfId="34557"/>
    <cellStyle name="Normal 2 2 7 2 4 5" xfId="34558"/>
    <cellStyle name="Normal 2 2 7 2 4 6" xfId="34559"/>
    <cellStyle name="Normal 2 2 7 2 4 7" xfId="34560"/>
    <cellStyle name="Normal 2 2 7 2 5" xfId="34561"/>
    <cellStyle name="Normal 2 2 7 2 5 2" xfId="34562"/>
    <cellStyle name="Normal 2 2 7 2 6" xfId="34563"/>
    <cellStyle name="Normal 2 2 7 2 6 2" xfId="34564"/>
    <cellStyle name="Normal 2 2 7 2 7" xfId="34565"/>
    <cellStyle name="Normal 2 2 7 2 8" xfId="34566"/>
    <cellStyle name="Normal 2 2 7 2 9" xfId="34567"/>
    <cellStyle name="Normal 2 2 7 3" xfId="34568"/>
    <cellStyle name="Normal 2 2 7 3 2" xfId="34569"/>
    <cellStyle name="Normal 2 2 7 3 2 2" xfId="34570"/>
    <cellStyle name="Normal 2 2 7 3 3" xfId="34571"/>
    <cellStyle name="Normal 2 2 7 3 3 2" xfId="34572"/>
    <cellStyle name="Normal 2 2 7 3 4" xfId="34573"/>
    <cellStyle name="Normal 2 2 7 3 5" xfId="34574"/>
    <cellStyle name="Normal 2 2 7 3 6" xfId="34575"/>
    <cellStyle name="Normal 2 2 7 3 7" xfId="34576"/>
    <cellStyle name="Normal 2 2 7 4" xfId="34577"/>
    <cellStyle name="Normal 2 2 7 4 2" xfId="34578"/>
    <cellStyle name="Normal 2 2 7 4 2 2" xfId="34579"/>
    <cellStyle name="Normal 2 2 7 4 3" xfId="34580"/>
    <cellStyle name="Normal 2 2 7 4 3 2" xfId="34581"/>
    <cellStyle name="Normal 2 2 7 4 4" xfId="34582"/>
    <cellStyle name="Normal 2 2 7 4 5" xfId="34583"/>
    <cellStyle name="Normal 2 2 7 4 6" xfId="34584"/>
    <cellStyle name="Normal 2 2 7 4 7" xfId="34585"/>
    <cellStyle name="Normal 2 2 7 5" xfId="34586"/>
    <cellStyle name="Normal 2 2 7 5 2" xfId="34587"/>
    <cellStyle name="Normal 2 2 7 5 2 2" xfId="34588"/>
    <cellStyle name="Normal 2 2 7 5 3" xfId="34589"/>
    <cellStyle name="Normal 2 2 7 5 3 2" xfId="34590"/>
    <cellStyle name="Normal 2 2 7 5 4" xfId="34591"/>
    <cellStyle name="Normal 2 2 7 5 5" xfId="34592"/>
    <cellStyle name="Normal 2 2 7 5 6" xfId="34593"/>
    <cellStyle name="Normal 2 2 7 5 7" xfId="34594"/>
    <cellStyle name="Normal 2 2 7 6" xfId="34595"/>
    <cellStyle name="Normal 2 2 7 6 2" xfId="34596"/>
    <cellStyle name="Normal 2 2 7 7" xfId="34597"/>
    <cellStyle name="Normal 2 2 7 7 2" xfId="34598"/>
    <cellStyle name="Normal 2 2 7 8" xfId="34599"/>
    <cellStyle name="Normal 2 2 7 9" xfId="34600"/>
    <cellStyle name="Normal 2 2 8" xfId="34601"/>
    <cellStyle name="Normal 2 2 8 10" xfId="34602"/>
    <cellStyle name="Normal 2 2 8 11" xfId="34603"/>
    <cellStyle name="Normal 2 2 8 2" xfId="34604"/>
    <cellStyle name="Normal 2 2 8 2 10" xfId="34605"/>
    <cellStyle name="Normal 2 2 8 2 2" xfId="34606"/>
    <cellStyle name="Normal 2 2 8 2 2 2" xfId="34607"/>
    <cellStyle name="Normal 2 2 8 2 2 2 2" xfId="34608"/>
    <cellStyle name="Normal 2 2 8 2 2 3" xfId="34609"/>
    <cellStyle name="Normal 2 2 8 2 2 3 2" xfId="34610"/>
    <cellStyle name="Normal 2 2 8 2 2 4" xfId="34611"/>
    <cellStyle name="Normal 2 2 8 2 2 5" xfId="34612"/>
    <cellStyle name="Normal 2 2 8 2 2 6" xfId="34613"/>
    <cellStyle name="Normal 2 2 8 2 2 7" xfId="34614"/>
    <cellStyle name="Normal 2 2 8 2 3" xfId="34615"/>
    <cellStyle name="Normal 2 2 8 2 3 2" xfId="34616"/>
    <cellStyle name="Normal 2 2 8 2 3 2 2" xfId="34617"/>
    <cellStyle name="Normal 2 2 8 2 3 3" xfId="34618"/>
    <cellStyle name="Normal 2 2 8 2 3 3 2" xfId="34619"/>
    <cellStyle name="Normal 2 2 8 2 3 4" xfId="34620"/>
    <cellStyle name="Normal 2 2 8 2 3 5" xfId="34621"/>
    <cellStyle name="Normal 2 2 8 2 3 6" xfId="34622"/>
    <cellStyle name="Normal 2 2 8 2 3 7" xfId="34623"/>
    <cellStyle name="Normal 2 2 8 2 4" xfId="34624"/>
    <cellStyle name="Normal 2 2 8 2 4 2" xfId="34625"/>
    <cellStyle name="Normal 2 2 8 2 4 2 2" xfId="34626"/>
    <cellStyle name="Normal 2 2 8 2 4 3" xfId="34627"/>
    <cellStyle name="Normal 2 2 8 2 4 3 2" xfId="34628"/>
    <cellStyle name="Normal 2 2 8 2 4 4" xfId="34629"/>
    <cellStyle name="Normal 2 2 8 2 4 5" xfId="34630"/>
    <cellStyle name="Normal 2 2 8 2 4 6" xfId="34631"/>
    <cellStyle name="Normal 2 2 8 2 4 7" xfId="34632"/>
    <cellStyle name="Normal 2 2 8 2 5" xfId="34633"/>
    <cellStyle name="Normal 2 2 8 2 5 2" xfId="34634"/>
    <cellStyle name="Normal 2 2 8 2 6" xfId="34635"/>
    <cellStyle name="Normal 2 2 8 2 6 2" xfId="34636"/>
    <cellStyle name="Normal 2 2 8 2 7" xfId="34637"/>
    <cellStyle name="Normal 2 2 8 2 8" xfId="34638"/>
    <cellStyle name="Normal 2 2 8 2 9" xfId="34639"/>
    <cellStyle name="Normal 2 2 8 3" xfId="34640"/>
    <cellStyle name="Normal 2 2 8 3 2" xfId="34641"/>
    <cellStyle name="Normal 2 2 8 3 2 2" xfId="34642"/>
    <cellStyle name="Normal 2 2 8 3 3" xfId="34643"/>
    <cellStyle name="Normal 2 2 8 3 3 2" xfId="34644"/>
    <cellStyle name="Normal 2 2 8 3 4" xfId="34645"/>
    <cellStyle name="Normal 2 2 8 3 5" xfId="34646"/>
    <cellStyle name="Normal 2 2 8 3 6" xfId="34647"/>
    <cellStyle name="Normal 2 2 8 3 7" xfId="34648"/>
    <cellStyle name="Normal 2 2 8 4" xfId="34649"/>
    <cellStyle name="Normal 2 2 8 4 2" xfId="34650"/>
    <cellStyle name="Normal 2 2 8 4 2 2" xfId="34651"/>
    <cellStyle name="Normal 2 2 8 4 3" xfId="34652"/>
    <cellStyle name="Normal 2 2 8 4 3 2" xfId="34653"/>
    <cellStyle name="Normal 2 2 8 4 4" xfId="34654"/>
    <cellStyle name="Normal 2 2 8 4 5" xfId="34655"/>
    <cellStyle name="Normal 2 2 8 4 6" xfId="34656"/>
    <cellStyle name="Normal 2 2 8 4 7" xfId="34657"/>
    <cellStyle name="Normal 2 2 8 5" xfId="34658"/>
    <cellStyle name="Normal 2 2 8 5 2" xfId="34659"/>
    <cellStyle name="Normal 2 2 8 5 2 2" xfId="34660"/>
    <cellStyle name="Normal 2 2 8 5 3" xfId="34661"/>
    <cellStyle name="Normal 2 2 8 5 3 2" xfId="34662"/>
    <cellStyle name="Normal 2 2 8 5 4" xfId="34663"/>
    <cellStyle name="Normal 2 2 8 5 5" xfId="34664"/>
    <cellStyle name="Normal 2 2 8 5 6" xfId="34665"/>
    <cellStyle name="Normal 2 2 8 5 7" xfId="34666"/>
    <cellStyle name="Normal 2 2 8 6" xfId="34667"/>
    <cellStyle name="Normal 2 2 8 6 2" xfId="34668"/>
    <cellStyle name="Normal 2 2 8 7" xfId="34669"/>
    <cellStyle name="Normal 2 2 8 7 2" xfId="34670"/>
    <cellStyle name="Normal 2 2 8 8" xfId="34671"/>
    <cellStyle name="Normal 2 2 8 9" xfId="34672"/>
    <cellStyle name="Normal 2 2 9" xfId="34673"/>
    <cellStyle name="Normal 2 2 9 10" xfId="34674"/>
    <cellStyle name="Normal 2 2 9 2" xfId="34675"/>
    <cellStyle name="Normal 2 2 9 2 2" xfId="34676"/>
    <cellStyle name="Normal 2 2 9 2 2 2" xfId="34677"/>
    <cellStyle name="Normal 2 2 9 2 3" xfId="34678"/>
    <cellStyle name="Normal 2 2 9 2 3 2" xfId="34679"/>
    <cellStyle name="Normal 2 2 9 2 4" xfId="34680"/>
    <cellStyle name="Normal 2 2 9 2 5" xfId="34681"/>
    <cellStyle name="Normal 2 2 9 2 6" xfId="34682"/>
    <cellStyle name="Normal 2 2 9 2 7" xfId="34683"/>
    <cellStyle name="Normal 2 2 9 3" xfId="34684"/>
    <cellStyle name="Normal 2 2 9 3 2" xfId="34685"/>
    <cellStyle name="Normal 2 2 9 3 2 2" xfId="34686"/>
    <cellStyle name="Normal 2 2 9 3 3" xfId="34687"/>
    <cellStyle name="Normal 2 2 9 3 3 2" xfId="34688"/>
    <cellStyle name="Normal 2 2 9 3 4" xfId="34689"/>
    <cellStyle name="Normal 2 2 9 3 5" xfId="34690"/>
    <cellStyle name="Normal 2 2 9 3 6" xfId="34691"/>
    <cellStyle name="Normal 2 2 9 3 7" xfId="34692"/>
    <cellStyle name="Normal 2 2 9 4" xfId="34693"/>
    <cellStyle name="Normal 2 2 9 4 2" xfId="34694"/>
    <cellStyle name="Normal 2 2 9 4 2 2" xfId="34695"/>
    <cellStyle name="Normal 2 2 9 4 3" xfId="34696"/>
    <cellStyle name="Normal 2 2 9 4 3 2" xfId="34697"/>
    <cellStyle name="Normal 2 2 9 4 4" xfId="34698"/>
    <cellStyle name="Normal 2 2 9 4 5" xfId="34699"/>
    <cellStyle name="Normal 2 2 9 4 6" xfId="34700"/>
    <cellStyle name="Normal 2 2 9 4 7" xfId="34701"/>
    <cellStyle name="Normal 2 2 9 5" xfId="34702"/>
    <cellStyle name="Normal 2 2 9 5 2" xfId="34703"/>
    <cellStyle name="Normal 2 2 9 6" xfId="34704"/>
    <cellStyle name="Normal 2 2 9 6 2" xfId="34705"/>
    <cellStyle name="Normal 2 2 9 7" xfId="34706"/>
    <cellStyle name="Normal 2 2 9 8" xfId="34707"/>
    <cellStyle name="Normal 2 2 9 9" xfId="34708"/>
    <cellStyle name="Normal 2 20" xfId="34709"/>
    <cellStyle name="Normal 2 21" xfId="34710"/>
    <cellStyle name="Normal 2 22" xfId="34711"/>
    <cellStyle name="Normal 2 3" xfId="450"/>
    <cellStyle name="Normal 2 3 2" xfId="34712"/>
    <cellStyle name="Normal 2 3 2 10" xfId="34713"/>
    <cellStyle name="Normal 2 3 2 11" xfId="34714"/>
    <cellStyle name="Normal 2 3 2 12" xfId="34715"/>
    <cellStyle name="Normal 2 3 2 13" xfId="34716"/>
    <cellStyle name="Normal 2 3 2 2" xfId="34717"/>
    <cellStyle name="Normal 2 3 2 3" xfId="34718"/>
    <cellStyle name="Normal 2 3 2 4" xfId="34719"/>
    <cellStyle name="Normal 2 3 2 5" xfId="34720"/>
    <cellStyle name="Normal 2 3 2 6" xfId="34721"/>
    <cellStyle name="Normal 2 3 2 7" xfId="34722"/>
    <cellStyle name="Normal 2 3 2 8" xfId="34723"/>
    <cellStyle name="Normal 2 3 2 9" xfId="34724"/>
    <cellStyle name="Normal 2 3 3" xfId="34725"/>
    <cellStyle name="Normal 2 3 3 10" xfId="34726"/>
    <cellStyle name="Normal 2 3 3 11" xfId="34727"/>
    <cellStyle name="Normal 2 3 3 12" xfId="34728"/>
    <cellStyle name="Normal 2 3 3 13" xfId="34729"/>
    <cellStyle name="Normal 2 3 3 2" xfId="34730"/>
    <cellStyle name="Normal 2 3 3 3" xfId="34731"/>
    <cellStyle name="Normal 2 3 3 4" xfId="34732"/>
    <cellStyle name="Normal 2 3 3 5" xfId="34733"/>
    <cellStyle name="Normal 2 3 3 6" xfId="34734"/>
    <cellStyle name="Normal 2 3 3 7" xfId="34735"/>
    <cellStyle name="Normal 2 3 3 8" xfId="34736"/>
    <cellStyle name="Normal 2 3 3 9" xfId="34737"/>
    <cellStyle name="Normal 2 3 4" xfId="34738"/>
    <cellStyle name="Normal 2 3 4 10" xfId="34739"/>
    <cellStyle name="Normal 2 3 4 11" xfId="34740"/>
    <cellStyle name="Normal 2 3 4 12" xfId="34741"/>
    <cellStyle name="Normal 2 3 4 13" xfId="34742"/>
    <cellStyle name="Normal 2 3 4 2" xfId="34743"/>
    <cellStyle name="Normal 2 3 4 3" xfId="34744"/>
    <cellStyle name="Normal 2 3 4 4" xfId="34745"/>
    <cellStyle name="Normal 2 3 4 5" xfId="34746"/>
    <cellStyle name="Normal 2 3 4 6" xfId="34747"/>
    <cellStyle name="Normal 2 3 4 7" xfId="34748"/>
    <cellStyle name="Normal 2 3 4 8" xfId="34749"/>
    <cellStyle name="Normal 2 3 4 9" xfId="34750"/>
    <cellStyle name="Normal 2 3 6" xfId="34751"/>
    <cellStyle name="Normal 2 4" xfId="486"/>
    <cellStyle name="Normal 2 4 2" xfId="34752"/>
    <cellStyle name="Normal 2 4 2 10" xfId="34753"/>
    <cellStyle name="Normal 2 4 2 11" xfId="34754"/>
    <cellStyle name="Normal 2 4 2 12" xfId="34755"/>
    <cellStyle name="Normal 2 4 2 13" xfId="34756"/>
    <cellStyle name="Normal 2 4 2 2" xfId="34757"/>
    <cellStyle name="Normal 2 4 2 3" xfId="34758"/>
    <cellStyle name="Normal 2 4 2 4" xfId="34759"/>
    <cellStyle name="Normal 2 4 2 5" xfId="34760"/>
    <cellStyle name="Normal 2 4 2 6" xfId="34761"/>
    <cellStyle name="Normal 2 4 2 7" xfId="34762"/>
    <cellStyle name="Normal 2 4 2 8" xfId="34763"/>
    <cellStyle name="Normal 2 4 2 9" xfId="34764"/>
    <cellStyle name="Normal 2 4 3" xfId="34765"/>
    <cellStyle name="Normal 2 4 3 10" xfId="34766"/>
    <cellStyle name="Normal 2 4 3 11" xfId="34767"/>
    <cellStyle name="Normal 2 4 3 12" xfId="34768"/>
    <cellStyle name="Normal 2 4 3 13" xfId="34769"/>
    <cellStyle name="Normal 2 4 3 2" xfId="34770"/>
    <cellStyle name="Normal 2 4 3 3" xfId="34771"/>
    <cellStyle name="Normal 2 4 3 4" xfId="34772"/>
    <cellStyle name="Normal 2 4 3 5" xfId="34773"/>
    <cellStyle name="Normal 2 4 3 6" xfId="34774"/>
    <cellStyle name="Normal 2 4 3 7" xfId="34775"/>
    <cellStyle name="Normal 2 4 3 8" xfId="34776"/>
    <cellStyle name="Normal 2 4 3 9" xfId="34777"/>
    <cellStyle name="Normal 2 4 4" xfId="34778"/>
    <cellStyle name="Normal 2 4 4 10" xfId="34779"/>
    <cellStyle name="Normal 2 4 4 11" xfId="34780"/>
    <cellStyle name="Normal 2 4 4 12" xfId="34781"/>
    <cellStyle name="Normal 2 4 4 13" xfId="34782"/>
    <cellStyle name="Normal 2 4 4 2" xfId="34783"/>
    <cellStyle name="Normal 2 4 4 3" xfId="34784"/>
    <cellStyle name="Normal 2 4 4 4" xfId="34785"/>
    <cellStyle name="Normal 2 4 4 5" xfId="34786"/>
    <cellStyle name="Normal 2 4 4 6" xfId="34787"/>
    <cellStyle name="Normal 2 4 4 7" xfId="34788"/>
    <cellStyle name="Normal 2 4 4 8" xfId="34789"/>
    <cellStyle name="Normal 2 4 4 9" xfId="34790"/>
    <cellStyle name="Normal 2 4 5" xfId="38290"/>
    <cellStyle name="Normal 2 5" xfId="34791"/>
    <cellStyle name="Normal 2 5 2" xfId="38291"/>
    <cellStyle name="Normal 2 6" xfId="34792"/>
    <cellStyle name="Normal 2 6 10" xfId="34793"/>
    <cellStyle name="Normal 2 6 11" xfId="34794"/>
    <cellStyle name="Normal 2 6 12" xfId="34795"/>
    <cellStyle name="Normal 2 6 13" xfId="34796"/>
    <cellStyle name="Normal 2 6 2" xfId="34797"/>
    <cellStyle name="Normal 2 6 2 10" xfId="34798"/>
    <cellStyle name="Normal 2 6 2 11" xfId="34799"/>
    <cellStyle name="Normal 2 6 2 2" xfId="34800"/>
    <cellStyle name="Normal 2 6 2 2 10" xfId="34801"/>
    <cellStyle name="Normal 2 6 2 2 2" xfId="34802"/>
    <cellStyle name="Normal 2 6 2 2 2 2" xfId="34803"/>
    <cellStyle name="Normal 2 6 2 2 2 2 2" xfId="34804"/>
    <cellStyle name="Normal 2 6 2 2 2 3" xfId="34805"/>
    <cellStyle name="Normal 2 6 2 2 2 3 2" xfId="34806"/>
    <cellStyle name="Normal 2 6 2 2 2 4" xfId="34807"/>
    <cellStyle name="Normal 2 6 2 2 2 5" xfId="34808"/>
    <cellStyle name="Normal 2 6 2 2 2 6" xfId="34809"/>
    <cellStyle name="Normal 2 6 2 2 2 7" xfId="34810"/>
    <cellStyle name="Normal 2 6 2 2 3" xfId="34811"/>
    <cellStyle name="Normal 2 6 2 2 3 2" xfId="34812"/>
    <cellStyle name="Normal 2 6 2 2 3 2 2" xfId="34813"/>
    <cellStyle name="Normal 2 6 2 2 3 3" xfId="34814"/>
    <cellStyle name="Normal 2 6 2 2 3 3 2" xfId="34815"/>
    <cellStyle name="Normal 2 6 2 2 3 4" xfId="34816"/>
    <cellStyle name="Normal 2 6 2 2 3 5" xfId="34817"/>
    <cellStyle name="Normal 2 6 2 2 3 6" xfId="34818"/>
    <cellStyle name="Normal 2 6 2 2 3 7" xfId="34819"/>
    <cellStyle name="Normal 2 6 2 2 4" xfId="34820"/>
    <cellStyle name="Normal 2 6 2 2 4 2" xfId="34821"/>
    <cellStyle name="Normal 2 6 2 2 4 2 2" xfId="34822"/>
    <cellStyle name="Normal 2 6 2 2 4 3" xfId="34823"/>
    <cellStyle name="Normal 2 6 2 2 4 3 2" xfId="34824"/>
    <cellStyle name="Normal 2 6 2 2 4 4" xfId="34825"/>
    <cellStyle name="Normal 2 6 2 2 4 5" xfId="34826"/>
    <cellStyle name="Normal 2 6 2 2 4 6" xfId="34827"/>
    <cellStyle name="Normal 2 6 2 2 4 7" xfId="34828"/>
    <cellStyle name="Normal 2 6 2 2 5" xfId="34829"/>
    <cellStyle name="Normal 2 6 2 2 5 2" xfId="34830"/>
    <cellStyle name="Normal 2 6 2 2 6" xfId="34831"/>
    <cellStyle name="Normal 2 6 2 2 6 2" xfId="34832"/>
    <cellStyle name="Normal 2 6 2 2 7" xfId="34833"/>
    <cellStyle name="Normal 2 6 2 2 8" xfId="34834"/>
    <cellStyle name="Normal 2 6 2 2 9" xfId="34835"/>
    <cellStyle name="Normal 2 6 2 3" xfId="34836"/>
    <cellStyle name="Normal 2 6 2 3 2" xfId="34837"/>
    <cellStyle name="Normal 2 6 2 3 2 2" xfId="34838"/>
    <cellStyle name="Normal 2 6 2 3 3" xfId="34839"/>
    <cellStyle name="Normal 2 6 2 3 3 2" xfId="34840"/>
    <cellStyle name="Normal 2 6 2 3 4" xfId="34841"/>
    <cellStyle name="Normal 2 6 2 3 5" xfId="34842"/>
    <cellStyle name="Normal 2 6 2 3 6" xfId="34843"/>
    <cellStyle name="Normal 2 6 2 3 7" xfId="34844"/>
    <cellStyle name="Normal 2 6 2 4" xfId="34845"/>
    <cellStyle name="Normal 2 6 2 4 2" xfId="34846"/>
    <cellStyle name="Normal 2 6 2 4 2 2" xfId="34847"/>
    <cellStyle name="Normal 2 6 2 4 3" xfId="34848"/>
    <cellStyle name="Normal 2 6 2 4 3 2" xfId="34849"/>
    <cellStyle name="Normal 2 6 2 4 4" xfId="34850"/>
    <cellStyle name="Normal 2 6 2 4 5" xfId="34851"/>
    <cellStyle name="Normal 2 6 2 4 6" xfId="34852"/>
    <cellStyle name="Normal 2 6 2 4 7" xfId="34853"/>
    <cellStyle name="Normal 2 6 2 5" xfId="34854"/>
    <cellStyle name="Normal 2 6 2 5 2" xfId="34855"/>
    <cellStyle name="Normal 2 6 2 5 2 2" xfId="34856"/>
    <cellStyle name="Normal 2 6 2 5 3" xfId="34857"/>
    <cellStyle name="Normal 2 6 2 5 3 2" xfId="34858"/>
    <cellStyle name="Normal 2 6 2 5 4" xfId="34859"/>
    <cellStyle name="Normal 2 6 2 5 5" xfId="34860"/>
    <cellStyle name="Normal 2 6 2 5 6" xfId="34861"/>
    <cellStyle name="Normal 2 6 2 5 7" xfId="34862"/>
    <cellStyle name="Normal 2 6 2 6" xfId="34863"/>
    <cellStyle name="Normal 2 6 2 6 2" xfId="34864"/>
    <cellStyle name="Normal 2 6 2 7" xfId="34865"/>
    <cellStyle name="Normal 2 6 2 7 2" xfId="34866"/>
    <cellStyle name="Normal 2 6 2 8" xfId="34867"/>
    <cellStyle name="Normal 2 6 2 9" xfId="34868"/>
    <cellStyle name="Normal 2 6 3" xfId="34869"/>
    <cellStyle name="Normal 2 6 3 10" xfId="34870"/>
    <cellStyle name="Normal 2 6 3 11" xfId="34871"/>
    <cellStyle name="Normal 2 6 3 2" xfId="34872"/>
    <cellStyle name="Normal 2 6 3 2 10" xfId="34873"/>
    <cellStyle name="Normal 2 6 3 2 2" xfId="34874"/>
    <cellStyle name="Normal 2 6 3 2 2 2" xfId="34875"/>
    <cellStyle name="Normal 2 6 3 2 2 2 2" xfId="34876"/>
    <cellStyle name="Normal 2 6 3 2 2 3" xfId="34877"/>
    <cellStyle name="Normal 2 6 3 2 2 3 2" xfId="34878"/>
    <cellStyle name="Normal 2 6 3 2 2 4" xfId="34879"/>
    <cellStyle name="Normal 2 6 3 2 2 5" xfId="34880"/>
    <cellStyle name="Normal 2 6 3 2 2 6" xfId="34881"/>
    <cellStyle name="Normal 2 6 3 2 2 7" xfId="34882"/>
    <cellStyle name="Normal 2 6 3 2 3" xfId="34883"/>
    <cellStyle name="Normal 2 6 3 2 3 2" xfId="34884"/>
    <cellStyle name="Normal 2 6 3 2 3 2 2" xfId="34885"/>
    <cellStyle name="Normal 2 6 3 2 3 3" xfId="34886"/>
    <cellStyle name="Normal 2 6 3 2 3 3 2" xfId="34887"/>
    <cellStyle name="Normal 2 6 3 2 3 4" xfId="34888"/>
    <cellStyle name="Normal 2 6 3 2 3 5" xfId="34889"/>
    <cellStyle name="Normal 2 6 3 2 3 6" xfId="34890"/>
    <cellStyle name="Normal 2 6 3 2 3 7" xfId="34891"/>
    <cellStyle name="Normal 2 6 3 2 4" xfId="34892"/>
    <cellStyle name="Normal 2 6 3 2 4 2" xfId="34893"/>
    <cellStyle name="Normal 2 6 3 2 4 2 2" xfId="34894"/>
    <cellStyle name="Normal 2 6 3 2 4 3" xfId="34895"/>
    <cellStyle name="Normal 2 6 3 2 4 3 2" xfId="34896"/>
    <cellStyle name="Normal 2 6 3 2 4 4" xfId="34897"/>
    <cellStyle name="Normal 2 6 3 2 4 5" xfId="34898"/>
    <cellStyle name="Normal 2 6 3 2 4 6" xfId="34899"/>
    <cellStyle name="Normal 2 6 3 2 4 7" xfId="34900"/>
    <cellStyle name="Normal 2 6 3 2 5" xfId="34901"/>
    <cellStyle name="Normal 2 6 3 2 5 2" xfId="34902"/>
    <cellStyle name="Normal 2 6 3 2 6" xfId="34903"/>
    <cellStyle name="Normal 2 6 3 2 6 2" xfId="34904"/>
    <cellStyle name="Normal 2 6 3 2 7" xfId="34905"/>
    <cellStyle name="Normal 2 6 3 2 8" xfId="34906"/>
    <cellStyle name="Normal 2 6 3 2 9" xfId="34907"/>
    <cellStyle name="Normal 2 6 3 3" xfId="34908"/>
    <cellStyle name="Normal 2 6 3 3 2" xfId="34909"/>
    <cellStyle name="Normal 2 6 3 3 2 2" xfId="34910"/>
    <cellStyle name="Normal 2 6 3 3 3" xfId="34911"/>
    <cellStyle name="Normal 2 6 3 3 3 2" xfId="34912"/>
    <cellStyle name="Normal 2 6 3 3 4" xfId="34913"/>
    <cellStyle name="Normal 2 6 3 3 5" xfId="34914"/>
    <cellStyle name="Normal 2 6 3 3 6" xfId="34915"/>
    <cellStyle name="Normal 2 6 3 3 7" xfId="34916"/>
    <cellStyle name="Normal 2 6 3 4" xfId="34917"/>
    <cellStyle name="Normal 2 6 3 4 2" xfId="34918"/>
    <cellStyle name="Normal 2 6 3 4 2 2" xfId="34919"/>
    <cellStyle name="Normal 2 6 3 4 3" xfId="34920"/>
    <cellStyle name="Normal 2 6 3 4 3 2" xfId="34921"/>
    <cellStyle name="Normal 2 6 3 4 4" xfId="34922"/>
    <cellStyle name="Normal 2 6 3 4 5" xfId="34923"/>
    <cellStyle name="Normal 2 6 3 4 6" xfId="34924"/>
    <cellStyle name="Normal 2 6 3 4 7" xfId="34925"/>
    <cellStyle name="Normal 2 6 3 5" xfId="34926"/>
    <cellStyle name="Normal 2 6 3 5 2" xfId="34927"/>
    <cellStyle name="Normal 2 6 3 5 2 2" xfId="34928"/>
    <cellStyle name="Normal 2 6 3 5 3" xfId="34929"/>
    <cellStyle name="Normal 2 6 3 5 3 2" xfId="34930"/>
    <cellStyle name="Normal 2 6 3 5 4" xfId="34931"/>
    <cellStyle name="Normal 2 6 3 5 5" xfId="34932"/>
    <cellStyle name="Normal 2 6 3 5 6" xfId="34933"/>
    <cellStyle name="Normal 2 6 3 5 7" xfId="34934"/>
    <cellStyle name="Normal 2 6 3 6" xfId="34935"/>
    <cellStyle name="Normal 2 6 3 6 2" xfId="34936"/>
    <cellStyle name="Normal 2 6 3 7" xfId="34937"/>
    <cellStyle name="Normal 2 6 3 7 2" xfId="34938"/>
    <cellStyle name="Normal 2 6 3 8" xfId="34939"/>
    <cellStyle name="Normal 2 6 3 9" xfId="34940"/>
    <cellStyle name="Normal 2 6 4" xfId="34941"/>
    <cellStyle name="Normal 2 6 4 10" xfId="34942"/>
    <cellStyle name="Normal 2 6 4 2" xfId="34943"/>
    <cellStyle name="Normal 2 6 4 2 2" xfId="34944"/>
    <cellStyle name="Normal 2 6 4 2 2 2" xfId="34945"/>
    <cellStyle name="Normal 2 6 4 2 3" xfId="34946"/>
    <cellStyle name="Normal 2 6 4 2 3 2" xfId="34947"/>
    <cellStyle name="Normal 2 6 4 2 4" xfId="34948"/>
    <cellStyle name="Normal 2 6 4 2 5" xfId="34949"/>
    <cellStyle name="Normal 2 6 4 2 6" xfId="34950"/>
    <cellStyle name="Normal 2 6 4 2 7" xfId="34951"/>
    <cellStyle name="Normal 2 6 4 3" xfId="34952"/>
    <cellStyle name="Normal 2 6 4 3 2" xfId="34953"/>
    <cellStyle name="Normal 2 6 4 3 2 2" xfId="34954"/>
    <cellStyle name="Normal 2 6 4 3 3" xfId="34955"/>
    <cellStyle name="Normal 2 6 4 3 3 2" xfId="34956"/>
    <cellStyle name="Normal 2 6 4 3 4" xfId="34957"/>
    <cellStyle name="Normal 2 6 4 3 5" xfId="34958"/>
    <cellStyle name="Normal 2 6 4 3 6" xfId="34959"/>
    <cellStyle name="Normal 2 6 4 3 7" xfId="34960"/>
    <cellStyle name="Normal 2 6 4 4" xfId="34961"/>
    <cellStyle name="Normal 2 6 4 4 2" xfId="34962"/>
    <cellStyle name="Normal 2 6 4 4 2 2" xfId="34963"/>
    <cellStyle name="Normal 2 6 4 4 3" xfId="34964"/>
    <cellStyle name="Normal 2 6 4 4 3 2" xfId="34965"/>
    <cellStyle name="Normal 2 6 4 4 4" xfId="34966"/>
    <cellStyle name="Normal 2 6 4 4 5" xfId="34967"/>
    <cellStyle name="Normal 2 6 4 4 6" xfId="34968"/>
    <cellStyle name="Normal 2 6 4 4 7" xfId="34969"/>
    <cellStyle name="Normal 2 6 4 5" xfId="34970"/>
    <cellStyle name="Normal 2 6 4 5 2" xfId="34971"/>
    <cellStyle name="Normal 2 6 4 6" xfId="34972"/>
    <cellStyle name="Normal 2 6 4 6 2" xfId="34973"/>
    <cellStyle name="Normal 2 6 4 7" xfId="34974"/>
    <cellStyle name="Normal 2 6 4 8" xfId="34975"/>
    <cellStyle name="Normal 2 6 4 9" xfId="34976"/>
    <cellStyle name="Normal 2 6 5" xfId="34977"/>
    <cellStyle name="Normal 2 6 5 2" xfId="34978"/>
    <cellStyle name="Normal 2 6 5 2 2" xfId="34979"/>
    <cellStyle name="Normal 2 6 5 3" xfId="34980"/>
    <cellStyle name="Normal 2 6 5 3 2" xfId="34981"/>
    <cellStyle name="Normal 2 6 5 4" xfId="34982"/>
    <cellStyle name="Normal 2 6 5 5" xfId="34983"/>
    <cellStyle name="Normal 2 6 5 6" xfId="34984"/>
    <cellStyle name="Normal 2 6 5 7" xfId="34985"/>
    <cellStyle name="Normal 2 6 6" xfId="34986"/>
    <cellStyle name="Normal 2 6 6 2" xfId="34987"/>
    <cellStyle name="Normal 2 6 6 2 2" xfId="34988"/>
    <cellStyle name="Normal 2 6 6 3" xfId="34989"/>
    <cellStyle name="Normal 2 6 6 3 2" xfId="34990"/>
    <cellStyle name="Normal 2 6 6 4" xfId="34991"/>
    <cellStyle name="Normal 2 6 6 5" xfId="34992"/>
    <cellStyle name="Normal 2 6 6 6" xfId="34993"/>
    <cellStyle name="Normal 2 6 6 7" xfId="34994"/>
    <cellStyle name="Normal 2 6 7" xfId="34995"/>
    <cellStyle name="Normal 2 6 7 2" xfId="34996"/>
    <cellStyle name="Normal 2 6 7 2 2" xfId="34997"/>
    <cellStyle name="Normal 2 6 7 3" xfId="34998"/>
    <cellStyle name="Normal 2 6 7 3 2" xfId="34999"/>
    <cellStyle name="Normal 2 6 7 4" xfId="35000"/>
    <cellStyle name="Normal 2 6 7 5" xfId="35001"/>
    <cellStyle name="Normal 2 6 7 6" xfId="35002"/>
    <cellStyle name="Normal 2 6 7 7" xfId="35003"/>
    <cellStyle name="Normal 2 6 8" xfId="35004"/>
    <cellStyle name="Normal 2 6 8 2" xfId="35005"/>
    <cellStyle name="Normal 2 6 9" xfId="35006"/>
    <cellStyle name="Normal 2 6 9 2" xfId="35007"/>
    <cellStyle name="Normal 2 7" xfId="35008"/>
    <cellStyle name="Normal 2 7 10" xfId="35009"/>
    <cellStyle name="Normal 2 7 11" xfId="35010"/>
    <cellStyle name="Normal 2 7 12" xfId="35011"/>
    <cellStyle name="Normal 2 7 13" xfId="35012"/>
    <cellStyle name="Normal 2 7 2" xfId="35013"/>
    <cellStyle name="Normal 2 7 2 10" xfId="35014"/>
    <cellStyle name="Normal 2 7 2 11" xfId="35015"/>
    <cellStyle name="Normal 2 7 2 2" xfId="35016"/>
    <cellStyle name="Normal 2 7 2 2 10" xfId="35017"/>
    <cellStyle name="Normal 2 7 2 2 2" xfId="35018"/>
    <cellStyle name="Normal 2 7 2 2 2 2" xfId="35019"/>
    <cellStyle name="Normal 2 7 2 2 2 2 2" xfId="35020"/>
    <cellStyle name="Normal 2 7 2 2 2 3" xfId="35021"/>
    <cellStyle name="Normal 2 7 2 2 2 3 2" xfId="35022"/>
    <cellStyle name="Normal 2 7 2 2 2 4" xfId="35023"/>
    <cellStyle name="Normal 2 7 2 2 2 5" xfId="35024"/>
    <cellStyle name="Normal 2 7 2 2 2 6" xfId="35025"/>
    <cellStyle name="Normal 2 7 2 2 2 7" xfId="35026"/>
    <cellStyle name="Normal 2 7 2 2 3" xfId="35027"/>
    <cellStyle name="Normal 2 7 2 2 3 2" xfId="35028"/>
    <cellStyle name="Normal 2 7 2 2 3 2 2" xfId="35029"/>
    <cellStyle name="Normal 2 7 2 2 3 3" xfId="35030"/>
    <cellStyle name="Normal 2 7 2 2 3 3 2" xfId="35031"/>
    <cellStyle name="Normal 2 7 2 2 3 4" xfId="35032"/>
    <cellStyle name="Normal 2 7 2 2 3 5" xfId="35033"/>
    <cellStyle name="Normal 2 7 2 2 3 6" xfId="35034"/>
    <cellStyle name="Normal 2 7 2 2 3 7" xfId="35035"/>
    <cellStyle name="Normal 2 7 2 2 4" xfId="35036"/>
    <cellStyle name="Normal 2 7 2 2 4 2" xfId="35037"/>
    <cellStyle name="Normal 2 7 2 2 4 2 2" xfId="35038"/>
    <cellStyle name="Normal 2 7 2 2 4 3" xfId="35039"/>
    <cellStyle name="Normal 2 7 2 2 4 3 2" xfId="35040"/>
    <cellStyle name="Normal 2 7 2 2 4 4" xfId="35041"/>
    <cellStyle name="Normal 2 7 2 2 4 5" xfId="35042"/>
    <cellStyle name="Normal 2 7 2 2 4 6" xfId="35043"/>
    <cellStyle name="Normal 2 7 2 2 4 7" xfId="35044"/>
    <cellStyle name="Normal 2 7 2 2 5" xfId="35045"/>
    <cellStyle name="Normal 2 7 2 2 5 2" xfId="35046"/>
    <cellStyle name="Normal 2 7 2 2 6" xfId="35047"/>
    <cellStyle name="Normal 2 7 2 2 6 2" xfId="35048"/>
    <cellStyle name="Normal 2 7 2 2 7" xfId="35049"/>
    <cellStyle name="Normal 2 7 2 2 8" xfId="35050"/>
    <cellStyle name="Normal 2 7 2 2 9" xfId="35051"/>
    <cellStyle name="Normal 2 7 2 3" xfId="35052"/>
    <cellStyle name="Normal 2 7 2 3 2" xfId="35053"/>
    <cellStyle name="Normal 2 7 2 3 2 2" xfId="35054"/>
    <cellStyle name="Normal 2 7 2 3 3" xfId="35055"/>
    <cellStyle name="Normal 2 7 2 3 3 2" xfId="35056"/>
    <cellStyle name="Normal 2 7 2 3 4" xfId="35057"/>
    <cellStyle name="Normal 2 7 2 3 5" xfId="35058"/>
    <cellStyle name="Normal 2 7 2 3 6" xfId="35059"/>
    <cellStyle name="Normal 2 7 2 3 7" xfId="35060"/>
    <cellStyle name="Normal 2 7 2 4" xfId="35061"/>
    <cellStyle name="Normal 2 7 2 4 2" xfId="35062"/>
    <cellStyle name="Normal 2 7 2 4 2 2" xfId="35063"/>
    <cellStyle name="Normal 2 7 2 4 3" xfId="35064"/>
    <cellStyle name="Normal 2 7 2 4 3 2" xfId="35065"/>
    <cellStyle name="Normal 2 7 2 4 4" xfId="35066"/>
    <cellStyle name="Normal 2 7 2 4 5" xfId="35067"/>
    <cellStyle name="Normal 2 7 2 4 6" xfId="35068"/>
    <cellStyle name="Normal 2 7 2 4 7" xfId="35069"/>
    <cellStyle name="Normal 2 7 2 5" xfId="35070"/>
    <cellStyle name="Normal 2 7 2 5 2" xfId="35071"/>
    <cellStyle name="Normal 2 7 2 5 2 2" xfId="35072"/>
    <cellStyle name="Normal 2 7 2 5 3" xfId="35073"/>
    <cellStyle name="Normal 2 7 2 5 3 2" xfId="35074"/>
    <cellStyle name="Normal 2 7 2 5 4" xfId="35075"/>
    <cellStyle name="Normal 2 7 2 5 5" xfId="35076"/>
    <cellStyle name="Normal 2 7 2 5 6" xfId="35077"/>
    <cellStyle name="Normal 2 7 2 5 7" xfId="35078"/>
    <cellStyle name="Normal 2 7 2 6" xfId="35079"/>
    <cellStyle name="Normal 2 7 2 6 2" xfId="35080"/>
    <cellStyle name="Normal 2 7 2 7" xfId="35081"/>
    <cellStyle name="Normal 2 7 2 7 2" xfId="35082"/>
    <cellStyle name="Normal 2 7 2 8" xfId="35083"/>
    <cellStyle name="Normal 2 7 2 9" xfId="35084"/>
    <cellStyle name="Normal 2 7 3" xfId="35085"/>
    <cellStyle name="Normal 2 7 3 10" xfId="35086"/>
    <cellStyle name="Normal 2 7 3 11" xfId="35087"/>
    <cellStyle name="Normal 2 7 3 2" xfId="35088"/>
    <cellStyle name="Normal 2 7 3 2 10" xfId="35089"/>
    <cellStyle name="Normal 2 7 3 2 2" xfId="35090"/>
    <cellStyle name="Normal 2 7 3 2 2 2" xfId="35091"/>
    <cellStyle name="Normal 2 7 3 2 2 2 2" xfId="35092"/>
    <cellStyle name="Normal 2 7 3 2 2 3" xfId="35093"/>
    <cellStyle name="Normal 2 7 3 2 2 3 2" xfId="35094"/>
    <cellStyle name="Normal 2 7 3 2 2 4" xfId="35095"/>
    <cellStyle name="Normal 2 7 3 2 2 5" xfId="35096"/>
    <cellStyle name="Normal 2 7 3 2 2 6" xfId="35097"/>
    <cellStyle name="Normal 2 7 3 2 2 7" xfId="35098"/>
    <cellStyle name="Normal 2 7 3 2 3" xfId="35099"/>
    <cellStyle name="Normal 2 7 3 2 3 2" xfId="35100"/>
    <cellStyle name="Normal 2 7 3 2 3 2 2" xfId="35101"/>
    <cellStyle name="Normal 2 7 3 2 3 3" xfId="35102"/>
    <cellStyle name="Normal 2 7 3 2 3 3 2" xfId="35103"/>
    <cellStyle name="Normal 2 7 3 2 3 4" xfId="35104"/>
    <cellStyle name="Normal 2 7 3 2 3 5" xfId="35105"/>
    <cellStyle name="Normal 2 7 3 2 3 6" xfId="35106"/>
    <cellStyle name="Normal 2 7 3 2 3 7" xfId="35107"/>
    <cellStyle name="Normal 2 7 3 2 4" xfId="35108"/>
    <cellStyle name="Normal 2 7 3 2 4 2" xfId="35109"/>
    <cellStyle name="Normal 2 7 3 2 4 2 2" xfId="35110"/>
    <cellStyle name="Normal 2 7 3 2 4 3" xfId="35111"/>
    <cellStyle name="Normal 2 7 3 2 4 3 2" xfId="35112"/>
    <cellStyle name="Normal 2 7 3 2 4 4" xfId="35113"/>
    <cellStyle name="Normal 2 7 3 2 4 5" xfId="35114"/>
    <cellStyle name="Normal 2 7 3 2 4 6" xfId="35115"/>
    <cellStyle name="Normal 2 7 3 2 4 7" xfId="35116"/>
    <cellStyle name="Normal 2 7 3 2 5" xfId="35117"/>
    <cellStyle name="Normal 2 7 3 2 5 2" xfId="35118"/>
    <cellStyle name="Normal 2 7 3 2 6" xfId="35119"/>
    <cellStyle name="Normal 2 7 3 2 6 2" xfId="35120"/>
    <cellStyle name="Normal 2 7 3 2 7" xfId="35121"/>
    <cellStyle name="Normal 2 7 3 2 8" xfId="35122"/>
    <cellStyle name="Normal 2 7 3 2 9" xfId="35123"/>
    <cellStyle name="Normal 2 7 3 3" xfId="35124"/>
    <cellStyle name="Normal 2 7 3 3 2" xfId="35125"/>
    <cellStyle name="Normal 2 7 3 3 2 2" xfId="35126"/>
    <cellStyle name="Normal 2 7 3 3 3" xfId="35127"/>
    <cellStyle name="Normal 2 7 3 3 3 2" xfId="35128"/>
    <cellStyle name="Normal 2 7 3 3 4" xfId="35129"/>
    <cellStyle name="Normal 2 7 3 3 5" xfId="35130"/>
    <cellStyle name="Normal 2 7 3 3 6" xfId="35131"/>
    <cellStyle name="Normal 2 7 3 3 7" xfId="35132"/>
    <cellStyle name="Normal 2 7 3 4" xfId="35133"/>
    <cellStyle name="Normal 2 7 3 4 2" xfId="35134"/>
    <cellStyle name="Normal 2 7 3 4 2 2" xfId="35135"/>
    <cellStyle name="Normal 2 7 3 4 3" xfId="35136"/>
    <cellStyle name="Normal 2 7 3 4 3 2" xfId="35137"/>
    <cellStyle name="Normal 2 7 3 4 4" xfId="35138"/>
    <cellStyle name="Normal 2 7 3 4 5" xfId="35139"/>
    <cellStyle name="Normal 2 7 3 4 6" xfId="35140"/>
    <cellStyle name="Normal 2 7 3 4 7" xfId="35141"/>
    <cellStyle name="Normal 2 7 3 5" xfId="35142"/>
    <cellStyle name="Normal 2 7 3 5 2" xfId="35143"/>
    <cellStyle name="Normal 2 7 3 5 2 2" xfId="35144"/>
    <cellStyle name="Normal 2 7 3 5 3" xfId="35145"/>
    <cellStyle name="Normal 2 7 3 5 3 2" xfId="35146"/>
    <cellStyle name="Normal 2 7 3 5 4" xfId="35147"/>
    <cellStyle name="Normal 2 7 3 5 5" xfId="35148"/>
    <cellStyle name="Normal 2 7 3 5 6" xfId="35149"/>
    <cellStyle name="Normal 2 7 3 5 7" xfId="35150"/>
    <cellStyle name="Normal 2 7 3 6" xfId="35151"/>
    <cellStyle name="Normal 2 7 3 6 2" xfId="35152"/>
    <cellStyle name="Normal 2 7 3 7" xfId="35153"/>
    <cellStyle name="Normal 2 7 3 7 2" xfId="35154"/>
    <cellStyle name="Normal 2 7 3 8" xfId="35155"/>
    <cellStyle name="Normal 2 7 3 9" xfId="35156"/>
    <cellStyle name="Normal 2 7 4" xfId="35157"/>
    <cellStyle name="Normal 2 7 4 10" xfId="35158"/>
    <cellStyle name="Normal 2 7 4 2" xfId="35159"/>
    <cellStyle name="Normal 2 7 4 2 2" xfId="35160"/>
    <cellStyle name="Normal 2 7 4 2 2 2" xfId="35161"/>
    <cellStyle name="Normal 2 7 4 2 3" xfId="35162"/>
    <cellStyle name="Normal 2 7 4 2 3 2" xfId="35163"/>
    <cellStyle name="Normal 2 7 4 2 4" xfId="35164"/>
    <cellStyle name="Normal 2 7 4 2 5" xfId="35165"/>
    <cellStyle name="Normal 2 7 4 2 6" xfId="35166"/>
    <cellStyle name="Normal 2 7 4 2 7" xfId="35167"/>
    <cellStyle name="Normal 2 7 4 3" xfId="35168"/>
    <cellStyle name="Normal 2 7 4 3 2" xfId="35169"/>
    <cellStyle name="Normal 2 7 4 3 2 2" xfId="35170"/>
    <cellStyle name="Normal 2 7 4 3 3" xfId="35171"/>
    <cellStyle name="Normal 2 7 4 3 3 2" xfId="35172"/>
    <cellStyle name="Normal 2 7 4 3 4" xfId="35173"/>
    <cellStyle name="Normal 2 7 4 3 5" xfId="35174"/>
    <cellStyle name="Normal 2 7 4 3 6" xfId="35175"/>
    <cellStyle name="Normal 2 7 4 3 7" xfId="35176"/>
    <cellStyle name="Normal 2 7 4 4" xfId="35177"/>
    <cellStyle name="Normal 2 7 4 4 2" xfId="35178"/>
    <cellStyle name="Normal 2 7 4 4 2 2" xfId="35179"/>
    <cellStyle name="Normal 2 7 4 4 3" xfId="35180"/>
    <cellStyle name="Normal 2 7 4 4 3 2" xfId="35181"/>
    <cellStyle name="Normal 2 7 4 4 4" xfId="35182"/>
    <cellStyle name="Normal 2 7 4 4 5" xfId="35183"/>
    <cellStyle name="Normal 2 7 4 4 6" xfId="35184"/>
    <cellStyle name="Normal 2 7 4 4 7" xfId="35185"/>
    <cellStyle name="Normal 2 7 4 5" xfId="35186"/>
    <cellStyle name="Normal 2 7 4 5 2" xfId="35187"/>
    <cellStyle name="Normal 2 7 4 6" xfId="35188"/>
    <cellStyle name="Normal 2 7 4 6 2" xfId="35189"/>
    <cellStyle name="Normal 2 7 4 7" xfId="35190"/>
    <cellStyle name="Normal 2 7 4 8" xfId="35191"/>
    <cellStyle name="Normal 2 7 4 9" xfId="35192"/>
    <cellStyle name="Normal 2 7 5" xfId="35193"/>
    <cellStyle name="Normal 2 7 5 2" xfId="35194"/>
    <cellStyle name="Normal 2 7 5 2 2" xfId="35195"/>
    <cellStyle name="Normal 2 7 5 3" xfId="35196"/>
    <cellStyle name="Normal 2 7 5 3 2" xfId="35197"/>
    <cellStyle name="Normal 2 7 5 4" xfId="35198"/>
    <cellStyle name="Normal 2 7 5 5" xfId="35199"/>
    <cellStyle name="Normal 2 7 5 6" xfId="35200"/>
    <cellStyle name="Normal 2 7 5 7" xfId="35201"/>
    <cellStyle name="Normal 2 7 6" xfId="35202"/>
    <cellStyle name="Normal 2 7 6 2" xfId="35203"/>
    <cellStyle name="Normal 2 7 6 2 2" xfId="35204"/>
    <cellStyle name="Normal 2 7 6 3" xfId="35205"/>
    <cellStyle name="Normal 2 7 6 3 2" xfId="35206"/>
    <cellStyle name="Normal 2 7 6 4" xfId="35207"/>
    <cellStyle name="Normal 2 7 6 5" xfId="35208"/>
    <cellStyle name="Normal 2 7 6 6" xfId="35209"/>
    <cellStyle name="Normal 2 7 6 7" xfId="35210"/>
    <cellStyle name="Normal 2 7 7" xfId="35211"/>
    <cellStyle name="Normal 2 7 7 2" xfId="35212"/>
    <cellStyle name="Normal 2 7 7 2 2" xfId="35213"/>
    <cellStyle name="Normal 2 7 7 3" xfId="35214"/>
    <cellStyle name="Normal 2 7 7 3 2" xfId="35215"/>
    <cellStyle name="Normal 2 7 7 4" xfId="35216"/>
    <cellStyle name="Normal 2 7 7 5" xfId="35217"/>
    <cellStyle name="Normal 2 7 7 6" xfId="35218"/>
    <cellStyle name="Normal 2 7 7 7" xfId="35219"/>
    <cellStyle name="Normal 2 7 8" xfId="35220"/>
    <cellStyle name="Normal 2 7 8 2" xfId="35221"/>
    <cellStyle name="Normal 2 7 9" xfId="35222"/>
    <cellStyle name="Normal 2 7 9 2" xfId="35223"/>
    <cellStyle name="Normal 2 8" xfId="35224"/>
    <cellStyle name="Normal 2 8 10" xfId="35225"/>
    <cellStyle name="Normal 2 8 11" xfId="35226"/>
    <cellStyle name="Normal 2 8 12" xfId="35227"/>
    <cellStyle name="Normal 2 8 13" xfId="35228"/>
    <cellStyle name="Normal 2 8 2" xfId="35229"/>
    <cellStyle name="Normal 2 8 2 10" xfId="35230"/>
    <cellStyle name="Normal 2 8 2 11" xfId="35231"/>
    <cellStyle name="Normal 2 8 2 2" xfId="35232"/>
    <cellStyle name="Normal 2 8 2 2 10" xfId="35233"/>
    <cellStyle name="Normal 2 8 2 2 2" xfId="35234"/>
    <cellStyle name="Normal 2 8 2 2 2 2" xfId="35235"/>
    <cellStyle name="Normal 2 8 2 2 2 2 2" xfId="35236"/>
    <cellStyle name="Normal 2 8 2 2 2 3" xfId="35237"/>
    <cellStyle name="Normal 2 8 2 2 2 3 2" xfId="35238"/>
    <cellStyle name="Normal 2 8 2 2 2 4" xfId="35239"/>
    <cellStyle name="Normal 2 8 2 2 2 5" xfId="35240"/>
    <cellStyle name="Normal 2 8 2 2 2 6" xfId="35241"/>
    <cellStyle name="Normal 2 8 2 2 2 7" xfId="35242"/>
    <cellStyle name="Normal 2 8 2 2 3" xfId="35243"/>
    <cellStyle name="Normal 2 8 2 2 3 2" xfId="35244"/>
    <cellStyle name="Normal 2 8 2 2 3 2 2" xfId="35245"/>
    <cellStyle name="Normal 2 8 2 2 3 3" xfId="35246"/>
    <cellStyle name="Normal 2 8 2 2 3 3 2" xfId="35247"/>
    <cellStyle name="Normal 2 8 2 2 3 4" xfId="35248"/>
    <cellStyle name="Normal 2 8 2 2 3 5" xfId="35249"/>
    <cellStyle name="Normal 2 8 2 2 3 6" xfId="35250"/>
    <cellStyle name="Normal 2 8 2 2 3 7" xfId="35251"/>
    <cellStyle name="Normal 2 8 2 2 4" xfId="35252"/>
    <cellStyle name="Normal 2 8 2 2 4 2" xfId="35253"/>
    <cellStyle name="Normal 2 8 2 2 4 2 2" xfId="35254"/>
    <cellStyle name="Normal 2 8 2 2 4 3" xfId="35255"/>
    <cellStyle name="Normal 2 8 2 2 4 3 2" xfId="35256"/>
    <cellStyle name="Normal 2 8 2 2 4 4" xfId="35257"/>
    <cellStyle name="Normal 2 8 2 2 4 5" xfId="35258"/>
    <cellStyle name="Normal 2 8 2 2 4 6" xfId="35259"/>
    <cellStyle name="Normal 2 8 2 2 4 7" xfId="35260"/>
    <cellStyle name="Normal 2 8 2 2 5" xfId="35261"/>
    <cellStyle name="Normal 2 8 2 2 5 2" xfId="35262"/>
    <cellStyle name="Normal 2 8 2 2 6" xfId="35263"/>
    <cellStyle name="Normal 2 8 2 2 6 2" xfId="35264"/>
    <cellStyle name="Normal 2 8 2 2 7" xfId="35265"/>
    <cellStyle name="Normal 2 8 2 2 8" xfId="35266"/>
    <cellStyle name="Normal 2 8 2 2 9" xfId="35267"/>
    <cellStyle name="Normal 2 8 2 3" xfId="35268"/>
    <cellStyle name="Normal 2 8 2 3 2" xfId="35269"/>
    <cellStyle name="Normal 2 8 2 3 2 2" xfId="35270"/>
    <cellStyle name="Normal 2 8 2 3 3" xfId="35271"/>
    <cellStyle name="Normal 2 8 2 3 3 2" xfId="35272"/>
    <cellStyle name="Normal 2 8 2 3 4" xfId="35273"/>
    <cellStyle name="Normal 2 8 2 3 5" xfId="35274"/>
    <cellStyle name="Normal 2 8 2 3 6" xfId="35275"/>
    <cellStyle name="Normal 2 8 2 3 7" xfId="35276"/>
    <cellStyle name="Normal 2 8 2 4" xfId="35277"/>
    <cellStyle name="Normal 2 8 2 4 2" xfId="35278"/>
    <cellStyle name="Normal 2 8 2 4 2 2" xfId="35279"/>
    <cellStyle name="Normal 2 8 2 4 3" xfId="35280"/>
    <cellStyle name="Normal 2 8 2 4 3 2" xfId="35281"/>
    <cellStyle name="Normal 2 8 2 4 4" xfId="35282"/>
    <cellStyle name="Normal 2 8 2 4 5" xfId="35283"/>
    <cellStyle name="Normal 2 8 2 4 6" xfId="35284"/>
    <cellStyle name="Normal 2 8 2 4 7" xfId="35285"/>
    <cellStyle name="Normal 2 8 2 5" xfId="35286"/>
    <cellStyle name="Normal 2 8 2 5 2" xfId="35287"/>
    <cellStyle name="Normal 2 8 2 5 2 2" xfId="35288"/>
    <cellStyle name="Normal 2 8 2 5 3" xfId="35289"/>
    <cellStyle name="Normal 2 8 2 5 3 2" xfId="35290"/>
    <cellStyle name="Normal 2 8 2 5 4" xfId="35291"/>
    <cellStyle name="Normal 2 8 2 5 5" xfId="35292"/>
    <cellStyle name="Normal 2 8 2 5 6" xfId="35293"/>
    <cellStyle name="Normal 2 8 2 5 7" xfId="35294"/>
    <cellStyle name="Normal 2 8 2 6" xfId="35295"/>
    <cellStyle name="Normal 2 8 2 6 2" xfId="35296"/>
    <cellStyle name="Normal 2 8 2 7" xfId="35297"/>
    <cellStyle name="Normal 2 8 2 7 2" xfId="35298"/>
    <cellStyle name="Normal 2 8 2 8" xfId="35299"/>
    <cellStyle name="Normal 2 8 2 9" xfId="35300"/>
    <cellStyle name="Normal 2 8 3" xfId="35301"/>
    <cellStyle name="Normal 2 8 3 10" xfId="35302"/>
    <cellStyle name="Normal 2 8 3 11" xfId="35303"/>
    <cellStyle name="Normal 2 8 3 2" xfId="35304"/>
    <cellStyle name="Normal 2 8 3 2 10" xfId="35305"/>
    <cellStyle name="Normal 2 8 3 2 2" xfId="35306"/>
    <cellStyle name="Normal 2 8 3 2 2 2" xfId="35307"/>
    <cellStyle name="Normal 2 8 3 2 2 2 2" xfId="35308"/>
    <cellStyle name="Normal 2 8 3 2 2 3" xfId="35309"/>
    <cellStyle name="Normal 2 8 3 2 2 3 2" xfId="35310"/>
    <cellStyle name="Normal 2 8 3 2 2 4" xfId="35311"/>
    <cellStyle name="Normal 2 8 3 2 2 5" xfId="35312"/>
    <cellStyle name="Normal 2 8 3 2 2 6" xfId="35313"/>
    <cellStyle name="Normal 2 8 3 2 2 7" xfId="35314"/>
    <cellStyle name="Normal 2 8 3 2 3" xfId="35315"/>
    <cellStyle name="Normal 2 8 3 2 3 2" xfId="35316"/>
    <cellStyle name="Normal 2 8 3 2 3 2 2" xfId="35317"/>
    <cellStyle name="Normal 2 8 3 2 3 3" xfId="35318"/>
    <cellStyle name="Normal 2 8 3 2 3 3 2" xfId="35319"/>
    <cellStyle name="Normal 2 8 3 2 3 4" xfId="35320"/>
    <cellStyle name="Normal 2 8 3 2 3 5" xfId="35321"/>
    <cellStyle name="Normal 2 8 3 2 3 6" xfId="35322"/>
    <cellStyle name="Normal 2 8 3 2 3 7" xfId="35323"/>
    <cellStyle name="Normal 2 8 3 2 4" xfId="35324"/>
    <cellStyle name="Normal 2 8 3 2 4 2" xfId="35325"/>
    <cellStyle name="Normal 2 8 3 2 4 2 2" xfId="35326"/>
    <cellStyle name="Normal 2 8 3 2 4 3" xfId="35327"/>
    <cellStyle name="Normal 2 8 3 2 4 3 2" xfId="35328"/>
    <cellStyle name="Normal 2 8 3 2 4 4" xfId="35329"/>
    <cellStyle name="Normal 2 8 3 2 4 5" xfId="35330"/>
    <cellStyle name="Normal 2 8 3 2 4 6" xfId="35331"/>
    <cellStyle name="Normal 2 8 3 2 4 7" xfId="35332"/>
    <cellStyle name="Normal 2 8 3 2 5" xfId="35333"/>
    <cellStyle name="Normal 2 8 3 2 5 2" xfId="35334"/>
    <cellStyle name="Normal 2 8 3 2 6" xfId="35335"/>
    <cellStyle name="Normal 2 8 3 2 6 2" xfId="35336"/>
    <cellStyle name="Normal 2 8 3 2 7" xfId="35337"/>
    <cellStyle name="Normal 2 8 3 2 8" xfId="35338"/>
    <cellStyle name="Normal 2 8 3 2 9" xfId="35339"/>
    <cellStyle name="Normal 2 8 3 3" xfId="35340"/>
    <cellStyle name="Normal 2 8 3 3 2" xfId="35341"/>
    <cellStyle name="Normal 2 8 3 3 2 2" xfId="35342"/>
    <cellStyle name="Normal 2 8 3 3 3" xfId="35343"/>
    <cellStyle name="Normal 2 8 3 3 3 2" xfId="35344"/>
    <cellStyle name="Normal 2 8 3 3 4" xfId="35345"/>
    <cellStyle name="Normal 2 8 3 3 5" xfId="35346"/>
    <cellStyle name="Normal 2 8 3 3 6" xfId="35347"/>
    <cellStyle name="Normal 2 8 3 3 7" xfId="35348"/>
    <cellStyle name="Normal 2 8 3 4" xfId="35349"/>
    <cellStyle name="Normal 2 8 3 4 2" xfId="35350"/>
    <cellStyle name="Normal 2 8 3 4 2 2" xfId="35351"/>
    <cellStyle name="Normal 2 8 3 4 3" xfId="35352"/>
    <cellStyle name="Normal 2 8 3 4 3 2" xfId="35353"/>
    <cellStyle name="Normal 2 8 3 4 4" xfId="35354"/>
    <cellStyle name="Normal 2 8 3 4 5" xfId="35355"/>
    <cellStyle name="Normal 2 8 3 4 6" xfId="35356"/>
    <cellStyle name="Normal 2 8 3 4 7" xfId="35357"/>
    <cellStyle name="Normal 2 8 3 5" xfId="35358"/>
    <cellStyle name="Normal 2 8 3 5 2" xfId="35359"/>
    <cellStyle name="Normal 2 8 3 5 2 2" xfId="35360"/>
    <cellStyle name="Normal 2 8 3 5 3" xfId="35361"/>
    <cellStyle name="Normal 2 8 3 5 3 2" xfId="35362"/>
    <cellStyle name="Normal 2 8 3 5 4" xfId="35363"/>
    <cellStyle name="Normal 2 8 3 5 5" xfId="35364"/>
    <cellStyle name="Normal 2 8 3 5 6" xfId="35365"/>
    <cellStyle name="Normal 2 8 3 5 7" xfId="35366"/>
    <cellStyle name="Normal 2 8 3 6" xfId="35367"/>
    <cellStyle name="Normal 2 8 3 6 2" xfId="35368"/>
    <cellStyle name="Normal 2 8 3 7" xfId="35369"/>
    <cellStyle name="Normal 2 8 3 7 2" xfId="35370"/>
    <cellStyle name="Normal 2 8 3 8" xfId="35371"/>
    <cellStyle name="Normal 2 8 3 9" xfId="35372"/>
    <cellStyle name="Normal 2 8 4" xfId="35373"/>
    <cellStyle name="Normal 2 8 4 10" xfId="35374"/>
    <cellStyle name="Normal 2 8 4 2" xfId="35375"/>
    <cellStyle name="Normal 2 8 4 2 2" xfId="35376"/>
    <cellStyle name="Normal 2 8 4 2 2 2" xfId="35377"/>
    <cellStyle name="Normal 2 8 4 2 3" xfId="35378"/>
    <cellStyle name="Normal 2 8 4 2 3 2" xfId="35379"/>
    <cellStyle name="Normal 2 8 4 2 4" xfId="35380"/>
    <cellStyle name="Normal 2 8 4 2 5" xfId="35381"/>
    <cellStyle name="Normal 2 8 4 2 6" xfId="35382"/>
    <cellStyle name="Normal 2 8 4 2 7" xfId="35383"/>
    <cellStyle name="Normal 2 8 4 3" xfId="35384"/>
    <cellStyle name="Normal 2 8 4 3 2" xfId="35385"/>
    <cellStyle name="Normal 2 8 4 3 2 2" xfId="35386"/>
    <cellStyle name="Normal 2 8 4 3 3" xfId="35387"/>
    <cellStyle name="Normal 2 8 4 3 3 2" xfId="35388"/>
    <cellStyle name="Normal 2 8 4 3 4" xfId="35389"/>
    <cellStyle name="Normal 2 8 4 3 5" xfId="35390"/>
    <cellStyle name="Normal 2 8 4 3 6" xfId="35391"/>
    <cellStyle name="Normal 2 8 4 3 7" xfId="35392"/>
    <cellStyle name="Normal 2 8 4 4" xfId="35393"/>
    <cellStyle name="Normal 2 8 4 4 2" xfId="35394"/>
    <cellStyle name="Normal 2 8 4 4 2 2" xfId="35395"/>
    <cellStyle name="Normal 2 8 4 4 3" xfId="35396"/>
    <cellStyle name="Normal 2 8 4 4 3 2" xfId="35397"/>
    <cellStyle name="Normal 2 8 4 4 4" xfId="35398"/>
    <cellStyle name="Normal 2 8 4 4 5" xfId="35399"/>
    <cellStyle name="Normal 2 8 4 4 6" xfId="35400"/>
    <cellStyle name="Normal 2 8 4 4 7" xfId="35401"/>
    <cellStyle name="Normal 2 8 4 5" xfId="35402"/>
    <cellStyle name="Normal 2 8 4 5 2" xfId="35403"/>
    <cellStyle name="Normal 2 8 4 6" xfId="35404"/>
    <cellStyle name="Normal 2 8 4 6 2" xfId="35405"/>
    <cellStyle name="Normal 2 8 4 7" xfId="35406"/>
    <cellStyle name="Normal 2 8 4 8" xfId="35407"/>
    <cellStyle name="Normal 2 8 4 9" xfId="35408"/>
    <cellStyle name="Normal 2 8 5" xfId="35409"/>
    <cellStyle name="Normal 2 8 5 2" xfId="35410"/>
    <cellStyle name="Normal 2 8 5 2 2" xfId="35411"/>
    <cellStyle name="Normal 2 8 5 3" xfId="35412"/>
    <cellStyle name="Normal 2 8 5 3 2" xfId="35413"/>
    <cellStyle name="Normal 2 8 5 4" xfId="35414"/>
    <cellStyle name="Normal 2 8 5 5" xfId="35415"/>
    <cellStyle name="Normal 2 8 5 6" xfId="35416"/>
    <cellStyle name="Normal 2 8 5 7" xfId="35417"/>
    <cellStyle name="Normal 2 8 6" xfId="35418"/>
    <cellStyle name="Normal 2 8 6 2" xfId="35419"/>
    <cellStyle name="Normal 2 8 6 2 2" xfId="35420"/>
    <cellStyle name="Normal 2 8 6 3" xfId="35421"/>
    <cellStyle name="Normal 2 8 6 3 2" xfId="35422"/>
    <cellStyle name="Normal 2 8 6 4" xfId="35423"/>
    <cellStyle name="Normal 2 8 6 5" xfId="35424"/>
    <cellStyle name="Normal 2 8 6 6" xfId="35425"/>
    <cellStyle name="Normal 2 8 6 7" xfId="35426"/>
    <cellStyle name="Normal 2 8 7" xfId="35427"/>
    <cellStyle name="Normal 2 8 7 2" xfId="35428"/>
    <cellStyle name="Normal 2 8 7 2 2" xfId="35429"/>
    <cellStyle name="Normal 2 8 7 3" xfId="35430"/>
    <cellStyle name="Normal 2 8 7 3 2" xfId="35431"/>
    <cellStyle name="Normal 2 8 7 4" xfId="35432"/>
    <cellStyle name="Normal 2 8 7 5" xfId="35433"/>
    <cellStyle name="Normal 2 8 7 6" xfId="35434"/>
    <cellStyle name="Normal 2 8 7 7" xfId="35435"/>
    <cellStyle name="Normal 2 8 8" xfId="35436"/>
    <cellStyle name="Normal 2 8 8 2" xfId="35437"/>
    <cellStyle name="Normal 2 8 9" xfId="35438"/>
    <cellStyle name="Normal 2 8 9 2" xfId="35439"/>
    <cellStyle name="Normal 2 9" xfId="35440"/>
    <cellStyle name="Normal 2 9 10" xfId="35441"/>
    <cellStyle name="Normal 2 9 11" xfId="35442"/>
    <cellStyle name="Normal 2 9 12" xfId="35443"/>
    <cellStyle name="Normal 2 9 13" xfId="35444"/>
    <cellStyle name="Normal 2 9 2" xfId="35445"/>
    <cellStyle name="Normal 2 9 2 10" xfId="35446"/>
    <cellStyle name="Normal 2 9 2 11" xfId="35447"/>
    <cellStyle name="Normal 2 9 2 2" xfId="35448"/>
    <cellStyle name="Normal 2 9 2 2 10" xfId="35449"/>
    <cellStyle name="Normal 2 9 2 2 2" xfId="35450"/>
    <cellStyle name="Normal 2 9 2 2 2 2" xfId="35451"/>
    <cellStyle name="Normal 2 9 2 2 2 2 2" xfId="35452"/>
    <cellStyle name="Normal 2 9 2 2 2 3" xfId="35453"/>
    <cellStyle name="Normal 2 9 2 2 2 3 2" xfId="35454"/>
    <cellStyle name="Normal 2 9 2 2 2 4" xfId="35455"/>
    <cellStyle name="Normal 2 9 2 2 2 5" xfId="35456"/>
    <cellStyle name="Normal 2 9 2 2 2 6" xfId="35457"/>
    <cellStyle name="Normal 2 9 2 2 2 7" xfId="35458"/>
    <cellStyle name="Normal 2 9 2 2 3" xfId="35459"/>
    <cellStyle name="Normal 2 9 2 2 3 2" xfId="35460"/>
    <cellStyle name="Normal 2 9 2 2 3 2 2" xfId="35461"/>
    <cellStyle name="Normal 2 9 2 2 3 3" xfId="35462"/>
    <cellStyle name="Normal 2 9 2 2 3 3 2" xfId="35463"/>
    <cellStyle name="Normal 2 9 2 2 3 4" xfId="35464"/>
    <cellStyle name="Normal 2 9 2 2 3 5" xfId="35465"/>
    <cellStyle name="Normal 2 9 2 2 3 6" xfId="35466"/>
    <cellStyle name="Normal 2 9 2 2 3 7" xfId="35467"/>
    <cellStyle name="Normal 2 9 2 2 4" xfId="35468"/>
    <cellStyle name="Normal 2 9 2 2 4 2" xfId="35469"/>
    <cellStyle name="Normal 2 9 2 2 4 2 2" xfId="35470"/>
    <cellStyle name="Normal 2 9 2 2 4 3" xfId="35471"/>
    <cellStyle name="Normal 2 9 2 2 4 3 2" xfId="35472"/>
    <cellStyle name="Normal 2 9 2 2 4 4" xfId="35473"/>
    <cellStyle name="Normal 2 9 2 2 4 5" xfId="35474"/>
    <cellStyle name="Normal 2 9 2 2 4 6" xfId="35475"/>
    <cellStyle name="Normal 2 9 2 2 4 7" xfId="35476"/>
    <cellStyle name="Normal 2 9 2 2 5" xfId="35477"/>
    <cellStyle name="Normal 2 9 2 2 5 2" xfId="35478"/>
    <cellStyle name="Normal 2 9 2 2 6" xfId="35479"/>
    <cellStyle name="Normal 2 9 2 2 6 2" xfId="35480"/>
    <cellStyle name="Normal 2 9 2 2 7" xfId="35481"/>
    <cellStyle name="Normal 2 9 2 2 8" xfId="35482"/>
    <cellStyle name="Normal 2 9 2 2 9" xfId="35483"/>
    <cellStyle name="Normal 2 9 2 3" xfId="35484"/>
    <cellStyle name="Normal 2 9 2 3 2" xfId="35485"/>
    <cellStyle name="Normal 2 9 2 3 2 2" xfId="35486"/>
    <cellStyle name="Normal 2 9 2 3 3" xfId="35487"/>
    <cellStyle name="Normal 2 9 2 3 3 2" xfId="35488"/>
    <cellStyle name="Normal 2 9 2 3 4" xfId="35489"/>
    <cellStyle name="Normal 2 9 2 3 5" xfId="35490"/>
    <cellStyle name="Normal 2 9 2 3 6" xfId="35491"/>
    <cellStyle name="Normal 2 9 2 3 7" xfId="35492"/>
    <cellStyle name="Normal 2 9 2 4" xfId="35493"/>
    <cellStyle name="Normal 2 9 2 4 2" xfId="35494"/>
    <cellStyle name="Normal 2 9 2 4 2 2" xfId="35495"/>
    <cellStyle name="Normal 2 9 2 4 3" xfId="35496"/>
    <cellStyle name="Normal 2 9 2 4 3 2" xfId="35497"/>
    <cellStyle name="Normal 2 9 2 4 4" xfId="35498"/>
    <cellStyle name="Normal 2 9 2 4 5" xfId="35499"/>
    <cellStyle name="Normal 2 9 2 4 6" xfId="35500"/>
    <cellStyle name="Normal 2 9 2 4 7" xfId="35501"/>
    <cellStyle name="Normal 2 9 2 5" xfId="35502"/>
    <cellStyle name="Normal 2 9 2 5 2" xfId="35503"/>
    <cellStyle name="Normal 2 9 2 5 2 2" xfId="35504"/>
    <cellStyle name="Normal 2 9 2 5 3" xfId="35505"/>
    <cellStyle name="Normal 2 9 2 5 3 2" xfId="35506"/>
    <cellStyle name="Normal 2 9 2 5 4" xfId="35507"/>
    <cellStyle name="Normal 2 9 2 5 5" xfId="35508"/>
    <cellStyle name="Normal 2 9 2 5 6" xfId="35509"/>
    <cellStyle name="Normal 2 9 2 5 7" xfId="35510"/>
    <cellStyle name="Normal 2 9 2 6" xfId="35511"/>
    <cellStyle name="Normal 2 9 2 6 2" xfId="35512"/>
    <cellStyle name="Normal 2 9 2 7" xfId="35513"/>
    <cellStyle name="Normal 2 9 2 7 2" xfId="35514"/>
    <cellStyle name="Normal 2 9 2 8" xfId="35515"/>
    <cellStyle name="Normal 2 9 2 9" xfId="35516"/>
    <cellStyle name="Normal 2 9 3" xfId="35517"/>
    <cellStyle name="Normal 2 9 3 10" xfId="35518"/>
    <cellStyle name="Normal 2 9 3 11" xfId="35519"/>
    <cellStyle name="Normal 2 9 3 2" xfId="35520"/>
    <cellStyle name="Normal 2 9 3 2 10" xfId="35521"/>
    <cellStyle name="Normal 2 9 3 2 2" xfId="35522"/>
    <cellStyle name="Normal 2 9 3 2 2 2" xfId="35523"/>
    <cellStyle name="Normal 2 9 3 2 2 2 2" xfId="35524"/>
    <cellStyle name="Normal 2 9 3 2 2 3" xfId="35525"/>
    <cellStyle name="Normal 2 9 3 2 2 3 2" xfId="35526"/>
    <cellStyle name="Normal 2 9 3 2 2 4" xfId="35527"/>
    <cellStyle name="Normal 2 9 3 2 2 5" xfId="35528"/>
    <cellStyle name="Normal 2 9 3 2 2 6" xfId="35529"/>
    <cellStyle name="Normal 2 9 3 2 2 7" xfId="35530"/>
    <cellStyle name="Normal 2 9 3 2 3" xfId="35531"/>
    <cellStyle name="Normal 2 9 3 2 3 2" xfId="35532"/>
    <cellStyle name="Normal 2 9 3 2 3 2 2" xfId="35533"/>
    <cellStyle name="Normal 2 9 3 2 3 3" xfId="35534"/>
    <cellStyle name="Normal 2 9 3 2 3 3 2" xfId="35535"/>
    <cellStyle name="Normal 2 9 3 2 3 4" xfId="35536"/>
    <cellStyle name="Normal 2 9 3 2 3 5" xfId="35537"/>
    <cellStyle name="Normal 2 9 3 2 3 6" xfId="35538"/>
    <cellStyle name="Normal 2 9 3 2 3 7" xfId="35539"/>
    <cellStyle name="Normal 2 9 3 2 4" xfId="35540"/>
    <cellStyle name="Normal 2 9 3 2 4 2" xfId="35541"/>
    <cellStyle name="Normal 2 9 3 2 4 2 2" xfId="35542"/>
    <cellStyle name="Normal 2 9 3 2 4 3" xfId="35543"/>
    <cellStyle name="Normal 2 9 3 2 4 3 2" xfId="35544"/>
    <cellStyle name="Normal 2 9 3 2 4 4" xfId="35545"/>
    <cellStyle name="Normal 2 9 3 2 4 5" xfId="35546"/>
    <cellStyle name="Normal 2 9 3 2 4 6" xfId="35547"/>
    <cellStyle name="Normal 2 9 3 2 4 7" xfId="35548"/>
    <cellStyle name="Normal 2 9 3 2 5" xfId="35549"/>
    <cellStyle name="Normal 2 9 3 2 5 2" xfId="35550"/>
    <cellStyle name="Normal 2 9 3 2 6" xfId="35551"/>
    <cellStyle name="Normal 2 9 3 2 6 2" xfId="35552"/>
    <cellStyle name="Normal 2 9 3 2 7" xfId="35553"/>
    <cellStyle name="Normal 2 9 3 2 8" xfId="35554"/>
    <cellStyle name="Normal 2 9 3 2 9" xfId="35555"/>
    <cellStyle name="Normal 2 9 3 3" xfId="35556"/>
    <cellStyle name="Normal 2 9 3 3 2" xfId="35557"/>
    <cellStyle name="Normal 2 9 3 3 2 2" xfId="35558"/>
    <cellStyle name="Normal 2 9 3 3 3" xfId="35559"/>
    <cellStyle name="Normal 2 9 3 3 3 2" xfId="35560"/>
    <cellStyle name="Normal 2 9 3 3 4" xfId="35561"/>
    <cellStyle name="Normal 2 9 3 3 5" xfId="35562"/>
    <cellStyle name="Normal 2 9 3 3 6" xfId="35563"/>
    <cellStyle name="Normal 2 9 3 3 7" xfId="35564"/>
    <cellStyle name="Normal 2 9 3 4" xfId="35565"/>
    <cellStyle name="Normal 2 9 3 4 2" xfId="35566"/>
    <cellStyle name="Normal 2 9 3 4 2 2" xfId="35567"/>
    <cellStyle name="Normal 2 9 3 4 3" xfId="35568"/>
    <cellStyle name="Normal 2 9 3 4 3 2" xfId="35569"/>
    <cellStyle name="Normal 2 9 3 4 4" xfId="35570"/>
    <cellStyle name="Normal 2 9 3 4 5" xfId="35571"/>
    <cellStyle name="Normal 2 9 3 4 6" xfId="35572"/>
    <cellStyle name="Normal 2 9 3 4 7" xfId="35573"/>
    <cellStyle name="Normal 2 9 3 5" xfId="35574"/>
    <cellStyle name="Normal 2 9 3 5 2" xfId="35575"/>
    <cellStyle name="Normal 2 9 3 5 2 2" xfId="35576"/>
    <cellStyle name="Normal 2 9 3 5 3" xfId="35577"/>
    <cellStyle name="Normal 2 9 3 5 3 2" xfId="35578"/>
    <cellStyle name="Normal 2 9 3 5 4" xfId="35579"/>
    <cellStyle name="Normal 2 9 3 5 5" xfId="35580"/>
    <cellStyle name="Normal 2 9 3 5 6" xfId="35581"/>
    <cellStyle name="Normal 2 9 3 5 7" xfId="35582"/>
    <cellStyle name="Normal 2 9 3 6" xfId="35583"/>
    <cellStyle name="Normal 2 9 3 6 2" xfId="35584"/>
    <cellStyle name="Normal 2 9 3 7" xfId="35585"/>
    <cellStyle name="Normal 2 9 3 7 2" xfId="35586"/>
    <cellStyle name="Normal 2 9 3 8" xfId="35587"/>
    <cellStyle name="Normal 2 9 3 9" xfId="35588"/>
    <cellStyle name="Normal 2 9 4" xfId="35589"/>
    <cellStyle name="Normal 2 9 4 10" xfId="35590"/>
    <cellStyle name="Normal 2 9 4 2" xfId="35591"/>
    <cellStyle name="Normal 2 9 4 2 2" xfId="35592"/>
    <cellStyle name="Normal 2 9 4 2 2 2" xfId="35593"/>
    <cellStyle name="Normal 2 9 4 2 3" xfId="35594"/>
    <cellStyle name="Normal 2 9 4 2 3 2" xfId="35595"/>
    <cellStyle name="Normal 2 9 4 2 4" xfId="35596"/>
    <cellStyle name="Normal 2 9 4 2 5" xfId="35597"/>
    <cellStyle name="Normal 2 9 4 2 6" xfId="35598"/>
    <cellStyle name="Normal 2 9 4 2 7" xfId="35599"/>
    <cellStyle name="Normal 2 9 4 3" xfId="35600"/>
    <cellStyle name="Normal 2 9 4 3 2" xfId="35601"/>
    <cellStyle name="Normal 2 9 4 3 2 2" xfId="35602"/>
    <cellStyle name="Normal 2 9 4 3 3" xfId="35603"/>
    <cellStyle name="Normal 2 9 4 3 3 2" xfId="35604"/>
    <cellStyle name="Normal 2 9 4 3 4" xfId="35605"/>
    <cellStyle name="Normal 2 9 4 3 5" xfId="35606"/>
    <cellStyle name="Normal 2 9 4 3 6" xfId="35607"/>
    <cellStyle name="Normal 2 9 4 3 7" xfId="35608"/>
    <cellStyle name="Normal 2 9 4 4" xfId="35609"/>
    <cellStyle name="Normal 2 9 4 4 2" xfId="35610"/>
    <cellStyle name="Normal 2 9 4 4 2 2" xfId="35611"/>
    <cellStyle name="Normal 2 9 4 4 3" xfId="35612"/>
    <cellStyle name="Normal 2 9 4 4 3 2" xfId="35613"/>
    <cellStyle name="Normal 2 9 4 4 4" xfId="35614"/>
    <cellStyle name="Normal 2 9 4 4 5" xfId="35615"/>
    <cellStyle name="Normal 2 9 4 4 6" xfId="35616"/>
    <cellStyle name="Normal 2 9 4 4 7" xfId="35617"/>
    <cellStyle name="Normal 2 9 4 5" xfId="35618"/>
    <cellStyle name="Normal 2 9 4 5 2" xfId="35619"/>
    <cellStyle name="Normal 2 9 4 6" xfId="35620"/>
    <cellStyle name="Normal 2 9 4 6 2" xfId="35621"/>
    <cellStyle name="Normal 2 9 4 7" xfId="35622"/>
    <cellStyle name="Normal 2 9 4 8" xfId="35623"/>
    <cellStyle name="Normal 2 9 4 9" xfId="35624"/>
    <cellStyle name="Normal 2 9 5" xfId="35625"/>
    <cellStyle name="Normal 2 9 5 2" xfId="35626"/>
    <cellStyle name="Normal 2 9 5 2 2" xfId="35627"/>
    <cellStyle name="Normal 2 9 5 3" xfId="35628"/>
    <cellStyle name="Normal 2 9 5 3 2" xfId="35629"/>
    <cellStyle name="Normal 2 9 5 4" xfId="35630"/>
    <cellStyle name="Normal 2 9 5 5" xfId="35631"/>
    <cellStyle name="Normal 2 9 5 6" xfId="35632"/>
    <cellStyle name="Normal 2 9 5 7" xfId="35633"/>
    <cellStyle name="Normal 2 9 6" xfId="35634"/>
    <cellStyle name="Normal 2 9 6 2" xfId="35635"/>
    <cellStyle name="Normal 2 9 6 2 2" xfId="35636"/>
    <cellStyle name="Normal 2 9 6 3" xfId="35637"/>
    <cellStyle name="Normal 2 9 6 3 2" xfId="35638"/>
    <cellStyle name="Normal 2 9 6 4" xfId="35639"/>
    <cellStyle name="Normal 2 9 6 5" xfId="35640"/>
    <cellStyle name="Normal 2 9 6 6" xfId="35641"/>
    <cellStyle name="Normal 2 9 6 7" xfId="35642"/>
    <cellStyle name="Normal 2 9 7" xfId="35643"/>
    <cellStyle name="Normal 2 9 7 2" xfId="35644"/>
    <cellStyle name="Normal 2 9 7 2 2" xfId="35645"/>
    <cellStyle name="Normal 2 9 7 3" xfId="35646"/>
    <cellStyle name="Normal 2 9 7 3 2" xfId="35647"/>
    <cellStyle name="Normal 2 9 7 4" xfId="35648"/>
    <cellStyle name="Normal 2 9 7 5" xfId="35649"/>
    <cellStyle name="Normal 2 9 7 6" xfId="35650"/>
    <cellStyle name="Normal 2 9 7 7" xfId="35651"/>
    <cellStyle name="Normal 2 9 8" xfId="35652"/>
    <cellStyle name="Normal 2 9 8 2" xfId="35653"/>
    <cellStyle name="Normal 2 9 9" xfId="35654"/>
    <cellStyle name="Normal 2 9 9 2" xfId="35655"/>
    <cellStyle name="Normal 20" xfId="468"/>
    <cellStyle name="Normal 20 2" xfId="38292"/>
    <cellStyle name="Normal 21" xfId="475"/>
    <cellStyle name="Normal 21 2" xfId="648"/>
    <cellStyle name="Normal 22" xfId="479"/>
    <cellStyle name="Normal 23" xfId="62"/>
    <cellStyle name="Normal 24" xfId="482"/>
    <cellStyle name="Normal 24 2" xfId="38293"/>
    <cellStyle name="Normal 25" xfId="487"/>
    <cellStyle name="Normal 25 2" xfId="38294"/>
    <cellStyle name="Normal 25 2 2" xfId="38295"/>
    <cellStyle name="Normal 25 3" xfId="38296"/>
    <cellStyle name="Normal 25 3 2" xfId="38297"/>
    <cellStyle name="Normal 25 4" xfId="38298"/>
    <cellStyle name="Normal 26" xfId="489"/>
    <cellStyle name="Normal 26 2" xfId="542"/>
    <cellStyle name="Normal 27" xfId="540"/>
    <cellStyle name="Normal 27 2" xfId="38299"/>
    <cellStyle name="Normal 28" xfId="543"/>
    <cellStyle name="Normal 28 2" xfId="38300"/>
    <cellStyle name="Normal 29" xfId="556"/>
    <cellStyle name="Normal 29 2" xfId="38301"/>
    <cellStyle name="Normal 3" xfId="5"/>
    <cellStyle name="Normal 3 10" xfId="35656"/>
    <cellStyle name="Normal 3 10 2" xfId="35657"/>
    <cellStyle name="Normal 3 10 2 2" xfId="35658"/>
    <cellStyle name="Normal 3 10 3" xfId="35659"/>
    <cellStyle name="Normal 3 10 3 2" xfId="35660"/>
    <cellStyle name="Normal 3 10 4" xfId="35661"/>
    <cellStyle name="Normal 3 10 5" xfId="35662"/>
    <cellStyle name="Normal 3 10 6" xfId="35663"/>
    <cellStyle name="Normal 3 10 7" xfId="35664"/>
    <cellStyle name="Normal 3 11" xfId="35665"/>
    <cellStyle name="Normal 3 11 2" xfId="35666"/>
    <cellStyle name="Normal 3 11 2 2" xfId="35667"/>
    <cellStyle name="Normal 3 11 3" xfId="35668"/>
    <cellStyle name="Normal 3 11 3 2" xfId="35669"/>
    <cellStyle name="Normal 3 11 4" xfId="35670"/>
    <cellStyle name="Normal 3 11 5" xfId="35671"/>
    <cellStyle name="Normal 3 11 6" xfId="35672"/>
    <cellStyle name="Normal 3 11 7" xfId="35673"/>
    <cellStyle name="Normal 3 12" xfId="35674"/>
    <cellStyle name="Normal 3 12 2" xfId="35675"/>
    <cellStyle name="Normal 3 12 2 2" xfId="35676"/>
    <cellStyle name="Normal 3 12 3" xfId="35677"/>
    <cellStyle name="Normal 3 12 3 2" xfId="35678"/>
    <cellStyle name="Normal 3 12 4" xfId="35679"/>
    <cellStyle name="Normal 3 12 5" xfId="35680"/>
    <cellStyle name="Normal 3 12 6" xfId="35681"/>
    <cellStyle name="Normal 3 12 7" xfId="35682"/>
    <cellStyle name="Normal 3 13" xfId="35683"/>
    <cellStyle name="Normal 3 13 2" xfId="35684"/>
    <cellStyle name="Normal 3 14" xfId="35685"/>
    <cellStyle name="Normal 3 14 2" xfId="35686"/>
    <cellStyle name="Normal 3 15" xfId="35687"/>
    <cellStyle name="Normal 3 16" xfId="35688"/>
    <cellStyle name="Normal 3 17" xfId="35689"/>
    <cellStyle name="Normal 3 18" xfId="35690"/>
    <cellStyle name="Normal 3 19" xfId="35691"/>
    <cellStyle name="Normal 3 2" xfId="148"/>
    <cellStyle name="Normal 3 2 10" xfId="35692"/>
    <cellStyle name="Normal 3 2 11" xfId="35693"/>
    <cellStyle name="Normal 3 2 12" xfId="35694"/>
    <cellStyle name="Normal 3 2 13" xfId="35695"/>
    <cellStyle name="Normal 3 2 2" xfId="35696"/>
    <cellStyle name="Normal 3 2 2 10" xfId="35697"/>
    <cellStyle name="Normal 3 2 2 11" xfId="35698"/>
    <cellStyle name="Normal 3 2 2 2" xfId="35699"/>
    <cellStyle name="Normal 3 2 2 2 10" xfId="35700"/>
    <cellStyle name="Normal 3 2 2 2 2" xfId="35701"/>
    <cellStyle name="Normal 3 2 2 2 2 2" xfId="35702"/>
    <cellStyle name="Normal 3 2 2 2 2 2 2" xfId="35703"/>
    <cellStyle name="Normal 3 2 2 2 2 3" xfId="35704"/>
    <cellStyle name="Normal 3 2 2 2 2 3 2" xfId="35705"/>
    <cellStyle name="Normal 3 2 2 2 2 4" xfId="35706"/>
    <cellStyle name="Normal 3 2 2 2 2 5" xfId="35707"/>
    <cellStyle name="Normal 3 2 2 2 2 6" xfId="35708"/>
    <cellStyle name="Normal 3 2 2 2 2 7" xfId="35709"/>
    <cellStyle name="Normal 3 2 2 2 3" xfId="35710"/>
    <cellStyle name="Normal 3 2 2 2 3 2" xfId="35711"/>
    <cellStyle name="Normal 3 2 2 2 3 2 2" xfId="35712"/>
    <cellStyle name="Normal 3 2 2 2 3 3" xfId="35713"/>
    <cellStyle name="Normal 3 2 2 2 3 3 2" xfId="35714"/>
    <cellStyle name="Normal 3 2 2 2 3 4" xfId="35715"/>
    <cellStyle name="Normal 3 2 2 2 3 5" xfId="35716"/>
    <cellStyle name="Normal 3 2 2 2 3 6" xfId="35717"/>
    <cellStyle name="Normal 3 2 2 2 3 7" xfId="35718"/>
    <cellStyle name="Normal 3 2 2 2 4" xfId="35719"/>
    <cellStyle name="Normal 3 2 2 2 4 2" xfId="35720"/>
    <cellStyle name="Normal 3 2 2 2 4 2 2" xfId="35721"/>
    <cellStyle name="Normal 3 2 2 2 4 3" xfId="35722"/>
    <cellStyle name="Normal 3 2 2 2 4 3 2" xfId="35723"/>
    <cellStyle name="Normal 3 2 2 2 4 4" xfId="35724"/>
    <cellStyle name="Normal 3 2 2 2 4 5" xfId="35725"/>
    <cellStyle name="Normal 3 2 2 2 4 6" xfId="35726"/>
    <cellStyle name="Normal 3 2 2 2 4 7" xfId="35727"/>
    <cellStyle name="Normal 3 2 2 2 5" xfId="35728"/>
    <cellStyle name="Normal 3 2 2 2 5 2" xfId="35729"/>
    <cellStyle name="Normal 3 2 2 2 6" xfId="35730"/>
    <cellStyle name="Normal 3 2 2 2 6 2" xfId="35731"/>
    <cellStyle name="Normal 3 2 2 2 7" xfId="35732"/>
    <cellStyle name="Normal 3 2 2 2 8" xfId="35733"/>
    <cellStyle name="Normal 3 2 2 2 9" xfId="35734"/>
    <cellStyle name="Normal 3 2 2 3" xfId="35735"/>
    <cellStyle name="Normal 3 2 2 3 2" xfId="35736"/>
    <cellStyle name="Normal 3 2 2 3 2 2" xfId="35737"/>
    <cellStyle name="Normal 3 2 2 3 3" xfId="35738"/>
    <cellStyle name="Normal 3 2 2 3 3 2" xfId="35739"/>
    <cellStyle name="Normal 3 2 2 3 4" xfId="35740"/>
    <cellStyle name="Normal 3 2 2 3 5" xfId="35741"/>
    <cellStyle name="Normal 3 2 2 3 6" xfId="35742"/>
    <cellStyle name="Normal 3 2 2 3 7" xfId="35743"/>
    <cellStyle name="Normal 3 2 2 4" xfId="35744"/>
    <cellStyle name="Normal 3 2 2 4 2" xfId="35745"/>
    <cellStyle name="Normal 3 2 2 4 2 2" xfId="35746"/>
    <cellStyle name="Normal 3 2 2 4 3" xfId="35747"/>
    <cellStyle name="Normal 3 2 2 4 3 2" xfId="35748"/>
    <cellStyle name="Normal 3 2 2 4 4" xfId="35749"/>
    <cellStyle name="Normal 3 2 2 4 5" xfId="35750"/>
    <cellStyle name="Normal 3 2 2 4 6" xfId="35751"/>
    <cellStyle name="Normal 3 2 2 4 7" xfId="35752"/>
    <cellStyle name="Normal 3 2 2 5" xfId="35753"/>
    <cellStyle name="Normal 3 2 2 5 2" xfId="35754"/>
    <cellStyle name="Normal 3 2 2 5 2 2" xfId="35755"/>
    <cellStyle name="Normal 3 2 2 5 3" xfId="35756"/>
    <cellStyle name="Normal 3 2 2 5 3 2" xfId="35757"/>
    <cellStyle name="Normal 3 2 2 5 4" xfId="35758"/>
    <cellStyle name="Normal 3 2 2 5 5" xfId="35759"/>
    <cellStyle name="Normal 3 2 2 5 6" xfId="35760"/>
    <cellStyle name="Normal 3 2 2 5 7" xfId="35761"/>
    <cellStyle name="Normal 3 2 2 6" xfId="35762"/>
    <cellStyle name="Normal 3 2 2 6 2" xfId="35763"/>
    <cellStyle name="Normal 3 2 2 7" xfId="35764"/>
    <cellStyle name="Normal 3 2 2 7 2" xfId="35765"/>
    <cellStyle name="Normal 3 2 2 8" xfId="35766"/>
    <cellStyle name="Normal 3 2 2 9" xfId="35767"/>
    <cellStyle name="Normal 3 2 3" xfId="35768"/>
    <cellStyle name="Normal 3 2 3 10" xfId="35769"/>
    <cellStyle name="Normal 3 2 3 11" xfId="35770"/>
    <cellStyle name="Normal 3 2 3 2" xfId="35771"/>
    <cellStyle name="Normal 3 2 3 2 10" xfId="35772"/>
    <cellStyle name="Normal 3 2 3 2 2" xfId="35773"/>
    <cellStyle name="Normal 3 2 3 2 2 2" xfId="35774"/>
    <cellStyle name="Normal 3 2 3 2 2 2 2" xfId="35775"/>
    <cellStyle name="Normal 3 2 3 2 2 3" xfId="35776"/>
    <cellStyle name="Normal 3 2 3 2 2 3 2" xfId="35777"/>
    <cellStyle name="Normal 3 2 3 2 2 4" xfId="35778"/>
    <cellStyle name="Normal 3 2 3 2 2 5" xfId="35779"/>
    <cellStyle name="Normal 3 2 3 2 2 6" xfId="35780"/>
    <cellStyle name="Normal 3 2 3 2 2 7" xfId="35781"/>
    <cellStyle name="Normal 3 2 3 2 3" xfId="35782"/>
    <cellStyle name="Normal 3 2 3 2 3 2" xfId="35783"/>
    <cellStyle name="Normal 3 2 3 2 3 2 2" xfId="35784"/>
    <cellStyle name="Normal 3 2 3 2 3 3" xfId="35785"/>
    <cellStyle name="Normal 3 2 3 2 3 3 2" xfId="35786"/>
    <cellStyle name="Normal 3 2 3 2 3 4" xfId="35787"/>
    <cellStyle name="Normal 3 2 3 2 3 5" xfId="35788"/>
    <cellStyle name="Normal 3 2 3 2 3 6" xfId="35789"/>
    <cellStyle name="Normal 3 2 3 2 3 7" xfId="35790"/>
    <cellStyle name="Normal 3 2 3 2 4" xfId="35791"/>
    <cellStyle name="Normal 3 2 3 2 4 2" xfId="35792"/>
    <cellStyle name="Normal 3 2 3 2 4 2 2" xfId="35793"/>
    <cellStyle name="Normal 3 2 3 2 4 3" xfId="35794"/>
    <cellStyle name="Normal 3 2 3 2 4 3 2" xfId="35795"/>
    <cellStyle name="Normal 3 2 3 2 4 4" xfId="35796"/>
    <cellStyle name="Normal 3 2 3 2 4 5" xfId="35797"/>
    <cellStyle name="Normal 3 2 3 2 4 6" xfId="35798"/>
    <cellStyle name="Normal 3 2 3 2 4 7" xfId="35799"/>
    <cellStyle name="Normal 3 2 3 2 5" xfId="35800"/>
    <cellStyle name="Normal 3 2 3 2 5 2" xfId="35801"/>
    <cellStyle name="Normal 3 2 3 2 6" xfId="35802"/>
    <cellStyle name="Normal 3 2 3 2 6 2" xfId="35803"/>
    <cellStyle name="Normal 3 2 3 2 7" xfId="35804"/>
    <cellStyle name="Normal 3 2 3 2 8" xfId="35805"/>
    <cellStyle name="Normal 3 2 3 2 9" xfId="35806"/>
    <cellStyle name="Normal 3 2 3 3" xfId="35807"/>
    <cellStyle name="Normal 3 2 3 3 2" xfId="35808"/>
    <cellStyle name="Normal 3 2 3 3 2 2" xfId="35809"/>
    <cellStyle name="Normal 3 2 3 3 3" xfId="35810"/>
    <cellStyle name="Normal 3 2 3 3 3 2" xfId="35811"/>
    <cellStyle name="Normal 3 2 3 3 4" xfId="35812"/>
    <cellStyle name="Normal 3 2 3 3 5" xfId="35813"/>
    <cellStyle name="Normal 3 2 3 3 6" xfId="35814"/>
    <cellStyle name="Normal 3 2 3 3 7" xfId="35815"/>
    <cellStyle name="Normal 3 2 3 4" xfId="35816"/>
    <cellStyle name="Normal 3 2 3 4 2" xfId="35817"/>
    <cellStyle name="Normal 3 2 3 4 2 2" xfId="35818"/>
    <cellStyle name="Normal 3 2 3 4 3" xfId="35819"/>
    <cellStyle name="Normal 3 2 3 4 3 2" xfId="35820"/>
    <cellStyle name="Normal 3 2 3 4 4" xfId="35821"/>
    <cellStyle name="Normal 3 2 3 4 5" xfId="35822"/>
    <cellStyle name="Normal 3 2 3 4 6" xfId="35823"/>
    <cellStyle name="Normal 3 2 3 4 7" xfId="35824"/>
    <cellStyle name="Normal 3 2 3 5" xfId="35825"/>
    <cellStyle name="Normal 3 2 3 5 2" xfId="35826"/>
    <cellStyle name="Normal 3 2 3 5 2 2" xfId="35827"/>
    <cellStyle name="Normal 3 2 3 5 3" xfId="35828"/>
    <cellStyle name="Normal 3 2 3 5 3 2" xfId="35829"/>
    <cellStyle name="Normal 3 2 3 5 4" xfId="35830"/>
    <cellStyle name="Normal 3 2 3 5 5" xfId="35831"/>
    <cellStyle name="Normal 3 2 3 5 6" xfId="35832"/>
    <cellStyle name="Normal 3 2 3 5 7" xfId="35833"/>
    <cellStyle name="Normal 3 2 3 6" xfId="35834"/>
    <cellStyle name="Normal 3 2 3 6 2" xfId="35835"/>
    <cellStyle name="Normal 3 2 3 7" xfId="35836"/>
    <cellStyle name="Normal 3 2 3 7 2" xfId="35837"/>
    <cellStyle name="Normal 3 2 3 8" xfId="35838"/>
    <cellStyle name="Normal 3 2 3 9" xfId="35839"/>
    <cellStyle name="Normal 3 2 4" xfId="35840"/>
    <cellStyle name="Normal 3 2 4 10" xfId="35841"/>
    <cellStyle name="Normal 3 2 4 2" xfId="35842"/>
    <cellStyle name="Normal 3 2 4 2 2" xfId="35843"/>
    <cellStyle name="Normal 3 2 4 2 2 2" xfId="35844"/>
    <cellStyle name="Normal 3 2 4 2 3" xfId="35845"/>
    <cellStyle name="Normal 3 2 4 2 3 2" xfId="35846"/>
    <cellStyle name="Normal 3 2 4 2 4" xfId="35847"/>
    <cellStyle name="Normal 3 2 4 2 5" xfId="35848"/>
    <cellStyle name="Normal 3 2 4 2 6" xfId="35849"/>
    <cellStyle name="Normal 3 2 4 2 7" xfId="35850"/>
    <cellStyle name="Normal 3 2 4 3" xfId="35851"/>
    <cellStyle name="Normal 3 2 4 3 2" xfId="35852"/>
    <cellStyle name="Normal 3 2 4 3 2 2" xfId="35853"/>
    <cellStyle name="Normal 3 2 4 3 3" xfId="35854"/>
    <cellStyle name="Normal 3 2 4 3 3 2" xfId="35855"/>
    <cellStyle name="Normal 3 2 4 3 4" xfId="35856"/>
    <cellStyle name="Normal 3 2 4 3 5" xfId="35857"/>
    <cellStyle name="Normal 3 2 4 3 6" xfId="35858"/>
    <cellStyle name="Normal 3 2 4 3 7" xfId="35859"/>
    <cellStyle name="Normal 3 2 4 4" xfId="35860"/>
    <cellStyle name="Normal 3 2 4 4 2" xfId="35861"/>
    <cellStyle name="Normal 3 2 4 4 2 2" xfId="35862"/>
    <cellStyle name="Normal 3 2 4 4 3" xfId="35863"/>
    <cellStyle name="Normal 3 2 4 4 3 2" xfId="35864"/>
    <cellStyle name="Normal 3 2 4 4 4" xfId="35865"/>
    <cellStyle name="Normal 3 2 4 4 5" xfId="35866"/>
    <cellStyle name="Normal 3 2 4 4 6" xfId="35867"/>
    <cellStyle name="Normal 3 2 4 4 7" xfId="35868"/>
    <cellStyle name="Normal 3 2 4 5" xfId="35869"/>
    <cellStyle name="Normal 3 2 4 5 2" xfId="35870"/>
    <cellStyle name="Normal 3 2 4 6" xfId="35871"/>
    <cellStyle name="Normal 3 2 4 6 2" xfId="35872"/>
    <cellStyle name="Normal 3 2 4 7" xfId="35873"/>
    <cellStyle name="Normal 3 2 4 8" xfId="35874"/>
    <cellStyle name="Normal 3 2 4 9" xfId="35875"/>
    <cellStyle name="Normal 3 2 5" xfId="35876"/>
    <cellStyle name="Normal 3 2 5 2" xfId="35877"/>
    <cellStyle name="Normal 3 2 5 2 2" xfId="35878"/>
    <cellStyle name="Normal 3 2 5 3" xfId="35879"/>
    <cellStyle name="Normal 3 2 5 3 2" xfId="35880"/>
    <cellStyle name="Normal 3 2 5 4" xfId="35881"/>
    <cellStyle name="Normal 3 2 5 5" xfId="35882"/>
    <cellStyle name="Normal 3 2 5 6" xfId="35883"/>
    <cellStyle name="Normal 3 2 5 7" xfId="35884"/>
    <cellStyle name="Normal 3 2 6" xfId="35885"/>
    <cellStyle name="Normal 3 2 6 2" xfId="35886"/>
    <cellStyle name="Normal 3 2 6 2 2" xfId="35887"/>
    <cellStyle name="Normal 3 2 6 3" xfId="35888"/>
    <cellStyle name="Normal 3 2 6 3 2" xfId="35889"/>
    <cellStyle name="Normal 3 2 6 4" xfId="35890"/>
    <cellStyle name="Normal 3 2 6 5" xfId="35891"/>
    <cellStyle name="Normal 3 2 6 6" xfId="35892"/>
    <cellStyle name="Normal 3 2 6 7" xfId="35893"/>
    <cellStyle name="Normal 3 2 7" xfId="35894"/>
    <cellStyle name="Normal 3 2 7 2" xfId="35895"/>
    <cellStyle name="Normal 3 2 7 2 2" xfId="35896"/>
    <cellStyle name="Normal 3 2 7 3" xfId="35897"/>
    <cellStyle name="Normal 3 2 7 3 2" xfId="35898"/>
    <cellStyle name="Normal 3 2 7 4" xfId="35899"/>
    <cellStyle name="Normal 3 2 7 5" xfId="35900"/>
    <cellStyle name="Normal 3 2 7 6" xfId="35901"/>
    <cellStyle name="Normal 3 2 7 7" xfId="35902"/>
    <cellStyle name="Normal 3 2 8" xfId="35903"/>
    <cellStyle name="Normal 3 2 8 2" xfId="35904"/>
    <cellStyle name="Normal 3 2 9" xfId="35905"/>
    <cellStyle name="Normal 3 2 9 2" xfId="35906"/>
    <cellStyle name="Normal 3 20" xfId="35907"/>
    <cellStyle name="Normal 3 3" xfId="454"/>
    <cellStyle name="Normal 3 3 10" xfId="35908"/>
    <cellStyle name="Normal 3 3 11" xfId="35909"/>
    <cellStyle name="Normal 3 3 12" xfId="35910"/>
    <cellStyle name="Normal 3 3 13" xfId="35911"/>
    <cellStyle name="Normal 3 3 2" xfId="35912"/>
    <cellStyle name="Normal 3 3 2 10" xfId="35913"/>
    <cellStyle name="Normal 3 3 2 11" xfId="35914"/>
    <cellStyle name="Normal 3 3 2 2" xfId="35915"/>
    <cellStyle name="Normal 3 3 2 2 10" xfId="35916"/>
    <cellStyle name="Normal 3 3 2 2 2" xfId="35917"/>
    <cellStyle name="Normal 3 3 2 2 2 2" xfId="35918"/>
    <cellStyle name="Normal 3 3 2 2 2 2 2" xfId="35919"/>
    <cellStyle name="Normal 3 3 2 2 2 3" xfId="35920"/>
    <cellStyle name="Normal 3 3 2 2 2 3 2" xfId="35921"/>
    <cellStyle name="Normal 3 3 2 2 2 4" xfId="35922"/>
    <cellStyle name="Normal 3 3 2 2 2 5" xfId="35923"/>
    <cellStyle name="Normal 3 3 2 2 2 6" xfId="35924"/>
    <cellStyle name="Normal 3 3 2 2 2 7" xfId="35925"/>
    <cellStyle name="Normal 3 3 2 2 3" xfId="35926"/>
    <cellStyle name="Normal 3 3 2 2 3 2" xfId="35927"/>
    <cellStyle name="Normal 3 3 2 2 3 2 2" xfId="35928"/>
    <cellStyle name="Normal 3 3 2 2 3 3" xfId="35929"/>
    <cellStyle name="Normal 3 3 2 2 3 3 2" xfId="35930"/>
    <cellStyle name="Normal 3 3 2 2 3 4" xfId="35931"/>
    <cellStyle name="Normal 3 3 2 2 3 5" xfId="35932"/>
    <cellStyle name="Normal 3 3 2 2 3 6" xfId="35933"/>
    <cellStyle name="Normal 3 3 2 2 3 7" xfId="35934"/>
    <cellStyle name="Normal 3 3 2 2 4" xfId="35935"/>
    <cellStyle name="Normal 3 3 2 2 4 2" xfId="35936"/>
    <cellStyle name="Normal 3 3 2 2 4 2 2" xfId="35937"/>
    <cellStyle name="Normal 3 3 2 2 4 3" xfId="35938"/>
    <cellStyle name="Normal 3 3 2 2 4 3 2" xfId="35939"/>
    <cellStyle name="Normal 3 3 2 2 4 4" xfId="35940"/>
    <cellStyle name="Normal 3 3 2 2 4 5" xfId="35941"/>
    <cellStyle name="Normal 3 3 2 2 4 6" xfId="35942"/>
    <cellStyle name="Normal 3 3 2 2 4 7" xfId="35943"/>
    <cellStyle name="Normal 3 3 2 2 5" xfId="35944"/>
    <cellStyle name="Normal 3 3 2 2 5 2" xfId="35945"/>
    <cellStyle name="Normal 3 3 2 2 6" xfId="35946"/>
    <cellStyle name="Normal 3 3 2 2 6 2" xfId="35947"/>
    <cellStyle name="Normal 3 3 2 2 7" xfId="35948"/>
    <cellStyle name="Normal 3 3 2 2 8" xfId="35949"/>
    <cellStyle name="Normal 3 3 2 2 9" xfId="35950"/>
    <cellStyle name="Normal 3 3 2 3" xfId="35951"/>
    <cellStyle name="Normal 3 3 2 3 2" xfId="35952"/>
    <cellStyle name="Normal 3 3 2 3 2 2" xfId="35953"/>
    <cellStyle name="Normal 3 3 2 3 3" xfId="35954"/>
    <cellStyle name="Normal 3 3 2 3 3 2" xfId="35955"/>
    <cellStyle name="Normal 3 3 2 3 4" xfId="35956"/>
    <cellStyle name="Normal 3 3 2 3 5" xfId="35957"/>
    <cellStyle name="Normal 3 3 2 3 6" xfId="35958"/>
    <cellStyle name="Normal 3 3 2 3 7" xfId="35959"/>
    <cellStyle name="Normal 3 3 2 4" xfId="35960"/>
    <cellStyle name="Normal 3 3 2 4 2" xfId="35961"/>
    <cellStyle name="Normal 3 3 2 4 2 2" xfId="35962"/>
    <cellStyle name="Normal 3 3 2 4 3" xfId="35963"/>
    <cellStyle name="Normal 3 3 2 4 3 2" xfId="35964"/>
    <cellStyle name="Normal 3 3 2 4 4" xfId="35965"/>
    <cellStyle name="Normal 3 3 2 4 5" xfId="35966"/>
    <cellStyle name="Normal 3 3 2 4 6" xfId="35967"/>
    <cellStyle name="Normal 3 3 2 4 7" xfId="35968"/>
    <cellStyle name="Normal 3 3 2 5" xfId="35969"/>
    <cellStyle name="Normal 3 3 2 5 2" xfId="35970"/>
    <cellStyle name="Normal 3 3 2 5 2 2" xfId="35971"/>
    <cellStyle name="Normal 3 3 2 5 3" xfId="35972"/>
    <cellStyle name="Normal 3 3 2 5 3 2" xfId="35973"/>
    <cellStyle name="Normal 3 3 2 5 4" xfId="35974"/>
    <cellStyle name="Normal 3 3 2 5 5" xfId="35975"/>
    <cellStyle name="Normal 3 3 2 5 6" xfId="35976"/>
    <cellStyle name="Normal 3 3 2 5 7" xfId="35977"/>
    <cellStyle name="Normal 3 3 2 6" xfId="35978"/>
    <cellStyle name="Normal 3 3 2 6 2" xfId="35979"/>
    <cellStyle name="Normal 3 3 2 7" xfId="35980"/>
    <cellStyle name="Normal 3 3 2 7 2" xfId="35981"/>
    <cellStyle name="Normal 3 3 2 8" xfId="35982"/>
    <cellStyle name="Normal 3 3 2 9" xfId="35983"/>
    <cellStyle name="Normal 3 3 3" xfId="35984"/>
    <cellStyle name="Normal 3 3 3 10" xfId="35985"/>
    <cellStyle name="Normal 3 3 3 11" xfId="35986"/>
    <cellStyle name="Normal 3 3 3 2" xfId="35987"/>
    <cellStyle name="Normal 3 3 3 2 10" xfId="35988"/>
    <cellStyle name="Normal 3 3 3 2 2" xfId="35989"/>
    <cellStyle name="Normal 3 3 3 2 2 2" xfId="35990"/>
    <cellStyle name="Normal 3 3 3 2 2 2 2" xfId="35991"/>
    <cellStyle name="Normal 3 3 3 2 2 3" xfId="35992"/>
    <cellStyle name="Normal 3 3 3 2 2 3 2" xfId="35993"/>
    <cellStyle name="Normal 3 3 3 2 2 4" xfId="35994"/>
    <cellStyle name="Normal 3 3 3 2 2 5" xfId="35995"/>
    <cellStyle name="Normal 3 3 3 2 2 6" xfId="35996"/>
    <cellStyle name="Normal 3 3 3 2 2 7" xfId="35997"/>
    <cellStyle name="Normal 3 3 3 2 3" xfId="35998"/>
    <cellStyle name="Normal 3 3 3 2 3 2" xfId="35999"/>
    <cellStyle name="Normal 3 3 3 2 3 2 2" xfId="36000"/>
    <cellStyle name="Normal 3 3 3 2 3 3" xfId="36001"/>
    <cellStyle name="Normal 3 3 3 2 3 3 2" xfId="36002"/>
    <cellStyle name="Normal 3 3 3 2 3 4" xfId="36003"/>
    <cellStyle name="Normal 3 3 3 2 3 5" xfId="36004"/>
    <cellStyle name="Normal 3 3 3 2 3 6" xfId="36005"/>
    <cellStyle name="Normal 3 3 3 2 3 7" xfId="36006"/>
    <cellStyle name="Normal 3 3 3 2 4" xfId="36007"/>
    <cellStyle name="Normal 3 3 3 2 4 2" xfId="36008"/>
    <cellStyle name="Normal 3 3 3 2 4 2 2" xfId="36009"/>
    <cellStyle name="Normal 3 3 3 2 4 3" xfId="36010"/>
    <cellStyle name="Normal 3 3 3 2 4 3 2" xfId="36011"/>
    <cellStyle name="Normal 3 3 3 2 4 4" xfId="36012"/>
    <cellStyle name="Normal 3 3 3 2 4 5" xfId="36013"/>
    <cellStyle name="Normal 3 3 3 2 4 6" xfId="36014"/>
    <cellStyle name="Normal 3 3 3 2 4 7" xfId="36015"/>
    <cellStyle name="Normal 3 3 3 2 5" xfId="36016"/>
    <cellStyle name="Normal 3 3 3 2 5 2" xfId="36017"/>
    <cellStyle name="Normal 3 3 3 2 6" xfId="36018"/>
    <cellStyle name="Normal 3 3 3 2 6 2" xfId="36019"/>
    <cellStyle name="Normal 3 3 3 2 7" xfId="36020"/>
    <cellStyle name="Normal 3 3 3 2 8" xfId="36021"/>
    <cellStyle name="Normal 3 3 3 2 9" xfId="36022"/>
    <cellStyle name="Normal 3 3 3 3" xfId="36023"/>
    <cellStyle name="Normal 3 3 3 3 2" xfId="36024"/>
    <cellStyle name="Normal 3 3 3 3 2 2" xfId="36025"/>
    <cellStyle name="Normal 3 3 3 3 3" xfId="36026"/>
    <cellStyle name="Normal 3 3 3 3 3 2" xfId="36027"/>
    <cellStyle name="Normal 3 3 3 3 4" xfId="36028"/>
    <cellStyle name="Normal 3 3 3 3 5" xfId="36029"/>
    <cellStyle name="Normal 3 3 3 3 6" xfId="36030"/>
    <cellStyle name="Normal 3 3 3 3 7" xfId="36031"/>
    <cellStyle name="Normal 3 3 3 4" xfId="36032"/>
    <cellStyle name="Normal 3 3 3 4 2" xfId="36033"/>
    <cellStyle name="Normal 3 3 3 4 2 2" xfId="36034"/>
    <cellStyle name="Normal 3 3 3 4 3" xfId="36035"/>
    <cellStyle name="Normal 3 3 3 4 3 2" xfId="36036"/>
    <cellStyle name="Normal 3 3 3 4 4" xfId="36037"/>
    <cellStyle name="Normal 3 3 3 4 5" xfId="36038"/>
    <cellStyle name="Normal 3 3 3 4 6" xfId="36039"/>
    <cellStyle name="Normal 3 3 3 4 7" xfId="36040"/>
    <cellStyle name="Normal 3 3 3 5" xfId="36041"/>
    <cellStyle name="Normal 3 3 3 5 2" xfId="36042"/>
    <cellStyle name="Normal 3 3 3 5 2 2" xfId="36043"/>
    <cellStyle name="Normal 3 3 3 5 3" xfId="36044"/>
    <cellStyle name="Normal 3 3 3 5 3 2" xfId="36045"/>
    <cellStyle name="Normal 3 3 3 5 4" xfId="36046"/>
    <cellStyle name="Normal 3 3 3 5 5" xfId="36047"/>
    <cellStyle name="Normal 3 3 3 5 6" xfId="36048"/>
    <cellStyle name="Normal 3 3 3 5 7" xfId="36049"/>
    <cellStyle name="Normal 3 3 3 6" xfId="36050"/>
    <cellStyle name="Normal 3 3 3 6 2" xfId="36051"/>
    <cellStyle name="Normal 3 3 3 7" xfId="36052"/>
    <cellStyle name="Normal 3 3 3 7 2" xfId="36053"/>
    <cellStyle name="Normal 3 3 3 8" xfId="36054"/>
    <cellStyle name="Normal 3 3 3 9" xfId="36055"/>
    <cellStyle name="Normal 3 3 4" xfId="36056"/>
    <cellStyle name="Normal 3 3 4 10" xfId="36057"/>
    <cellStyle name="Normal 3 3 4 2" xfId="36058"/>
    <cellStyle name="Normal 3 3 4 2 2" xfId="36059"/>
    <cellStyle name="Normal 3 3 4 2 2 2" xfId="36060"/>
    <cellStyle name="Normal 3 3 4 2 3" xfId="36061"/>
    <cellStyle name="Normal 3 3 4 2 3 2" xfId="36062"/>
    <cellStyle name="Normal 3 3 4 2 4" xfId="36063"/>
    <cellStyle name="Normal 3 3 4 2 5" xfId="36064"/>
    <cellStyle name="Normal 3 3 4 2 6" xfId="36065"/>
    <cellStyle name="Normal 3 3 4 2 7" xfId="36066"/>
    <cellStyle name="Normal 3 3 4 3" xfId="36067"/>
    <cellStyle name="Normal 3 3 4 3 2" xfId="36068"/>
    <cellStyle name="Normal 3 3 4 3 2 2" xfId="36069"/>
    <cellStyle name="Normal 3 3 4 3 3" xfId="36070"/>
    <cellStyle name="Normal 3 3 4 3 3 2" xfId="36071"/>
    <cellStyle name="Normal 3 3 4 3 4" xfId="36072"/>
    <cellStyle name="Normal 3 3 4 3 5" xfId="36073"/>
    <cellStyle name="Normal 3 3 4 3 6" xfId="36074"/>
    <cellStyle name="Normal 3 3 4 3 7" xfId="36075"/>
    <cellStyle name="Normal 3 3 4 4" xfId="36076"/>
    <cellStyle name="Normal 3 3 4 4 2" xfId="36077"/>
    <cellStyle name="Normal 3 3 4 4 2 2" xfId="36078"/>
    <cellStyle name="Normal 3 3 4 4 3" xfId="36079"/>
    <cellStyle name="Normal 3 3 4 4 3 2" xfId="36080"/>
    <cellStyle name="Normal 3 3 4 4 4" xfId="36081"/>
    <cellStyle name="Normal 3 3 4 4 5" xfId="36082"/>
    <cellStyle name="Normal 3 3 4 4 6" xfId="36083"/>
    <cellStyle name="Normal 3 3 4 4 7" xfId="36084"/>
    <cellStyle name="Normal 3 3 4 5" xfId="36085"/>
    <cellStyle name="Normal 3 3 4 5 2" xfId="36086"/>
    <cellStyle name="Normal 3 3 4 6" xfId="36087"/>
    <cellStyle name="Normal 3 3 4 6 2" xfId="36088"/>
    <cellStyle name="Normal 3 3 4 7" xfId="36089"/>
    <cellStyle name="Normal 3 3 4 8" xfId="36090"/>
    <cellStyle name="Normal 3 3 4 9" xfId="36091"/>
    <cellStyle name="Normal 3 3 5" xfId="36092"/>
    <cellStyle name="Normal 3 3 5 2" xfId="36093"/>
    <cellStyle name="Normal 3 3 5 2 2" xfId="36094"/>
    <cellStyle name="Normal 3 3 5 3" xfId="36095"/>
    <cellStyle name="Normal 3 3 5 3 2" xfId="36096"/>
    <cellStyle name="Normal 3 3 5 4" xfId="36097"/>
    <cellStyle name="Normal 3 3 5 5" xfId="36098"/>
    <cellStyle name="Normal 3 3 5 6" xfId="36099"/>
    <cellStyle name="Normal 3 3 5 7" xfId="36100"/>
    <cellStyle name="Normal 3 3 6" xfId="36101"/>
    <cellStyle name="Normal 3 3 6 2" xfId="36102"/>
    <cellStyle name="Normal 3 3 6 2 2" xfId="36103"/>
    <cellStyle name="Normal 3 3 6 3" xfId="36104"/>
    <cellStyle name="Normal 3 3 6 3 2" xfId="36105"/>
    <cellStyle name="Normal 3 3 6 4" xfId="36106"/>
    <cellStyle name="Normal 3 3 6 5" xfId="36107"/>
    <cellStyle name="Normal 3 3 6 6" xfId="36108"/>
    <cellStyle name="Normal 3 3 6 7" xfId="36109"/>
    <cellStyle name="Normal 3 3 7" xfId="36110"/>
    <cellStyle name="Normal 3 3 7 2" xfId="36111"/>
    <cellStyle name="Normal 3 3 7 2 2" xfId="36112"/>
    <cellStyle name="Normal 3 3 7 3" xfId="36113"/>
    <cellStyle name="Normal 3 3 7 3 2" xfId="36114"/>
    <cellStyle name="Normal 3 3 7 4" xfId="36115"/>
    <cellStyle name="Normal 3 3 7 5" xfId="36116"/>
    <cellStyle name="Normal 3 3 7 6" xfId="36117"/>
    <cellStyle name="Normal 3 3 7 7" xfId="36118"/>
    <cellStyle name="Normal 3 3 8" xfId="36119"/>
    <cellStyle name="Normal 3 3 8 2" xfId="36120"/>
    <cellStyle name="Normal 3 3 9" xfId="36121"/>
    <cellStyle name="Normal 3 3 9 2" xfId="36122"/>
    <cellStyle name="Normal 3 4" xfId="36123"/>
    <cellStyle name="Normal 3 4 10" xfId="36124"/>
    <cellStyle name="Normal 3 4 11" xfId="36125"/>
    <cellStyle name="Normal 3 4 12" xfId="36126"/>
    <cellStyle name="Normal 3 4 13" xfId="36127"/>
    <cellStyle name="Normal 3 4 2" xfId="36128"/>
    <cellStyle name="Normal 3 4 2 10" xfId="36129"/>
    <cellStyle name="Normal 3 4 2 11" xfId="36130"/>
    <cellStyle name="Normal 3 4 2 2" xfId="36131"/>
    <cellStyle name="Normal 3 4 2 2 10" xfId="36132"/>
    <cellStyle name="Normal 3 4 2 2 2" xfId="36133"/>
    <cellStyle name="Normal 3 4 2 2 2 2" xfId="36134"/>
    <cellStyle name="Normal 3 4 2 2 2 2 2" xfId="36135"/>
    <cellStyle name="Normal 3 4 2 2 2 3" xfId="36136"/>
    <cellStyle name="Normal 3 4 2 2 2 3 2" xfId="36137"/>
    <cellStyle name="Normal 3 4 2 2 2 4" xfId="36138"/>
    <cellStyle name="Normal 3 4 2 2 2 5" xfId="36139"/>
    <cellStyle name="Normal 3 4 2 2 2 6" xfId="36140"/>
    <cellStyle name="Normal 3 4 2 2 2 7" xfId="36141"/>
    <cellStyle name="Normal 3 4 2 2 3" xfId="36142"/>
    <cellStyle name="Normal 3 4 2 2 3 2" xfId="36143"/>
    <cellStyle name="Normal 3 4 2 2 3 2 2" xfId="36144"/>
    <cellStyle name="Normal 3 4 2 2 3 3" xfId="36145"/>
    <cellStyle name="Normal 3 4 2 2 3 3 2" xfId="36146"/>
    <cellStyle name="Normal 3 4 2 2 3 4" xfId="36147"/>
    <cellStyle name="Normal 3 4 2 2 3 5" xfId="36148"/>
    <cellStyle name="Normal 3 4 2 2 3 6" xfId="36149"/>
    <cellStyle name="Normal 3 4 2 2 3 7" xfId="36150"/>
    <cellStyle name="Normal 3 4 2 2 4" xfId="36151"/>
    <cellStyle name="Normal 3 4 2 2 4 2" xfId="36152"/>
    <cellStyle name="Normal 3 4 2 2 4 2 2" xfId="36153"/>
    <cellStyle name="Normal 3 4 2 2 4 3" xfId="36154"/>
    <cellStyle name="Normal 3 4 2 2 4 3 2" xfId="36155"/>
    <cellStyle name="Normal 3 4 2 2 4 4" xfId="36156"/>
    <cellStyle name="Normal 3 4 2 2 4 5" xfId="36157"/>
    <cellStyle name="Normal 3 4 2 2 4 6" xfId="36158"/>
    <cellStyle name="Normal 3 4 2 2 4 7" xfId="36159"/>
    <cellStyle name="Normal 3 4 2 2 5" xfId="36160"/>
    <cellStyle name="Normal 3 4 2 2 5 2" xfId="36161"/>
    <cellStyle name="Normal 3 4 2 2 6" xfId="36162"/>
    <cellStyle name="Normal 3 4 2 2 6 2" xfId="36163"/>
    <cellStyle name="Normal 3 4 2 2 7" xfId="36164"/>
    <cellStyle name="Normal 3 4 2 2 8" xfId="36165"/>
    <cellStyle name="Normal 3 4 2 2 9" xfId="36166"/>
    <cellStyle name="Normal 3 4 2 3" xfId="36167"/>
    <cellStyle name="Normal 3 4 2 3 2" xfId="36168"/>
    <cellStyle name="Normal 3 4 2 3 2 2" xfId="36169"/>
    <cellStyle name="Normal 3 4 2 3 3" xfId="36170"/>
    <cellStyle name="Normal 3 4 2 3 3 2" xfId="36171"/>
    <cellStyle name="Normal 3 4 2 3 4" xfId="36172"/>
    <cellStyle name="Normal 3 4 2 3 5" xfId="36173"/>
    <cellStyle name="Normal 3 4 2 3 6" xfId="36174"/>
    <cellStyle name="Normal 3 4 2 3 7" xfId="36175"/>
    <cellStyle name="Normal 3 4 2 4" xfId="36176"/>
    <cellStyle name="Normal 3 4 2 4 2" xfId="36177"/>
    <cellStyle name="Normal 3 4 2 4 2 2" xfId="36178"/>
    <cellStyle name="Normal 3 4 2 4 3" xfId="36179"/>
    <cellStyle name="Normal 3 4 2 4 3 2" xfId="36180"/>
    <cellStyle name="Normal 3 4 2 4 4" xfId="36181"/>
    <cellStyle name="Normal 3 4 2 4 5" xfId="36182"/>
    <cellStyle name="Normal 3 4 2 4 6" xfId="36183"/>
    <cellStyle name="Normal 3 4 2 4 7" xfId="36184"/>
    <cellStyle name="Normal 3 4 2 5" xfId="36185"/>
    <cellStyle name="Normal 3 4 2 5 2" xfId="36186"/>
    <cellStyle name="Normal 3 4 2 5 2 2" xfId="36187"/>
    <cellStyle name="Normal 3 4 2 5 3" xfId="36188"/>
    <cellStyle name="Normal 3 4 2 5 3 2" xfId="36189"/>
    <cellStyle name="Normal 3 4 2 5 4" xfId="36190"/>
    <cellStyle name="Normal 3 4 2 5 5" xfId="36191"/>
    <cellStyle name="Normal 3 4 2 5 6" xfId="36192"/>
    <cellStyle name="Normal 3 4 2 5 7" xfId="36193"/>
    <cellStyle name="Normal 3 4 2 6" xfId="36194"/>
    <cellStyle name="Normal 3 4 2 6 2" xfId="36195"/>
    <cellStyle name="Normal 3 4 2 7" xfId="36196"/>
    <cellStyle name="Normal 3 4 2 7 2" xfId="36197"/>
    <cellStyle name="Normal 3 4 2 8" xfId="36198"/>
    <cellStyle name="Normal 3 4 2 9" xfId="36199"/>
    <cellStyle name="Normal 3 4 3" xfId="36200"/>
    <cellStyle name="Normal 3 4 3 10" xfId="36201"/>
    <cellStyle name="Normal 3 4 3 11" xfId="36202"/>
    <cellStyle name="Normal 3 4 3 2" xfId="36203"/>
    <cellStyle name="Normal 3 4 3 2 10" xfId="36204"/>
    <cellStyle name="Normal 3 4 3 2 2" xfId="36205"/>
    <cellStyle name="Normal 3 4 3 2 2 2" xfId="36206"/>
    <cellStyle name="Normal 3 4 3 2 2 2 2" xfId="36207"/>
    <cellStyle name="Normal 3 4 3 2 2 3" xfId="36208"/>
    <cellStyle name="Normal 3 4 3 2 2 3 2" xfId="36209"/>
    <cellStyle name="Normal 3 4 3 2 2 4" xfId="36210"/>
    <cellStyle name="Normal 3 4 3 2 2 5" xfId="36211"/>
    <cellStyle name="Normal 3 4 3 2 2 6" xfId="36212"/>
    <cellStyle name="Normal 3 4 3 2 2 7" xfId="36213"/>
    <cellStyle name="Normal 3 4 3 2 3" xfId="36214"/>
    <cellStyle name="Normal 3 4 3 2 3 2" xfId="36215"/>
    <cellStyle name="Normal 3 4 3 2 3 2 2" xfId="36216"/>
    <cellStyle name="Normal 3 4 3 2 3 3" xfId="36217"/>
    <cellStyle name="Normal 3 4 3 2 3 3 2" xfId="36218"/>
    <cellStyle name="Normal 3 4 3 2 3 4" xfId="36219"/>
    <cellStyle name="Normal 3 4 3 2 3 5" xfId="36220"/>
    <cellStyle name="Normal 3 4 3 2 3 6" xfId="36221"/>
    <cellStyle name="Normal 3 4 3 2 3 7" xfId="36222"/>
    <cellStyle name="Normal 3 4 3 2 4" xfId="36223"/>
    <cellStyle name="Normal 3 4 3 2 4 2" xfId="36224"/>
    <cellStyle name="Normal 3 4 3 2 4 2 2" xfId="36225"/>
    <cellStyle name="Normal 3 4 3 2 4 3" xfId="36226"/>
    <cellStyle name="Normal 3 4 3 2 4 3 2" xfId="36227"/>
    <cellStyle name="Normal 3 4 3 2 4 4" xfId="36228"/>
    <cellStyle name="Normal 3 4 3 2 4 5" xfId="36229"/>
    <cellStyle name="Normal 3 4 3 2 4 6" xfId="36230"/>
    <cellStyle name="Normal 3 4 3 2 4 7" xfId="36231"/>
    <cellStyle name="Normal 3 4 3 2 5" xfId="36232"/>
    <cellStyle name="Normal 3 4 3 2 5 2" xfId="36233"/>
    <cellStyle name="Normal 3 4 3 2 6" xfId="36234"/>
    <cellStyle name="Normal 3 4 3 2 6 2" xfId="36235"/>
    <cellStyle name="Normal 3 4 3 2 7" xfId="36236"/>
    <cellStyle name="Normal 3 4 3 2 8" xfId="36237"/>
    <cellStyle name="Normal 3 4 3 2 9" xfId="36238"/>
    <cellStyle name="Normal 3 4 3 3" xfId="36239"/>
    <cellStyle name="Normal 3 4 3 3 2" xfId="36240"/>
    <cellStyle name="Normal 3 4 3 3 2 2" xfId="36241"/>
    <cellStyle name="Normal 3 4 3 3 3" xfId="36242"/>
    <cellStyle name="Normal 3 4 3 3 3 2" xfId="36243"/>
    <cellStyle name="Normal 3 4 3 3 4" xfId="36244"/>
    <cellStyle name="Normal 3 4 3 3 5" xfId="36245"/>
    <cellStyle name="Normal 3 4 3 3 6" xfId="36246"/>
    <cellStyle name="Normal 3 4 3 3 7" xfId="36247"/>
    <cellStyle name="Normal 3 4 3 4" xfId="36248"/>
    <cellStyle name="Normal 3 4 3 4 2" xfId="36249"/>
    <cellStyle name="Normal 3 4 3 4 2 2" xfId="36250"/>
    <cellStyle name="Normal 3 4 3 4 3" xfId="36251"/>
    <cellStyle name="Normal 3 4 3 4 3 2" xfId="36252"/>
    <cellStyle name="Normal 3 4 3 4 4" xfId="36253"/>
    <cellStyle name="Normal 3 4 3 4 5" xfId="36254"/>
    <cellStyle name="Normal 3 4 3 4 6" xfId="36255"/>
    <cellStyle name="Normal 3 4 3 4 7" xfId="36256"/>
    <cellStyle name="Normal 3 4 3 5" xfId="36257"/>
    <cellStyle name="Normal 3 4 3 5 2" xfId="36258"/>
    <cellStyle name="Normal 3 4 3 5 2 2" xfId="36259"/>
    <cellStyle name="Normal 3 4 3 5 3" xfId="36260"/>
    <cellStyle name="Normal 3 4 3 5 3 2" xfId="36261"/>
    <cellStyle name="Normal 3 4 3 5 4" xfId="36262"/>
    <cellStyle name="Normal 3 4 3 5 5" xfId="36263"/>
    <cellStyle name="Normal 3 4 3 5 6" xfId="36264"/>
    <cellStyle name="Normal 3 4 3 5 7" xfId="36265"/>
    <cellStyle name="Normal 3 4 3 6" xfId="36266"/>
    <cellStyle name="Normal 3 4 3 6 2" xfId="36267"/>
    <cellStyle name="Normal 3 4 3 7" xfId="36268"/>
    <cellStyle name="Normal 3 4 3 7 2" xfId="36269"/>
    <cellStyle name="Normal 3 4 3 8" xfId="36270"/>
    <cellStyle name="Normal 3 4 3 9" xfId="36271"/>
    <cellStyle name="Normal 3 4 4" xfId="36272"/>
    <cellStyle name="Normal 3 4 4 10" xfId="36273"/>
    <cellStyle name="Normal 3 4 4 2" xfId="36274"/>
    <cellStyle name="Normal 3 4 4 2 2" xfId="36275"/>
    <cellStyle name="Normal 3 4 4 2 2 2" xfId="36276"/>
    <cellStyle name="Normal 3 4 4 2 3" xfId="36277"/>
    <cellStyle name="Normal 3 4 4 2 3 2" xfId="36278"/>
    <cellStyle name="Normal 3 4 4 2 4" xfId="36279"/>
    <cellStyle name="Normal 3 4 4 2 5" xfId="36280"/>
    <cellStyle name="Normal 3 4 4 2 6" xfId="36281"/>
    <cellStyle name="Normal 3 4 4 2 7" xfId="36282"/>
    <cellStyle name="Normal 3 4 4 3" xfId="36283"/>
    <cellStyle name="Normal 3 4 4 3 2" xfId="36284"/>
    <cellStyle name="Normal 3 4 4 3 2 2" xfId="36285"/>
    <cellStyle name="Normal 3 4 4 3 3" xfId="36286"/>
    <cellStyle name="Normal 3 4 4 3 3 2" xfId="36287"/>
    <cellStyle name="Normal 3 4 4 3 4" xfId="36288"/>
    <cellStyle name="Normal 3 4 4 3 5" xfId="36289"/>
    <cellStyle name="Normal 3 4 4 3 6" xfId="36290"/>
    <cellStyle name="Normal 3 4 4 3 7" xfId="36291"/>
    <cellStyle name="Normal 3 4 4 4" xfId="36292"/>
    <cellStyle name="Normal 3 4 4 4 2" xfId="36293"/>
    <cellStyle name="Normal 3 4 4 4 2 2" xfId="36294"/>
    <cellStyle name="Normal 3 4 4 4 3" xfId="36295"/>
    <cellStyle name="Normal 3 4 4 4 3 2" xfId="36296"/>
    <cellStyle name="Normal 3 4 4 4 4" xfId="36297"/>
    <cellStyle name="Normal 3 4 4 4 5" xfId="36298"/>
    <cellStyle name="Normal 3 4 4 4 6" xfId="36299"/>
    <cellStyle name="Normal 3 4 4 4 7" xfId="36300"/>
    <cellStyle name="Normal 3 4 4 5" xfId="36301"/>
    <cellStyle name="Normal 3 4 4 5 2" xfId="36302"/>
    <cellStyle name="Normal 3 4 4 6" xfId="36303"/>
    <cellStyle name="Normal 3 4 4 6 2" xfId="36304"/>
    <cellStyle name="Normal 3 4 4 7" xfId="36305"/>
    <cellStyle name="Normal 3 4 4 8" xfId="36306"/>
    <cellStyle name="Normal 3 4 4 9" xfId="36307"/>
    <cellStyle name="Normal 3 4 5" xfId="36308"/>
    <cellStyle name="Normal 3 4 5 2" xfId="36309"/>
    <cellStyle name="Normal 3 4 5 2 2" xfId="36310"/>
    <cellStyle name="Normal 3 4 5 3" xfId="36311"/>
    <cellStyle name="Normal 3 4 5 3 2" xfId="36312"/>
    <cellStyle name="Normal 3 4 5 4" xfId="36313"/>
    <cellStyle name="Normal 3 4 5 5" xfId="36314"/>
    <cellStyle name="Normal 3 4 5 6" xfId="36315"/>
    <cellStyle name="Normal 3 4 5 7" xfId="36316"/>
    <cellStyle name="Normal 3 4 6" xfId="36317"/>
    <cellStyle name="Normal 3 4 6 2" xfId="36318"/>
    <cellStyle name="Normal 3 4 6 2 2" xfId="36319"/>
    <cellStyle name="Normal 3 4 6 3" xfId="36320"/>
    <cellStyle name="Normal 3 4 6 3 2" xfId="36321"/>
    <cellStyle name="Normal 3 4 6 4" xfId="36322"/>
    <cellStyle name="Normal 3 4 6 5" xfId="36323"/>
    <cellStyle name="Normal 3 4 6 6" xfId="36324"/>
    <cellStyle name="Normal 3 4 6 7" xfId="36325"/>
    <cellStyle name="Normal 3 4 7" xfId="36326"/>
    <cellStyle name="Normal 3 4 7 2" xfId="36327"/>
    <cellStyle name="Normal 3 4 7 2 2" xfId="36328"/>
    <cellStyle name="Normal 3 4 7 3" xfId="36329"/>
    <cellStyle name="Normal 3 4 7 3 2" xfId="36330"/>
    <cellStyle name="Normal 3 4 7 4" xfId="36331"/>
    <cellStyle name="Normal 3 4 7 5" xfId="36332"/>
    <cellStyle name="Normal 3 4 7 6" xfId="36333"/>
    <cellStyle name="Normal 3 4 7 7" xfId="36334"/>
    <cellStyle name="Normal 3 4 8" xfId="36335"/>
    <cellStyle name="Normal 3 4 8 2" xfId="36336"/>
    <cellStyle name="Normal 3 4 9" xfId="36337"/>
    <cellStyle name="Normal 3 4 9 2" xfId="36338"/>
    <cellStyle name="Normal 3 5" xfId="36339"/>
    <cellStyle name="Normal 3 5 10" xfId="36340"/>
    <cellStyle name="Normal 3 5 11" xfId="36341"/>
    <cellStyle name="Normal 3 5 12" xfId="36342"/>
    <cellStyle name="Normal 3 5 13" xfId="36343"/>
    <cellStyle name="Normal 3 5 2" xfId="36344"/>
    <cellStyle name="Normal 3 5 2 10" xfId="36345"/>
    <cellStyle name="Normal 3 5 2 11" xfId="36346"/>
    <cellStyle name="Normal 3 5 2 2" xfId="36347"/>
    <cellStyle name="Normal 3 5 2 2 10" xfId="36348"/>
    <cellStyle name="Normal 3 5 2 2 2" xfId="36349"/>
    <cellStyle name="Normal 3 5 2 2 2 2" xfId="36350"/>
    <cellStyle name="Normal 3 5 2 2 2 2 2" xfId="36351"/>
    <cellStyle name="Normal 3 5 2 2 2 3" xfId="36352"/>
    <cellStyle name="Normal 3 5 2 2 2 3 2" xfId="36353"/>
    <cellStyle name="Normal 3 5 2 2 2 4" xfId="36354"/>
    <cellStyle name="Normal 3 5 2 2 2 5" xfId="36355"/>
    <cellStyle name="Normal 3 5 2 2 2 6" xfId="36356"/>
    <cellStyle name="Normal 3 5 2 2 2 7" xfId="36357"/>
    <cellStyle name="Normal 3 5 2 2 3" xfId="36358"/>
    <cellStyle name="Normal 3 5 2 2 3 2" xfId="36359"/>
    <cellStyle name="Normal 3 5 2 2 3 2 2" xfId="36360"/>
    <cellStyle name="Normal 3 5 2 2 3 3" xfId="36361"/>
    <cellStyle name="Normal 3 5 2 2 3 3 2" xfId="36362"/>
    <cellStyle name="Normal 3 5 2 2 3 4" xfId="36363"/>
    <cellStyle name="Normal 3 5 2 2 3 5" xfId="36364"/>
    <cellStyle name="Normal 3 5 2 2 3 6" xfId="36365"/>
    <cellStyle name="Normal 3 5 2 2 3 7" xfId="36366"/>
    <cellStyle name="Normal 3 5 2 2 4" xfId="36367"/>
    <cellStyle name="Normal 3 5 2 2 4 2" xfId="36368"/>
    <cellStyle name="Normal 3 5 2 2 4 2 2" xfId="36369"/>
    <cellStyle name="Normal 3 5 2 2 4 3" xfId="36370"/>
    <cellStyle name="Normal 3 5 2 2 4 3 2" xfId="36371"/>
    <cellStyle name="Normal 3 5 2 2 4 4" xfId="36372"/>
    <cellStyle name="Normal 3 5 2 2 4 5" xfId="36373"/>
    <cellStyle name="Normal 3 5 2 2 4 6" xfId="36374"/>
    <cellStyle name="Normal 3 5 2 2 4 7" xfId="36375"/>
    <cellStyle name="Normal 3 5 2 2 5" xfId="36376"/>
    <cellStyle name="Normal 3 5 2 2 5 2" xfId="36377"/>
    <cellStyle name="Normal 3 5 2 2 6" xfId="36378"/>
    <cellStyle name="Normal 3 5 2 2 6 2" xfId="36379"/>
    <cellStyle name="Normal 3 5 2 2 7" xfId="36380"/>
    <cellStyle name="Normal 3 5 2 2 8" xfId="36381"/>
    <cellStyle name="Normal 3 5 2 2 9" xfId="36382"/>
    <cellStyle name="Normal 3 5 2 3" xfId="36383"/>
    <cellStyle name="Normal 3 5 2 3 2" xfId="36384"/>
    <cellStyle name="Normal 3 5 2 3 2 2" xfId="36385"/>
    <cellStyle name="Normal 3 5 2 3 3" xfId="36386"/>
    <cellStyle name="Normal 3 5 2 3 3 2" xfId="36387"/>
    <cellStyle name="Normal 3 5 2 3 4" xfId="36388"/>
    <cellStyle name="Normal 3 5 2 3 5" xfId="36389"/>
    <cellStyle name="Normal 3 5 2 3 6" xfId="36390"/>
    <cellStyle name="Normal 3 5 2 3 7" xfId="36391"/>
    <cellStyle name="Normal 3 5 2 4" xfId="36392"/>
    <cellStyle name="Normal 3 5 2 4 2" xfId="36393"/>
    <cellStyle name="Normal 3 5 2 4 2 2" xfId="36394"/>
    <cellStyle name="Normal 3 5 2 4 3" xfId="36395"/>
    <cellStyle name="Normal 3 5 2 4 3 2" xfId="36396"/>
    <cellStyle name="Normal 3 5 2 4 4" xfId="36397"/>
    <cellStyle name="Normal 3 5 2 4 5" xfId="36398"/>
    <cellStyle name="Normal 3 5 2 4 6" xfId="36399"/>
    <cellStyle name="Normal 3 5 2 4 7" xfId="36400"/>
    <cellStyle name="Normal 3 5 2 5" xfId="36401"/>
    <cellStyle name="Normal 3 5 2 5 2" xfId="36402"/>
    <cellStyle name="Normal 3 5 2 5 2 2" xfId="36403"/>
    <cellStyle name="Normal 3 5 2 5 3" xfId="36404"/>
    <cellStyle name="Normal 3 5 2 5 3 2" xfId="36405"/>
    <cellStyle name="Normal 3 5 2 5 4" xfId="36406"/>
    <cellStyle name="Normal 3 5 2 5 5" xfId="36407"/>
    <cellStyle name="Normal 3 5 2 5 6" xfId="36408"/>
    <cellStyle name="Normal 3 5 2 5 7" xfId="36409"/>
    <cellStyle name="Normal 3 5 2 6" xfId="36410"/>
    <cellStyle name="Normal 3 5 2 6 2" xfId="36411"/>
    <cellStyle name="Normal 3 5 2 7" xfId="36412"/>
    <cellStyle name="Normal 3 5 2 7 2" xfId="36413"/>
    <cellStyle name="Normal 3 5 2 8" xfId="36414"/>
    <cellStyle name="Normal 3 5 2 9" xfId="36415"/>
    <cellStyle name="Normal 3 5 3" xfId="36416"/>
    <cellStyle name="Normal 3 5 3 10" xfId="36417"/>
    <cellStyle name="Normal 3 5 3 11" xfId="36418"/>
    <cellStyle name="Normal 3 5 3 2" xfId="36419"/>
    <cellStyle name="Normal 3 5 3 2 10" xfId="36420"/>
    <cellStyle name="Normal 3 5 3 2 2" xfId="36421"/>
    <cellStyle name="Normal 3 5 3 2 2 2" xfId="36422"/>
    <cellStyle name="Normal 3 5 3 2 2 2 2" xfId="36423"/>
    <cellStyle name="Normal 3 5 3 2 2 3" xfId="36424"/>
    <cellStyle name="Normal 3 5 3 2 2 3 2" xfId="36425"/>
    <cellStyle name="Normal 3 5 3 2 2 4" xfId="36426"/>
    <cellStyle name="Normal 3 5 3 2 2 5" xfId="36427"/>
    <cellStyle name="Normal 3 5 3 2 2 6" xfId="36428"/>
    <cellStyle name="Normal 3 5 3 2 2 7" xfId="36429"/>
    <cellStyle name="Normal 3 5 3 2 3" xfId="36430"/>
    <cellStyle name="Normal 3 5 3 2 3 2" xfId="36431"/>
    <cellStyle name="Normal 3 5 3 2 3 2 2" xfId="36432"/>
    <cellStyle name="Normal 3 5 3 2 3 3" xfId="36433"/>
    <cellStyle name="Normal 3 5 3 2 3 3 2" xfId="36434"/>
    <cellStyle name="Normal 3 5 3 2 3 4" xfId="36435"/>
    <cellStyle name="Normal 3 5 3 2 3 5" xfId="36436"/>
    <cellStyle name="Normal 3 5 3 2 3 6" xfId="36437"/>
    <cellStyle name="Normal 3 5 3 2 3 7" xfId="36438"/>
    <cellStyle name="Normal 3 5 3 2 4" xfId="36439"/>
    <cellStyle name="Normal 3 5 3 2 4 2" xfId="36440"/>
    <cellStyle name="Normal 3 5 3 2 4 2 2" xfId="36441"/>
    <cellStyle name="Normal 3 5 3 2 4 3" xfId="36442"/>
    <cellStyle name="Normal 3 5 3 2 4 3 2" xfId="36443"/>
    <cellStyle name="Normal 3 5 3 2 4 4" xfId="36444"/>
    <cellStyle name="Normal 3 5 3 2 4 5" xfId="36445"/>
    <cellStyle name="Normal 3 5 3 2 4 6" xfId="36446"/>
    <cellStyle name="Normal 3 5 3 2 4 7" xfId="36447"/>
    <cellStyle name="Normal 3 5 3 2 5" xfId="36448"/>
    <cellStyle name="Normal 3 5 3 2 5 2" xfId="36449"/>
    <cellStyle name="Normal 3 5 3 2 6" xfId="36450"/>
    <cellStyle name="Normal 3 5 3 2 6 2" xfId="36451"/>
    <cellStyle name="Normal 3 5 3 2 7" xfId="36452"/>
    <cellStyle name="Normal 3 5 3 2 8" xfId="36453"/>
    <cellStyle name="Normal 3 5 3 2 9" xfId="36454"/>
    <cellStyle name="Normal 3 5 3 3" xfId="36455"/>
    <cellStyle name="Normal 3 5 3 3 2" xfId="36456"/>
    <cellStyle name="Normal 3 5 3 3 2 2" xfId="36457"/>
    <cellStyle name="Normal 3 5 3 3 3" xfId="36458"/>
    <cellStyle name="Normal 3 5 3 3 3 2" xfId="36459"/>
    <cellStyle name="Normal 3 5 3 3 4" xfId="36460"/>
    <cellStyle name="Normal 3 5 3 3 5" xfId="36461"/>
    <cellStyle name="Normal 3 5 3 3 6" xfId="36462"/>
    <cellStyle name="Normal 3 5 3 3 7" xfId="36463"/>
    <cellStyle name="Normal 3 5 3 4" xfId="36464"/>
    <cellStyle name="Normal 3 5 3 4 2" xfId="36465"/>
    <cellStyle name="Normal 3 5 3 4 2 2" xfId="36466"/>
    <cellStyle name="Normal 3 5 3 4 3" xfId="36467"/>
    <cellStyle name="Normal 3 5 3 4 3 2" xfId="36468"/>
    <cellStyle name="Normal 3 5 3 4 4" xfId="36469"/>
    <cellStyle name="Normal 3 5 3 4 5" xfId="36470"/>
    <cellStyle name="Normal 3 5 3 4 6" xfId="36471"/>
    <cellStyle name="Normal 3 5 3 4 7" xfId="36472"/>
    <cellStyle name="Normal 3 5 3 5" xfId="36473"/>
    <cellStyle name="Normal 3 5 3 5 2" xfId="36474"/>
    <cellStyle name="Normal 3 5 3 5 2 2" xfId="36475"/>
    <cellStyle name="Normal 3 5 3 5 3" xfId="36476"/>
    <cellStyle name="Normal 3 5 3 5 3 2" xfId="36477"/>
    <cellStyle name="Normal 3 5 3 5 4" xfId="36478"/>
    <cellStyle name="Normal 3 5 3 5 5" xfId="36479"/>
    <cellStyle name="Normal 3 5 3 5 6" xfId="36480"/>
    <cellStyle name="Normal 3 5 3 5 7" xfId="36481"/>
    <cellStyle name="Normal 3 5 3 6" xfId="36482"/>
    <cellStyle name="Normal 3 5 3 6 2" xfId="36483"/>
    <cellStyle name="Normal 3 5 3 7" xfId="36484"/>
    <cellStyle name="Normal 3 5 3 7 2" xfId="36485"/>
    <cellStyle name="Normal 3 5 3 8" xfId="36486"/>
    <cellStyle name="Normal 3 5 3 9" xfId="36487"/>
    <cellStyle name="Normal 3 5 4" xfId="36488"/>
    <cellStyle name="Normal 3 5 4 10" xfId="36489"/>
    <cellStyle name="Normal 3 5 4 2" xfId="36490"/>
    <cellStyle name="Normal 3 5 4 2 2" xfId="36491"/>
    <cellStyle name="Normal 3 5 4 2 2 2" xfId="36492"/>
    <cellStyle name="Normal 3 5 4 2 3" xfId="36493"/>
    <cellStyle name="Normal 3 5 4 2 3 2" xfId="36494"/>
    <cellStyle name="Normal 3 5 4 2 4" xfId="36495"/>
    <cellStyle name="Normal 3 5 4 2 5" xfId="36496"/>
    <cellStyle name="Normal 3 5 4 2 6" xfId="36497"/>
    <cellStyle name="Normal 3 5 4 2 7" xfId="36498"/>
    <cellStyle name="Normal 3 5 4 3" xfId="36499"/>
    <cellStyle name="Normal 3 5 4 3 2" xfId="36500"/>
    <cellStyle name="Normal 3 5 4 3 2 2" xfId="36501"/>
    <cellStyle name="Normal 3 5 4 3 3" xfId="36502"/>
    <cellStyle name="Normal 3 5 4 3 3 2" xfId="36503"/>
    <cellStyle name="Normal 3 5 4 3 4" xfId="36504"/>
    <cellStyle name="Normal 3 5 4 3 5" xfId="36505"/>
    <cellStyle name="Normal 3 5 4 3 6" xfId="36506"/>
    <cellStyle name="Normal 3 5 4 3 7" xfId="36507"/>
    <cellStyle name="Normal 3 5 4 4" xfId="36508"/>
    <cellStyle name="Normal 3 5 4 4 2" xfId="36509"/>
    <cellStyle name="Normal 3 5 4 4 2 2" xfId="36510"/>
    <cellStyle name="Normal 3 5 4 4 3" xfId="36511"/>
    <cellStyle name="Normal 3 5 4 4 3 2" xfId="36512"/>
    <cellStyle name="Normal 3 5 4 4 4" xfId="36513"/>
    <cellStyle name="Normal 3 5 4 4 5" xfId="36514"/>
    <cellStyle name="Normal 3 5 4 4 6" xfId="36515"/>
    <cellStyle name="Normal 3 5 4 4 7" xfId="36516"/>
    <cellStyle name="Normal 3 5 4 5" xfId="36517"/>
    <cellStyle name="Normal 3 5 4 5 2" xfId="36518"/>
    <cellStyle name="Normal 3 5 4 6" xfId="36519"/>
    <cellStyle name="Normal 3 5 4 6 2" xfId="36520"/>
    <cellStyle name="Normal 3 5 4 7" xfId="36521"/>
    <cellStyle name="Normal 3 5 4 8" xfId="36522"/>
    <cellStyle name="Normal 3 5 4 9" xfId="36523"/>
    <cellStyle name="Normal 3 5 5" xfId="36524"/>
    <cellStyle name="Normal 3 5 5 2" xfId="36525"/>
    <cellStyle name="Normal 3 5 5 2 2" xfId="36526"/>
    <cellStyle name="Normal 3 5 5 3" xfId="36527"/>
    <cellStyle name="Normal 3 5 5 3 2" xfId="36528"/>
    <cellStyle name="Normal 3 5 5 4" xfId="36529"/>
    <cellStyle name="Normal 3 5 5 5" xfId="36530"/>
    <cellStyle name="Normal 3 5 5 6" xfId="36531"/>
    <cellStyle name="Normal 3 5 5 7" xfId="36532"/>
    <cellStyle name="Normal 3 5 6" xfId="36533"/>
    <cellStyle name="Normal 3 5 6 2" xfId="36534"/>
    <cellStyle name="Normal 3 5 6 2 2" xfId="36535"/>
    <cellStyle name="Normal 3 5 6 3" xfId="36536"/>
    <cellStyle name="Normal 3 5 6 3 2" xfId="36537"/>
    <cellStyle name="Normal 3 5 6 4" xfId="36538"/>
    <cellStyle name="Normal 3 5 6 5" xfId="36539"/>
    <cellStyle name="Normal 3 5 6 6" xfId="36540"/>
    <cellStyle name="Normal 3 5 6 7" xfId="36541"/>
    <cellStyle name="Normal 3 5 7" xfId="36542"/>
    <cellStyle name="Normal 3 5 7 2" xfId="36543"/>
    <cellStyle name="Normal 3 5 7 2 2" xfId="36544"/>
    <cellStyle name="Normal 3 5 7 3" xfId="36545"/>
    <cellStyle name="Normal 3 5 7 3 2" xfId="36546"/>
    <cellStyle name="Normal 3 5 7 4" xfId="36547"/>
    <cellStyle name="Normal 3 5 7 5" xfId="36548"/>
    <cellStyle name="Normal 3 5 7 6" xfId="36549"/>
    <cellStyle name="Normal 3 5 7 7" xfId="36550"/>
    <cellStyle name="Normal 3 5 8" xfId="36551"/>
    <cellStyle name="Normal 3 5 8 2" xfId="36552"/>
    <cellStyle name="Normal 3 5 9" xfId="36553"/>
    <cellStyle name="Normal 3 5 9 2" xfId="36554"/>
    <cellStyle name="Normal 3 6" xfId="36555"/>
    <cellStyle name="Normal 3 6 10" xfId="36556"/>
    <cellStyle name="Normal 3 6 11" xfId="36557"/>
    <cellStyle name="Normal 3 6 12" xfId="36558"/>
    <cellStyle name="Normal 3 6 13" xfId="36559"/>
    <cellStyle name="Normal 3 6 2" xfId="36560"/>
    <cellStyle name="Normal 3 6 2 10" xfId="36561"/>
    <cellStyle name="Normal 3 6 2 11" xfId="36562"/>
    <cellStyle name="Normal 3 6 2 2" xfId="36563"/>
    <cellStyle name="Normal 3 6 2 2 10" xfId="36564"/>
    <cellStyle name="Normal 3 6 2 2 2" xfId="36565"/>
    <cellStyle name="Normal 3 6 2 2 2 2" xfId="36566"/>
    <cellStyle name="Normal 3 6 2 2 2 2 2" xfId="36567"/>
    <cellStyle name="Normal 3 6 2 2 2 3" xfId="36568"/>
    <cellStyle name="Normal 3 6 2 2 2 3 2" xfId="36569"/>
    <cellStyle name="Normal 3 6 2 2 2 4" xfId="36570"/>
    <cellStyle name="Normal 3 6 2 2 2 5" xfId="36571"/>
    <cellStyle name="Normal 3 6 2 2 2 6" xfId="36572"/>
    <cellStyle name="Normal 3 6 2 2 2 7" xfId="36573"/>
    <cellStyle name="Normal 3 6 2 2 3" xfId="36574"/>
    <cellStyle name="Normal 3 6 2 2 3 2" xfId="36575"/>
    <cellStyle name="Normal 3 6 2 2 3 2 2" xfId="36576"/>
    <cellStyle name="Normal 3 6 2 2 3 3" xfId="36577"/>
    <cellStyle name="Normal 3 6 2 2 3 3 2" xfId="36578"/>
    <cellStyle name="Normal 3 6 2 2 3 4" xfId="36579"/>
    <cellStyle name="Normal 3 6 2 2 3 5" xfId="36580"/>
    <cellStyle name="Normal 3 6 2 2 3 6" xfId="36581"/>
    <cellStyle name="Normal 3 6 2 2 3 7" xfId="36582"/>
    <cellStyle name="Normal 3 6 2 2 4" xfId="36583"/>
    <cellStyle name="Normal 3 6 2 2 4 2" xfId="36584"/>
    <cellStyle name="Normal 3 6 2 2 4 2 2" xfId="36585"/>
    <cellStyle name="Normal 3 6 2 2 4 3" xfId="36586"/>
    <cellStyle name="Normal 3 6 2 2 4 3 2" xfId="36587"/>
    <cellStyle name="Normal 3 6 2 2 4 4" xfId="36588"/>
    <cellStyle name="Normal 3 6 2 2 4 5" xfId="36589"/>
    <cellStyle name="Normal 3 6 2 2 4 6" xfId="36590"/>
    <cellStyle name="Normal 3 6 2 2 4 7" xfId="36591"/>
    <cellStyle name="Normal 3 6 2 2 5" xfId="36592"/>
    <cellStyle name="Normal 3 6 2 2 5 2" xfId="36593"/>
    <cellStyle name="Normal 3 6 2 2 6" xfId="36594"/>
    <cellStyle name="Normal 3 6 2 2 6 2" xfId="36595"/>
    <cellStyle name="Normal 3 6 2 2 7" xfId="36596"/>
    <cellStyle name="Normal 3 6 2 2 8" xfId="36597"/>
    <cellStyle name="Normal 3 6 2 2 9" xfId="36598"/>
    <cellStyle name="Normal 3 6 2 3" xfId="36599"/>
    <cellStyle name="Normal 3 6 2 3 2" xfId="36600"/>
    <cellStyle name="Normal 3 6 2 3 2 2" xfId="36601"/>
    <cellStyle name="Normal 3 6 2 3 3" xfId="36602"/>
    <cellStyle name="Normal 3 6 2 3 3 2" xfId="36603"/>
    <cellStyle name="Normal 3 6 2 3 4" xfId="36604"/>
    <cellStyle name="Normal 3 6 2 3 5" xfId="36605"/>
    <cellStyle name="Normal 3 6 2 3 6" xfId="36606"/>
    <cellStyle name="Normal 3 6 2 3 7" xfId="36607"/>
    <cellStyle name="Normal 3 6 2 4" xfId="36608"/>
    <cellStyle name="Normal 3 6 2 4 2" xfId="36609"/>
    <cellStyle name="Normal 3 6 2 4 2 2" xfId="36610"/>
    <cellStyle name="Normal 3 6 2 4 3" xfId="36611"/>
    <cellStyle name="Normal 3 6 2 4 3 2" xfId="36612"/>
    <cellStyle name="Normal 3 6 2 4 4" xfId="36613"/>
    <cellStyle name="Normal 3 6 2 4 5" xfId="36614"/>
    <cellStyle name="Normal 3 6 2 4 6" xfId="36615"/>
    <cellStyle name="Normal 3 6 2 4 7" xfId="36616"/>
    <cellStyle name="Normal 3 6 2 5" xfId="36617"/>
    <cellStyle name="Normal 3 6 2 5 2" xfId="36618"/>
    <cellStyle name="Normal 3 6 2 5 2 2" xfId="36619"/>
    <cellStyle name="Normal 3 6 2 5 3" xfId="36620"/>
    <cellStyle name="Normal 3 6 2 5 3 2" xfId="36621"/>
    <cellStyle name="Normal 3 6 2 5 4" xfId="36622"/>
    <cellStyle name="Normal 3 6 2 5 5" xfId="36623"/>
    <cellStyle name="Normal 3 6 2 5 6" xfId="36624"/>
    <cellStyle name="Normal 3 6 2 5 7" xfId="36625"/>
    <cellStyle name="Normal 3 6 2 6" xfId="36626"/>
    <cellStyle name="Normal 3 6 2 6 2" xfId="36627"/>
    <cellStyle name="Normal 3 6 2 7" xfId="36628"/>
    <cellStyle name="Normal 3 6 2 7 2" xfId="36629"/>
    <cellStyle name="Normal 3 6 2 8" xfId="36630"/>
    <cellStyle name="Normal 3 6 2 9" xfId="36631"/>
    <cellStyle name="Normal 3 6 3" xfId="36632"/>
    <cellStyle name="Normal 3 6 3 10" xfId="36633"/>
    <cellStyle name="Normal 3 6 3 11" xfId="36634"/>
    <cellStyle name="Normal 3 6 3 2" xfId="36635"/>
    <cellStyle name="Normal 3 6 3 2 10" xfId="36636"/>
    <cellStyle name="Normal 3 6 3 2 2" xfId="36637"/>
    <cellStyle name="Normal 3 6 3 2 2 2" xfId="36638"/>
    <cellStyle name="Normal 3 6 3 2 2 2 2" xfId="36639"/>
    <cellStyle name="Normal 3 6 3 2 2 3" xfId="36640"/>
    <cellStyle name="Normal 3 6 3 2 2 3 2" xfId="36641"/>
    <cellStyle name="Normal 3 6 3 2 2 4" xfId="36642"/>
    <cellStyle name="Normal 3 6 3 2 2 5" xfId="36643"/>
    <cellStyle name="Normal 3 6 3 2 2 6" xfId="36644"/>
    <cellStyle name="Normal 3 6 3 2 2 7" xfId="36645"/>
    <cellStyle name="Normal 3 6 3 2 3" xfId="36646"/>
    <cellStyle name="Normal 3 6 3 2 3 2" xfId="36647"/>
    <cellStyle name="Normal 3 6 3 2 3 2 2" xfId="36648"/>
    <cellStyle name="Normal 3 6 3 2 3 3" xfId="36649"/>
    <cellStyle name="Normal 3 6 3 2 3 3 2" xfId="36650"/>
    <cellStyle name="Normal 3 6 3 2 3 4" xfId="36651"/>
    <cellStyle name="Normal 3 6 3 2 3 5" xfId="36652"/>
    <cellStyle name="Normal 3 6 3 2 3 6" xfId="36653"/>
    <cellStyle name="Normal 3 6 3 2 3 7" xfId="36654"/>
    <cellStyle name="Normal 3 6 3 2 4" xfId="36655"/>
    <cellStyle name="Normal 3 6 3 2 4 2" xfId="36656"/>
    <cellStyle name="Normal 3 6 3 2 4 2 2" xfId="36657"/>
    <cellStyle name="Normal 3 6 3 2 4 3" xfId="36658"/>
    <cellStyle name="Normal 3 6 3 2 4 3 2" xfId="36659"/>
    <cellStyle name="Normal 3 6 3 2 4 4" xfId="36660"/>
    <cellStyle name="Normal 3 6 3 2 4 5" xfId="36661"/>
    <cellStyle name="Normal 3 6 3 2 4 6" xfId="36662"/>
    <cellStyle name="Normal 3 6 3 2 4 7" xfId="36663"/>
    <cellStyle name="Normal 3 6 3 2 5" xfId="36664"/>
    <cellStyle name="Normal 3 6 3 2 5 2" xfId="36665"/>
    <cellStyle name="Normal 3 6 3 2 6" xfId="36666"/>
    <cellStyle name="Normal 3 6 3 2 6 2" xfId="36667"/>
    <cellStyle name="Normal 3 6 3 2 7" xfId="36668"/>
    <cellStyle name="Normal 3 6 3 2 8" xfId="36669"/>
    <cellStyle name="Normal 3 6 3 2 9" xfId="36670"/>
    <cellStyle name="Normal 3 6 3 3" xfId="36671"/>
    <cellStyle name="Normal 3 6 3 3 2" xfId="36672"/>
    <cellStyle name="Normal 3 6 3 3 2 2" xfId="36673"/>
    <cellStyle name="Normal 3 6 3 3 3" xfId="36674"/>
    <cellStyle name="Normal 3 6 3 3 3 2" xfId="36675"/>
    <cellStyle name="Normal 3 6 3 3 4" xfId="36676"/>
    <cellStyle name="Normal 3 6 3 3 5" xfId="36677"/>
    <cellStyle name="Normal 3 6 3 3 6" xfId="36678"/>
    <cellStyle name="Normal 3 6 3 3 7" xfId="36679"/>
    <cellStyle name="Normal 3 6 3 4" xfId="36680"/>
    <cellStyle name="Normal 3 6 3 4 2" xfId="36681"/>
    <cellStyle name="Normal 3 6 3 4 2 2" xfId="36682"/>
    <cellStyle name="Normal 3 6 3 4 3" xfId="36683"/>
    <cellStyle name="Normal 3 6 3 4 3 2" xfId="36684"/>
    <cellStyle name="Normal 3 6 3 4 4" xfId="36685"/>
    <cellStyle name="Normal 3 6 3 4 5" xfId="36686"/>
    <cellStyle name="Normal 3 6 3 4 6" xfId="36687"/>
    <cellStyle name="Normal 3 6 3 4 7" xfId="36688"/>
    <cellStyle name="Normal 3 6 3 5" xfId="36689"/>
    <cellStyle name="Normal 3 6 3 5 2" xfId="36690"/>
    <cellStyle name="Normal 3 6 3 5 2 2" xfId="36691"/>
    <cellStyle name="Normal 3 6 3 5 3" xfId="36692"/>
    <cellStyle name="Normal 3 6 3 5 3 2" xfId="36693"/>
    <cellStyle name="Normal 3 6 3 5 4" xfId="36694"/>
    <cellStyle name="Normal 3 6 3 5 5" xfId="36695"/>
    <cellStyle name="Normal 3 6 3 5 6" xfId="36696"/>
    <cellStyle name="Normal 3 6 3 5 7" xfId="36697"/>
    <cellStyle name="Normal 3 6 3 6" xfId="36698"/>
    <cellStyle name="Normal 3 6 3 6 2" xfId="36699"/>
    <cellStyle name="Normal 3 6 3 7" xfId="36700"/>
    <cellStyle name="Normal 3 6 3 7 2" xfId="36701"/>
    <cellStyle name="Normal 3 6 3 8" xfId="36702"/>
    <cellStyle name="Normal 3 6 3 9" xfId="36703"/>
    <cellStyle name="Normal 3 6 4" xfId="36704"/>
    <cellStyle name="Normal 3 6 4 10" xfId="36705"/>
    <cellStyle name="Normal 3 6 4 2" xfId="36706"/>
    <cellStyle name="Normal 3 6 4 2 2" xfId="36707"/>
    <cellStyle name="Normal 3 6 4 2 2 2" xfId="36708"/>
    <cellStyle name="Normal 3 6 4 2 3" xfId="36709"/>
    <cellStyle name="Normal 3 6 4 2 3 2" xfId="36710"/>
    <cellStyle name="Normal 3 6 4 2 4" xfId="36711"/>
    <cellStyle name="Normal 3 6 4 2 5" xfId="36712"/>
    <cellStyle name="Normal 3 6 4 2 6" xfId="36713"/>
    <cellStyle name="Normal 3 6 4 2 7" xfId="36714"/>
    <cellStyle name="Normal 3 6 4 3" xfId="36715"/>
    <cellStyle name="Normal 3 6 4 3 2" xfId="36716"/>
    <cellStyle name="Normal 3 6 4 3 2 2" xfId="36717"/>
    <cellStyle name="Normal 3 6 4 3 3" xfId="36718"/>
    <cellStyle name="Normal 3 6 4 3 3 2" xfId="36719"/>
    <cellStyle name="Normal 3 6 4 3 4" xfId="36720"/>
    <cellStyle name="Normal 3 6 4 3 5" xfId="36721"/>
    <cellStyle name="Normal 3 6 4 3 6" xfId="36722"/>
    <cellStyle name="Normal 3 6 4 3 7" xfId="36723"/>
    <cellStyle name="Normal 3 6 4 4" xfId="36724"/>
    <cellStyle name="Normal 3 6 4 4 2" xfId="36725"/>
    <cellStyle name="Normal 3 6 4 4 2 2" xfId="36726"/>
    <cellStyle name="Normal 3 6 4 4 3" xfId="36727"/>
    <cellStyle name="Normal 3 6 4 4 3 2" xfId="36728"/>
    <cellStyle name="Normal 3 6 4 4 4" xfId="36729"/>
    <cellStyle name="Normal 3 6 4 4 5" xfId="36730"/>
    <cellStyle name="Normal 3 6 4 4 6" xfId="36731"/>
    <cellStyle name="Normal 3 6 4 4 7" xfId="36732"/>
    <cellStyle name="Normal 3 6 4 5" xfId="36733"/>
    <cellStyle name="Normal 3 6 4 5 2" xfId="36734"/>
    <cellStyle name="Normal 3 6 4 6" xfId="36735"/>
    <cellStyle name="Normal 3 6 4 6 2" xfId="36736"/>
    <cellStyle name="Normal 3 6 4 7" xfId="36737"/>
    <cellStyle name="Normal 3 6 4 8" xfId="36738"/>
    <cellStyle name="Normal 3 6 4 9" xfId="36739"/>
    <cellStyle name="Normal 3 6 5" xfId="36740"/>
    <cellStyle name="Normal 3 6 5 2" xfId="36741"/>
    <cellStyle name="Normal 3 6 5 2 2" xfId="36742"/>
    <cellStyle name="Normal 3 6 5 3" xfId="36743"/>
    <cellStyle name="Normal 3 6 5 3 2" xfId="36744"/>
    <cellStyle name="Normal 3 6 5 4" xfId="36745"/>
    <cellStyle name="Normal 3 6 5 5" xfId="36746"/>
    <cellStyle name="Normal 3 6 5 6" xfId="36747"/>
    <cellStyle name="Normal 3 6 5 7" xfId="36748"/>
    <cellStyle name="Normal 3 6 6" xfId="36749"/>
    <cellStyle name="Normal 3 6 6 2" xfId="36750"/>
    <cellStyle name="Normal 3 6 6 2 2" xfId="36751"/>
    <cellStyle name="Normal 3 6 6 3" xfId="36752"/>
    <cellStyle name="Normal 3 6 6 3 2" xfId="36753"/>
    <cellStyle name="Normal 3 6 6 4" xfId="36754"/>
    <cellStyle name="Normal 3 6 6 5" xfId="36755"/>
    <cellStyle name="Normal 3 6 6 6" xfId="36756"/>
    <cellStyle name="Normal 3 6 6 7" xfId="36757"/>
    <cellStyle name="Normal 3 6 7" xfId="36758"/>
    <cellStyle name="Normal 3 6 7 2" xfId="36759"/>
    <cellStyle name="Normal 3 6 7 2 2" xfId="36760"/>
    <cellStyle name="Normal 3 6 7 3" xfId="36761"/>
    <cellStyle name="Normal 3 6 7 3 2" xfId="36762"/>
    <cellStyle name="Normal 3 6 7 4" xfId="36763"/>
    <cellStyle name="Normal 3 6 7 5" xfId="36764"/>
    <cellStyle name="Normal 3 6 7 6" xfId="36765"/>
    <cellStyle name="Normal 3 6 7 7" xfId="36766"/>
    <cellStyle name="Normal 3 6 8" xfId="36767"/>
    <cellStyle name="Normal 3 6 8 2" xfId="36768"/>
    <cellStyle name="Normal 3 6 9" xfId="36769"/>
    <cellStyle name="Normal 3 6 9 2" xfId="36770"/>
    <cellStyle name="Normal 3 7" xfId="36771"/>
    <cellStyle name="Normal 3 7 10" xfId="36772"/>
    <cellStyle name="Normal 3 7 11" xfId="36773"/>
    <cellStyle name="Normal 3 7 2" xfId="36774"/>
    <cellStyle name="Normal 3 7 2 10" xfId="36775"/>
    <cellStyle name="Normal 3 7 2 2" xfId="36776"/>
    <cellStyle name="Normal 3 7 2 2 2" xfId="36777"/>
    <cellStyle name="Normal 3 7 2 2 2 2" xfId="36778"/>
    <cellStyle name="Normal 3 7 2 2 3" xfId="36779"/>
    <cellStyle name="Normal 3 7 2 2 3 2" xfId="36780"/>
    <cellStyle name="Normal 3 7 2 2 4" xfId="36781"/>
    <cellStyle name="Normal 3 7 2 2 5" xfId="36782"/>
    <cellStyle name="Normal 3 7 2 2 6" xfId="36783"/>
    <cellStyle name="Normal 3 7 2 2 7" xfId="36784"/>
    <cellStyle name="Normal 3 7 2 3" xfId="36785"/>
    <cellStyle name="Normal 3 7 2 3 2" xfId="36786"/>
    <cellStyle name="Normal 3 7 2 3 2 2" xfId="36787"/>
    <cellStyle name="Normal 3 7 2 3 3" xfId="36788"/>
    <cellStyle name="Normal 3 7 2 3 3 2" xfId="36789"/>
    <cellStyle name="Normal 3 7 2 3 4" xfId="36790"/>
    <cellStyle name="Normal 3 7 2 3 5" xfId="36791"/>
    <cellStyle name="Normal 3 7 2 3 6" xfId="36792"/>
    <cellStyle name="Normal 3 7 2 3 7" xfId="36793"/>
    <cellStyle name="Normal 3 7 2 4" xfId="36794"/>
    <cellStyle name="Normal 3 7 2 4 2" xfId="36795"/>
    <cellStyle name="Normal 3 7 2 4 2 2" xfId="36796"/>
    <cellStyle name="Normal 3 7 2 4 3" xfId="36797"/>
    <cellStyle name="Normal 3 7 2 4 3 2" xfId="36798"/>
    <cellStyle name="Normal 3 7 2 4 4" xfId="36799"/>
    <cellStyle name="Normal 3 7 2 4 5" xfId="36800"/>
    <cellStyle name="Normal 3 7 2 4 6" xfId="36801"/>
    <cellStyle name="Normal 3 7 2 4 7" xfId="36802"/>
    <cellStyle name="Normal 3 7 2 5" xfId="36803"/>
    <cellStyle name="Normal 3 7 2 5 2" xfId="36804"/>
    <cellStyle name="Normal 3 7 2 6" xfId="36805"/>
    <cellStyle name="Normal 3 7 2 6 2" xfId="36806"/>
    <cellStyle name="Normal 3 7 2 7" xfId="36807"/>
    <cellStyle name="Normal 3 7 2 8" xfId="36808"/>
    <cellStyle name="Normal 3 7 2 9" xfId="36809"/>
    <cellStyle name="Normal 3 7 3" xfId="36810"/>
    <cellStyle name="Normal 3 7 3 2" xfId="36811"/>
    <cellStyle name="Normal 3 7 3 2 2" xfId="36812"/>
    <cellStyle name="Normal 3 7 3 3" xfId="36813"/>
    <cellStyle name="Normal 3 7 3 3 2" xfId="36814"/>
    <cellStyle name="Normal 3 7 3 4" xfId="36815"/>
    <cellStyle name="Normal 3 7 3 5" xfId="36816"/>
    <cellStyle name="Normal 3 7 3 6" xfId="36817"/>
    <cellStyle name="Normal 3 7 3 7" xfId="36818"/>
    <cellStyle name="Normal 3 7 4" xfId="36819"/>
    <cellStyle name="Normal 3 7 4 2" xfId="36820"/>
    <cellStyle name="Normal 3 7 4 2 2" xfId="36821"/>
    <cellStyle name="Normal 3 7 4 3" xfId="36822"/>
    <cellStyle name="Normal 3 7 4 3 2" xfId="36823"/>
    <cellStyle name="Normal 3 7 4 4" xfId="36824"/>
    <cellStyle name="Normal 3 7 4 5" xfId="36825"/>
    <cellStyle name="Normal 3 7 4 6" xfId="36826"/>
    <cellStyle name="Normal 3 7 4 7" xfId="36827"/>
    <cellStyle name="Normal 3 7 5" xfId="36828"/>
    <cellStyle name="Normal 3 7 5 2" xfId="36829"/>
    <cellStyle name="Normal 3 7 5 2 2" xfId="36830"/>
    <cellStyle name="Normal 3 7 5 3" xfId="36831"/>
    <cellStyle name="Normal 3 7 5 3 2" xfId="36832"/>
    <cellStyle name="Normal 3 7 5 4" xfId="36833"/>
    <cellStyle name="Normal 3 7 5 5" xfId="36834"/>
    <cellStyle name="Normal 3 7 5 6" xfId="36835"/>
    <cellStyle name="Normal 3 7 5 7" xfId="36836"/>
    <cellStyle name="Normal 3 7 6" xfId="36837"/>
    <cellStyle name="Normal 3 7 6 2" xfId="36838"/>
    <cellStyle name="Normal 3 7 7" xfId="36839"/>
    <cellStyle name="Normal 3 7 7 2" xfId="36840"/>
    <cellStyle name="Normal 3 7 8" xfId="36841"/>
    <cellStyle name="Normal 3 7 9" xfId="36842"/>
    <cellStyle name="Normal 3 8" xfId="36843"/>
    <cellStyle name="Normal 3 8 10" xfId="36844"/>
    <cellStyle name="Normal 3 8 11" xfId="36845"/>
    <cellStyle name="Normal 3 8 2" xfId="36846"/>
    <cellStyle name="Normal 3 8 2 10" xfId="36847"/>
    <cellStyle name="Normal 3 8 2 2" xfId="36848"/>
    <cellStyle name="Normal 3 8 2 2 2" xfId="36849"/>
    <cellStyle name="Normal 3 8 2 2 2 2" xfId="36850"/>
    <cellStyle name="Normal 3 8 2 2 3" xfId="36851"/>
    <cellStyle name="Normal 3 8 2 2 3 2" xfId="36852"/>
    <cellStyle name="Normal 3 8 2 2 4" xfId="36853"/>
    <cellStyle name="Normal 3 8 2 2 5" xfId="36854"/>
    <cellStyle name="Normal 3 8 2 2 6" xfId="36855"/>
    <cellStyle name="Normal 3 8 2 2 7" xfId="36856"/>
    <cellStyle name="Normal 3 8 2 3" xfId="36857"/>
    <cellStyle name="Normal 3 8 2 3 2" xfId="36858"/>
    <cellStyle name="Normal 3 8 2 3 2 2" xfId="36859"/>
    <cellStyle name="Normal 3 8 2 3 3" xfId="36860"/>
    <cellStyle name="Normal 3 8 2 3 3 2" xfId="36861"/>
    <cellStyle name="Normal 3 8 2 3 4" xfId="36862"/>
    <cellStyle name="Normal 3 8 2 3 5" xfId="36863"/>
    <cellStyle name="Normal 3 8 2 3 6" xfId="36864"/>
    <cellStyle name="Normal 3 8 2 3 7" xfId="36865"/>
    <cellStyle name="Normal 3 8 2 4" xfId="36866"/>
    <cellStyle name="Normal 3 8 2 4 2" xfId="36867"/>
    <cellStyle name="Normal 3 8 2 4 2 2" xfId="36868"/>
    <cellStyle name="Normal 3 8 2 4 3" xfId="36869"/>
    <cellStyle name="Normal 3 8 2 4 3 2" xfId="36870"/>
    <cellStyle name="Normal 3 8 2 4 4" xfId="36871"/>
    <cellStyle name="Normal 3 8 2 4 5" xfId="36872"/>
    <cellStyle name="Normal 3 8 2 4 6" xfId="36873"/>
    <cellStyle name="Normal 3 8 2 4 7" xfId="36874"/>
    <cellStyle name="Normal 3 8 2 5" xfId="36875"/>
    <cellStyle name="Normal 3 8 2 5 2" xfId="36876"/>
    <cellStyle name="Normal 3 8 2 6" xfId="36877"/>
    <cellStyle name="Normal 3 8 2 6 2" xfId="36878"/>
    <cellStyle name="Normal 3 8 2 7" xfId="36879"/>
    <cellStyle name="Normal 3 8 2 8" xfId="36880"/>
    <cellStyle name="Normal 3 8 2 9" xfId="36881"/>
    <cellStyle name="Normal 3 8 3" xfId="36882"/>
    <cellStyle name="Normal 3 8 3 2" xfId="36883"/>
    <cellStyle name="Normal 3 8 3 2 2" xfId="36884"/>
    <cellStyle name="Normal 3 8 3 3" xfId="36885"/>
    <cellStyle name="Normal 3 8 3 3 2" xfId="36886"/>
    <cellStyle name="Normal 3 8 3 4" xfId="36887"/>
    <cellStyle name="Normal 3 8 3 5" xfId="36888"/>
    <cellStyle name="Normal 3 8 3 6" xfId="36889"/>
    <cellStyle name="Normal 3 8 3 7" xfId="36890"/>
    <cellStyle name="Normal 3 8 4" xfId="36891"/>
    <cellStyle name="Normal 3 8 4 2" xfId="36892"/>
    <cellStyle name="Normal 3 8 4 2 2" xfId="36893"/>
    <cellStyle name="Normal 3 8 4 3" xfId="36894"/>
    <cellStyle name="Normal 3 8 4 3 2" xfId="36895"/>
    <cellStyle name="Normal 3 8 4 4" xfId="36896"/>
    <cellStyle name="Normal 3 8 4 5" xfId="36897"/>
    <cellStyle name="Normal 3 8 4 6" xfId="36898"/>
    <cellStyle name="Normal 3 8 4 7" xfId="36899"/>
    <cellStyle name="Normal 3 8 5" xfId="36900"/>
    <cellStyle name="Normal 3 8 5 2" xfId="36901"/>
    <cellStyle name="Normal 3 8 5 2 2" xfId="36902"/>
    <cellStyle name="Normal 3 8 5 3" xfId="36903"/>
    <cellStyle name="Normal 3 8 5 3 2" xfId="36904"/>
    <cellStyle name="Normal 3 8 5 4" xfId="36905"/>
    <cellStyle name="Normal 3 8 5 5" xfId="36906"/>
    <cellStyle name="Normal 3 8 5 6" xfId="36907"/>
    <cellStyle name="Normal 3 8 5 7" xfId="36908"/>
    <cellStyle name="Normal 3 8 6" xfId="36909"/>
    <cellStyle name="Normal 3 8 6 2" xfId="36910"/>
    <cellStyle name="Normal 3 8 7" xfId="36911"/>
    <cellStyle name="Normal 3 8 7 2" xfId="36912"/>
    <cellStyle name="Normal 3 8 8" xfId="36913"/>
    <cellStyle name="Normal 3 8 9" xfId="36914"/>
    <cellStyle name="Normal 3 9" xfId="36915"/>
    <cellStyle name="Normal 3 9 10" xfId="36916"/>
    <cellStyle name="Normal 3 9 2" xfId="36917"/>
    <cellStyle name="Normal 3 9 2 2" xfId="36918"/>
    <cellStyle name="Normal 3 9 2 2 2" xfId="36919"/>
    <cellStyle name="Normal 3 9 2 3" xfId="36920"/>
    <cellStyle name="Normal 3 9 2 3 2" xfId="36921"/>
    <cellStyle name="Normal 3 9 2 4" xfId="36922"/>
    <cellStyle name="Normal 3 9 2 5" xfId="36923"/>
    <cellStyle name="Normal 3 9 2 6" xfId="36924"/>
    <cellStyle name="Normal 3 9 2 7" xfId="36925"/>
    <cellStyle name="Normal 3 9 3" xfId="36926"/>
    <cellStyle name="Normal 3 9 3 2" xfId="36927"/>
    <cellStyle name="Normal 3 9 3 2 2" xfId="36928"/>
    <cellStyle name="Normal 3 9 3 3" xfId="36929"/>
    <cellStyle name="Normal 3 9 3 3 2" xfId="36930"/>
    <cellStyle name="Normal 3 9 3 4" xfId="36931"/>
    <cellStyle name="Normal 3 9 3 5" xfId="36932"/>
    <cellStyle name="Normal 3 9 3 6" xfId="36933"/>
    <cellStyle name="Normal 3 9 3 7" xfId="36934"/>
    <cellStyle name="Normal 3 9 4" xfId="36935"/>
    <cellStyle name="Normal 3 9 4 2" xfId="36936"/>
    <cellStyle name="Normal 3 9 4 2 2" xfId="36937"/>
    <cellStyle name="Normal 3 9 4 3" xfId="36938"/>
    <cellStyle name="Normal 3 9 4 3 2" xfId="36939"/>
    <cellStyle name="Normal 3 9 4 4" xfId="36940"/>
    <cellStyle name="Normal 3 9 4 5" xfId="36941"/>
    <cellStyle name="Normal 3 9 4 6" xfId="36942"/>
    <cellStyle name="Normal 3 9 4 7" xfId="36943"/>
    <cellStyle name="Normal 3 9 5" xfId="36944"/>
    <cellStyle name="Normal 3 9 5 2" xfId="36945"/>
    <cellStyle name="Normal 3 9 6" xfId="36946"/>
    <cellStyle name="Normal 3 9 6 2" xfId="36947"/>
    <cellStyle name="Normal 3 9 7" xfId="36948"/>
    <cellStyle name="Normal 3 9 8" xfId="36949"/>
    <cellStyle name="Normal 3 9 9" xfId="36950"/>
    <cellStyle name="Normal 30" xfId="568"/>
    <cellStyle name="Normal 30 2" xfId="38302"/>
    <cellStyle name="Normal 31" xfId="570"/>
    <cellStyle name="Normal 31 2" xfId="38303"/>
    <cellStyle name="Normal 32" xfId="571"/>
    <cellStyle name="Normal 32 2" xfId="38304"/>
    <cellStyle name="Normal 33" xfId="572"/>
    <cellStyle name="Normal 34" xfId="573"/>
    <cellStyle name="Normal 34 2" xfId="38305"/>
    <cellStyle name="Normal 35" xfId="586"/>
    <cellStyle name="Normal 36" xfId="587"/>
    <cellStyle name="Normal 37" xfId="588"/>
    <cellStyle name="Normal 38" xfId="589"/>
    <cellStyle name="Normal 39" xfId="591"/>
    <cellStyle name="Normal 4" xfId="45"/>
    <cellStyle name="Normal 4 2" xfId="453"/>
    <cellStyle name="Normal 4 2 2" xfId="38306"/>
    <cellStyle name="Normal 4 2 3" xfId="38307"/>
    <cellStyle name="Normal 4 3" xfId="456"/>
    <cellStyle name="Normal 4 3 2" xfId="38308"/>
    <cellStyle name="Normal 4 4" xfId="38309"/>
    <cellStyle name="Normal 4 4 2" xfId="38310"/>
    <cellStyle name="Normal 4 5" xfId="38311"/>
    <cellStyle name="Normal 4 5 2" xfId="38312"/>
    <cellStyle name="Normal 4 6" xfId="38313"/>
    <cellStyle name="Normal 4 6 2" xfId="38314"/>
    <cellStyle name="Normal 40" xfId="592"/>
    <cellStyle name="Normal 41" xfId="593"/>
    <cellStyle name="Normal 42" xfId="590"/>
    <cellStyle name="Normal 42 2" xfId="38315"/>
    <cellStyle name="Normal 43" xfId="594"/>
    <cellStyle name="Normal 44" xfId="595"/>
    <cellStyle name="Normal 45" xfId="596"/>
    <cellStyle name="Normal 46" xfId="597"/>
    <cellStyle name="Normal 47" xfId="598"/>
    <cellStyle name="Normal 48" xfId="599"/>
    <cellStyle name="Normal 49" xfId="600"/>
    <cellStyle name="Normal 5" xfId="149"/>
    <cellStyle name="Normal 5 2" xfId="36951"/>
    <cellStyle name="Normal 5 2 2" xfId="38316"/>
    <cellStyle name="Normal 5 2 2 2" xfId="38317"/>
    <cellStyle name="Normal 5 2 3" xfId="38318"/>
    <cellStyle name="Normal 5 2 3 2" xfId="38319"/>
    <cellStyle name="Normal 5 2 4" xfId="38320"/>
    <cellStyle name="Normal 5 3" xfId="36952"/>
    <cellStyle name="Normal 5 3 2" xfId="38321"/>
    <cellStyle name="Normal 5 3 2 2" xfId="38322"/>
    <cellStyle name="Normal 5 3 3" xfId="38323"/>
    <cellStyle name="Normal 5 4" xfId="38324"/>
    <cellStyle name="Normal 5 4 2" xfId="38325"/>
    <cellStyle name="Normal 5 5" xfId="38326"/>
    <cellStyle name="Normal 5 5 2" xfId="38327"/>
    <cellStyle name="Normal 5 6" xfId="38328"/>
    <cellStyle name="Normal 5 6 2" xfId="38329"/>
    <cellStyle name="Normal 5 7" xfId="36953"/>
    <cellStyle name="Normal 5 8" xfId="38330"/>
    <cellStyle name="Normal 50" xfId="601"/>
    <cellStyle name="Normal 51" xfId="602"/>
    <cellStyle name="Normal 52" xfId="603"/>
    <cellStyle name="Normal 53" xfId="604"/>
    <cellStyle name="Normal 54" xfId="605"/>
    <cellStyle name="Normal 55" xfId="646"/>
    <cellStyle name="Normal 56" xfId="652"/>
    <cellStyle name="Normal 57" xfId="36954"/>
    <cellStyle name="Normal 58" xfId="36955"/>
    <cellStyle name="Normal 59" xfId="36956"/>
    <cellStyle name="Normal 6" xfId="150"/>
    <cellStyle name="Normal 6 2" xfId="36957"/>
    <cellStyle name="Normal 6 2 2" xfId="38331"/>
    <cellStyle name="Normal 6 3" xfId="36958"/>
    <cellStyle name="Normal 6 4" xfId="36959"/>
    <cellStyle name="Normal 60" xfId="36960"/>
    <cellStyle name="Normal 61" xfId="36961"/>
    <cellStyle name="Normal 62" xfId="36962"/>
    <cellStyle name="Normal 63" xfId="36963"/>
    <cellStyle name="Normal 64" xfId="36964"/>
    <cellStyle name="Normal 65" xfId="36965"/>
    <cellStyle name="Normal 66" xfId="36966"/>
    <cellStyle name="Normal 67" xfId="36967"/>
    <cellStyle name="Normal 68" xfId="36968"/>
    <cellStyle name="Normal 69" xfId="36969"/>
    <cellStyle name="Normal 7" xfId="151"/>
    <cellStyle name="Normal 7 2" xfId="36970"/>
    <cellStyle name="Normal 7 2 2" xfId="38332"/>
    <cellStyle name="Normal 7 3" xfId="36971"/>
    <cellStyle name="Normal 7 3 2" xfId="38333"/>
    <cellStyle name="Normal 7 4" xfId="36972"/>
    <cellStyle name="Normal 7 4 2" xfId="38334"/>
    <cellStyle name="Normal 7 5" xfId="36973"/>
    <cellStyle name="Normal 7 5 2" xfId="38335"/>
    <cellStyle name="Normal 7 6" xfId="36974"/>
    <cellStyle name="Normal 7 6 2" xfId="38336"/>
    <cellStyle name="Normal 7 7" xfId="36975"/>
    <cellStyle name="Normal 7 8" xfId="38337"/>
    <cellStyle name="Normal 70" xfId="36976"/>
    <cellStyle name="Normal 71" xfId="36977"/>
    <cellStyle name="Normal 72" xfId="36978"/>
    <cellStyle name="Normal 73" xfId="36979"/>
    <cellStyle name="Normal 74" xfId="36980"/>
    <cellStyle name="Normal 75" xfId="36981"/>
    <cellStyle name="Normal 76" xfId="36982"/>
    <cellStyle name="Normal 77" xfId="36983"/>
    <cellStyle name="Normal 78" xfId="36984"/>
    <cellStyle name="Normal 79" xfId="36985"/>
    <cellStyle name="Normal 8" xfId="152"/>
    <cellStyle name="Normal 8 2" xfId="36986"/>
    <cellStyle name="Normal 8 2 2" xfId="36987"/>
    <cellStyle name="Normal 8 2 2 2" xfId="38338"/>
    <cellStyle name="Normal 8 2 3" xfId="38339"/>
    <cellStyle name="Normal 8 2 3 2" xfId="38340"/>
    <cellStyle name="Normal 8 2 4" xfId="38341"/>
    <cellStyle name="Normal 8 3" xfId="36988"/>
    <cellStyle name="Normal 8 3 2" xfId="36989"/>
    <cellStyle name="Normal 8 4" xfId="36990"/>
    <cellStyle name="Normal 8 4 2" xfId="38342"/>
    <cellStyle name="Normal 8 5" xfId="36991"/>
    <cellStyle name="Normal 8 6" xfId="36992"/>
    <cellStyle name="Normal 8 7" xfId="36993"/>
    <cellStyle name="Normal 8 8" xfId="36994"/>
    <cellStyle name="Normal 8 9" xfId="36995"/>
    <cellStyle name="Normal 80" xfId="36996"/>
    <cellStyle name="Normal 81" xfId="36997"/>
    <cellStyle name="Normal 82" xfId="36998"/>
    <cellStyle name="Normal 83" xfId="36999"/>
    <cellStyle name="Normal 84" xfId="37000"/>
    <cellStyle name="Normal 85" xfId="37001"/>
    <cellStyle name="Normal 86" xfId="37002"/>
    <cellStyle name="Normal 87" xfId="37003"/>
    <cellStyle name="Normal 88" xfId="37004"/>
    <cellStyle name="Normal 89" xfId="37005"/>
    <cellStyle name="Normal 9" xfId="153"/>
    <cellStyle name="Normal 9 2" xfId="37006"/>
    <cellStyle name="Normal 9 2 2" xfId="37007"/>
    <cellStyle name="Normal 9 3" xfId="37008"/>
    <cellStyle name="Normal 9 3 2" xfId="37009"/>
    <cellStyle name="Normal 9 4" xfId="37010"/>
    <cellStyle name="Normal 9 5" xfId="37011"/>
    <cellStyle name="Normal 9 6" xfId="37012"/>
    <cellStyle name="Normal 9 7" xfId="37013"/>
    <cellStyle name="Normal 90" xfId="37014"/>
    <cellStyle name="Normal 91" xfId="37015"/>
    <cellStyle name="Normal 92" xfId="37016"/>
    <cellStyle name="Normal 93" xfId="37017"/>
    <cellStyle name="Normal 94" xfId="37018"/>
    <cellStyle name="Normal 95" xfId="37019"/>
    <cellStyle name="Normal 96" xfId="37020"/>
    <cellStyle name="Normal 97" xfId="37021"/>
    <cellStyle name="Normal 98" xfId="37022"/>
    <cellStyle name="Normal 99" xfId="37023"/>
    <cellStyle name="Normal(0)" xfId="154"/>
    <cellStyle name="Note 2" xfId="155"/>
    <cellStyle name="Note 2 10" xfId="37024"/>
    <cellStyle name="Note 2 11" xfId="37025"/>
    <cellStyle name="Note 2 12" xfId="37026"/>
    <cellStyle name="Note 2 13" xfId="37027"/>
    <cellStyle name="Note 2 14" xfId="37028"/>
    <cellStyle name="Note 2 15" xfId="37029"/>
    <cellStyle name="Note 2 16" xfId="37030"/>
    <cellStyle name="Note 2 17" xfId="37031"/>
    <cellStyle name="Note 2 18" xfId="37032"/>
    <cellStyle name="Note 2 2" xfId="156"/>
    <cellStyle name="Note 2 2 2" xfId="38343"/>
    <cellStyle name="Note 2 3" xfId="37033"/>
    <cellStyle name="Note 2 3 2" xfId="38344"/>
    <cellStyle name="Note 2 4" xfId="37034"/>
    <cellStyle name="Note 2 5" xfId="37035"/>
    <cellStyle name="Note 2 6" xfId="37036"/>
    <cellStyle name="Note 2 7" xfId="37037"/>
    <cellStyle name="Note 2 8" xfId="37038"/>
    <cellStyle name="Note 2 9" xfId="37039"/>
    <cellStyle name="Note 3" xfId="527"/>
    <cellStyle name="Note 3 10" xfId="37040"/>
    <cellStyle name="Note 3 11" xfId="37041"/>
    <cellStyle name="Note 3 12" xfId="37042"/>
    <cellStyle name="Note 3 13" xfId="37043"/>
    <cellStyle name="Note 3 14" xfId="37044"/>
    <cellStyle name="Note 3 15" xfId="37045"/>
    <cellStyle name="Note 3 16" xfId="37046"/>
    <cellStyle name="Note 3 17" xfId="37047"/>
    <cellStyle name="Note 3 18" xfId="37048"/>
    <cellStyle name="Note 3 2" xfId="37049"/>
    <cellStyle name="Note 3 2 2" xfId="38345"/>
    <cellStyle name="Note 3 3" xfId="37050"/>
    <cellStyle name="Note 3 4" xfId="37051"/>
    <cellStyle name="Note 3 5" xfId="37052"/>
    <cellStyle name="Note 3 6" xfId="37053"/>
    <cellStyle name="Note 3 7" xfId="37054"/>
    <cellStyle name="Note 3 8" xfId="37055"/>
    <cellStyle name="Note 3 9" xfId="37056"/>
    <cellStyle name="Note 4" xfId="647"/>
    <cellStyle name="Note 4 2" xfId="37057"/>
    <cellStyle name="Note 4 3" xfId="38346"/>
    <cellStyle name="Note 5" xfId="37058"/>
    <cellStyle name="Note 5 2" xfId="38347"/>
    <cellStyle name="Note 5 3" xfId="38348"/>
    <cellStyle name="Note 6" xfId="37059"/>
    <cellStyle name="Note 6 2" xfId="38349"/>
    <cellStyle name="Note 7" xfId="37060"/>
    <cellStyle name="Note 8" xfId="37061"/>
    <cellStyle name="Note 9" xfId="37062"/>
    <cellStyle name="Number" xfId="157"/>
    <cellStyle name="Number 2" xfId="38350"/>
    <cellStyle name="Number 3" xfId="38351"/>
    <cellStyle name="Output" xfId="615" builtinId="21" customBuiltin="1"/>
    <cellStyle name="Output 2" xfId="158"/>
    <cellStyle name="Output 2 2" xfId="37063"/>
    <cellStyle name="Output 2 2 2" xfId="37064"/>
    <cellStyle name="Output 2 3" xfId="37065"/>
    <cellStyle name="Output 3" xfId="528"/>
    <cellStyle name="Output 3 2" xfId="38352"/>
    <cellStyle name="Output 4" xfId="37066"/>
    <cellStyle name="Output 4 2" xfId="37067"/>
    <cellStyle name="Output 5" xfId="37068"/>
    <cellStyle name="Output Amounts" xfId="37069"/>
    <cellStyle name="Output Column Headings" xfId="37070"/>
    <cellStyle name="Output Line Items" xfId="37071"/>
    <cellStyle name="Output Report Heading" xfId="37072"/>
    <cellStyle name="Output Report Title" xfId="37073"/>
    <cellStyle name="Password" xfId="37074"/>
    <cellStyle name="per.style" xfId="37075"/>
    <cellStyle name="Percen - Style1" xfId="159"/>
    <cellStyle name="Percen - Style2" xfId="160"/>
    <cellStyle name="Percent (0)" xfId="37076"/>
    <cellStyle name="Percent [2]" xfId="161"/>
    <cellStyle name="Percent [2] 2" xfId="37077"/>
    <cellStyle name="Percent [2] 2 2" xfId="37078"/>
    <cellStyle name="Percent [2] 2 2 2" xfId="38353"/>
    <cellStyle name="Percent [2] 2 3" xfId="37079"/>
    <cellStyle name="Percent [2] 2 4" xfId="37080"/>
    <cellStyle name="Percent [2] 2 5" xfId="37081"/>
    <cellStyle name="Percent [2] 2 6" xfId="37082"/>
    <cellStyle name="Percent [2] 2 7" xfId="37083"/>
    <cellStyle name="Percent [2] 3" xfId="37084"/>
    <cellStyle name="Percent [2] 3 2" xfId="37085"/>
    <cellStyle name="Percent [2] 3 2 2" xfId="38354"/>
    <cellStyle name="Percent [2] 3 3" xfId="37086"/>
    <cellStyle name="Percent [2] 3 4" xfId="37087"/>
    <cellStyle name="Percent [2] 3 5" xfId="37088"/>
    <cellStyle name="Percent [2] 3 6" xfId="37089"/>
    <cellStyle name="Percent [2] 3 7" xfId="37090"/>
    <cellStyle name="Percent [2] 4" xfId="37091"/>
    <cellStyle name="Percent [2] 4 2" xfId="37092"/>
    <cellStyle name="Percent [2] 4 3" xfId="37093"/>
    <cellStyle name="Percent [2] 4 4" xfId="37094"/>
    <cellStyle name="Percent [2] 4 5" xfId="37095"/>
    <cellStyle name="Percent [2] 4 6" xfId="37096"/>
    <cellStyle name="Percent [2] 4 7" xfId="37097"/>
    <cellStyle name="Percent [2] 5" xfId="37098"/>
    <cellStyle name="Percent 10" xfId="37099"/>
    <cellStyle name="Percent 10 2" xfId="38355"/>
    <cellStyle name="Percent 11" xfId="37100"/>
    <cellStyle name="Percent 12" xfId="37101"/>
    <cellStyle name="Percent 12 2" xfId="38356"/>
    <cellStyle name="Percent 13" xfId="37102"/>
    <cellStyle name="Percent 13 2" xfId="38357"/>
    <cellStyle name="Percent 14" xfId="37103"/>
    <cellStyle name="Percent 14 2" xfId="38358"/>
    <cellStyle name="Percent 15" xfId="37104"/>
    <cellStyle name="Percent 15 2" xfId="38359"/>
    <cellStyle name="Percent 16" xfId="37105"/>
    <cellStyle name="Percent 16 2" xfId="38360"/>
    <cellStyle name="Percent 17" xfId="37106"/>
    <cellStyle name="Percent 17 2" xfId="38361"/>
    <cellStyle name="Percent 18" xfId="37107"/>
    <cellStyle name="Percent 18 2" xfId="38362"/>
    <cellStyle name="Percent 19" xfId="37108"/>
    <cellStyle name="Percent 2" xfId="6"/>
    <cellStyle name="Percent 2 2" xfId="37109"/>
    <cellStyle name="Percent 2 2 2" xfId="37110"/>
    <cellStyle name="Percent 2 2 2 2" xfId="38363"/>
    <cellStyle name="Percent 2 2 3" xfId="38364"/>
    <cellStyle name="Percent 2 2 3 2" xfId="38365"/>
    <cellStyle name="Percent 2 2 4" xfId="38366"/>
    <cellStyle name="Percent 2 2 5" xfId="38367"/>
    <cellStyle name="Percent 2 3" xfId="38368"/>
    <cellStyle name="Percent 2 3 2" xfId="38369"/>
    <cellStyle name="Percent 2 3 2 2" xfId="38370"/>
    <cellStyle name="Percent 2 3 3" xfId="38371"/>
    <cellStyle name="Percent 2 3 4" xfId="38372"/>
    <cellStyle name="Percent 2 4" xfId="38373"/>
    <cellStyle name="Percent 2 4 2" xfId="38374"/>
    <cellStyle name="Percent 20" xfId="37111"/>
    <cellStyle name="Percent 21" xfId="37112"/>
    <cellStyle name="Percent 22" xfId="37113"/>
    <cellStyle name="Percent 23" xfId="37114"/>
    <cellStyle name="Percent 24" xfId="37115"/>
    <cellStyle name="Percent 25" xfId="37116"/>
    <cellStyle name="Percent 26" xfId="37117"/>
    <cellStyle name="Percent 27" xfId="37118"/>
    <cellStyle name="Percent 28" xfId="37119"/>
    <cellStyle name="Percent 29" xfId="37120"/>
    <cellStyle name="Percent 3" xfId="37121"/>
    <cellStyle name="Percent 3 2" xfId="38375"/>
    <cellStyle name="Percent 3 2 2" xfId="38376"/>
    <cellStyle name="Percent 3 3" xfId="38377"/>
    <cellStyle name="Percent 30" xfId="37122"/>
    <cellStyle name="Percent 31" xfId="37123"/>
    <cellStyle name="Percent 32" xfId="37124"/>
    <cellStyle name="Percent 33" xfId="37125"/>
    <cellStyle name="Percent 34" xfId="37126"/>
    <cellStyle name="Percent 35" xfId="37127"/>
    <cellStyle name="Percent 36" xfId="37128"/>
    <cellStyle name="Percent 37" xfId="37129"/>
    <cellStyle name="Percent 38" xfId="37130"/>
    <cellStyle name="Percent 39" xfId="37131"/>
    <cellStyle name="Percent 4" xfId="37132"/>
    <cellStyle name="Percent 4 2" xfId="38378"/>
    <cellStyle name="Percent 4 3" xfId="38379"/>
    <cellStyle name="Percent 4 3 2" xfId="38380"/>
    <cellStyle name="Percent 40" xfId="37133"/>
    <cellStyle name="Percent 41" xfId="37134"/>
    <cellStyle name="Percent 42" xfId="37135"/>
    <cellStyle name="Percent 43" xfId="37136"/>
    <cellStyle name="Percent 44" xfId="37137"/>
    <cellStyle name="Percent 45" xfId="37138"/>
    <cellStyle name="Percent 46" xfId="37139"/>
    <cellStyle name="Percent 47" xfId="37140"/>
    <cellStyle name="Percent 48" xfId="37141"/>
    <cellStyle name="Percent 49" xfId="37142"/>
    <cellStyle name="Percent 5" xfId="37143"/>
    <cellStyle name="Percent 50" xfId="37144"/>
    <cellStyle name="Percent 6" xfId="37145"/>
    <cellStyle name="Percent 7" xfId="37146"/>
    <cellStyle name="Percent 8" xfId="37147"/>
    <cellStyle name="Percent 9" xfId="37148"/>
    <cellStyle name="Percent(0)" xfId="162"/>
    <cellStyle name="Percent(0) 2" xfId="37149"/>
    <cellStyle name="Percent(0) 2 2" xfId="37150"/>
    <cellStyle name="Percent(0) 3" xfId="37151"/>
    <cellStyle name="Percent(0) 3 2" xfId="37152"/>
    <cellStyle name="Percent(0) 4" xfId="37153"/>
    <cellStyle name="PSDate" xfId="37154"/>
    <cellStyle name="PSdesc" xfId="37155"/>
    <cellStyle name="PSHeading" xfId="37156"/>
    <cellStyle name="PSSpacer" xfId="37157"/>
    <cellStyle name="PStest" xfId="37158"/>
    <cellStyle name="Reset  - Style7" xfId="37159"/>
    <cellStyle name="SAPBEXaggData" xfId="7"/>
    <cellStyle name="SAPBEXaggData 2" xfId="56"/>
    <cellStyle name="SAPBEXaggData 3" xfId="163"/>
    <cellStyle name="SAPBEXaggData 4" xfId="164"/>
    <cellStyle name="SAPBEXaggData 5" xfId="165"/>
    <cellStyle name="SAPBEXaggData 6" xfId="166"/>
    <cellStyle name="SAPBEXaggData 7" xfId="37160"/>
    <cellStyle name="SAPBEXaggDataEmph" xfId="8"/>
    <cellStyle name="SAPBEXaggDataEmph 2" xfId="167"/>
    <cellStyle name="SAPBEXaggDataEmph 3" xfId="168"/>
    <cellStyle name="SAPBEXaggDataEmph 4" xfId="169"/>
    <cellStyle name="SAPBEXaggDataEmph 5" xfId="170"/>
    <cellStyle name="SAPBEXaggDataEmph 6" xfId="171"/>
    <cellStyle name="SAPBEXaggDataEmph 7" xfId="37161"/>
    <cellStyle name="SAPBEXaggItem" xfId="9"/>
    <cellStyle name="SAPBEXaggItem 2" xfId="55"/>
    <cellStyle name="SAPBEXaggItem 2 2" xfId="38381"/>
    <cellStyle name="SAPBEXaggItem 3" xfId="172"/>
    <cellStyle name="SAPBEXaggItem 4" xfId="173"/>
    <cellStyle name="SAPBEXaggItem 5" xfId="174"/>
    <cellStyle name="SAPBEXaggItem 6" xfId="175"/>
    <cellStyle name="SAPBEXaggItem 7" xfId="37162"/>
    <cellStyle name="SAPBEXaggItem_Dec 2008 Acct 557 BW PA Detail" xfId="38382"/>
    <cellStyle name="SAPBEXaggItemX" xfId="10"/>
    <cellStyle name="SAPBEXaggItemX 2" xfId="176"/>
    <cellStyle name="SAPBEXaggItemX 3" xfId="177"/>
    <cellStyle name="SAPBEXaggItemX 4" xfId="178"/>
    <cellStyle name="SAPBEXaggItemX 5" xfId="179"/>
    <cellStyle name="SAPBEXaggItemX 6" xfId="180"/>
    <cellStyle name="SAPBEXaggItemX 7" xfId="37163"/>
    <cellStyle name="SAPBEXchaText" xfId="11"/>
    <cellStyle name="SAPBEXchaText 10" xfId="38383"/>
    <cellStyle name="SAPBEXchaText 11" xfId="38384"/>
    <cellStyle name="SAPBEXchaText 12" xfId="38385"/>
    <cellStyle name="SAPBEXchaText 2" xfId="50"/>
    <cellStyle name="SAPBEXchaText 3" xfId="181"/>
    <cellStyle name="SAPBEXchaText 4" xfId="182"/>
    <cellStyle name="SAPBEXchaText 5" xfId="183"/>
    <cellStyle name="SAPBEXchaText 6" xfId="184"/>
    <cellStyle name="SAPBEXchaText 7" xfId="461"/>
    <cellStyle name="SAPBEXchaText 8" xfId="37164"/>
    <cellStyle name="SAPBEXchaText 9" xfId="38386"/>
    <cellStyle name="SAPBEXchaText_BW Prepaid - Actuals" xfId="38387"/>
    <cellStyle name="SAPBEXexcBad7" xfId="12"/>
    <cellStyle name="SAPBEXexcBad7 2" xfId="185"/>
    <cellStyle name="SAPBEXexcBad7 3" xfId="186"/>
    <cellStyle name="SAPBEXexcBad7 4" xfId="187"/>
    <cellStyle name="SAPBEXexcBad7 5" xfId="188"/>
    <cellStyle name="SAPBEXexcBad7 6" xfId="189"/>
    <cellStyle name="SAPBEXexcBad7 7" xfId="37165"/>
    <cellStyle name="SAPBEXexcBad8" xfId="13"/>
    <cellStyle name="SAPBEXexcBad8 2" xfId="190"/>
    <cellStyle name="SAPBEXexcBad8 3" xfId="191"/>
    <cellStyle name="SAPBEXexcBad8 4" xfId="192"/>
    <cellStyle name="SAPBEXexcBad8 5" xfId="193"/>
    <cellStyle name="SAPBEXexcBad8 6" xfId="194"/>
    <cellStyle name="SAPBEXexcBad8 7" xfId="37166"/>
    <cellStyle name="SAPBEXexcBad9" xfId="14"/>
    <cellStyle name="SAPBEXexcBad9 2" xfId="195"/>
    <cellStyle name="SAPBEXexcBad9 3" xfId="196"/>
    <cellStyle name="SAPBEXexcBad9 4" xfId="197"/>
    <cellStyle name="SAPBEXexcBad9 5" xfId="198"/>
    <cellStyle name="SAPBEXexcBad9 6" xfId="199"/>
    <cellStyle name="SAPBEXexcBad9 7" xfId="37167"/>
    <cellStyle name="SAPBEXexcCritical4" xfId="15"/>
    <cellStyle name="SAPBEXexcCritical4 2" xfId="200"/>
    <cellStyle name="SAPBEXexcCritical4 3" xfId="201"/>
    <cellStyle name="SAPBEXexcCritical4 4" xfId="202"/>
    <cellStyle name="SAPBEXexcCritical4 5" xfId="203"/>
    <cellStyle name="SAPBEXexcCritical4 6" xfId="204"/>
    <cellStyle name="SAPBEXexcCritical4 7" xfId="37168"/>
    <cellStyle name="SAPBEXexcCritical5" xfId="16"/>
    <cellStyle name="SAPBEXexcCritical5 2" xfId="205"/>
    <cellStyle name="SAPBEXexcCritical5 3" xfId="206"/>
    <cellStyle name="SAPBEXexcCritical5 4" xfId="207"/>
    <cellStyle name="SAPBEXexcCritical5 5" xfId="208"/>
    <cellStyle name="SAPBEXexcCritical5 6" xfId="209"/>
    <cellStyle name="SAPBEXexcCritical5 7" xfId="37169"/>
    <cellStyle name="SAPBEXexcCritical6" xfId="17"/>
    <cellStyle name="SAPBEXexcCritical6 2" xfId="210"/>
    <cellStyle name="SAPBEXexcCritical6 3" xfId="211"/>
    <cellStyle name="SAPBEXexcCritical6 4" xfId="212"/>
    <cellStyle name="SAPBEXexcCritical6 5" xfId="213"/>
    <cellStyle name="SAPBEXexcCritical6 6" xfId="214"/>
    <cellStyle name="SAPBEXexcCritical6 7" xfId="37170"/>
    <cellStyle name="SAPBEXexcGood1" xfId="18"/>
    <cellStyle name="SAPBEXexcGood1 2" xfId="215"/>
    <cellStyle name="SAPBEXexcGood1 3" xfId="216"/>
    <cellStyle name="SAPBEXexcGood1 4" xfId="217"/>
    <cellStyle name="SAPBEXexcGood1 5" xfId="218"/>
    <cellStyle name="SAPBEXexcGood1 6" xfId="219"/>
    <cellStyle name="SAPBEXexcGood1 7" xfId="37171"/>
    <cellStyle name="SAPBEXexcGood2" xfId="19"/>
    <cellStyle name="SAPBEXexcGood2 2" xfId="220"/>
    <cellStyle name="SAPBEXexcGood2 3" xfId="221"/>
    <cellStyle name="SAPBEXexcGood2 4" xfId="222"/>
    <cellStyle name="SAPBEXexcGood2 5" xfId="223"/>
    <cellStyle name="SAPBEXexcGood2 6" xfId="224"/>
    <cellStyle name="SAPBEXexcGood2 7" xfId="37172"/>
    <cellStyle name="SAPBEXexcGood3" xfId="20"/>
    <cellStyle name="SAPBEXexcGood3 2" xfId="225"/>
    <cellStyle name="SAPBEXexcGood3 3" xfId="226"/>
    <cellStyle name="SAPBEXexcGood3 4" xfId="227"/>
    <cellStyle name="SAPBEXexcGood3 5" xfId="228"/>
    <cellStyle name="SAPBEXexcGood3 6" xfId="229"/>
    <cellStyle name="SAPBEXexcGood3 7" xfId="37173"/>
    <cellStyle name="SAPBEXfilterDrill" xfId="21"/>
    <cellStyle name="SAPBEXfilterDrill 2" xfId="51"/>
    <cellStyle name="SAPBEXfilterDrill 3" xfId="230"/>
    <cellStyle name="SAPBEXfilterDrill 4" xfId="231"/>
    <cellStyle name="SAPBEXfilterDrill 5" xfId="232"/>
    <cellStyle name="SAPBEXfilterDrill 6" xfId="233"/>
    <cellStyle name="SAPBEXfilterItem" xfId="22"/>
    <cellStyle name="SAPBEXfilterItem 2" xfId="49"/>
    <cellStyle name="SAPBEXfilterItem 2 2" xfId="38388"/>
    <cellStyle name="SAPBEXfilterItem 2 3" xfId="38389"/>
    <cellStyle name="SAPBEXfilterItem 3" xfId="234"/>
    <cellStyle name="SAPBEXfilterItem 4" xfId="235"/>
    <cellStyle name="SAPBEXfilterItem 5" xfId="236"/>
    <cellStyle name="SAPBEXfilterItem 6" xfId="237"/>
    <cellStyle name="SAPBEXfilterItem 7" xfId="462"/>
    <cellStyle name="SAPBEXfilterItem_BW Prepaid - Actuals" xfId="38390"/>
    <cellStyle name="SAPBEXfilterText" xfId="23"/>
    <cellStyle name="SAPBEXfilterText 2" xfId="238"/>
    <cellStyle name="SAPBEXfilterText 2 2" xfId="239"/>
    <cellStyle name="SAPBEXfilterText 3" xfId="240"/>
    <cellStyle name="SAPBEXfilterText 3 2" xfId="241"/>
    <cellStyle name="SAPBEXfilterText 3 3" xfId="38391"/>
    <cellStyle name="SAPBEXfilterText 4" xfId="242"/>
    <cellStyle name="SAPBEXfilterText 4 2" xfId="243"/>
    <cellStyle name="SAPBEXfilterText 4 3" xfId="38392"/>
    <cellStyle name="SAPBEXfilterText 5" xfId="244"/>
    <cellStyle name="SAPBEXfilterText 5 2" xfId="38393"/>
    <cellStyle name="SAPBEXfilterText 6" xfId="245"/>
    <cellStyle name="SAPBEXfilterText 6 2" xfId="38394"/>
    <cellStyle name="SAPBEXfilterText 7" xfId="544"/>
    <cellStyle name="SAPBEXfilterText 8" xfId="557"/>
    <cellStyle name="SAPBEXfilterText 9" xfId="574"/>
    <cellStyle name="SAPBEXformats" xfId="24"/>
    <cellStyle name="SAPBEXformats 2" xfId="246"/>
    <cellStyle name="SAPBEXformats 3" xfId="247"/>
    <cellStyle name="SAPBEXformats 4" xfId="248"/>
    <cellStyle name="SAPBEXformats 5" xfId="249"/>
    <cellStyle name="SAPBEXformats 6" xfId="250"/>
    <cellStyle name="SAPBEXformats 7" xfId="529"/>
    <cellStyle name="SAPBEXformats 8" xfId="37174"/>
    <cellStyle name="SAPBEXheaderItem" xfId="25"/>
    <cellStyle name="SAPBEXheaderItem 10" xfId="251"/>
    <cellStyle name="SAPBEXheaderItem 10 2" xfId="38395"/>
    <cellStyle name="SAPBEXheaderItem 11" xfId="252"/>
    <cellStyle name="SAPBEXheaderItem 11 2" xfId="38396"/>
    <cellStyle name="SAPBEXheaderItem 12" xfId="253"/>
    <cellStyle name="SAPBEXheaderItem 13" xfId="254"/>
    <cellStyle name="SAPBEXheaderItem 14" xfId="255"/>
    <cellStyle name="SAPBEXheaderItem 15" xfId="256"/>
    <cellStyle name="SAPBEXheaderItem 16" xfId="257"/>
    <cellStyle name="SAPBEXheaderItem 16 2" xfId="258"/>
    <cellStyle name="SAPBEXheaderItem 17" xfId="259"/>
    <cellStyle name="SAPBEXheaderItem 18" xfId="260"/>
    <cellStyle name="SAPBEXheaderItem 18 2" xfId="261"/>
    <cellStyle name="SAPBEXheaderItem 19" xfId="262"/>
    <cellStyle name="SAPBEXheaderItem 19 2" xfId="263"/>
    <cellStyle name="SAPBEXheaderItem 2" xfId="47"/>
    <cellStyle name="SAPBEXheaderItem 2 2" xfId="37175"/>
    <cellStyle name="SAPBEXheaderItem 2 3" xfId="38397"/>
    <cellStyle name="SAPBEXheaderItem 20" xfId="264"/>
    <cellStyle name="SAPBEXheaderItem 21" xfId="265"/>
    <cellStyle name="SAPBEXheaderItem 22" xfId="460"/>
    <cellStyle name="SAPBEXheaderItem 23" xfId="470"/>
    <cellStyle name="SAPBEXheaderItem 24" xfId="477"/>
    <cellStyle name="SAPBEXheaderItem 24 2" xfId="650"/>
    <cellStyle name="SAPBEXheaderItem 25" xfId="484"/>
    <cellStyle name="SAPBEXheaderItem 26" xfId="545"/>
    <cellStyle name="SAPBEXheaderItem 27" xfId="558"/>
    <cellStyle name="SAPBEXheaderItem 28" xfId="575"/>
    <cellStyle name="SAPBEXheaderItem 3" xfId="58"/>
    <cellStyle name="SAPBEXheaderItem 3 2" xfId="37176"/>
    <cellStyle name="SAPBEXheaderItem 3 2 2" xfId="38398"/>
    <cellStyle name="SAPBEXheaderItem 3 3" xfId="38399"/>
    <cellStyle name="SAPBEXheaderItem 3 4" xfId="38400"/>
    <cellStyle name="SAPBEXheaderItem 4" xfId="266"/>
    <cellStyle name="SAPBEXheaderItem 4 2" xfId="37177"/>
    <cellStyle name="SAPBEXheaderItem 5" xfId="267"/>
    <cellStyle name="SAPBEXheaderItem 5 2" xfId="38401"/>
    <cellStyle name="SAPBEXheaderItem 6" xfId="268"/>
    <cellStyle name="SAPBEXheaderItem 6 2" xfId="38402"/>
    <cellStyle name="SAPBEXheaderItem 6 3" xfId="38403"/>
    <cellStyle name="SAPBEXheaderItem 7" xfId="269"/>
    <cellStyle name="SAPBEXheaderItem 7 2" xfId="38404"/>
    <cellStyle name="SAPBEXheaderItem 7 3" xfId="38405"/>
    <cellStyle name="SAPBEXheaderItem 8" xfId="270"/>
    <cellStyle name="SAPBEXheaderItem 8 2" xfId="38406"/>
    <cellStyle name="SAPBEXheaderItem 9" xfId="271"/>
    <cellStyle name="SAPBEXheaderItem 9 2" xfId="38407"/>
    <cellStyle name="SAPBEXheaderItem_BW Prepaid - Actuals" xfId="38408"/>
    <cellStyle name="SAPBEXheaderText" xfId="26"/>
    <cellStyle name="SAPBEXheaderText 10" xfId="272"/>
    <cellStyle name="SAPBEXheaderText 10 2" xfId="38409"/>
    <cellStyle name="SAPBEXheaderText 11" xfId="273"/>
    <cellStyle name="SAPBEXheaderText 11 2" xfId="38410"/>
    <cellStyle name="SAPBEXheaderText 12" xfId="274"/>
    <cellStyle name="SAPBEXheaderText 13" xfId="275"/>
    <cellStyle name="SAPBEXheaderText 14" xfId="276"/>
    <cellStyle name="SAPBEXheaderText 15" xfId="277"/>
    <cellStyle name="SAPBEXheaderText 16" xfId="278"/>
    <cellStyle name="SAPBEXheaderText 16 2" xfId="279"/>
    <cellStyle name="SAPBEXheaderText 17" xfId="280"/>
    <cellStyle name="SAPBEXheaderText 18" xfId="281"/>
    <cellStyle name="SAPBEXheaderText 18 2" xfId="282"/>
    <cellStyle name="SAPBEXheaderText 19" xfId="283"/>
    <cellStyle name="SAPBEXheaderText 19 2" xfId="284"/>
    <cellStyle name="SAPBEXheaderText 2" xfId="48"/>
    <cellStyle name="SAPBEXheaderText 2 2" xfId="37178"/>
    <cellStyle name="SAPBEXheaderText 2 3" xfId="38411"/>
    <cellStyle name="SAPBEXheaderText 20" xfId="285"/>
    <cellStyle name="SAPBEXheaderText 21" xfId="286"/>
    <cellStyle name="SAPBEXheaderText 22" xfId="459"/>
    <cellStyle name="SAPBEXheaderText 23" xfId="471"/>
    <cellStyle name="SAPBEXheaderText 24" xfId="478"/>
    <cellStyle name="SAPBEXheaderText 24 2" xfId="651"/>
    <cellStyle name="SAPBEXheaderText 25" xfId="485"/>
    <cellStyle name="SAPBEXheaderText 26" xfId="546"/>
    <cellStyle name="SAPBEXheaderText 27" xfId="559"/>
    <cellStyle name="SAPBEXheaderText 28" xfId="576"/>
    <cellStyle name="SAPBEXheaderText 3" xfId="59"/>
    <cellStyle name="SAPBEXheaderText 3 2" xfId="37179"/>
    <cellStyle name="SAPBEXheaderText 3 2 2" xfId="38412"/>
    <cellStyle name="SAPBEXheaderText 3 3" xfId="38413"/>
    <cellStyle name="SAPBEXheaderText 3 4" xfId="38414"/>
    <cellStyle name="SAPBEXheaderText 4" xfId="287"/>
    <cellStyle name="SAPBEXheaderText 4 2" xfId="38415"/>
    <cellStyle name="SAPBEXheaderText 5" xfId="288"/>
    <cellStyle name="SAPBEXheaderText 5 2" xfId="38416"/>
    <cellStyle name="SAPBEXheaderText 6" xfId="289"/>
    <cellStyle name="SAPBEXheaderText 6 2" xfId="38417"/>
    <cellStyle name="SAPBEXheaderText 6 3" xfId="38418"/>
    <cellStyle name="SAPBEXheaderText 7" xfId="290"/>
    <cellStyle name="SAPBEXheaderText 7 2" xfId="38419"/>
    <cellStyle name="SAPBEXheaderText 7 3" xfId="38420"/>
    <cellStyle name="SAPBEXheaderText 8" xfId="291"/>
    <cellStyle name="SAPBEXheaderText 8 2" xfId="38421"/>
    <cellStyle name="SAPBEXheaderText 9" xfId="292"/>
    <cellStyle name="SAPBEXheaderText 9 2" xfId="38422"/>
    <cellStyle name="SAPBEXheaderText_BW Prepaid - Actuals" xfId="38423"/>
    <cellStyle name="SAPBEXHLevel0" xfId="27"/>
    <cellStyle name="SAPBEXHLevel0 10" xfId="293"/>
    <cellStyle name="SAPBEXHLevel0 11" xfId="530"/>
    <cellStyle name="SAPBEXHLevel0 12" xfId="547"/>
    <cellStyle name="SAPBEXHLevel0 13" xfId="560"/>
    <cellStyle name="SAPBEXHLevel0 14" xfId="577"/>
    <cellStyle name="SAPBEXHLevel0 2" xfId="294"/>
    <cellStyle name="SAPBEXHLevel0 2 2" xfId="38424"/>
    <cellStyle name="SAPBEXHLevel0 2 2 2" xfId="38425"/>
    <cellStyle name="SAPBEXHLevel0 2 3" xfId="38426"/>
    <cellStyle name="SAPBEXHLevel0 3" xfId="295"/>
    <cellStyle name="SAPBEXHLevel0 3 2" xfId="38427"/>
    <cellStyle name="SAPBEXHLevel0 3 2 2" xfId="38428"/>
    <cellStyle name="SAPBEXHLevel0 3 3" xfId="38429"/>
    <cellStyle name="SAPBEXHLevel0 4" xfId="296"/>
    <cellStyle name="SAPBEXHLevel0 4 2" xfId="38430"/>
    <cellStyle name="SAPBEXHLevel0 4 2 2" xfId="38431"/>
    <cellStyle name="SAPBEXHLevel0 4 3" xfId="38432"/>
    <cellStyle name="SAPBEXHLevel0 5" xfId="297"/>
    <cellStyle name="SAPBEXHLevel0 5 2" xfId="298"/>
    <cellStyle name="SAPBEXHLevel0 5 2 2" xfId="38433"/>
    <cellStyle name="SAPBEXHLevel0 5 3" xfId="38434"/>
    <cellStyle name="SAPBEXHLevel0 6" xfId="299"/>
    <cellStyle name="SAPBEXHLevel0 6 2" xfId="38435"/>
    <cellStyle name="SAPBEXHLevel0 6 2 2" xfId="38436"/>
    <cellStyle name="SAPBEXHLevel0 6 3" xfId="38437"/>
    <cellStyle name="SAPBEXHLevel0 7" xfId="300"/>
    <cellStyle name="SAPBEXHLevel0 7 2" xfId="301"/>
    <cellStyle name="SAPBEXHLevel0 8" xfId="302"/>
    <cellStyle name="SAPBEXHLevel0 8 2" xfId="303"/>
    <cellStyle name="SAPBEXHLevel0 9" xfId="304"/>
    <cellStyle name="SAPBEXHLevel0X" xfId="28"/>
    <cellStyle name="SAPBEXHLevel0X 10" xfId="305"/>
    <cellStyle name="SAPBEXHLevel0X 11" xfId="531"/>
    <cellStyle name="SAPBEXHLevel0X 12" xfId="548"/>
    <cellStyle name="SAPBEXHLevel0X 13" xfId="561"/>
    <cellStyle name="SAPBEXHLevel0X 14" xfId="578"/>
    <cellStyle name="SAPBEXHLevel0X 2" xfId="306"/>
    <cellStyle name="SAPBEXHLevel0X 2 2" xfId="38438"/>
    <cellStyle name="SAPBEXHLevel0X 2 2 2" xfId="38439"/>
    <cellStyle name="SAPBEXHLevel0X 2 3" xfId="38440"/>
    <cellStyle name="SAPBEXHLevel0X 3" xfId="307"/>
    <cellStyle name="SAPBEXHLevel0X 3 2" xfId="38441"/>
    <cellStyle name="SAPBEXHLevel0X 3 2 2" xfId="38442"/>
    <cellStyle name="SAPBEXHLevel0X 3 3" xfId="38443"/>
    <cellStyle name="SAPBEXHLevel0X 4" xfId="308"/>
    <cellStyle name="SAPBEXHLevel0X 4 2" xfId="38444"/>
    <cellStyle name="SAPBEXHLevel0X 4 2 2" xfId="38445"/>
    <cellStyle name="SAPBEXHLevel0X 4 3" xfId="38446"/>
    <cellStyle name="SAPBEXHLevel0X 5" xfId="309"/>
    <cellStyle name="SAPBEXHLevel0X 5 2" xfId="310"/>
    <cellStyle name="SAPBEXHLevel0X 5 2 2" xfId="38447"/>
    <cellStyle name="SAPBEXHLevel0X 5 3" xfId="38448"/>
    <cellStyle name="SAPBEXHLevel0X 6" xfId="311"/>
    <cellStyle name="SAPBEXHLevel0X 6 2" xfId="38449"/>
    <cellStyle name="SAPBEXHLevel0X 6 2 2" xfId="38450"/>
    <cellStyle name="SAPBEXHLevel0X 6 3" xfId="38451"/>
    <cellStyle name="SAPBEXHLevel0X 7" xfId="312"/>
    <cellStyle name="SAPBEXHLevel0X 7 2" xfId="313"/>
    <cellStyle name="SAPBEXHLevel0X 8" xfId="314"/>
    <cellStyle name="SAPBEXHLevel0X 8 2" xfId="315"/>
    <cellStyle name="SAPBEXHLevel0X 9" xfId="316"/>
    <cellStyle name="SAPBEXHLevel1" xfId="29"/>
    <cellStyle name="SAPBEXHLevel1 10" xfId="317"/>
    <cellStyle name="SAPBEXHLevel1 11" xfId="532"/>
    <cellStyle name="SAPBEXHLevel1 12" xfId="549"/>
    <cellStyle name="SAPBEXHLevel1 13" xfId="562"/>
    <cellStyle name="SAPBEXHLevel1 14" xfId="579"/>
    <cellStyle name="SAPBEXHLevel1 2" xfId="318"/>
    <cellStyle name="SAPBEXHLevel1 2 2" xfId="38452"/>
    <cellStyle name="SAPBEXHLevel1 2 2 2" xfId="38453"/>
    <cellStyle name="SAPBEXHLevel1 2 3" xfId="38454"/>
    <cellStyle name="SAPBEXHLevel1 3" xfId="319"/>
    <cellStyle name="SAPBEXHLevel1 3 2" xfId="38455"/>
    <cellStyle name="SAPBEXHLevel1 3 2 2" xfId="38456"/>
    <cellStyle name="SAPBEXHLevel1 3 3" xfId="38457"/>
    <cellStyle name="SAPBEXHLevel1 4" xfId="320"/>
    <cellStyle name="SAPBEXHLevel1 4 2" xfId="38458"/>
    <cellStyle name="SAPBEXHLevel1 4 2 2" xfId="38459"/>
    <cellStyle name="SAPBEXHLevel1 4 3" xfId="38460"/>
    <cellStyle name="SAPBEXHLevel1 5" xfId="321"/>
    <cellStyle name="SAPBEXHLevel1 5 2" xfId="322"/>
    <cellStyle name="SAPBEXHLevel1 5 2 2" xfId="38461"/>
    <cellStyle name="SAPBEXHLevel1 5 3" xfId="38462"/>
    <cellStyle name="SAPBEXHLevel1 6" xfId="323"/>
    <cellStyle name="SAPBEXHLevel1 6 2" xfId="38463"/>
    <cellStyle name="SAPBEXHLevel1 6 2 2" xfId="38464"/>
    <cellStyle name="SAPBEXHLevel1 6 3" xfId="38465"/>
    <cellStyle name="SAPBEXHLevel1 7" xfId="324"/>
    <cellStyle name="SAPBEXHLevel1 7 2" xfId="325"/>
    <cellStyle name="SAPBEXHLevel1 8" xfId="326"/>
    <cellStyle name="SAPBEXHLevel1 8 2" xfId="327"/>
    <cellStyle name="SAPBEXHLevel1 9" xfId="328"/>
    <cellStyle name="SAPBEXHLevel1X" xfId="30"/>
    <cellStyle name="SAPBEXHLevel1X 10" xfId="329"/>
    <cellStyle name="SAPBEXHLevel1X 11" xfId="533"/>
    <cellStyle name="SAPBEXHLevel1X 12" xfId="550"/>
    <cellStyle name="SAPBEXHLevel1X 13" xfId="563"/>
    <cellStyle name="SAPBEXHLevel1X 14" xfId="580"/>
    <cellStyle name="SAPBEXHLevel1X 2" xfId="330"/>
    <cellStyle name="SAPBEXHLevel1X 2 2" xfId="38466"/>
    <cellStyle name="SAPBEXHLevel1X 2 2 2" xfId="38467"/>
    <cellStyle name="SAPBEXHLevel1X 2 3" xfId="38468"/>
    <cellStyle name="SAPBEXHLevel1X 3" xfId="331"/>
    <cellStyle name="SAPBEXHLevel1X 3 2" xfId="38469"/>
    <cellStyle name="SAPBEXHLevel1X 3 2 2" xfId="38470"/>
    <cellStyle name="SAPBEXHLevel1X 3 3" xfId="38471"/>
    <cellStyle name="SAPBEXHLevel1X 4" xfId="332"/>
    <cellStyle name="SAPBEXHLevel1X 4 2" xfId="38472"/>
    <cellStyle name="SAPBEXHLevel1X 4 2 2" xfId="38473"/>
    <cellStyle name="SAPBEXHLevel1X 4 3" xfId="38474"/>
    <cellStyle name="SAPBEXHLevel1X 5" xfId="333"/>
    <cellStyle name="SAPBEXHLevel1X 5 2" xfId="334"/>
    <cellStyle name="SAPBEXHLevel1X 5 2 2" xfId="38475"/>
    <cellStyle name="SAPBEXHLevel1X 5 3" xfId="38476"/>
    <cellStyle name="SAPBEXHLevel1X 6" xfId="335"/>
    <cellStyle name="SAPBEXHLevel1X 6 2" xfId="38477"/>
    <cellStyle name="SAPBEXHLevel1X 6 2 2" xfId="38478"/>
    <cellStyle name="SAPBEXHLevel1X 6 3" xfId="38479"/>
    <cellStyle name="SAPBEXHLevel1X 7" xfId="336"/>
    <cellStyle name="SAPBEXHLevel1X 7 2" xfId="337"/>
    <cellStyle name="SAPBEXHLevel1X 8" xfId="338"/>
    <cellStyle name="SAPBEXHLevel1X 8 2" xfId="339"/>
    <cellStyle name="SAPBEXHLevel1X 9" xfId="340"/>
    <cellStyle name="SAPBEXHLevel2" xfId="31"/>
    <cellStyle name="SAPBEXHLevel2 10" xfId="341"/>
    <cellStyle name="SAPBEXHLevel2 11" xfId="534"/>
    <cellStyle name="SAPBEXHLevel2 12" xfId="551"/>
    <cellStyle name="SAPBEXHLevel2 13" xfId="564"/>
    <cellStyle name="SAPBEXHLevel2 14" xfId="581"/>
    <cellStyle name="SAPBEXHLevel2 2" xfId="342"/>
    <cellStyle name="SAPBEXHLevel2 2 2" xfId="38480"/>
    <cellStyle name="SAPBEXHLevel2 2 2 2" xfId="38481"/>
    <cellStyle name="SAPBEXHLevel2 2 3" xfId="38482"/>
    <cellStyle name="SAPBEXHLevel2 3" xfId="343"/>
    <cellStyle name="SAPBEXHLevel2 3 2" xfId="38483"/>
    <cellStyle name="SAPBEXHLevel2 3 2 2" xfId="38484"/>
    <cellStyle name="SAPBEXHLevel2 3 3" xfId="38485"/>
    <cellStyle name="SAPBEXHLevel2 4" xfId="344"/>
    <cellStyle name="SAPBEXHLevel2 4 2" xfId="38486"/>
    <cellStyle name="SAPBEXHLevel2 4 2 2" xfId="38487"/>
    <cellStyle name="SAPBEXHLevel2 4 3" xfId="38488"/>
    <cellStyle name="SAPBEXHLevel2 5" xfId="345"/>
    <cellStyle name="SAPBEXHLevel2 5 2" xfId="346"/>
    <cellStyle name="SAPBEXHLevel2 5 2 2" xfId="38489"/>
    <cellStyle name="SAPBEXHLevel2 5 3" xfId="38490"/>
    <cellStyle name="SAPBEXHLevel2 6" xfId="347"/>
    <cellStyle name="SAPBEXHLevel2 6 2" xfId="38491"/>
    <cellStyle name="SAPBEXHLevel2 6 2 2" xfId="38492"/>
    <cellStyle name="SAPBEXHLevel2 6 3" xfId="38493"/>
    <cellStyle name="SAPBEXHLevel2 7" xfId="348"/>
    <cellStyle name="SAPBEXHLevel2 7 2" xfId="349"/>
    <cellStyle name="SAPBEXHLevel2 8" xfId="350"/>
    <cellStyle name="SAPBEXHLevel2 8 2" xfId="351"/>
    <cellStyle name="SAPBEXHLevel2 9" xfId="352"/>
    <cellStyle name="SAPBEXHLevel2X" xfId="32"/>
    <cellStyle name="SAPBEXHLevel2X 10" xfId="353"/>
    <cellStyle name="SAPBEXHLevel2X 11" xfId="535"/>
    <cellStyle name="SAPBEXHLevel2X 12" xfId="552"/>
    <cellStyle name="SAPBEXHLevel2X 13" xfId="565"/>
    <cellStyle name="SAPBEXHLevel2X 14" xfId="582"/>
    <cellStyle name="SAPBEXHLevel2X 2" xfId="354"/>
    <cellStyle name="SAPBEXHLevel2X 2 2" xfId="38494"/>
    <cellStyle name="SAPBEXHLevel2X 2 2 2" xfId="38495"/>
    <cellStyle name="SAPBEXHLevel2X 2 3" xfId="38496"/>
    <cellStyle name="SAPBEXHLevel2X 3" xfId="355"/>
    <cellStyle name="SAPBEXHLevel2X 3 2" xfId="38497"/>
    <cellStyle name="SAPBEXHLevel2X 3 2 2" xfId="38498"/>
    <cellStyle name="SAPBEXHLevel2X 3 3" xfId="38499"/>
    <cellStyle name="SAPBEXHLevel2X 4" xfId="356"/>
    <cellStyle name="SAPBEXHLevel2X 4 2" xfId="38500"/>
    <cellStyle name="SAPBEXHLevel2X 4 2 2" xfId="38501"/>
    <cellStyle name="SAPBEXHLevel2X 4 3" xfId="38502"/>
    <cellStyle name="SAPBEXHLevel2X 5" xfId="357"/>
    <cellStyle name="SAPBEXHLevel2X 5 2" xfId="358"/>
    <cellStyle name="SAPBEXHLevel2X 5 2 2" xfId="38503"/>
    <cellStyle name="SAPBEXHLevel2X 5 3" xfId="38504"/>
    <cellStyle name="SAPBEXHLevel2X 6" xfId="359"/>
    <cellStyle name="SAPBEXHLevel2X 6 2" xfId="38505"/>
    <cellStyle name="SAPBEXHLevel2X 6 2 2" xfId="38506"/>
    <cellStyle name="SAPBEXHLevel2X 6 3" xfId="38507"/>
    <cellStyle name="SAPBEXHLevel2X 7" xfId="360"/>
    <cellStyle name="SAPBEXHLevel2X 7 2" xfId="361"/>
    <cellStyle name="SAPBEXHLevel2X 8" xfId="362"/>
    <cellStyle name="SAPBEXHLevel2X 8 2" xfId="363"/>
    <cellStyle name="SAPBEXHLevel2X 9" xfId="364"/>
    <cellStyle name="SAPBEXHLevel3" xfId="33"/>
    <cellStyle name="SAPBEXHLevel3 10" xfId="365"/>
    <cellStyle name="SAPBEXHLevel3 11" xfId="536"/>
    <cellStyle name="SAPBEXHLevel3 12" xfId="553"/>
    <cellStyle name="SAPBEXHLevel3 13" xfId="566"/>
    <cellStyle name="SAPBEXHLevel3 14" xfId="583"/>
    <cellStyle name="SAPBEXHLevel3 2" xfId="366"/>
    <cellStyle name="SAPBEXHLevel3 2 2" xfId="38508"/>
    <cellStyle name="SAPBEXHLevel3 2 2 2" xfId="38509"/>
    <cellStyle name="SAPBEXHLevel3 2 3" xfId="38510"/>
    <cellStyle name="SAPBEXHLevel3 3" xfId="367"/>
    <cellStyle name="SAPBEXHLevel3 3 2" xfId="38511"/>
    <cellStyle name="SAPBEXHLevel3 3 2 2" xfId="38512"/>
    <cellStyle name="SAPBEXHLevel3 3 3" xfId="38513"/>
    <cellStyle name="SAPBEXHLevel3 4" xfId="368"/>
    <cellStyle name="SAPBEXHLevel3 4 2" xfId="38514"/>
    <cellStyle name="SAPBEXHLevel3 4 2 2" xfId="38515"/>
    <cellStyle name="SAPBEXHLevel3 4 3" xfId="38516"/>
    <cellStyle name="SAPBEXHLevel3 5" xfId="369"/>
    <cellStyle name="SAPBEXHLevel3 5 2" xfId="370"/>
    <cellStyle name="SAPBEXHLevel3 5 2 2" xfId="38517"/>
    <cellStyle name="SAPBEXHLevel3 5 3" xfId="38518"/>
    <cellStyle name="SAPBEXHLevel3 6" xfId="371"/>
    <cellStyle name="SAPBEXHLevel3 6 2" xfId="38519"/>
    <cellStyle name="SAPBEXHLevel3 6 2 2" xfId="38520"/>
    <cellStyle name="SAPBEXHLevel3 6 3" xfId="38521"/>
    <cellStyle name="SAPBEXHLevel3 7" xfId="372"/>
    <cellStyle name="SAPBEXHLevel3 7 2" xfId="373"/>
    <cellStyle name="SAPBEXHLevel3 8" xfId="374"/>
    <cellStyle name="SAPBEXHLevel3 8 2" xfId="375"/>
    <cellStyle name="SAPBEXHLevel3 9" xfId="376"/>
    <cellStyle name="SAPBEXHLevel3X" xfId="34"/>
    <cellStyle name="SAPBEXHLevel3X 10" xfId="377"/>
    <cellStyle name="SAPBEXHLevel3X 11" xfId="537"/>
    <cellStyle name="SAPBEXHLevel3X 12" xfId="554"/>
    <cellStyle name="SAPBEXHLevel3X 13" xfId="567"/>
    <cellStyle name="SAPBEXHLevel3X 14" xfId="584"/>
    <cellStyle name="SAPBEXHLevel3X 2" xfId="378"/>
    <cellStyle name="SAPBEXHLevel3X 2 2" xfId="38522"/>
    <cellStyle name="SAPBEXHLevel3X 2 2 2" xfId="38523"/>
    <cellStyle name="SAPBEXHLevel3X 2 3" xfId="38524"/>
    <cellStyle name="SAPBEXHLevel3X 3" xfId="379"/>
    <cellStyle name="SAPBEXHLevel3X 3 2" xfId="38525"/>
    <cellStyle name="SAPBEXHLevel3X 3 2 2" xfId="38526"/>
    <cellStyle name="SAPBEXHLevel3X 3 3" xfId="38527"/>
    <cellStyle name="SAPBEXHLevel3X 4" xfId="380"/>
    <cellStyle name="SAPBEXHLevel3X 4 2" xfId="38528"/>
    <cellStyle name="SAPBEXHLevel3X 4 2 2" xfId="38529"/>
    <cellStyle name="SAPBEXHLevel3X 4 3" xfId="38530"/>
    <cellStyle name="SAPBEXHLevel3X 5" xfId="381"/>
    <cellStyle name="SAPBEXHLevel3X 5 2" xfId="382"/>
    <cellStyle name="SAPBEXHLevel3X 5 2 2" xfId="38531"/>
    <cellStyle name="SAPBEXHLevel3X 5 3" xfId="38532"/>
    <cellStyle name="SAPBEXHLevel3X 6" xfId="383"/>
    <cellStyle name="SAPBEXHLevel3X 6 2" xfId="38533"/>
    <cellStyle name="SAPBEXHLevel3X 6 2 2" xfId="38534"/>
    <cellStyle name="SAPBEXHLevel3X 6 3" xfId="38535"/>
    <cellStyle name="SAPBEXHLevel3X 7" xfId="384"/>
    <cellStyle name="SAPBEXHLevel3X 7 2" xfId="385"/>
    <cellStyle name="SAPBEXHLevel3X 8" xfId="386"/>
    <cellStyle name="SAPBEXHLevel3X 8 2" xfId="387"/>
    <cellStyle name="SAPBEXHLevel3X 9" xfId="388"/>
    <cellStyle name="SAPBEXresData" xfId="35"/>
    <cellStyle name="SAPBEXresData 2" xfId="389"/>
    <cellStyle name="SAPBEXresData 3" xfId="390"/>
    <cellStyle name="SAPBEXresData 4" xfId="391"/>
    <cellStyle name="SAPBEXresData 5" xfId="392"/>
    <cellStyle name="SAPBEXresData 6" xfId="393"/>
    <cellStyle name="SAPBEXresData 7" xfId="37180"/>
    <cellStyle name="SAPBEXresDataEmph" xfId="36"/>
    <cellStyle name="SAPBEXresDataEmph 2" xfId="394"/>
    <cellStyle name="SAPBEXresDataEmph 3" xfId="395"/>
    <cellStyle name="SAPBEXresDataEmph 4" xfId="396"/>
    <cellStyle name="SAPBEXresDataEmph 5" xfId="397"/>
    <cellStyle name="SAPBEXresDataEmph 6" xfId="398"/>
    <cellStyle name="SAPBEXresDataEmph 7" xfId="37181"/>
    <cellStyle name="SAPBEXresItem" xfId="37"/>
    <cellStyle name="SAPBEXresItem 2" xfId="399"/>
    <cellStyle name="SAPBEXresItem 3" xfId="400"/>
    <cellStyle name="SAPBEXresItem 4" xfId="401"/>
    <cellStyle name="SAPBEXresItem 5" xfId="402"/>
    <cellStyle name="SAPBEXresItem 6" xfId="403"/>
    <cellStyle name="SAPBEXresItem 7" xfId="37182"/>
    <cellStyle name="SAPBEXresItemX" xfId="38"/>
    <cellStyle name="SAPBEXresItemX 2" xfId="404"/>
    <cellStyle name="SAPBEXresItemX 3" xfId="405"/>
    <cellStyle name="SAPBEXresItemX 4" xfId="406"/>
    <cellStyle name="SAPBEXresItemX 5" xfId="407"/>
    <cellStyle name="SAPBEXresItemX 6" xfId="408"/>
    <cellStyle name="SAPBEXresItemX 7" xfId="37183"/>
    <cellStyle name="SAPBEXstdData" xfId="39"/>
    <cellStyle name="SAPBEXstdData 2" xfId="54"/>
    <cellStyle name="SAPBEXstdData 2 2" xfId="37184"/>
    <cellStyle name="SAPBEXstdData 2 3" xfId="38536"/>
    <cellStyle name="SAPBEXstdData 3" xfId="409"/>
    <cellStyle name="SAPBEXstdData 4" xfId="410"/>
    <cellStyle name="SAPBEXstdData 5" xfId="411"/>
    <cellStyle name="SAPBEXstdData 6" xfId="465"/>
    <cellStyle name="SAPBEXstdData 7" xfId="37185"/>
    <cellStyle name="SAPBEXstdData 8" xfId="37186"/>
    <cellStyle name="SAPBEXstdData_BW Prepaid - Actuals" xfId="38537"/>
    <cellStyle name="SAPBEXstdDataEmph" xfId="40"/>
    <cellStyle name="SAPBEXstdDataEmph 2" xfId="412"/>
    <cellStyle name="SAPBEXstdDataEmph 3" xfId="413"/>
    <cellStyle name="SAPBEXstdDataEmph 4" xfId="414"/>
    <cellStyle name="SAPBEXstdDataEmph 5" xfId="415"/>
    <cellStyle name="SAPBEXstdDataEmph 6" xfId="416"/>
    <cellStyle name="SAPBEXstdDataEmph 7" xfId="37187"/>
    <cellStyle name="SAPBEXstdItem" xfId="41"/>
    <cellStyle name="SAPBEXstdItem 10" xfId="37188"/>
    <cellStyle name="SAPBEXstdItem 11" xfId="38538"/>
    <cellStyle name="SAPBEXstdItem 2" xfId="53"/>
    <cellStyle name="SAPBEXstdItem 2 2" xfId="37189"/>
    <cellStyle name="SAPBEXstdItem 3" xfId="417"/>
    <cellStyle name="SAPBEXstdItem 3 2" xfId="37190"/>
    <cellStyle name="SAPBEXstdItem 4" xfId="418"/>
    <cellStyle name="SAPBEXstdItem 5" xfId="419"/>
    <cellStyle name="SAPBEXstdItem 6" xfId="464"/>
    <cellStyle name="SAPBEXstdItem 7" xfId="480"/>
    <cellStyle name="SAPBEXstdItem 8" xfId="37191"/>
    <cellStyle name="SAPBEXstdItem 9" xfId="37192"/>
    <cellStyle name="SAPBEXstdItem_BW Prepaid - Actuals" xfId="38539"/>
    <cellStyle name="SAPBEXstdItemX" xfId="42"/>
    <cellStyle name="SAPBEXstdItemX 2" xfId="52"/>
    <cellStyle name="SAPBEXstdItemX 2 2" xfId="37193"/>
    <cellStyle name="SAPBEXstdItemX 2 3" xfId="38540"/>
    <cellStyle name="SAPBEXstdItemX 3" xfId="420"/>
    <cellStyle name="SAPBEXstdItemX 4" xfId="421"/>
    <cellStyle name="SAPBEXstdItemX 5" xfId="422"/>
    <cellStyle name="SAPBEXstdItemX 6" xfId="423"/>
    <cellStyle name="SAPBEXstdItemX 7" xfId="463"/>
    <cellStyle name="SAPBEXstdItemX 8" xfId="37194"/>
    <cellStyle name="SAPBEXstdItemX_BW Prepaid - Actuals" xfId="38541"/>
    <cellStyle name="SAPBEXtitle" xfId="43"/>
    <cellStyle name="SAPBEXtitle 10" xfId="424"/>
    <cellStyle name="SAPBEXtitle 10 2" xfId="38542"/>
    <cellStyle name="SAPBEXtitle 11" xfId="458"/>
    <cellStyle name="SAPBEXtitle 11 2" xfId="38543"/>
    <cellStyle name="SAPBEXtitle 12" xfId="469"/>
    <cellStyle name="SAPBEXtitle 13" xfId="476"/>
    <cellStyle name="SAPBEXtitle 13 2" xfId="649"/>
    <cellStyle name="SAPBEXtitle 14" xfId="483"/>
    <cellStyle name="SAPBEXtitle 15" xfId="555"/>
    <cellStyle name="SAPBEXtitle 16" xfId="569"/>
    <cellStyle name="SAPBEXtitle 17" xfId="585"/>
    <cellStyle name="SAPBEXtitle 2" xfId="46"/>
    <cellStyle name="SAPBEXtitle 2 2" xfId="37195"/>
    <cellStyle name="SAPBEXtitle 3" xfId="57"/>
    <cellStyle name="SAPBEXtitle 3 2" xfId="38544"/>
    <cellStyle name="SAPBEXtitle 3 2 2" xfId="38545"/>
    <cellStyle name="SAPBEXtitle 3 3" xfId="38546"/>
    <cellStyle name="SAPBEXtitle 4" xfId="425"/>
    <cellStyle name="SAPBEXtitle 4 2" xfId="38547"/>
    <cellStyle name="SAPBEXtitle 5" xfId="426"/>
    <cellStyle name="SAPBEXtitle 5 2" xfId="427"/>
    <cellStyle name="SAPBEXtitle 6" xfId="428"/>
    <cellStyle name="SAPBEXtitle 6 2" xfId="38548"/>
    <cellStyle name="SAPBEXtitle 6 3" xfId="38549"/>
    <cellStyle name="SAPBEXtitle 7" xfId="429"/>
    <cellStyle name="SAPBEXtitle 7 2" xfId="430"/>
    <cellStyle name="SAPBEXtitle 7 3" xfId="38550"/>
    <cellStyle name="SAPBEXtitle 8" xfId="431"/>
    <cellStyle name="SAPBEXtitle 8 2" xfId="432"/>
    <cellStyle name="SAPBEXtitle 9" xfId="433"/>
    <cellStyle name="SAPBEXtitle 9 2" xfId="38551"/>
    <cellStyle name="SAPBEXtitle_BW Extract" xfId="38552"/>
    <cellStyle name="SAPBEXundefined" xfId="44"/>
    <cellStyle name="SAPBEXundefined 2" xfId="434"/>
    <cellStyle name="SAPBEXundefined 3" xfId="435"/>
    <cellStyle name="SAPBEXundefined 4" xfId="436"/>
    <cellStyle name="SAPBEXundefined 5" xfId="437"/>
    <cellStyle name="SAPBEXundefined 6" xfId="438"/>
    <cellStyle name="SAPBEXundefined 7" xfId="37196"/>
    <cellStyle name="SAPBorder" xfId="37197"/>
    <cellStyle name="SAPDataCell" xfId="37198"/>
    <cellStyle name="SAPDataTotalCell" xfId="37199"/>
    <cellStyle name="SAPDimensionCell" xfId="37200"/>
    <cellStyle name="SAPEditableDataCell" xfId="37201"/>
    <cellStyle name="SAPEditableDataTotalCell" xfId="37202"/>
    <cellStyle name="SAPEmphasized" xfId="37203"/>
    <cellStyle name="SAPEmphasizedEditableDataCell" xfId="38553"/>
    <cellStyle name="SAPEmphasizedEditableDataTotalCell" xfId="38554"/>
    <cellStyle name="SAPEmphasizedLockedDataCell" xfId="38555"/>
    <cellStyle name="SAPEmphasizedLockedDataTotalCell" xfId="38556"/>
    <cellStyle name="SAPEmphasizedReadonlyDataCell" xfId="38557"/>
    <cellStyle name="SAPEmphasizedReadonlyDataTotalCell" xfId="38558"/>
    <cellStyle name="SAPEmphasizedTotal" xfId="37204"/>
    <cellStyle name="SAPExceptionLevel1" xfId="37205"/>
    <cellStyle name="SAPExceptionLevel2" xfId="37206"/>
    <cellStyle name="SAPExceptionLevel3" xfId="37207"/>
    <cellStyle name="SAPExceptionLevel4" xfId="37208"/>
    <cellStyle name="SAPExceptionLevel5" xfId="37209"/>
    <cellStyle name="SAPExceptionLevel6" xfId="37210"/>
    <cellStyle name="SAPExceptionLevel7" xfId="37211"/>
    <cellStyle name="SAPExceptionLevel8" xfId="37212"/>
    <cellStyle name="SAPExceptionLevel9" xfId="37213"/>
    <cellStyle name="SAPHierarchyCell0" xfId="37214"/>
    <cellStyle name="SAPHierarchyCell1" xfId="37215"/>
    <cellStyle name="SAPHierarchyCell2" xfId="37216"/>
    <cellStyle name="SAPHierarchyCell3" xfId="37217"/>
    <cellStyle name="SAPHierarchyCell4" xfId="37218"/>
    <cellStyle name="SAPLockedDataCell" xfId="37219"/>
    <cellStyle name="SAPLockedDataTotalCell" xfId="37220"/>
    <cellStyle name="SAPMemberCell" xfId="37221"/>
    <cellStyle name="SAPMemberTotalCell" xfId="37222"/>
    <cellStyle name="SAPReadonlyDataCell" xfId="37223"/>
    <cellStyle name="SAPReadonlyDataTotalCell" xfId="37224"/>
    <cellStyle name="Shade" xfId="439"/>
    <cellStyle name="Single Border" xfId="37225"/>
    <cellStyle name="Special" xfId="440"/>
    <cellStyle name="Special 10" xfId="37226"/>
    <cellStyle name="Special 11" xfId="37227"/>
    <cellStyle name="Special 12" xfId="37228"/>
    <cellStyle name="Special 13" xfId="37229"/>
    <cellStyle name="Special 14" xfId="37230"/>
    <cellStyle name="Special 15" xfId="37231"/>
    <cellStyle name="Special 16" xfId="37232"/>
    <cellStyle name="Special 17" xfId="37233"/>
    <cellStyle name="Special 18" xfId="37234"/>
    <cellStyle name="Special 19" xfId="37235"/>
    <cellStyle name="Special 2" xfId="37236"/>
    <cellStyle name="Special 2 10" xfId="37237"/>
    <cellStyle name="Special 2 11" xfId="37238"/>
    <cellStyle name="Special 2 12" xfId="37239"/>
    <cellStyle name="Special 2 13" xfId="37240"/>
    <cellStyle name="Special 2 14" xfId="37241"/>
    <cellStyle name="Special 2 15" xfId="37242"/>
    <cellStyle name="Special 2 16" xfId="37243"/>
    <cellStyle name="Special 2 17" xfId="37244"/>
    <cellStyle name="Special 2 18" xfId="37245"/>
    <cellStyle name="Special 2 19" xfId="37246"/>
    <cellStyle name="Special 2 2" xfId="37247"/>
    <cellStyle name="Special 2 2 2" xfId="38559"/>
    <cellStyle name="Special 2 20" xfId="37248"/>
    <cellStyle name="Special 2 21" xfId="37249"/>
    <cellStyle name="Special 2 3" xfId="37250"/>
    <cellStyle name="Special 2 4" xfId="37251"/>
    <cellStyle name="Special 2 5" xfId="37252"/>
    <cellStyle name="Special 2 6" xfId="37253"/>
    <cellStyle name="Special 2 7" xfId="37254"/>
    <cellStyle name="Special 2 8" xfId="37255"/>
    <cellStyle name="Special 2 9" xfId="37256"/>
    <cellStyle name="Special 20" xfId="37257"/>
    <cellStyle name="Special 21" xfId="37258"/>
    <cellStyle name="Special 22" xfId="37259"/>
    <cellStyle name="Special 23" xfId="37260"/>
    <cellStyle name="Special 24" xfId="37261"/>
    <cellStyle name="Special 25" xfId="37262"/>
    <cellStyle name="Special 26" xfId="37263"/>
    <cellStyle name="Special 27" xfId="37264"/>
    <cellStyle name="Special 28" xfId="37265"/>
    <cellStyle name="Special 29" xfId="37266"/>
    <cellStyle name="Special 3" xfId="37267"/>
    <cellStyle name="Special 3 2" xfId="37268"/>
    <cellStyle name="Special 3 2 2" xfId="38560"/>
    <cellStyle name="Special 3 3" xfId="37269"/>
    <cellStyle name="Special 3 4" xfId="37270"/>
    <cellStyle name="Special 3 5" xfId="37271"/>
    <cellStyle name="Special 3 6" xfId="37272"/>
    <cellStyle name="Special 3 6 10" xfId="37273"/>
    <cellStyle name="Special 3 6 11" xfId="37274"/>
    <cellStyle name="Special 3 6 12" xfId="37275"/>
    <cellStyle name="Special 3 6 13" xfId="37276"/>
    <cellStyle name="Special 3 6 2" xfId="37277"/>
    <cellStyle name="Special 3 6 3" xfId="37278"/>
    <cellStyle name="Special 3 6 4" xfId="37279"/>
    <cellStyle name="Special 3 6 5" xfId="37280"/>
    <cellStyle name="Special 3 6 6" xfId="37281"/>
    <cellStyle name="Special 3 6 7" xfId="37282"/>
    <cellStyle name="Special 3 6 8" xfId="37283"/>
    <cellStyle name="Special 3 6 9" xfId="37284"/>
    <cellStyle name="Special 3 7" xfId="37285"/>
    <cellStyle name="Special 3 7 10" xfId="37286"/>
    <cellStyle name="Special 3 7 11" xfId="37287"/>
    <cellStyle name="Special 3 7 12" xfId="37288"/>
    <cellStyle name="Special 3 7 13" xfId="37289"/>
    <cellStyle name="Special 3 7 2" xfId="37290"/>
    <cellStyle name="Special 3 7 3" xfId="37291"/>
    <cellStyle name="Special 3 7 4" xfId="37292"/>
    <cellStyle name="Special 3 7 5" xfId="37293"/>
    <cellStyle name="Special 3 7 6" xfId="37294"/>
    <cellStyle name="Special 3 7 7" xfId="37295"/>
    <cellStyle name="Special 3 7 8" xfId="37296"/>
    <cellStyle name="Special 3 7 9" xfId="37297"/>
    <cellStyle name="Special 3 8" xfId="37298"/>
    <cellStyle name="Special 3 8 10" xfId="37299"/>
    <cellStyle name="Special 3 8 11" xfId="37300"/>
    <cellStyle name="Special 3 8 12" xfId="37301"/>
    <cellStyle name="Special 3 8 13" xfId="37302"/>
    <cellStyle name="Special 3 8 2" xfId="37303"/>
    <cellStyle name="Special 3 8 3" xfId="37304"/>
    <cellStyle name="Special 3 8 4" xfId="37305"/>
    <cellStyle name="Special 3 8 5" xfId="37306"/>
    <cellStyle name="Special 3 8 6" xfId="37307"/>
    <cellStyle name="Special 3 8 7" xfId="37308"/>
    <cellStyle name="Special 3 8 8" xfId="37309"/>
    <cellStyle name="Special 3 8 9" xfId="37310"/>
    <cellStyle name="Special 30" xfId="37311"/>
    <cellStyle name="Special 31" xfId="37312"/>
    <cellStyle name="Special 32" xfId="37313"/>
    <cellStyle name="Special 33" xfId="37314"/>
    <cellStyle name="Special 34" xfId="37315"/>
    <cellStyle name="Special 35" xfId="37316"/>
    <cellStyle name="Special 36" xfId="37317"/>
    <cellStyle name="Special 37" xfId="37318"/>
    <cellStyle name="Special 38" xfId="37319"/>
    <cellStyle name="Special 39" xfId="37320"/>
    <cellStyle name="Special 39 2" xfId="37321"/>
    <cellStyle name="Special 39 2 10" xfId="37322"/>
    <cellStyle name="Special 39 2 11" xfId="37323"/>
    <cellStyle name="Special 39 2 12" xfId="37324"/>
    <cellStyle name="Special 39 2 13" xfId="37325"/>
    <cellStyle name="Special 39 2 2" xfId="37326"/>
    <cellStyle name="Special 39 2 3" xfId="37327"/>
    <cellStyle name="Special 39 2 4" xfId="37328"/>
    <cellStyle name="Special 39 2 5" xfId="37329"/>
    <cellStyle name="Special 39 2 6" xfId="37330"/>
    <cellStyle name="Special 39 2 7" xfId="37331"/>
    <cellStyle name="Special 39 2 8" xfId="37332"/>
    <cellStyle name="Special 39 2 9" xfId="37333"/>
    <cellStyle name="Special 39 3" xfId="37334"/>
    <cellStyle name="Special 39 3 10" xfId="37335"/>
    <cellStyle name="Special 39 3 11" xfId="37336"/>
    <cellStyle name="Special 39 3 12" xfId="37337"/>
    <cellStyle name="Special 39 3 13" xfId="37338"/>
    <cellStyle name="Special 39 3 2" xfId="37339"/>
    <cellStyle name="Special 39 3 3" xfId="37340"/>
    <cellStyle name="Special 39 3 4" xfId="37341"/>
    <cellStyle name="Special 39 3 5" xfId="37342"/>
    <cellStyle name="Special 39 3 6" xfId="37343"/>
    <cellStyle name="Special 39 3 7" xfId="37344"/>
    <cellStyle name="Special 39 3 8" xfId="37345"/>
    <cellStyle name="Special 39 3 9" xfId="37346"/>
    <cellStyle name="Special 39 4" xfId="37347"/>
    <cellStyle name="Special 39 4 10" xfId="37348"/>
    <cellStyle name="Special 39 4 11" xfId="37349"/>
    <cellStyle name="Special 39 4 12" xfId="37350"/>
    <cellStyle name="Special 39 4 13" xfId="37351"/>
    <cellStyle name="Special 39 4 2" xfId="37352"/>
    <cellStyle name="Special 39 4 3" xfId="37353"/>
    <cellStyle name="Special 39 4 4" xfId="37354"/>
    <cellStyle name="Special 39 4 5" xfId="37355"/>
    <cellStyle name="Special 39 4 6" xfId="37356"/>
    <cellStyle name="Special 39 4 7" xfId="37357"/>
    <cellStyle name="Special 39 4 8" xfId="37358"/>
    <cellStyle name="Special 39 4 9" xfId="37359"/>
    <cellStyle name="Special 4" xfId="37360"/>
    <cellStyle name="Special 4 2" xfId="38561"/>
    <cellStyle name="Special 40" xfId="37361"/>
    <cellStyle name="Special 40 2" xfId="37362"/>
    <cellStyle name="Special 40 2 10" xfId="37363"/>
    <cellStyle name="Special 40 2 11" xfId="37364"/>
    <cellStyle name="Special 40 2 12" xfId="37365"/>
    <cellStyle name="Special 40 2 13" xfId="37366"/>
    <cellStyle name="Special 40 2 2" xfId="37367"/>
    <cellStyle name="Special 40 2 3" xfId="37368"/>
    <cellStyle name="Special 40 2 4" xfId="37369"/>
    <cellStyle name="Special 40 2 5" xfId="37370"/>
    <cellStyle name="Special 40 2 6" xfId="37371"/>
    <cellStyle name="Special 40 2 7" xfId="37372"/>
    <cellStyle name="Special 40 2 8" xfId="37373"/>
    <cellStyle name="Special 40 2 9" xfId="37374"/>
    <cellStyle name="Special 40 3" xfId="37375"/>
    <cellStyle name="Special 40 3 10" xfId="37376"/>
    <cellStyle name="Special 40 3 11" xfId="37377"/>
    <cellStyle name="Special 40 3 12" xfId="37378"/>
    <cellStyle name="Special 40 3 13" xfId="37379"/>
    <cellStyle name="Special 40 3 2" xfId="37380"/>
    <cellStyle name="Special 40 3 3" xfId="37381"/>
    <cellStyle name="Special 40 3 4" xfId="37382"/>
    <cellStyle name="Special 40 3 5" xfId="37383"/>
    <cellStyle name="Special 40 3 6" xfId="37384"/>
    <cellStyle name="Special 40 3 7" xfId="37385"/>
    <cellStyle name="Special 40 3 8" xfId="37386"/>
    <cellStyle name="Special 40 3 9" xfId="37387"/>
    <cellStyle name="Special 40 4" xfId="37388"/>
    <cellStyle name="Special 40 4 10" xfId="37389"/>
    <cellStyle name="Special 40 4 11" xfId="37390"/>
    <cellStyle name="Special 40 4 12" xfId="37391"/>
    <cellStyle name="Special 40 4 13" xfId="37392"/>
    <cellStyle name="Special 40 4 2" xfId="37393"/>
    <cellStyle name="Special 40 4 3" xfId="37394"/>
    <cellStyle name="Special 40 4 4" xfId="37395"/>
    <cellStyle name="Special 40 4 5" xfId="37396"/>
    <cellStyle name="Special 40 4 6" xfId="37397"/>
    <cellStyle name="Special 40 4 7" xfId="37398"/>
    <cellStyle name="Special 40 4 8" xfId="37399"/>
    <cellStyle name="Special 40 4 9" xfId="37400"/>
    <cellStyle name="Special 41" xfId="37401"/>
    <cellStyle name="Special 41 2" xfId="37402"/>
    <cellStyle name="Special 41 3" xfId="37403"/>
    <cellStyle name="Special 41 4" xfId="37404"/>
    <cellStyle name="Special 41 5" xfId="37405"/>
    <cellStyle name="Special 41 6" xfId="37406"/>
    <cellStyle name="Special 41 7" xfId="37407"/>
    <cellStyle name="Special 42" xfId="37408"/>
    <cellStyle name="Special 42 2" xfId="37409"/>
    <cellStyle name="Special 42 3" xfId="37410"/>
    <cellStyle name="Special 42 4" xfId="37411"/>
    <cellStyle name="Special 42 5" xfId="37412"/>
    <cellStyle name="Special 42 6" xfId="37413"/>
    <cellStyle name="Special 42 7" xfId="37414"/>
    <cellStyle name="Special 43" xfId="37415"/>
    <cellStyle name="Special 43 2" xfId="37416"/>
    <cellStyle name="Special 43 3" xfId="37417"/>
    <cellStyle name="Special 43 4" xfId="37418"/>
    <cellStyle name="Special 43 5" xfId="37419"/>
    <cellStyle name="Special 43 6" xfId="37420"/>
    <cellStyle name="Special 43 7" xfId="37421"/>
    <cellStyle name="Special 44" xfId="37422"/>
    <cellStyle name="Special 5" xfId="37423"/>
    <cellStyle name="Special 6" xfId="37424"/>
    <cellStyle name="Special 7" xfId="37425"/>
    <cellStyle name="Special 8" xfId="37426"/>
    <cellStyle name="Special 9" xfId="37427"/>
    <cellStyle name="STYL1 - Style1" xfId="37428"/>
    <cellStyle name="STYL1 - Style1 2" xfId="37429"/>
    <cellStyle name="Style 1" xfId="441"/>
    <cellStyle name="Style 1 2" xfId="37430"/>
    <cellStyle name="Style 1 2 2" xfId="38562"/>
    <cellStyle name="Style 1 2 2 2" xfId="38563"/>
    <cellStyle name="Style 1 2 3" xfId="38564"/>
    <cellStyle name="Style 1 3" xfId="38565"/>
    <cellStyle name="Style 1 3 2" xfId="38566"/>
    <cellStyle name="Style 1 3 2 2" xfId="38567"/>
    <cellStyle name="Style 1 3 3" xfId="38568"/>
    <cellStyle name="Style 1 4" xfId="38569"/>
    <cellStyle name="Style 1 4 2" xfId="38570"/>
    <cellStyle name="Style 1 5" xfId="38571"/>
    <cellStyle name="Style 27" xfId="38572"/>
    <cellStyle name="Style 27 2" xfId="38573"/>
    <cellStyle name="Style 35" xfId="38574"/>
    <cellStyle name="Style 35 2" xfId="38575"/>
    <cellStyle name="Style 36" xfId="38576"/>
    <cellStyle name="Style 36 2" xfId="38577"/>
    <cellStyle name="Table  - Style6" xfId="37431"/>
    <cellStyle name="Text" xfId="37432"/>
    <cellStyle name="Text 10" xfId="37433"/>
    <cellStyle name="Text 11" xfId="37434"/>
    <cellStyle name="Text 12" xfId="37435"/>
    <cellStyle name="Text 13" xfId="37436"/>
    <cellStyle name="Text 14" xfId="37437"/>
    <cellStyle name="Text 15" xfId="37438"/>
    <cellStyle name="Text 16" xfId="37439"/>
    <cellStyle name="Text 17" xfId="37440"/>
    <cellStyle name="Text 18" xfId="37441"/>
    <cellStyle name="Text 19" xfId="37442"/>
    <cellStyle name="Text 2" xfId="37443"/>
    <cellStyle name="Text 20" xfId="37444"/>
    <cellStyle name="Text 21" xfId="37445"/>
    <cellStyle name="Text 22" xfId="37446"/>
    <cellStyle name="Text 23" xfId="37447"/>
    <cellStyle name="Text 24" xfId="37448"/>
    <cellStyle name="Text 25" xfId="37449"/>
    <cellStyle name="Text 26" xfId="37450"/>
    <cellStyle name="Text 27" xfId="37451"/>
    <cellStyle name="Text 28" xfId="37452"/>
    <cellStyle name="Text 29" xfId="37453"/>
    <cellStyle name="Text 3" xfId="37454"/>
    <cellStyle name="Text 4" xfId="37455"/>
    <cellStyle name="Text 5" xfId="37456"/>
    <cellStyle name="Text 6" xfId="37457"/>
    <cellStyle name="Text 7" xfId="37458"/>
    <cellStyle name="Text 8" xfId="37459"/>
    <cellStyle name="Text 9" xfId="37460"/>
    <cellStyle name="Tickmark" xfId="37461"/>
    <cellStyle name="Title" xfId="606" builtinId="15" customBuiltin="1"/>
    <cellStyle name="Title  - Style1" xfId="37462"/>
    <cellStyle name="Title 10" xfId="37463"/>
    <cellStyle name="Title 11" xfId="37464"/>
    <cellStyle name="Title 12" xfId="37465"/>
    <cellStyle name="Title 13" xfId="37466"/>
    <cellStyle name="Title 14" xfId="37467"/>
    <cellStyle name="Title 15" xfId="37468"/>
    <cellStyle name="Title 16" xfId="37469"/>
    <cellStyle name="Title 17" xfId="37470"/>
    <cellStyle name="Title 18" xfId="37471"/>
    <cellStyle name="Title 19" xfId="37472"/>
    <cellStyle name="Title 2" xfId="37473"/>
    <cellStyle name="Title 2 2" xfId="37474"/>
    <cellStyle name="Title 2 2 2" xfId="37475"/>
    <cellStyle name="Title 2 3" xfId="37476"/>
    <cellStyle name="Title 20" xfId="37477"/>
    <cellStyle name="Title 21" xfId="37478"/>
    <cellStyle name="Title 22" xfId="37479"/>
    <cellStyle name="Title 23" xfId="37480"/>
    <cellStyle name="Title 3" xfId="37481"/>
    <cellStyle name="Title 4" xfId="37482"/>
    <cellStyle name="Title 4 2" xfId="37483"/>
    <cellStyle name="Title 5" xfId="37484"/>
    <cellStyle name="Title 6" xfId="37485"/>
    <cellStyle name="Title 7" xfId="37486"/>
    <cellStyle name="Title 8" xfId="37487"/>
    <cellStyle name="Title 9" xfId="37488"/>
    <cellStyle name="Titles" xfId="442"/>
    <cellStyle name="Titles 2" xfId="443"/>
    <cellStyle name="Titles 3" xfId="38578"/>
    <cellStyle name="Total" xfId="621" builtinId="25" customBuiltin="1"/>
    <cellStyle name="Total 10" xfId="37489"/>
    <cellStyle name="Total 11" xfId="37490"/>
    <cellStyle name="Total 12" xfId="37491"/>
    <cellStyle name="Total 13" xfId="37492"/>
    <cellStyle name="Total 14" xfId="37493"/>
    <cellStyle name="Total 15" xfId="37494"/>
    <cellStyle name="Total 16" xfId="37495"/>
    <cellStyle name="Total 17" xfId="37496"/>
    <cellStyle name="Total 18" xfId="37497"/>
    <cellStyle name="Total 19" xfId="37498"/>
    <cellStyle name="Total 2" xfId="444"/>
    <cellStyle name="Total 2 11" xfId="37499"/>
    <cellStyle name="Total 2 2" xfId="37500"/>
    <cellStyle name="Total 2 2 2" xfId="37501"/>
    <cellStyle name="Total 2 2 2 10" xfId="37502"/>
    <cellStyle name="Total 2 2 2 11" xfId="37503"/>
    <cellStyle name="Total 2 2 2 12" xfId="37504"/>
    <cellStyle name="Total 2 2 2 13" xfId="37505"/>
    <cellStyle name="Total 2 2 2 2" xfId="37506"/>
    <cellStyle name="Total 2 2 2 3" xfId="37507"/>
    <cellStyle name="Total 2 2 2 4" xfId="37508"/>
    <cellStyle name="Total 2 2 2 5" xfId="37509"/>
    <cellStyle name="Total 2 2 2 6" xfId="37510"/>
    <cellStyle name="Total 2 2 2 7" xfId="37511"/>
    <cellStyle name="Total 2 2 2 8" xfId="37512"/>
    <cellStyle name="Total 2 2 2 9" xfId="37513"/>
    <cellStyle name="Total 2 2 3" xfId="37514"/>
    <cellStyle name="Total 2 2 3 10" xfId="37515"/>
    <cellStyle name="Total 2 2 3 11" xfId="37516"/>
    <cellStyle name="Total 2 2 3 12" xfId="37517"/>
    <cellStyle name="Total 2 2 3 13" xfId="37518"/>
    <cellStyle name="Total 2 2 3 2" xfId="37519"/>
    <cellStyle name="Total 2 2 3 3" xfId="37520"/>
    <cellStyle name="Total 2 2 3 4" xfId="37521"/>
    <cellStyle name="Total 2 2 3 5" xfId="37522"/>
    <cellStyle name="Total 2 2 3 6" xfId="37523"/>
    <cellStyle name="Total 2 2 3 7" xfId="37524"/>
    <cellStyle name="Total 2 2 3 8" xfId="37525"/>
    <cellStyle name="Total 2 2 3 9" xfId="37526"/>
    <cellStyle name="Total 2 2 4" xfId="37527"/>
    <cellStyle name="Total 2 2 4 10" xfId="37528"/>
    <cellStyle name="Total 2 2 4 11" xfId="37529"/>
    <cellStyle name="Total 2 2 4 12" xfId="37530"/>
    <cellStyle name="Total 2 2 4 13" xfId="37531"/>
    <cellStyle name="Total 2 2 4 2" xfId="37532"/>
    <cellStyle name="Total 2 2 4 3" xfId="37533"/>
    <cellStyle name="Total 2 2 4 4" xfId="37534"/>
    <cellStyle name="Total 2 2 4 5" xfId="37535"/>
    <cellStyle name="Total 2 2 4 6" xfId="37536"/>
    <cellStyle name="Total 2 2 4 7" xfId="37537"/>
    <cellStyle name="Total 2 2 4 8" xfId="37538"/>
    <cellStyle name="Total 2 2 4 9" xfId="37539"/>
    <cellStyle name="Total 2 3" xfId="37540"/>
    <cellStyle name="Total 2 3 2" xfId="37541"/>
    <cellStyle name="Total 2 3 2 10" xfId="37542"/>
    <cellStyle name="Total 2 3 2 11" xfId="37543"/>
    <cellStyle name="Total 2 3 2 12" xfId="37544"/>
    <cellStyle name="Total 2 3 2 13" xfId="37545"/>
    <cellStyle name="Total 2 3 2 2" xfId="37546"/>
    <cellStyle name="Total 2 3 2 3" xfId="37547"/>
    <cellStyle name="Total 2 3 2 4" xfId="37548"/>
    <cellStyle name="Total 2 3 2 5" xfId="37549"/>
    <cellStyle name="Total 2 3 2 6" xfId="37550"/>
    <cellStyle name="Total 2 3 2 7" xfId="37551"/>
    <cellStyle name="Total 2 3 2 8" xfId="37552"/>
    <cellStyle name="Total 2 3 2 9" xfId="37553"/>
    <cellStyle name="Total 2 3 3" xfId="37554"/>
    <cellStyle name="Total 2 3 3 10" xfId="37555"/>
    <cellStyle name="Total 2 3 3 11" xfId="37556"/>
    <cellStyle name="Total 2 3 3 12" xfId="37557"/>
    <cellStyle name="Total 2 3 3 13" xfId="37558"/>
    <cellStyle name="Total 2 3 3 2" xfId="37559"/>
    <cellStyle name="Total 2 3 3 3" xfId="37560"/>
    <cellStyle name="Total 2 3 3 4" xfId="37561"/>
    <cellStyle name="Total 2 3 3 5" xfId="37562"/>
    <cellStyle name="Total 2 3 3 6" xfId="37563"/>
    <cellStyle name="Total 2 3 3 7" xfId="37564"/>
    <cellStyle name="Total 2 3 3 8" xfId="37565"/>
    <cellStyle name="Total 2 3 3 9" xfId="37566"/>
    <cellStyle name="Total 2 3 4" xfId="37567"/>
    <cellStyle name="Total 2 3 4 10" xfId="37568"/>
    <cellStyle name="Total 2 3 4 11" xfId="37569"/>
    <cellStyle name="Total 2 3 4 12" xfId="37570"/>
    <cellStyle name="Total 2 3 4 13" xfId="37571"/>
    <cellStyle name="Total 2 3 4 2" xfId="37572"/>
    <cellStyle name="Total 2 3 4 3" xfId="37573"/>
    <cellStyle name="Total 2 3 4 4" xfId="37574"/>
    <cellStyle name="Total 2 3 4 5" xfId="37575"/>
    <cellStyle name="Total 2 3 4 6" xfId="37576"/>
    <cellStyle name="Total 2 3 4 7" xfId="37577"/>
    <cellStyle name="Total 2 3 4 8" xfId="37578"/>
    <cellStyle name="Total 2 3 4 9" xfId="37579"/>
    <cellStyle name="Total 2 4" xfId="37580"/>
    <cellStyle name="Total 2 4 2" xfId="37581"/>
    <cellStyle name="Total 2 4 2 10" xfId="37582"/>
    <cellStyle name="Total 2 4 2 11" xfId="37583"/>
    <cellStyle name="Total 2 4 2 12" xfId="37584"/>
    <cellStyle name="Total 2 4 2 13" xfId="37585"/>
    <cellStyle name="Total 2 4 2 2" xfId="37586"/>
    <cellStyle name="Total 2 4 2 3" xfId="37587"/>
    <cellStyle name="Total 2 4 2 4" xfId="37588"/>
    <cellStyle name="Total 2 4 2 5" xfId="37589"/>
    <cellStyle name="Total 2 4 2 6" xfId="37590"/>
    <cellStyle name="Total 2 4 2 7" xfId="37591"/>
    <cellStyle name="Total 2 4 2 8" xfId="37592"/>
    <cellStyle name="Total 2 4 2 9" xfId="37593"/>
    <cellStyle name="Total 2 4 3" xfId="37594"/>
    <cellStyle name="Total 2 4 3 10" xfId="37595"/>
    <cellStyle name="Total 2 4 3 11" xfId="37596"/>
    <cellStyle name="Total 2 4 3 12" xfId="37597"/>
    <cellStyle name="Total 2 4 3 13" xfId="37598"/>
    <cellStyle name="Total 2 4 3 2" xfId="37599"/>
    <cellStyle name="Total 2 4 3 3" xfId="37600"/>
    <cellStyle name="Total 2 4 3 4" xfId="37601"/>
    <cellStyle name="Total 2 4 3 5" xfId="37602"/>
    <cellStyle name="Total 2 4 3 6" xfId="37603"/>
    <cellStyle name="Total 2 4 3 7" xfId="37604"/>
    <cellStyle name="Total 2 4 3 8" xfId="37605"/>
    <cellStyle name="Total 2 4 3 9" xfId="37606"/>
    <cellStyle name="Total 2 4 4" xfId="37607"/>
    <cellStyle name="Total 2 4 4 10" xfId="37608"/>
    <cellStyle name="Total 2 4 4 11" xfId="37609"/>
    <cellStyle name="Total 2 4 4 12" xfId="37610"/>
    <cellStyle name="Total 2 4 4 13" xfId="37611"/>
    <cellStyle name="Total 2 4 4 2" xfId="37612"/>
    <cellStyle name="Total 2 4 4 3" xfId="37613"/>
    <cellStyle name="Total 2 4 4 4" xfId="37614"/>
    <cellStyle name="Total 2 4 4 5" xfId="37615"/>
    <cellStyle name="Total 2 4 4 6" xfId="37616"/>
    <cellStyle name="Total 2 4 4 7" xfId="37617"/>
    <cellStyle name="Total 2 4 4 8" xfId="37618"/>
    <cellStyle name="Total 2 4 4 9" xfId="37619"/>
    <cellStyle name="Total 2 5" xfId="37620"/>
    <cellStyle name="Total 20" xfId="37621"/>
    <cellStyle name="Total 21" xfId="37622"/>
    <cellStyle name="Total 22" xfId="37623"/>
    <cellStyle name="Total 23" xfId="37624"/>
    <cellStyle name="Total 24" xfId="37625"/>
    <cellStyle name="Total 25" xfId="37626"/>
    <cellStyle name="Total 26" xfId="37627"/>
    <cellStyle name="Total 27" xfId="37628"/>
    <cellStyle name="Total 28" xfId="37629"/>
    <cellStyle name="Total 29" xfId="37630"/>
    <cellStyle name="Total 3" xfId="445"/>
    <cellStyle name="Total 3 2" xfId="37631"/>
    <cellStyle name="Total 3 3" xfId="37632"/>
    <cellStyle name="Total 3 4" xfId="37633"/>
    <cellStyle name="Total 3 5" xfId="37634"/>
    <cellStyle name="Total 30" xfId="37635"/>
    <cellStyle name="Total 31" xfId="37636"/>
    <cellStyle name="Total 32" xfId="37637"/>
    <cellStyle name="Total 33" xfId="37638"/>
    <cellStyle name="Total 34" xfId="37639"/>
    <cellStyle name="Total 35" xfId="37640"/>
    <cellStyle name="Total 36" xfId="37641"/>
    <cellStyle name="Total 37" xfId="37642"/>
    <cellStyle name="Total 38" xfId="37643"/>
    <cellStyle name="Total 39" xfId="37644"/>
    <cellStyle name="Total 4" xfId="538"/>
    <cellStyle name="Total 4 10" xfId="37645"/>
    <cellStyle name="Total 4 11" xfId="37646"/>
    <cellStyle name="Total 4 12" xfId="37647"/>
    <cellStyle name="Total 4 13" xfId="37648"/>
    <cellStyle name="Total 4 14" xfId="37649"/>
    <cellStyle name="Total 4 15" xfId="37650"/>
    <cellStyle name="Total 4 16" xfId="37651"/>
    <cellStyle name="Total 4 17" xfId="37652"/>
    <cellStyle name="Total 4 18" xfId="37653"/>
    <cellStyle name="Total 4 19" xfId="37654"/>
    <cellStyle name="Total 4 2" xfId="37655"/>
    <cellStyle name="Total 4 20" xfId="37656"/>
    <cellStyle name="Total 4 21" xfId="37657"/>
    <cellStyle name="Total 4 3" xfId="37658"/>
    <cellStyle name="Total 4 4" xfId="37659"/>
    <cellStyle name="Total 4 5" xfId="37660"/>
    <cellStyle name="Total 4 6" xfId="37661"/>
    <cellStyle name="Total 4 7" xfId="37662"/>
    <cellStyle name="Total 4 8" xfId="37663"/>
    <cellStyle name="Total 4 9" xfId="37664"/>
    <cellStyle name="Total 40" xfId="37665"/>
    <cellStyle name="Total 40 2" xfId="37666"/>
    <cellStyle name="Total 40 2 10" xfId="37667"/>
    <cellStyle name="Total 40 2 11" xfId="37668"/>
    <cellStyle name="Total 40 2 12" xfId="37669"/>
    <cellStyle name="Total 40 2 13" xfId="37670"/>
    <cellStyle name="Total 40 2 2" xfId="37671"/>
    <cellStyle name="Total 40 2 3" xfId="37672"/>
    <cellStyle name="Total 40 2 4" xfId="37673"/>
    <cellStyle name="Total 40 2 5" xfId="37674"/>
    <cellStyle name="Total 40 2 6" xfId="37675"/>
    <cellStyle name="Total 40 2 7" xfId="37676"/>
    <cellStyle name="Total 40 2 8" xfId="37677"/>
    <cellStyle name="Total 40 2 9" xfId="37678"/>
    <cellStyle name="Total 40 3" xfId="37679"/>
    <cellStyle name="Total 40 3 10" xfId="37680"/>
    <cellStyle name="Total 40 3 11" xfId="37681"/>
    <cellStyle name="Total 40 3 12" xfId="37682"/>
    <cellStyle name="Total 40 3 13" xfId="37683"/>
    <cellStyle name="Total 40 3 2" xfId="37684"/>
    <cellStyle name="Total 40 3 3" xfId="37685"/>
    <cellStyle name="Total 40 3 4" xfId="37686"/>
    <cellStyle name="Total 40 3 5" xfId="37687"/>
    <cellStyle name="Total 40 3 6" xfId="37688"/>
    <cellStyle name="Total 40 3 7" xfId="37689"/>
    <cellStyle name="Total 40 3 8" xfId="37690"/>
    <cellStyle name="Total 40 3 9" xfId="37691"/>
    <cellStyle name="Total 40 4" xfId="37692"/>
    <cellStyle name="Total 40 4 10" xfId="37693"/>
    <cellStyle name="Total 40 4 11" xfId="37694"/>
    <cellStyle name="Total 40 4 12" xfId="37695"/>
    <cellStyle name="Total 40 4 13" xfId="37696"/>
    <cellStyle name="Total 40 4 2" xfId="37697"/>
    <cellStyle name="Total 40 4 3" xfId="37698"/>
    <cellStyle name="Total 40 4 4" xfId="37699"/>
    <cellStyle name="Total 40 4 5" xfId="37700"/>
    <cellStyle name="Total 40 4 6" xfId="37701"/>
    <cellStyle name="Total 40 4 7" xfId="37702"/>
    <cellStyle name="Total 40 4 8" xfId="37703"/>
    <cellStyle name="Total 40 4 9" xfId="37704"/>
    <cellStyle name="Total 41" xfId="37705"/>
    <cellStyle name="Total 41 2" xfId="37706"/>
    <cellStyle name="Total 41 2 10" xfId="37707"/>
    <cellStyle name="Total 41 2 11" xfId="37708"/>
    <cellStyle name="Total 41 2 12" xfId="37709"/>
    <cellStyle name="Total 41 2 13" xfId="37710"/>
    <cellStyle name="Total 41 2 2" xfId="37711"/>
    <cellStyle name="Total 41 2 3" xfId="37712"/>
    <cellStyle name="Total 41 2 4" xfId="37713"/>
    <cellStyle name="Total 41 2 5" xfId="37714"/>
    <cellStyle name="Total 41 2 6" xfId="37715"/>
    <cellStyle name="Total 41 2 7" xfId="37716"/>
    <cellStyle name="Total 41 2 8" xfId="37717"/>
    <cellStyle name="Total 41 2 9" xfId="37718"/>
    <cellStyle name="Total 41 3" xfId="37719"/>
    <cellStyle name="Total 41 3 10" xfId="37720"/>
    <cellStyle name="Total 41 3 11" xfId="37721"/>
    <cellStyle name="Total 41 3 12" xfId="37722"/>
    <cellStyle name="Total 41 3 13" xfId="37723"/>
    <cellStyle name="Total 41 3 2" xfId="37724"/>
    <cellStyle name="Total 41 3 3" xfId="37725"/>
    <cellStyle name="Total 41 3 4" xfId="37726"/>
    <cellStyle name="Total 41 3 5" xfId="37727"/>
    <cellStyle name="Total 41 3 6" xfId="37728"/>
    <cellStyle name="Total 41 3 7" xfId="37729"/>
    <cellStyle name="Total 41 3 8" xfId="37730"/>
    <cellStyle name="Total 41 3 9" xfId="37731"/>
    <cellStyle name="Total 41 4" xfId="37732"/>
    <cellStyle name="Total 41 4 10" xfId="37733"/>
    <cellStyle name="Total 41 4 11" xfId="37734"/>
    <cellStyle name="Total 41 4 12" xfId="37735"/>
    <cellStyle name="Total 41 4 13" xfId="37736"/>
    <cellStyle name="Total 41 4 2" xfId="37737"/>
    <cellStyle name="Total 41 4 3" xfId="37738"/>
    <cellStyle name="Total 41 4 4" xfId="37739"/>
    <cellStyle name="Total 41 4 5" xfId="37740"/>
    <cellStyle name="Total 41 4 6" xfId="37741"/>
    <cellStyle name="Total 41 4 7" xfId="37742"/>
    <cellStyle name="Total 41 4 8" xfId="37743"/>
    <cellStyle name="Total 41 4 9" xfId="37744"/>
    <cellStyle name="Total 42" xfId="37745"/>
    <cellStyle name="Total 42 2" xfId="37746"/>
    <cellStyle name="Total 42 3" xfId="37747"/>
    <cellStyle name="Total 42 4" xfId="37748"/>
    <cellStyle name="Total 42 5" xfId="37749"/>
    <cellStyle name="Total 42 6" xfId="37750"/>
    <cellStyle name="Total 42 7" xfId="37751"/>
    <cellStyle name="Total 43" xfId="37752"/>
    <cellStyle name="Total 43 2" xfId="37753"/>
    <cellStyle name="Total 43 3" xfId="37754"/>
    <cellStyle name="Total 43 4" xfId="37755"/>
    <cellStyle name="Total 43 5" xfId="37756"/>
    <cellStyle name="Total 43 6" xfId="37757"/>
    <cellStyle name="Total 43 7" xfId="37758"/>
    <cellStyle name="Total 44" xfId="37759"/>
    <cellStyle name="Total 44 2" xfId="37760"/>
    <cellStyle name="Total 44 3" xfId="37761"/>
    <cellStyle name="Total 44 4" xfId="37762"/>
    <cellStyle name="Total 44 5" xfId="37763"/>
    <cellStyle name="Total 44 6" xfId="37764"/>
    <cellStyle name="Total 44 7" xfId="37765"/>
    <cellStyle name="Total 45" xfId="37766"/>
    <cellStyle name="Total 46" xfId="37767"/>
    <cellStyle name="Total 5" xfId="37768"/>
    <cellStyle name="Total 5 2" xfId="37769"/>
    <cellStyle name="Total 5 3" xfId="37770"/>
    <cellStyle name="Total 5 4" xfId="37771"/>
    <cellStyle name="Total 5 5" xfId="37772"/>
    <cellStyle name="Total 5 6" xfId="37773"/>
    <cellStyle name="Total 5 6 10" xfId="37774"/>
    <cellStyle name="Total 5 6 11" xfId="37775"/>
    <cellStyle name="Total 5 6 12" xfId="37776"/>
    <cellStyle name="Total 5 6 13" xfId="37777"/>
    <cellStyle name="Total 5 6 2" xfId="37778"/>
    <cellStyle name="Total 5 6 3" xfId="37779"/>
    <cellStyle name="Total 5 6 4" xfId="37780"/>
    <cellStyle name="Total 5 6 5" xfId="37781"/>
    <cellStyle name="Total 5 6 6" xfId="37782"/>
    <cellStyle name="Total 5 6 7" xfId="37783"/>
    <cellStyle name="Total 5 6 8" xfId="37784"/>
    <cellStyle name="Total 5 6 9" xfId="37785"/>
    <cellStyle name="Total 5 7" xfId="37786"/>
    <cellStyle name="Total 5 7 10" xfId="37787"/>
    <cellStyle name="Total 5 7 11" xfId="37788"/>
    <cellStyle name="Total 5 7 12" xfId="37789"/>
    <cellStyle name="Total 5 7 13" xfId="37790"/>
    <cellStyle name="Total 5 7 2" xfId="37791"/>
    <cellStyle name="Total 5 7 3" xfId="37792"/>
    <cellStyle name="Total 5 7 4" xfId="37793"/>
    <cellStyle name="Total 5 7 5" xfId="37794"/>
    <cellStyle name="Total 5 7 6" xfId="37795"/>
    <cellStyle name="Total 5 7 7" xfId="37796"/>
    <cellStyle name="Total 5 7 8" xfId="37797"/>
    <cellStyle name="Total 5 7 9" xfId="37798"/>
    <cellStyle name="Total 5 8" xfId="37799"/>
    <cellStyle name="Total 5 8 10" xfId="37800"/>
    <cellStyle name="Total 5 8 11" xfId="37801"/>
    <cellStyle name="Total 5 8 12" xfId="37802"/>
    <cellStyle name="Total 5 8 13" xfId="37803"/>
    <cellStyle name="Total 5 8 2" xfId="37804"/>
    <cellStyle name="Total 5 8 3" xfId="37805"/>
    <cellStyle name="Total 5 8 4" xfId="37806"/>
    <cellStyle name="Total 5 8 5" xfId="37807"/>
    <cellStyle name="Total 5 8 6" xfId="37808"/>
    <cellStyle name="Total 5 8 7" xfId="37809"/>
    <cellStyle name="Total 5 8 8" xfId="37810"/>
    <cellStyle name="Total 5 8 9" xfId="37811"/>
    <cellStyle name="Total 6" xfId="37812"/>
    <cellStyle name="Total 7" xfId="37813"/>
    <cellStyle name="Total 8" xfId="37814"/>
    <cellStyle name="Total 9" xfId="37815"/>
    <cellStyle name="Total2 - Style2" xfId="446"/>
    <cellStyle name="TotCol - Style5" xfId="37816"/>
    <cellStyle name="TotRow - Style4" xfId="37817"/>
    <cellStyle name="TRANSMISSION RELIABILITY PORTION OF PROJECT" xfId="447"/>
    <cellStyle name="Tusental (0)_pldt" xfId="37818"/>
    <cellStyle name="Tusental_pldt" xfId="37819"/>
    <cellStyle name="Underl - Style4" xfId="448"/>
    <cellStyle name="UNLocked" xfId="37820"/>
    <cellStyle name="UNLocked 10" xfId="37821"/>
    <cellStyle name="UNLocked 11" xfId="37822"/>
    <cellStyle name="UNLocked 12" xfId="37823"/>
    <cellStyle name="UNLocked 13" xfId="37824"/>
    <cellStyle name="UNLocked 14" xfId="37825"/>
    <cellStyle name="UNLocked 15" xfId="37826"/>
    <cellStyle name="UNLocked 16" xfId="37827"/>
    <cellStyle name="UNLocked 17" xfId="37828"/>
    <cellStyle name="UNLocked 18" xfId="37829"/>
    <cellStyle name="UNLocked 19" xfId="37830"/>
    <cellStyle name="UNLocked 2" xfId="37831"/>
    <cellStyle name="UNLocked 20" xfId="37832"/>
    <cellStyle name="UNLocked 21" xfId="37833"/>
    <cellStyle name="UNLocked 22" xfId="37834"/>
    <cellStyle name="UNLocked 23" xfId="37835"/>
    <cellStyle name="UNLocked 24" xfId="37836"/>
    <cellStyle name="UNLocked 25" xfId="37837"/>
    <cellStyle name="UNLocked 26" xfId="37838"/>
    <cellStyle name="UNLocked 27" xfId="37839"/>
    <cellStyle name="UNLocked 28" xfId="37840"/>
    <cellStyle name="UNLocked 29" xfId="37841"/>
    <cellStyle name="UNLocked 3" xfId="37842"/>
    <cellStyle name="UNLocked 3 10" xfId="37843"/>
    <cellStyle name="UNLocked 3 11" xfId="37844"/>
    <cellStyle name="UNLocked 3 12" xfId="37845"/>
    <cellStyle name="UNLocked 3 13" xfId="37846"/>
    <cellStyle name="UNLocked 3 14" xfId="37847"/>
    <cellStyle name="UNLocked 3 15" xfId="37848"/>
    <cellStyle name="UNLocked 3 16" xfId="37849"/>
    <cellStyle name="UNLocked 3 17" xfId="37850"/>
    <cellStyle name="UNLocked 3 18" xfId="37851"/>
    <cellStyle name="UNLocked 3 19" xfId="37852"/>
    <cellStyle name="UNLocked 3 2" xfId="37853"/>
    <cellStyle name="UNLocked 3 20" xfId="37854"/>
    <cellStyle name="UNLocked 3 21" xfId="37855"/>
    <cellStyle name="UNLocked 3 3" xfId="37856"/>
    <cellStyle name="UNLocked 3 4" xfId="37857"/>
    <cellStyle name="UNLocked 3 5" xfId="37858"/>
    <cellStyle name="UNLocked 3 6" xfId="37859"/>
    <cellStyle name="UNLocked 3 7" xfId="37860"/>
    <cellStyle name="UNLocked 3 8" xfId="37861"/>
    <cellStyle name="UNLocked 3 9" xfId="37862"/>
    <cellStyle name="UNLocked 30" xfId="37863"/>
    <cellStyle name="UNLocked 31" xfId="37864"/>
    <cellStyle name="UNLocked 32" xfId="37865"/>
    <cellStyle name="UNLocked 33" xfId="37866"/>
    <cellStyle name="UNLocked 34" xfId="37867"/>
    <cellStyle name="UNLocked 35" xfId="37868"/>
    <cellStyle name="UNLocked 36" xfId="37869"/>
    <cellStyle name="UNLocked 37" xfId="37870"/>
    <cellStyle name="UNLocked 38" xfId="37871"/>
    <cellStyle name="UNLocked 39" xfId="37872"/>
    <cellStyle name="UNLocked 4" xfId="37873"/>
    <cellStyle name="UNLocked 40" xfId="37874"/>
    <cellStyle name="UNLocked 41" xfId="37875"/>
    <cellStyle name="UNLocked 42" xfId="37876"/>
    <cellStyle name="UNLocked 43" xfId="37877"/>
    <cellStyle name="UNLocked 44" xfId="37878"/>
    <cellStyle name="UNLocked 45" xfId="37879"/>
    <cellStyle name="UNLocked 46" xfId="37880"/>
    <cellStyle name="UNLocked 47" xfId="37881"/>
    <cellStyle name="UNLocked 48" xfId="37882"/>
    <cellStyle name="UNLocked 49" xfId="37883"/>
    <cellStyle name="UNLocked 5" xfId="37884"/>
    <cellStyle name="UNLocked 50" xfId="37885"/>
    <cellStyle name="UNLocked 51" xfId="37886"/>
    <cellStyle name="UNLocked 52" xfId="37887"/>
    <cellStyle name="UNLocked 53" xfId="37888"/>
    <cellStyle name="UNLocked 54" xfId="37889"/>
    <cellStyle name="UNLocked 55" xfId="37890"/>
    <cellStyle name="UNLocked 55 2" xfId="37891"/>
    <cellStyle name="UNLocked 56" xfId="37892"/>
    <cellStyle name="UNLocked 57" xfId="37893"/>
    <cellStyle name="UNLocked 58" xfId="37894"/>
    <cellStyle name="UNLocked 59" xfId="37895"/>
    <cellStyle name="UNLocked 6" xfId="37896"/>
    <cellStyle name="UNLocked 60" xfId="37897"/>
    <cellStyle name="UNLocked 61" xfId="37898"/>
    <cellStyle name="UNLocked 7" xfId="37899"/>
    <cellStyle name="UNLocked 8" xfId="37900"/>
    <cellStyle name="UNLocked 9" xfId="37901"/>
    <cellStyle name="Unprot" xfId="37902"/>
    <cellStyle name="Unprot 2" xfId="38579"/>
    <cellStyle name="Unprot$" xfId="37903"/>
    <cellStyle name="Unprot$ 2" xfId="38580"/>
    <cellStyle name="Unprot$ 3" xfId="38581"/>
    <cellStyle name="Unprotect" xfId="37904"/>
    <cellStyle name="Valuta (0)_pldt" xfId="37905"/>
    <cellStyle name="Valuta_pldt" xfId="37906"/>
    <cellStyle name="Warning Text" xfId="619" builtinId="11" customBuiltin="1"/>
    <cellStyle name="Warning Text 2" xfId="449"/>
    <cellStyle name="Warning Text 2 2" xfId="38582"/>
    <cellStyle name="Warning Text 3" xfId="539"/>
    <cellStyle name="Warning Text 3 2" xfId="38583"/>
    <cellStyle name="Warning Text 4" xfId="37907"/>
    <cellStyle name="Warning Text 5" xfId="38584"/>
  </cellStyles>
  <dxfs count="3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_(* #,##0_);_(* \(#,##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Documents%20and%20Settings\p04092.000\Local%20Settings\Temporary%20Internet%20Files\OLK1AC\RECOV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\2011\Results%20-%20December%202011\Models\Wyoming\JAM%20December%202011%20Results%20W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33683\AppData\Local\Temp\xSAPtemp388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20832\LOCALS~1\Temp\xSAPtemp55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05771\LOCALS~1\Temp\xSAPtemp867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\CraigS\1%20-%20MISC%20PROJECTS\MASTER%20MODEL%20REVIEW\Models%20as%20of%20Mon%20Dec%2011\RAM%20-%20UT%20-%20Dec%2020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21027\Local%20Settings\Temporary%20Internet%20Files\Content.Outlook\ANWNCKU5\JARS%20Depreciation%20Issue\JARS%20Asset%20Variances%20-%20FY2012%20Jan%20thru%20Jun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LREG1\ARCHIVE\2007\SEMI%20Jun%202007\Models\Oregon%20Semi%20Jun07%20Models\OR%20JAM%20Semi%20Jun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"/>
      <sheetName val="Function1149"/>
      <sheetName val="Non-NPC Results"/>
      <sheetName val="Results"/>
      <sheetName val="Report"/>
      <sheetName val="NRO"/>
      <sheetName val="UTCR"/>
      <sheetName val="ADJ"/>
      <sheetName val="URO"/>
      <sheetName val="2010 Protocol ECD"/>
      <sheetName val="ECD"/>
      <sheetName val="Unadj Data for RAM"/>
      <sheetName val="Variables"/>
      <sheetName val="Inputs"/>
      <sheetName val="Factors"/>
      <sheetName val="CWC"/>
      <sheetName val="WelcomeDialog"/>
      <sheetName val="Macro"/>
    </sheetNames>
    <sheetDataSet>
      <sheetData sheetId="0">
        <row r="198">
          <cell r="F198" t="str">
            <v>P</v>
          </cell>
        </row>
      </sheetData>
      <sheetData sheetId="1">
        <row r="6">
          <cell r="E6" t="str">
            <v>ACCMDIT</v>
          </cell>
          <cell r="F6" t="str">
            <v>Deferred Income Tax - Balance</v>
          </cell>
          <cell r="I6">
            <v>0.68399527163731999</v>
          </cell>
          <cell r="J6">
            <v>0.21980548584597029</v>
          </cell>
          <cell r="K6">
            <v>6.850019381629692E-2</v>
          </cell>
          <cell r="L6">
            <v>0</v>
          </cell>
          <cell r="M6">
            <v>1.5776350859476963E-4</v>
          </cell>
          <cell r="N6">
            <v>2.743365063811265E-2</v>
          </cell>
          <cell r="O6">
            <v>1.0763455370530992E-4</v>
          </cell>
          <cell r="P6">
            <v>0</v>
          </cell>
        </row>
        <row r="7">
          <cell r="E7" t="str">
            <v>CWC</v>
          </cell>
          <cell r="F7" t="str">
            <v>Cash Working Capital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</row>
        <row r="8">
          <cell r="E8" t="str">
            <v>D_SPLIT</v>
          </cell>
          <cell r="F8" t="str">
            <v>Distribution Slit between Functions</v>
          </cell>
          <cell r="I8">
            <v>0</v>
          </cell>
          <cell r="J8">
            <v>0</v>
          </cell>
          <cell r="K8">
            <v>0.70075589990769827</v>
          </cell>
          <cell r="L8">
            <v>0</v>
          </cell>
          <cell r="M8">
            <v>0</v>
          </cell>
          <cell r="N8">
            <v>0.29924410009230168</v>
          </cell>
          <cell r="O8">
            <v>0</v>
          </cell>
          <cell r="P8">
            <v>0</v>
          </cell>
        </row>
        <row r="9">
          <cell r="E9" t="str">
            <v>DITEXP</v>
          </cell>
          <cell r="F9" t="str">
            <v>Deferred Income Tax - Expense</v>
          </cell>
          <cell r="I9" t="e">
            <v>#DIV/0!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</row>
        <row r="10">
          <cell r="E10" t="str">
            <v>FIT</v>
          </cell>
          <cell r="F10" t="str">
            <v>Federal Income Taxes</v>
          </cell>
          <cell r="I10" t="e">
            <v>#VALUE!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</row>
        <row r="11">
          <cell r="E11" t="str">
            <v>GP</v>
          </cell>
          <cell r="F11" t="str">
            <v>Gross Plant</v>
          </cell>
          <cell r="I11">
            <v>0.50204626835147104</v>
          </cell>
          <cell r="J11">
            <v>0.20188494096029688</v>
          </cell>
          <cell r="K11">
            <v>0.26961828291088652</v>
          </cell>
          <cell r="L11">
            <v>0</v>
          </cell>
          <cell r="M11">
            <v>5.9055597972545622E-3</v>
          </cell>
          <cell r="N11">
            <v>1.6678800397488005E-2</v>
          </cell>
          <cell r="O11">
            <v>3.8661475826029285E-3</v>
          </cell>
          <cell r="P11">
            <v>0</v>
          </cell>
        </row>
        <row r="12">
          <cell r="E12" t="str">
            <v>IBT</v>
          </cell>
          <cell r="F12" t="str">
            <v>Income Before Taxes</v>
          </cell>
          <cell r="I12" t="e">
            <v>#VALUE!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</row>
        <row r="13">
          <cell r="E13" t="str">
            <v>NP</v>
          </cell>
          <cell r="F13" t="str">
            <v>Net Plant</v>
          </cell>
          <cell r="I13">
            <v>0.5107330141481522</v>
          </cell>
          <cell r="J13">
            <v>0.22103089890243255</v>
          </cell>
          <cell r="K13">
            <v>0.24962413665776828</v>
          </cell>
          <cell r="L13">
            <v>0</v>
          </cell>
          <cell r="M13">
            <v>2.712140403768183E-3</v>
          </cell>
          <cell r="N13">
            <v>1.3457188010333963E-2</v>
          </cell>
          <cell r="O13">
            <v>2.4426218775447156E-3</v>
          </cell>
          <cell r="P13">
            <v>0</v>
          </cell>
        </row>
        <row r="14">
          <cell r="E14" t="str">
            <v>PT</v>
          </cell>
          <cell r="F14" t="str">
            <v>Production / Transmission</v>
          </cell>
          <cell r="I14">
            <v>0.69445984934071514</v>
          </cell>
          <cell r="J14">
            <v>0.3055401506592848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E15" t="str">
            <v>PTD</v>
          </cell>
          <cell r="F15" t="str">
            <v>Prod, Trans, Dist Plant</v>
          </cell>
          <cell r="I15">
            <v>0.5018285712337609</v>
          </cell>
          <cell r="J15">
            <v>0.22078854149085719</v>
          </cell>
          <cell r="K15">
            <v>0.26855493899392469</v>
          </cell>
          <cell r="L15">
            <v>0</v>
          </cell>
          <cell r="M15">
            <v>0</v>
          </cell>
          <cell r="N15">
            <v>8.827948281457285E-3</v>
          </cell>
          <cell r="O15">
            <v>0</v>
          </cell>
          <cell r="P15">
            <v>0</v>
          </cell>
        </row>
        <row r="16">
          <cell r="E16" t="str">
            <v>REVREQ</v>
          </cell>
          <cell r="F16" t="str">
            <v>Revenue Requirement</v>
          </cell>
          <cell r="I16">
            <v>0.50836621007191862</v>
          </cell>
          <cell r="J16">
            <v>8.4456287074023334E-2</v>
          </cell>
          <cell r="K16">
            <v>0.16075814938525548</v>
          </cell>
          <cell r="L16">
            <v>2.5523351357681212E-11</v>
          </cell>
          <cell r="M16">
            <v>1.7573718358199056E-2</v>
          </cell>
          <cell r="N16">
            <v>1.8069080839334135E-2</v>
          </cell>
          <cell r="O16">
            <v>6.6384879844574212E-3</v>
          </cell>
          <cell r="P16">
            <v>0</v>
          </cell>
        </row>
        <row r="17">
          <cell r="E17" t="str">
            <v>T_SPLIT</v>
          </cell>
          <cell r="F17" t="str">
            <v>Transmission Split</v>
          </cell>
          <cell r="I17">
            <v>2.2569499772130262E-2</v>
          </cell>
          <cell r="J17">
            <v>0.97743050022786959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E18" t="str">
            <v>TD</v>
          </cell>
          <cell r="F18" t="str">
            <v>Transmission / Distribution</v>
          </cell>
          <cell r="I18">
            <v>0</v>
          </cell>
          <cell r="J18">
            <v>0.44319792091982757</v>
          </cell>
          <cell r="K18">
            <v>0.53908137537919865</v>
          </cell>
          <cell r="L18">
            <v>0</v>
          </cell>
          <cell r="M18">
            <v>0</v>
          </cell>
          <cell r="N18">
            <v>1.7720703700973773E-2</v>
          </cell>
          <cell r="O18">
            <v>0</v>
          </cell>
          <cell r="P18">
            <v>0</v>
          </cell>
        </row>
        <row r="20">
          <cell r="F20" t="str">
            <v>External Factors</v>
          </cell>
        </row>
        <row r="21">
          <cell r="E21" t="str">
            <v>ANC</v>
          </cell>
          <cell r="F21" t="str">
            <v>Ancillary Function</v>
          </cell>
          <cell r="I21">
            <v>0</v>
          </cell>
          <cell r="J21">
            <v>0</v>
          </cell>
          <cell r="K21">
            <v>0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E22" t="str">
            <v>B_CENTER</v>
          </cell>
          <cell r="F22" t="str">
            <v>Business Centers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0.59444107175277716</v>
          </cell>
          <cell r="N22">
            <v>0</v>
          </cell>
          <cell r="O22">
            <v>0.40555892824722278</v>
          </cell>
          <cell r="P22">
            <v>0</v>
          </cell>
        </row>
        <row r="23">
          <cell r="E23" t="str">
            <v>BOOKDEPR</v>
          </cell>
          <cell r="F23" t="str">
            <v>Book Depreciation</v>
          </cell>
          <cell r="I23">
            <v>0.46824084675586425</v>
          </cell>
          <cell r="J23">
            <v>0.16733002521746299</v>
          </cell>
          <cell r="K23">
            <v>0.34532396332993925</v>
          </cell>
          <cell r="L23">
            <v>0</v>
          </cell>
          <cell r="M23">
            <v>3.1890205317283652E-3</v>
          </cell>
          <cell r="N23">
            <v>1.5915984483762056E-2</v>
          </cell>
          <cell r="O23">
            <v>1.5968124310771437E-7</v>
          </cell>
          <cell r="P23">
            <v>0</v>
          </cell>
        </row>
        <row r="24">
          <cell r="E24" t="str">
            <v>C_METER</v>
          </cell>
          <cell r="F24" t="str">
            <v>Customer Metering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</row>
        <row r="25">
          <cell r="E25" t="str">
            <v>C_SERVICE</v>
          </cell>
          <cell r="F25" t="str">
            <v>Customer Other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</row>
        <row r="26">
          <cell r="E26" t="str">
            <v>COM_EQ</v>
          </cell>
          <cell r="F26" t="str">
            <v>Communication Equipment Acct 397</v>
          </cell>
          <cell r="I26">
            <v>0.16918</v>
          </cell>
          <cell r="J26">
            <v>0.30689499999999997</v>
          </cell>
          <cell r="K26">
            <v>0.47829199999999999</v>
          </cell>
          <cell r="L26">
            <v>0</v>
          </cell>
          <cell r="M26">
            <v>0</v>
          </cell>
          <cell r="N26">
            <v>0</v>
          </cell>
          <cell r="O26">
            <v>4.5633E-2</v>
          </cell>
          <cell r="P26">
            <v>0</v>
          </cell>
        </row>
        <row r="27">
          <cell r="E27" t="str">
            <v>CSS_SYS</v>
          </cell>
          <cell r="F27" t="str">
            <v>CSS System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0.52975615876075532</v>
          </cell>
          <cell r="N27">
            <v>0.14582143151456503</v>
          </cell>
          <cell r="O27">
            <v>0.32442240972467967</v>
          </cell>
          <cell r="P27">
            <v>0</v>
          </cell>
        </row>
        <row r="28">
          <cell r="E28" t="str">
            <v>CUST</v>
          </cell>
          <cell r="F28" t="str">
            <v>Customer Billing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</row>
        <row r="29">
          <cell r="E29" t="str">
            <v>CUST901</v>
          </cell>
          <cell r="F29" t="str">
            <v>Supervision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0.43729565529150211</v>
          </cell>
          <cell r="N29">
            <v>0.23138577244629063</v>
          </cell>
          <cell r="O29">
            <v>0.33131857226220718</v>
          </cell>
          <cell r="P29">
            <v>0</v>
          </cell>
        </row>
        <row r="30">
          <cell r="E30" t="str">
            <v>CUST903</v>
          </cell>
          <cell r="F30" t="str">
            <v>Cust. Records &amp; Coll. Exp.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0.91698158457168033</v>
          </cell>
          <cell r="N30">
            <v>0</v>
          </cell>
          <cell r="O30">
            <v>8.3018415428319683E-2</v>
          </cell>
          <cell r="P30">
            <v>0</v>
          </cell>
        </row>
        <row r="31">
          <cell r="E31" t="str">
            <v>CUST905</v>
          </cell>
          <cell r="F31" t="str">
            <v>Misc. Customer Acct. Exp.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6.8951083010194937E-3</v>
          </cell>
          <cell r="N31">
            <v>7.9882665955725175E-3</v>
          </cell>
          <cell r="O31">
            <v>0.98511662510340792</v>
          </cell>
          <cell r="P31">
            <v>0</v>
          </cell>
        </row>
        <row r="32">
          <cell r="E32" t="str">
            <v>D</v>
          </cell>
          <cell r="F32" t="str">
            <v>Distribution Only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E33" t="str">
            <v>DDS2</v>
          </cell>
          <cell r="F33" t="str">
            <v>Deferred Debits - Situs</v>
          </cell>
          <cell r="I33">
            <v>0.62940526940060448</v>
          </cell>
          <cell r="J33">
            <v>9.7905597274876147E-2</v>
          </cell>
          <cell r="K33">
            <v>0.15750348266297354</v>
          </cell>
          <cell r="L33">
            <v>0</v>
          </cell>
          <cell r="M33">
            <v>0.10792631377096548</v>
          </cell>
          <cell r="N33">
            <v>7.259336890580146E-3</v>
          </cell>
          <cell r="O33">
            <v>0</v>
          </cell>
          <cell r="P33">
            <v>0</v>
          </cell>
        </row>
        <row r="34">
          <cell r="E34" t="str">
            <v>DDS6</v>
          </cell>
          <cell r="F34" t="str">
            <v>Deferred Debits - Situs</v>
          </cell>
          <cell r="I34">
            <v>0.43772424956692402</v>
          </cell>
          <cell r="J34">
            <v>0.20875226193852539</v>
          </cell>
          <cell r="K34">
            <v>0.33804528256697924</v>
          </cell>
          <cell r="L34">
            <v>0</v>
          </cell>
          <cell r="M34">
            <v>0</v>
          </cell>
          <cell r="N34">
            <v>1.5478205927571202E-2</v>
          </cell>
          <cell r="O34">
            <v>0</v>
          </cell>
          <cell r="P34">
            <v>0</v>
          </cell>
        </row>
        <row r="35">
          <cell r="E35" t="str">
            <v>DDSO2</v>
          </cell>
          <cell r="F35" t="str">
            <v>Deferred Debits - System Overhead</v>
          </cell>
          <cell r="I35">
            <v>0.27087658344404147</v>
          </cell>
          <cell r="J35">
            <v>7.3745948379595638E-2</v>
          </cell>
          <cell r="K35">
            <v>0.65528304603961973</v>
          </cell>
          <cell r="L35">
            <v>0</v>
          </cell>
          <cell r="M35">
            <v>0</v>
          </cell>
          <cell r="N35">
            <v>9.4422136743242934E-5</v>
          </cell>
          <cell r="O35">
            <v>0</v>
          </cell>
          <cell r="P35">
            <v>0</v>
          </cell>
        </row>
        <row r="36">
          <cell r="E36" t="str">
            <v>DDSO6</v>
          </cell>
          <cell r="F36" t="str">
            <v>Deferred Debits - System Overhead</v>
          </cell>
          <cell r="I36">
            <v>0</v>
          </cell>
          <cell r="J36">
            <v>0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E37" t="str">
            <v>DEFSG</v>
          </cell>
          <cell r="F37" t="str">
            <v>Deferred Debit - System Generation</v>
          </cell>
          <cell r="I37">
            <v>0.43214035143260399</v>
          </cell>
          <cell r="J37">
            <v>0.56785964856739601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E38" t="str">
            <v>DSM</v>
          </cell>
          <cell r="F38" t="str">
            <v>Demand Side Management</v>
          </cell>
          <cell r="I38">
            <v>0</v>
          </cell>
          <cell r="J38">
            <v>0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E39" t="str">
            <v>DPW</v>
          </cell>
          <cell r="F39" t="str">
            <v>Distribution Poles &amp; Wires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E40" t="str">
            <v>ESD</v>
          </cell>
          <cell r="F40" t="str">
            <v>Environmental Services Department</v>
          </cell>
          <cell r="I40">
            <v>0.3</v>
          </cell>
          <cell r="J40">
            <v>0.1</v>
          </cell>
          <cell r="K40">
            <v>0.6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E41" t="str">
            <v>FERC</v>
          </cell>
          <cell r="F41" t="str">
            <v>FERC Fees</v>
          </cell>
          <cell r="I41">
            <v>0.70421323483111053</v>
          </cell>
          <cell r="J41">
            <v>0.29578676516888952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E42" t="str">
            <v>G</v>
          </cell>
          <cell r="F42" t="str">
            <v>General Plant</v>
          </cell>
          <cell r="I42">
            <v>0.24431061709762689</v>
          </cell>
          <cell r="J42">
            <v>0.21591167746538384</v>
          </cell>
          <cell r="K42">
            <v>0.48994958257006077</v>
          </cell>
          <cell r="L42">
            <v>0</v>
          </cell>
          <cell r="M42">
            <v>1.6196344936071194E-2</v>
          </cell>
          <cell r="N42">
            <v>2.2581780536788779E-2</v>
          </cell>
          <cell r="O42">
            <v>1.1049997394068322E-2</v>
          </cell>
          <cell r="P42">
            <v>0</v>
          </cell>
        </row>
        <row r="43">
          <cell r="E43" t="str">
            <v>G-DGP</v>
          </cell>
          <cell r="F43" t="str">
            <v>General Plant - DGP Factor</v>
          </cell>
          <cell r="I43">
            <v>0.56929433485318315</v>
          </cell>
          <cell r="J43">
            <v>0.43070566514681691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 t="str">
            <v>G-DGU</v>
          </cell>
          <cell r="F44" t="str">
            <v>General Plant - DGU Factor</v>
          </cell>
          <cell r="I44">
            <v>0.5739844505651519</v>
          </cell>
          <cell r="J44">
            <v>0.39301765293774249</v>
          </cell>
          <cell r="K44">
            <v>3.1544031796306826E-2</v>
          </cell>
          <cell r="L44">
            <v>0</v>
          </cell>
          <cell r="M44">
            <v>0</v>
          </cell>
          <cell r="N44">
            <v>1.4538647007987379E-3</v>
          </cell>
          <cell r="O44">
            <v>0</v>
          </cell>
          <cell r="P44">
            <v>0</v>
          </cell>
        </row>
        <row r="45">
          <cell r="E45" t="str">
            <v>G-SG</v>
          </cell>
          <cell r="F45" t="str">
            <v>General Plant - SG Factor</v>
          </cell>
          <cell r="I45">
            <v>0.69303905430907664</v>
          </cell>
          <cell r="J45">
            <v>0.28271300551450557</v>
          </cell>
          <cell r="K45">
            <v>2.3179592553330242E-2</v>
          </cell>
          <cell r="L45">
            <v>0</v>
          </cell>
          <cell r="M45">
            <v>0</v>
          </cell>
          <cell r="N45">
            <v>1.0683476230876014E-3</v>
          </cell>
          <cell r="O45">
            <v>0</v>
          </cell>
          <cell r="P45">
            <v>0</v>
          </cell>
        </row>
        <row r="46">
          <cell r="E46" t="str">
            <v>G-SITUS</v>
          </cell>
          <cell r="F46" t="str">
            <v>General Plant - SITUS Factor</v>
          </cell>
          <cell r="I46">
            <v>3.1220156465127878E-5</v>
          </cell>
          <cell r="J46">
            <v>0.20134304129185931</v>
          </cell>
          <cell r="K46">
            <v>0.76343883594012729</v>
          </cell>
          <cell r="L46">
            <v>0</v>
          </cell>
          <cell r="M46">
            <v>0</v>
          </cell>
          <cell r="N46">
            <v>3.5186902611548249E-2</v>
          </cell>
          <cell r="O46">
            <v>0</v>
          </cell>
          <cell r="P46">
            <v>0</v>
          </cell>
        </row>
        <row r="47">
          <cell r="E47" t="str">
            <v>I</v>
          </cell>
          <cell r="F47" t="str">
            <v>Intangible Plant</v>
          </cell>
          <cell r="I47">
            <v>0.44567898252693056</v>
          </cell>
          <cell r="J47">
            <v>0.15722432315168386</v>
          </cell>
          <cell r="K47">
            <v>0.22503396395846131</v>
          </cell>
          <cell r="L47">
            <v>0</v>
          </cell>
          <cell r="M47">
            <v>8.5656756977425433E-2</v>
          </cell>
          <cell r="N47">
            <v>3.3949817759439331E-2</v>
          </cell>
          <cell r="O47">
            <v>5.2456155626059424E-2</v>
          </cell>
          <cell r="P47">
            <v>0</v>
          </cell>
        </row>
        <row r="48">
          <cell r="E48" t="str">
            <v>I-DGP</v>
          </cell>
          <cell r="F48" t="str">
            <v>Intangible Plant - DGP Factor</v>
          </cell>
          <cell r="I48">
            <v>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E49" t="str">
            <v>I-DGU</v>
          </cell>
          <cell r="F49" t="str">
            <v>Intangible Plant - DGU Factor</v>
          </cell>
          <cell r="I49">
            <v>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E50" t="str">
            <v>I-SG</v>
          </cell>
          <cell r="F50" t="str">
            <v>Intangible Plant - SG Factor</v>
          </cell>
          <cell r="I50">
            <v>0.87927246540320958</v>
          </cell>
          <cell r="J50">
            <v>0.10405143520753571</v>
          </cell>
          <cell r="K50">
            <v>1.5941361881026711E-2</v>
          </cell>
          <cell r="L50">
            <v>0</v>
          </cell>
          <cell r="M50">
            <v>0</v>
          </cell>
          <cell r="N50">
            <v>7.3473750822800087E-4</v>
          </cell>
          <cell r="O50">
            <v>0</v>
          </cell>
          <cell r="P50">
            <v>0</v>
          </cell>
        </row>
        <row r="51">
          <cell r="E51" t="str">
            <v>I-SITUS</v>
          </cell>
          <cell r="F51" t="str">
            <v>Intangible Plant - SITUS Factor</v>
          </cell>
          <cell r="I51">
            <v>0.37291157858633101</v>
          </cell>
          <cell r="J51">
            <v>0.23373752803621942</v>
          </cell>
          <cell r="K51">
            <v>0.37602012264303963</v>
          </cell>
          <cell r="L51">
            <v>0</v>
          </cell>
          <cell r="M51">
            <v>0</v>
          </cell>
          <cell r="N51">
            <v>1.7330770734409834E-2</v>
          </cell>
          <cell r="O51">
            <v>0</v>
          </cell>
          <cell r="P51">
            <v>0</v>
          </cell>
        </row>
        <row r="52">
          <cell r="E52" t="str">
            <v>LABOR</v>
          </cell>
          <cell r="F52" t="str">
            <v>Direct Labor Expense</v>
          </cell>
          <cell r="I52">
            <v>0.44035835665309381</v>
          </cell>
          <cell r="J52">
            <v>4.5023429947452551E-2</v>
          </cell>
          <cell r="K52">
            <v>0.31020911088596803</v>
          </cell>
          <cell r="L52">
            <v>0</v>
          </cell>
          <cell r="M52">
            <v>7.9281185327875647E-2</v>
          </cell>
          <cell r="N52">
            <v>8.8041638453713877E-2</v>
          </cell>
          <cell r="O52">
            <v>3.7086278731896315E-2</v>
          </cell>
          <cell r="P52">
            <v>0</v>
          </cell>
        </row>
        <row r="53">
          <cell r="E53" t="str">
            <v>MSS</v>
          </cell>
          <cell r="F53" t="str">
            <v>Materials &amp; Supplies</v>
          </cell>
          <cell r="I53">
            <v>0.82255186454703078</v>
          </cell>
          <cell r="J53">
            <v>5.0904094261251066E-2</v>
          </cell>
          <cell r="K53">
            <v>0.12096860970379743</v>
          </cell>
          <cell r="L53">
            <v>0</v>
          </cell>
          <cell r="M53">
            <v>0</v>
          </cell>
          <cell r="N53">
            <v>5.5754314879208153E-3</v>
          </cell>
          <cell r="O53">
            <v>0</v>
          </cell>
          <cell r="P53">
            <v>0</v>
          </cell>
        </row>
        <row r="54">
          <cell r="E54" t="str">
            <v>NONE</v>
          </cell>
          <cell r="F54" t="str">
            <v>Not Functionalized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E55" t="str">
            <v>NUTIL</v>
          </cell>
          <cell r="F55" t="str">
            <v>Non-Utility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E56" t="str">
            <v>OTHDGP</v>
          </cell>
          <cell r="F56" t="str">
            <v>Other Revenues - DGP Factor</v>
          </cell>
          <cell r="I56">
            <v>0.16204335141591772</v>
          </cell>
          <cell r="J56">
            <v>0.83795664858408236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E57" t="str">
            <v>OTHDGU</v>
          </cell>
          <cell r="F57" t="str">
            <v>Other Revenues - DGU Factor</v>
          </cell>
          <cell r="I57">
            <v>0.16204335141591772</v>
          </cell>
          <cell r="J57">
            <v>0.83795664858408236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E58" t="str">
            <v>OTHSE</v>
          </cell>
          <cell r="F58" t="str">
            <v>Other Revenues - SE Factor</v>
          </cell>
          <cell r="I58">
            <v>0.17010107924686896</v>
          </cell>
          <cell r="J58">
            <v>0.8298759847686451</v>
          </cell>
          <cell r="K58">
            <v>2.2935984485906367E-5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E59" t="str">
            <v>OTHSG</v>
          </cell>
          <cell r="F59" t="str">
            <v>Other Revenues - SG Factor</v>
          </cell>
          <cell r="I59">
            <v>0.16204335141591772</v>
          </cell>
          <cell r="J59">
            <v>0.83795664858408236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E60" t="str">
            <v>OTHSGR</v>
          </cell>
          <cell r="F60" t="str">
            <v>Other Revenues - Rolled-In SG Factor</v>
          </cell>
          <cell r="I60">
            <v>0.16204335141591772</v>
          </cell>
          <cell r="J60">
            <v>0.83795664858408236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 t="str">
            <v>OTHSITUS</v>
          </cell>
          <cell r="F61" t="str">
            <v>Other Revenues - SITUS</v>
          </cell>
          <cell r="I61">
            <v>0.63681385250866751</v>
          </cell>
          <cell r="J61">
            <v>0.30369880644377245</v>
          </cell>
          <cell r="K61">
            <v>3.515504380765417E-2</v>
          </cell>
          <cell r="L61">
            <v>0</v>
          </cell>
          <cell r="M61">
            <v>0</v>
          </cell>
          <cell r="N61">
            <v>2.4332297239905747E-2</v>
          </cell>
          <cell r="O61">
            <v>0</v>
          </cell>
          <cell r="P61">
            <v>0</v>
          </cell>
        </row>
        <row r="62">
          <cell r="E62" t="str">
            <v>OTHSO</v>
          </cell>
          <cell r="F62" t="str">
            <v>Other Revenues - SO Factor</v>
          </cell>
          <cell r="I62">
            <v>0.43869800949122134</v>
          </cell>
          <cell r="J62">
            <v>0.20921665153307778</v>
          </cell>
          <cell r="K62">
            <v>0.33657270028218805</v>
          </cell>
          <cell r="L62">
            <v>0</v>
          </cell>
          <cell r="M62">
            <v>0</v>
          </cell>
          <cell r="N62">
            <v>1.5512638693512777E-2</v>
          </cell>
          <cell r="O62">
            <v>0</v>
          </cell>
          <cell r="P62">
            <v>0</v>
          </cell>
        </row>
        <row r="63">
          <cell r="E63" t="str">
            <v>P</v>
          </cell>
          <cell r="F63" t="str">
            <v>Production</v>
          </cell>
          <cell r="I63">
            <v>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E64" t="str">
            <v>RETAIL</v>
          </cell>
          <cell r="F64" t="str">
            <v>Retail Function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E65" t="str">
            <v>SCHMA</v>
          </cell>
          <cell r="F65" t="str">
            <v>Schedule M Additions</v>
          </cell>
          <cell r="I65">
            <v>0.42462531231308592</v>
          </cell>
          <cell r="J65">
            <v>0.15045845604092345</v>
          </cell>
          <cell r="K65">
            <v>0.38215344327427514</v>
          </cell>
          <cell r="L65">
            <v>0</v>
          </cell>
          <cell r="M65">
            <v>1.1301930227890009E-2</v>
          </cell>
          <cell r="N65">
            <v>2.5550564611999893E-2</v>
          </cell>
          <cell r="O65">
            <v>5.9102935318255858E-3</v>
          </cell>
          <cell r="P65">
            <v>0</v>
          </cell>
        </row>
        <row r="66">
          <cell r="E66" t="str">
            <v>SCHMAF</v>
          </cell>
          <cell r="F66" t="str">
            <v>Schedule M Additions - Flow Through</v>
          </cell>
          <cell r="I66">
            <v>1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E67" t="str">
            <v>SCHMAP</v>
          </cell>
          <cell r="F67" t="str">
            <v>Schedule M Additions - Permanent</v>
          </cell>
          <cell r="I67">
            <v>0.57480292110500542</v>
          </cell>
          <cell r="J67">
            <v>0.12643794268148634</v>
          </cell>
          <cell r="K67">
            <v>0.24999017729980841</v>
          </cell>
          <cell r="L67">
            <v>0</v>
          </cell>
          <cell r="M67">
            <v>1.5532875026184502E-2</v>
          </cell>
          <cell r="N67">
            <v>2.5970090949260803E-2</v>
          </cell>
          <cell r="O67">
            <v>7.2659929382544869E-3</v>
          </cell>
          <cell r="P67">
            <v>0</v>
          </cell>
        </row>
        <row r="68">
          <cell r="E68" t="str">
            <v>SCHMAP-SO</v>
          </cell>
          <cell r="F68" t="str">
            <v>Schedule M Additions - Permanent-SO</v>
          </cell>
          <cell r="I68">
            <v>0.44035835665309381</v>
          </cell>
          <cell r="J68">
            <v>4.5023429947452551E-2</v>
          </cell>
          <cell r="K68">
            <v>0.31020911088596803</v>
          </cell>
          <cell r="L68">
            <v>0</v>
          </cell>
          <cell r="M68">
            <v>7.9281185327875647E-2</v>
          </cell>
          <cell r="N68">
            <v>8.8041638453713877E-2</v>
          </cell>
          <cell r="O68">
            <v>3.7086278731896315E-2</v>
          </cell>
          <cell r="P68">
            <v>0</v>
          </cell>
        </row>
        <row r="69">
          <cell r="E69" t="str">
            <v>SCHMAT</v>
          </cell>
          <cell r="F69" t="str">
            <v>Schedule M Additions - Temporary</v>
          </cell>
          <cell r="I69">
            <v>0.42257478932987763</v>
          </cell>
          <cell r="J69">
            <v>0.15078643179648521</v>
          </cell>
          <cell r="K69">
            <v>0.38395799867102542</v>
          </cell>
          <cell r="L69">
            <v>0</v>
          </cell>
          <cell r="M69">
            <v>1.1244160966417689E-2</v>
          </cell>
          <cell r="N69">
            <v>2.5544836405221701E-2</v>
          </cell>
          <cell r="O69">
            <v>5.8917828309723308E-3</v>
          </cell>
          <cell r="P69">
            <v>0</v>
          </cell>
        </row>
        <row r="70">
          <cell r="E70" t="str">
            <v>SCHMAT-GPS</v>
          </cell>
          <cell r="F70" t="str">
            <v>Schedule M Additions - Temporary-GPS</v>
          </cell>
          <cell r="I70">
            <v>0.43869800949122129</v>
          </cell>
          <cell r="J70">
            <v>0.20921665153307778</v>
          </cell>
          <cell r="K70">
            <v>0.33657270028218805</v>
          </cell>
          <cell r="L70">
            <v>0</v>
          </cell>
          <cell r="M70">
            <v>0</v>
          </cell>
          <cell r="N70">
            <v>1.5512638693512777E-2</v>
          </cell>
          <cell r="O70">
            <v>0</v>
          </cell>
          <cell r="P70">
            <v>0</v>
          </cell>
        </row>
        <row r="71">
          <cell r="E71" t="str">
            <v>SCHMAT-SE</v>
          </cell>
          <cell r="F71" t="str">
            <v>Schedule M Additions - Temporary-SE</v>
          </cell>
          <cell r="I71">
            <v>1.0056046142342259</v>
          </cell>
          <cell r="J71">
            <v>-2.0890334312844813E-3</v>
          </cell>
          <cell r="K71">
            <v>-3.3606867225671978E-3</v>
          </cell>
          <cell r="L71">
            <v>0</v>
          </cell>
          <cell r="M71">
            <v>0</v>
          </cell>
          <cell r="N71">
            <v>-1.5489408037419936E-4</v>
          </cell>
          <cell r="O71">
            <v>0</v>
          </cell>
          <cell r="P71">
            <v>0</v>
          </cell>
        </row>
        <row r="72">
          <cell r="E72" t="str">
            <v>SCHMAT-SITUS</v>
          </cell>
          <cell r="F72" t="str">
            <v>Schedule M Additions - Temporary-SITUS</v>
          </cell>
          <cell r="I72">
            <v>0.38257592538388663</v>
          </cell>
          <cell r="J72">
            <v>5.9553312258670971E-2</v>
          </cell>
          <cell r="K72">
            <v>0.35484515557868529</v>
          </cell>
          <cell r="L72">
            <v>0</v>
          </cell>
          <cell r="M72">
            <v>7.9518491141716829E-2</v>
          </cell>
          <cell r="N72">
            <v>8.629416987560358E-2</v>
          </cell>
          <cell r="O72">
            <v>3.7212945761436925E-2</v>
          </cell>
          <cell r="P72">
            <v>0</v>
          </cell>
        </row>
        <row r="73">
          <cell r="E73" t="str">
            <v>SCHMAT-SNP</v>
          </cell>
          <cell r="F73" t="str">
            <v>Schedule M Additions - Temporary-SNP</v>
          </cell>
          <cell r="I73">
            <v>0.43869800949122129</v>
          </cell>
          <cell r="J73">
            <v>0.20921665153307778</v>
          </cell>
          <cell r="K73">
            <v>0.33657270028218805</v>
          </cell>
          <cell r="L73">
            <v>0</v>
          </cell>
          <cell r="M73">
            <v>0</v>
          </cell>
          <cell r="N73">
            <v>1.5512638693512779E-2</v>
          </cell>
          <cell r="O73">
            <v>0</v>
          </cell>
          <cell r="P73">
            <v>0</v>
          </cell>
        </row>
        <row r="74">
          <cell r="E74" t="str">
            <v>SCHMAT-SO</v>
          </cell>
          <cell r="F74" t="str">
            <v>Schedule M Additions - Temporary-SO</v>
          </cell>
          <cell r="I74">
            <v>0.13630396630270647</v>
          </cell>
          <cell r="J74">
            <v>0.20883080683667524</v>
          </cell>
          <cell r="K74">
            <v>0.68709753164009169</v>
          </cell>
          <cell r="L74">
            <v>0</v>
          </cell>
          <cell r="M74">
            <v>-1.5555863654305757E-2</v>
          </cell>
          <cell r="N74">
            <v>-9.3996945299561711E-3</v>
          </cell>
          <cell r="O74">
            <v>-7.2767465952115933E-3</v>
          </cell>
          <cell r="P74">
            <v>0</v>
          </cell>
        </row>
        <row r="75">
          <cell r="E75" t="str">
            <v>SCHMD</v>
          </cell>
          <cell r="F75" t="str">
            <v>Schedule M Deductions</v>
          </cell>
          <cell r="I75">
            <v>0.40016313208209792</v>
          </cell>
          <cell r="J75">
            <v>0.17424516837916901</v>
          </cell>
          <cell r="K75">
            <v>0.39067009721373402</v>
          </cell>
          <cell r="L75">
            <v>0</v>
          </cell>
          <cell r="M75">
            <v>7.4981909911661293E-3</v>
          </cell>
          <cell r="N75">
            <v>2.3572053431073461E-2</v>
          </cell>
          <cell r="O75">
            <v>3.8513579027593691E-3</v>
          </cell>
          <cell r="P75">
            <v>0</v>
          </cell>
        </row>
        <row r="76">
          <cell r="E76" t="str">
            <v>SCHMDF</v>
          </cell>
          <cell r="F76" t="str">
            <v>Schedule M Deductions - Flow Through</v>
          </cell>
          <cell r="I76">
            <v>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E77" t="str">
            <v>SCHMDP</v>
          </cell>
          <cell r="F77" t="str">
            <v>Schedule M Deductions - Permanent</v>
          </cell>
          <cell r="I77">
            <v>0.53851528148112804</v>
          </cell>
          <cell r="J77">
            <v>8.1007414931319285E-2</v>
          </cell>
          <cell r="K77">
            <v>0.26260603716476494</v>
          </cell>
          <cell r="L77">
            <v>0</v>
          </cell>
          <cell r="M77">
            <v>4.4107747341549382E-2</v>
          </cell>
          <cell r="N77">
            <v>5.3130727008569842E-2</v>
          </cell>
          <cell r="O77">
            <v>2.0632792072668552E-2</v>
          </cell>
          <cell r="P77">
            <v>0</v>
          </cell>
        </row>
        <row r="78">
          <cell r="E78" t="str">
            <v>SCHMDP-SO</v>
          </cell>
          <cell r="F78" t="str">
            <v>Schedule M Deductions - Permanent- SO</v>
          </cell>
          <cell r="I78">
            <v>0.43983746568310961</v>
          </cell>
          <cell r="J78">
            <v>9.6534805652820757E-2</v>
          </cell>
          <cell r="K78">
            <v>0.31848000505088064</v>
          </cell>
          <cell r="L78">
            <v>0</v>
          </cell>
          <cell r="M78">
            <v>5.4408764381670992E-2</v>
          </cell>
          <cell r="N78">
            <v>6.5287541054912579E-2</v>
          </cell>
          <cell r="O78">
            <v>2.5451418176605487E-2</v>
          </cell>
          <cell r="P78">
            <v>0</v>
          </cell>
        </row>
        <row r="79">
          <cell r="E79" t="str">
            <v>SCHMDT</v>
          </cell>
          <cell r="F79" t="str">
            <v>Schedule M Deductions - Temporary</v>
          </cell>
          <cell r="I79">
            <v>0.3936424421983572</v>
          </cell>
          <cell r="J79">
            <v>0.17863716825444065</v>
          </cell>
          <cell r="K79">
            <v>0.39670418184957446</v>
          </cell>
          <cell r="L79">
            <v>0</v>
          </cell>
          <cell r="M79">
            <v>5.7744756177670062E-3</v>
          </cell>
          <cell r="N79">
            <v>2.2180502787851782E-2</v>
          </cell>
          <cell r="O79">
            <v>3.0612292920088628E-3</v>
          </cell>
          <cell r="P79">
            <v>0</v>
          </cell>
        </row>
        <row r="80">
          <cell r="E80" t="str">
            <v>SCHMDT-GPS</v>
          </cell>
          <cell r="F80" t="str">
            <v>Schedule M Deductions - Temporary-GPS</v>
          </cell>
          <cell r="I80">
            <v>0.43772762921418601</v>
          </cell>
          <cell r="J80">
            <v>0.20325004622232382</v>
          </cell>
          <cell r="K80">
            <v>0.33463393533505753</v>
          </cell>
          <cell r="L80">
            <v>0</v>
          </cell>
          <cell r="M80">
            <v>4.8594713755959794E-3</v>
          </cell>
          <cell r="N80">
            <v>1.6482270794422278E-2</v>
          </cell>
          <cell r="O80">
            <v>3.0466470584143762E-3</v>
          </cell>
          <cell r="P80">
            <v>0</v>
          </cell>
        </row>
        <row r="81">
          <cell r="E81" t="str">
            <v>SCHMDT-SG</v>
          </cell>
          <cell r="F81" t="str">
            <v>Schedule M Deductions - Temporary-SG</v>
          </cell>
          <cell r="I81">
            <v>0.13218962141715046</v>
          </cell>
          <cell r="J81">
            <v>0.43936912858179811</v>
          </cell>
          <cell r="K81">
            <v>0.42844125000105138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E82" t="str">
            <v>SCHMDT-SITUS</v>
          </cell>
          <cell r="F82" t="str">
            <v>Schedule M Deductions - Temporary-SITUS</v>
          </cell>
          <cell r="I82">
            <v>-7.9039732044379571E-2</v>
          </cell>
          <cell r="J82">
            <v>-1.7454740995519975E-2</v>
          </cell>
          <cell r="K82">
            <v>1.0973029831735899</v>
          </cell>
          <cell r="L82">
            <v>0</v>
          </cell>
          <cell r="M82">
            <v>-2.1704872137735403E-2</v>
          </cell>
          <cell r="N82">
            <v>3.1044224774734334E-2</v>
          </cell>
          <cell r="O82">
            <v>-1.0147862770689183E-2</v>
          </cell>
          <cell r="P82">
            <v>0</v>
          </cell>
        </row>
        <row r="83">
          <cell r="E83" t="str">
            <v>SCHMDT-SNP</v>
          </cell>
          <cell r="F83" t="str">
            <v>Schedule M Deductions - Temporary-SNP</v>
          </cell>
          <cell r="I83">
            <v>0.43848436438907817</v>
          </cell>
          <cell r="J83">
            <v>0.20790300570655887</v>
          </cell>
          <cell r="K83">
            <v>0.33614584944343578</v>
          </cell>
          <cell r="L83">
            <v>0</v>
          </cell>
          <cell r="M83">
            <v>1.0698921680195881E-3</v>
          </cell>
          <cell r="N83">
            <v>1.5726119072434902E-2</v>
          </cell>
          <cell r="O83">
            <v>6.7076922047260598E-4</v>
          </cell>
          <cell r="P83">
            <v>0</v>
          </cell>
        </row>
        <row r="84">
          <cell r="E84" t="str">
            <v>SCHMDT-SO</v>
          </cell>
          <cell r="F84" t="str">
            <v>Schedule M Deductions - Temporary-SO</v>
          </cell>
          <cell r="I84">
            <v>0.44172187941843649</v>
          </cell>
          <cell r="J84">
            <v>-5.906768795452344E-2</v>
          </cell>
          <cell r="K84">
            <v>0.29379164219794091</v>
          </cell>
          <cell r="L84">
            <v>0</v>
          </cell>
          <cell r="M84">
            <v>0.12894504095171758</v>
          </cell>
          <cell r="N84">
            <v>0.13452434492487453</v>
          </cell>
          <cell r="O84">
            <v>6.0084780461554348E-2</v>
          </cell>
          <cell r="P84">
            <v>0</v>
          </cell>
        </row>
        <row r="85">
          <cell r="E85" t="str">
            <v>STEP_UP</v>
          </cell>
          <cell r="F85" t="str">
            <v>Step-up Transformers</v>
          </cell>
          <cell r="I85">
            <v>6.3646339574951818E-2</v>
          </cell>
          <cell r="J85">
            <v>0.9363536604250482</v>
          </cell>
        </row>
        <row r="86">
          <cell r="E86" t="str">
            <v>T</v>
          </cell>
          <cell r="F86" t="str">
            <v>Transmission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E87" t="str">
            <v>TAXDEPR</v>
          </cell>
          <cell r="F87" t="str">
            <v>Tax Depreciation</v>
          </cell>
          <cell r="I87">
            <v>0.3628039067545995</v>
          </cell>
          <cell r="J87">
            <v>0.18060818402394452</v>
          </cell>
          <cell r="K87">
            <v>0.43367583969947432</v>
          </cell>
          <cell r="L87">
            <v>0</v>
          </cell>
          <cell r="M87">
            <v>1.7381137635448668E-3</v>
          </cell>
          <cell r="N87">
            <v>1.9988123236742907E-2</v>
          </cell>
          <cell r="O87">
            <v>1.1858325216938708E-3</v>
          </cell>
          <cell r="P87">
            <v>0</v>
          </cell>
        </row>
        <row r="88">
          <cell r="E88" t="str">
            <v>WSF</v>
          </cell>
          <cell r="F88" t="str">
            <v>Wholesale Sales Firm</v>
          </cell>
          <cell r="I88">
            <v>0.85470948791845824</v>
          </cell>
          <cell r="J88">
            <v>0.14529051208154184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</sheetData>
      <sheetData sheetId="2"/>
      <sheetData sheetId="3">
        <row r="205">
          <cell r="D205">
            <v>0.61777718697698258</v>
          </cell>
        </row>
      </sheetData>
      <sheetData sheetId="4"/>
      <sheetData sheetId="5">
        <row r="192">
          <cell r="J192">
            <v>51536988.469999999</v>
          </cell>
        </row>
      </sheetData>
      <sheetData sheetId="6">
        <row r="7">
          <cell r="J7">
            <v>2.7311981417082278E-2</v>
          </cell>
        </row>
        <row r="22">
          <cell r="G22" t="str">
            <v>FACTOR</v>
          </cell>
          <cell r="J22" t="str">
            <v>TOTAL</v>
          </cell>
          <cell r="K22" t="str">
            <v>CALIFORNIA</v>
          </cell>
          <cell r="L22" t="str">
            <v>OREGON</v>
          </cell>
          <cell r="M22" t="str">
            <v>WASHINGTON</v>
          </cell>
          <cell r="N22" t="str">
            <v>MONTANA</v>
          </cell>
          <cell r="O22" t="str">
            <v>WYOMING-PPL</v>
          </cell>
          <cell r="P22" t="str">
            <v>UTAH</v>
          </cell>
          <cell r="Q22" t="str">
            <v>IDAHO</v>
          </cell>
          <cell r="R22" t="str">
            <v>WY-UP&amp;L</v>
          </cell>
          <cell r="S22" t="str">
            <v>FERC</v>
          </cell>
          <cell r="T22" t="str">
            <v>OTHER</v>
          </cell>
          <cell r="U22" t="str">
            <v>NON-UTILITY</v>
          </cell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G23" t="str">
            <v>S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G24" t="str">
            <v>SG</v>
          </cell>
          <cell r="J24">
            <v>1.0000000000000002</v>
          </cell>
          <cell r="K24">
            <v>1.6261867053105131E-2</v>
          </cell>
          <cell r="L24">
            <v>0.26406803466184114</v>
          </cell>
          <cell r="M24">
            <v>7.8920636793450613E-2</v>
          </cell>
          <cell r="N24">
            <v>0</v>
          </cell>
          <cell r="O24">
            <v>0.13038212652145753</v>
          </cell>
          <cell r="P24">
            <v>0.42261614286422916</v>
          </cell>
          <cell r="Q24">
            <v>5.5743775742460283E-2</v>
          </cell>
          <cell r="R24">
            <v>2.8490464200093137E-2</v>
          </cell>
          <cell r="S24">
            <v>3.5169521633631401E-3</v>
          </cell>
          <cell r="AC24" t="str">
            <v>SG</v>
          </cell>
          <cell r="AF24">
            <v>1.0000000000000002</v>
          </cell>
          <cell r="AG24">
            <v>1.6261867053105131E-2</v>
          </cell>
          <cell r="AH24">
            <v>0.26406803466184114</v>
          </cell>
          <cell r="AI24">
            <v>7.8920636793450613E-2</v>
          </cell>
          <cell r="AJ24">
            <v>0</v>
          </cell>
          <cell r="AK24">
            <v>0.13038212652145753</v>
          </cell>
          <cell r="AL24">
            <v>0.42261614286422916</v>
          </cell>
          <cell r="AM24">
            <v>5.5743775742460283E-2</v>
          </cell>
          <cell r="AN24">
            <v>2.8490464200093137E-2</v>
          </cell>
          <cell r="AO24">
            <v>3.5169521633631401E-3</v>
          </cell>
        </row>
        <row r="25">
          <cell r="G25" t="str">
            <v>SG-P</v>
          </cell>
          <cell r="J25">
            <v>1.0000000000000002</v>
          </cell>
          <cell r="K25">
            <v>1.6261867053105131E-2</v>
          </cell>
          <cell r="L25">
            <v>0.26406803466184114</v>
          </cell>
          <cell r="M25">
            <v>7.8920636793450613E-2</v>
          </cell>
          <cell r="N25">
            <v>0</v>
          </cell>
          <cell r="O25">
            <v>0.13038212652145753</v>
          </cell>
          <cell r="P25">
            <v>0.42261614286422916</v>
          </cell>
          <cell r="Q25">
            <v>5.5743775742460283E-2</v>
          </cell>
          <cell r="R25">
            <v>2.8490464200093137E-2</v>
          </cell>
          <cell r="S25">
            <v>3.5169521633631401E-3</v>
          </cell>
          <cell r="AC25" t="str">
            <v>SG-P</v>
          </cell>
          <cell r="AF25">
            <v>1.0000000000000002</v>
          </cell>
          <cell r="AG25">
            <v>1.6261867053105131E-2</v>
          </cell>
          <cell r="AH25">
            <v>0.26406803466184114</v>
          </cell>
          <cell r="AI25">
            <v>7.8920636793450613E-2</v>
          </cell>
          <cell r="AJ25">
            <v>0</v>
          </cell>
          <cell r="AK25">
            <v>0.13038212652145753</v>
          </cell>
          <cell r="AL25">
            <v>0.42261614286422916</v>
          </cell>
          <cell r="AM25">
            <v>5.5743775742460283E-2</v>
          </cell>
          <cell r="AN25">
            <v>2.8490464200093137E-2</v>
          </cell>
          <cell r="AO25">
            <v>3.5169521633631401E-3</v>
          </cell>
        </row>
        <row r="26">
          <cell r="G26" t="str">
            <v>SG-U</v>
          </cell>
          <cell r="J26">
            <v>1.0000000000000002</v>
          </cell>
          <cell r="K26">
            <v>1.6261867053105131E-2</v>
          </cell>
          <cell r="L26">
            <v>0.26406803466184114</v>
          </cell>
          <cell r="M26">
            <v>7.8920636793450613E-2</v>
          </cell>
          <cell r="N26">
            <v>0</v>
          </cell>
          <cell r="O26">
            <v>0.13038212652145753</v>
          </cell>
          <cell r="P26">
            <v>0.42261614286422916</v>
          </cell>
          <cell r="Q26">
            <v>5.5743775742460283E-2</v>
          </cell>
          <cell r="R26">
            <v>2.8490464200093137E-2</v>
          </cell>
          <cell r="S26">
            <v>3.5169521633631401E-3</v>
          </cell>
          <cell r="AC26" t="str">
            <v>SG-U</v>
          </cell>
          <cell r="AF26">
            <v>1.0000000000000002</v>
          </cell>
          <cell r="AG26">
            <v>1.6261867053105131E-2</v>
          </cell>
          <cell r="AH26">
            <v>0.26406803466184114</v>
          </cell>
          <cell r="AI26">
            <v>7.8920636793450613E-2</v>
          </cell>
          <cell r="AJ26">
            <v>0</v>
          </cell>
          <cell r="AK26">
            <v>0.13038212652145753</v>
          </cell>
          <cell r="AL26">
            <v>0.42261614286422916</v>
          </cell>
          <cell r="AM26">
            <v>5.5743775742460283E-2</v>
          </cell>
          <cell r="AN26">
            <v>2.8490464200093137E-2</v>
          </cell>
          <cell r="AO26">
            <v>3.5169521633631401E-3</v>
          </cell>
        </row>
        <row r="27">
          <cell r="G27" t="str">
            <v>DGP</v>
          </cell>
          <cell r="J27">
            <v>1</v>
          </cell>
          <cell r="K27">
            <v>3.3212381882474273E-2</v>
          </cell>
          <cell r="L27">
            <v>0.53931866381043037</v>
          </cell>
          <cell r="M27">
            <v>0.1611833573003929</v>
          </cell>
          <cell r="N27">
            <v>0</v>
          </cell>
          <cell r="O27">
            <v>0.2662855970067024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AC27" t="str">
            <v>DGP</v>
          </cell>
          <cell r="AF27">
            <v>1</v>
          </cell>
          <cell r="AG27">
            <v>3.3212381882474273E-2</v>
          </cell>
          <cell r="AH27">
            <v>0.53931866381043037</v>
          </cell>
          <cell r="AI27">
            <v>0.1611833573003929</v>
          </cell>
          <cell r="AJ27">
            <v>0</v>
          </cell>
          <cell r="AK27">
            <v>0.2662855970067024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G28" t="str">
            <v>DGU</v>
          </cell>
          <cell r="J28">
            <v>0.99999999999999989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0.82806267938160727</v>
          </cell>
          <cell r="Q28">
            <v>0.10922285170488243</v>
          </cell>
          <cell r="R28">
            <v>5.5823447638473384E-2</v>
          </cell>
          <cell r="S28">
            <v>6.8910212750368646E-3</v>
          </cell>
          <cell r="AC28" t="str">
            <v>DGU</v>
          </cell>
          <cell r="AF28">
            <v>0.99999999999999989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0.82806267938160727</v>
          </cell>
          <cell r="AM28">
            <v>0.10922285170488243</v>
          </cell>
          <cell r="AN28">
            <v>5.5823447638473384E-2</v>
          </cell>
          <cell r="AO28">
            <v>6.8910212750368646E-3</v>
          </cell>
        </row>
        <row r="29">
          <cell r="G29" t="str">
            <v>SC</v>
          </cell>
          <cell r="J29">
            <v>1.0000000000000002</v>
          </cell>
          <cell r="K29">
            <v>1.637504071404065E-2</v>
          </cell>
          <cell r="L29">
            <v>0.27048776957321613</v>
          </cell>
          <cell r="M29">
            <v>8.0075233827748588E-2</v>
          </cell>
          <cell r="N29">
            <v>0</v>
          </cell>
          <cell r="O29">
            <v>0.12562688579534825</v>
          </cell>
          <cell r="P29">
            <v>0.42324316539528467</v>
          </cell>
          <cell r="Q29">
            <v>5.3410458151950509E-2</v>
          </cell>
          <cell r="R29">
            <v>2.7155990516288982E-2</v>
          </cell>
          <cell r="S29">
            <v>3.6254560261223603E-3</v>
          </cell>
          <cell r="AC29" t="str">
            <v>SC</v>
          </cell>
          <cell r="AF29">
            <v>1.0000000000000002</v>
          </cell>
          <cell r="AG29">
            <v>1.637504071404065E-2</v>
          </cell>
          <cell r="AH29">
            <v>0.27048776957321613</v>
          </cell>
          <cell r="AI29">
            <v>8.0075233827748588E-2</v>
          </cell>
          <cell r="AJ29">
            <v>0</v>
          </cell>
          <cell r="AK29">
            <v>0.12562688579534825</v>
          </cell>
          <cell r="AL29">
            <v>0.42324316539528467</v>
          </cell>
          <cell r="AM29">
            <v>5.3410458151950509E-2</v>
          </cell>
          <cell r="AN29">
            <v>2.7155990516288982E-2</v>
          </cell>
          <cell r="AO29">
            <v>3.6254560261223603E-3</v>
          </cell>
        </row>
        <row r="30">
          <cell r="G30" t="str">
            <v>SE</v>
          </cell>
          <cell r="J30">
            <v>1.0000000000000002</v>
          </cell>
          <cell r="K30">
            <v>1.5922346070298576E-2</v>
          </cell>
          <cell r="L30">
            <v>0.24480882992771624</v>
          </cell>
          <cell r="M30">
            <v>7.5456845690556676E-2</v>
          </cell>
          <cell r="N30">
            <v>0</v>
          </cell>
          <cell r="O30">
            <v>0.14464784869978539</v>
          </cell>
          <cell r="P30">
            <v>0.42073507527106258</v>
          </cell>
          <cell r="Q30">
            <v>6.2743728513989586E-2</v>
          </cell>
          <cell r="R30">
            <v>3.2493885251505601E-2</v>
          </cell>
          <cell r="S30">
            <v>3.1914405750854795E-3</v>
          </cell>
          <cell r="AC30" t="str">
            <v>SE</v>
          </cell>
          <cell r="AF30">
            <v>1.0000000000000002</v>
          </cell>
          <cell r="AG30">
            <v>1.5922346070298576E-2</v>
          </cell>
          <cell r="AH30">
            <v>0.24480882992771624</v>
          </cell>
          <cell r="AI30">
            <v>7.5456845690556676E-2</v>
          </cell>
          <cell r="AJ30">
            <v>0</v>
          </cell>
          <cell r="AK30">
            <v>0.14464784869978539</v>
          </cell>
          <cell r="AL30">
            <v>0.42073507527106258</v>
          </cell>
          <cell r="AM30">
            <v>6.2743728513989586E-2</v>
          </cell>
          <cell r="AN30">
            <v>3.2493885251505601E-2</v>
          </cell>
          <cell r="AO30">
            <v>3.1914405750854795E-3</v>
          </cell>
        </row>
        <row r="31">
          <cell r="G31" t="str">
            <v>SE-P</v>
          </cell>
          <cell r="J31">
            <v>1.0000000000000002</v>
          </cell>
          <cell r="K31">
            <v>1.5922346070298576E-2</v>
          </cell>
          <cell r="L31">
            <v>0.24480882992771624</v>
          </cell>
          <cell r="M31">
            <v>7.5456845690556676E-2</v>
          </cell>
          <cell r="N31">
            <v>0</v>
          </cell>
          <cell r="O31">
            <v>0.14464784869978539</v>
          </cell>
          <cell r="P31">
            <v>0.42073507527106258</v>
          </cell>
          <cell r="Q31">
            <v>6.2743728513989586E-2</v>
          </cell>
          <cell r="R31">
            <v>3.2493885251505601E-2</v>
          </cell>
          <cell r="S31">
            <v>3.1914405750854795E-3</v>
          </cell>
          <cell r="AC31" t="str">
            <v>SE-P</v>
          </cell>
          <cell r="AF31">
            <v>1.0000000000000002</v>
          </cell>
          <cell r="AG31">
            <v>1.5922346070298576E-2</v>
          </cell>
          <cell r="AH31">
            <v>0.24480882992771624</v>
          </cell>
          <cell r="AI31">
            <v>7.5456845690556676E-2</v>
          </cell>
          <cell r="AJ31">
            <v>0</v>
          </cell>
          <cell r="AK31">
            <v>0.14464784869978539</v>
          </cell>
          <cell r="AL31">
            <v>0.42073507527106258</v>
          </cell>
          <cell r="AM31">
            <v>6.2743728513989586E-2</v>
          </cell>
          <cell r="AN31">
            <v>3.2493885251505601E-2</v>
          </cell>
          <cell r="AO31">
            <v>3.1914405750854795E-3</v>
          </cell>
        </row>
        <row r="32">
          <cell r="G32" t="str">
            <v>SE-U</v>
          </cell>
          <cell r="J32">
            <v>1.0000000000000002</v>
          </cell>
          <cell r="K32">
            <v>1.5922346070298576E-2</v>
          </cell>
          <cell r="L32">
            <v>0.24480882992771624</v>
          </cell>
          <cell r="M32">
            <v>7.5456845690556676E-2</v>
          </cell>
          <cell r="N32">
            <v>0</v>
          </cell>
          <cell r="O32">
            <v>0.14464784869978539</v>
          </cell>
          <cell r="P32">
            <v>0.42073507527106258</v>
          </cell>
          <cell r="Q32">
            <v>6.2743728513989586E-2</v>
          </cell>
          <cell r="R32">
            <v>3.2493885251505601E-2</v>
          </cell>
          <cell r="S32">
            <v>3.1914405750854795E-3</v>
          </cell>
          <cell r="AC32" t="str">
            <v>SE-U</v>
          </cell>
          <cell r="AF32">
            <v>1.0000000000000002</v>
          </cell>
          <cell r="AG32">
            <v>1.5922346070298576E-2</v>
          </cell>
          <cell r="AH32">
            <v>0.24480882992771624</v>
          </cell>
          <cell r="AI32">
            <v>7.5456845690556676E-2</v>
          </cell>
          <cell r="AJ32">
            <v>0</v>
          </cell>
          <cell r="AK32">
            <v>0.14464784869978539</v>
          </cell>
          <cell r="AL32">
            <v>0.42073507527106258</v>
          </cell>
          <cell r="AM32">
            <v>6.2743728513989586E-2</v>
          </cell>
          <cell r="AN32">
            <v>3.2493885251505601E-2</v>
          </cell>
          <cell r="AO32">
            <v>3.1914405750854795E-3</v>
          </cell>
        </row>
        <row r="33">
          <cell r="G33" t="str">
            <v>DEP</v>
          </cell>
          <cell r="J33">
            <v>1.0000000000000002</v>
          </cell>
          <cell r="K33">
            <v>3.3113889896439236E-2</v>
          </cell>
          <cell r="L33">
            <v>0.50913179528389063</v>
          </cell>
          <cell r="M33">
            <v>0.15692848711476626</v>
          </cell>
          <cell r="N33">
            <v>0</v>
          </cell>
          <cell r="O33">
            <v>0.30082582770490401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AC33" t="str">
            <v>DEP</v>
          </cell>
          <cell r="AF33">
            <v>1.0000000000000002</v>
          </cell>
          <cell r="AG33">
            <v>3.3113889896439236E-2</v>
          </cell>
          <cell r="AH33">
            <v>0.50913179528389063</v>
          </cell>
          <cell r="AI33">
            <v>0.15692848711476626</v>
          </cell>
          <cell r="AJ33">
            <v>0</v>
          </cell>
          <cell r="AK33">
            <v>0.30082582770490401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G34" t="str">
            <v>DEU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0.81040859965766554</v>
          </cell>
          <cell r="Q34">
            <v>0.1208552843605057</v>
          </cell>
          <cell r="R34">
            <v>6.2588848878701239E-2</v>
          </cell>
          <cell r="S34">
            <v>6.1472671031275062E-3</v>
          </cell>
          <cell r="AC34" t="str">
            <v>DEU</v>
          </cell>
          <cell r="AF34">
            <v>1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0.81040859965766554</v>
          </cell>
          <cell r="AM34">
            <v>0.1208552843605057</v>
          </cell>
          <cell r="AN34">
            <v>6.2588848878701239E-2</v>
          </cell>
          <cell r="AO34">
            <v>6.1472671031275062E-3</v>
          </cell>
        </row>
        <row r="35">
          <cell r="G35" t="str">
            <v>SO</v>
          </cell>
          <cell r="J35">
            <v>1</v>
          </cell>
          <cell r="K35">
            <v>2.2680449517385241E-2</v>
          </cell>
          <cell r="L35">
            <v>0.27696320699499838</v>
          </cell>
          <cell r="M35">
            <v>7.7099657764582899E-2</v>
          </cell>
          <cell r="N35">
            <v>0</v>
          </cell>
          <cell r="O35">
            <v>0.11887379786629095</v>
          </cell>
          <cell r="P35">
            <v>0.42190478764369005</v>
          </cell>
          <cell r="Q35">
            <v>5.448058159237712E-2</v>
          </cell>
          <cell r="R35">
            <v>2.5498277816380008E-2</v>
          </cell>
          <cell r="S35">
            <v>2.4992408042954252E-3</v>
          </cell>
          <cell r="AC35" t="str">
            <v>SO</v>
          </cell>
          <cell r="AF35">
            <v>1</v>
          </cell>
          <cell r="AG35">
            <v>2.2646160840513796E-2</v>
          </cell>
          <cell r="AH35">
            <v>0.27721320048955878</v>
          </cell>
          <cell r="AI35">
            <v>7.7278891747865633E-2</v>
          </cell>
          <cell r="AJ35">
            <v>0</v>
          </cell>
          <cell r="AK35">
            <v>0.1185086868672707</v>
          </cell>
          <cell r="AL35">
            <v>0.42181313100543244</v>
          </cell>
          <cell r="AM35">
            <v>5.4592715238143061E-2</v>
          </cell>
          <cell r="AN35">
            <v>2.5450196589469114E-2</v>
          </cell>
          <cell r="AO35">
            <v>2.4970172217465454E-3</v>
          </cell>
        </row>
        <row r="36">
          <cell r="G36" t="str">
            <v>SO-P</v>
          </cell>
          <cell r="J36">
            <v>1</v>
          </cell>
          <cell r="K36">
            <v>2.2680449517385241E-2</v>
          </cell>
          <cell r="L36">
            <v>0.27696320699499838</v>
          </cell>
          <cell r="M36">
            <v>7.7099657764582899E-2</v>
          </cell>
          <cell r="N36">
            <v>0</v>
          </cell>
          <cell r="O36">
            <v>0.11887379786629095</v>
          </cell>
          <cell r="P36">
            <v>0.42190478764369005</v>
          </cell>
          <cell r="Q36">
            <v>5.448058159237712E-2</v>
          </cell>
          <cell r="R36">
            <v>2.5498277816380008E-2</v>
          </cell>
          <cell r="S36">
            <v>2.4992408042954252E-3</v>
          </cell>
          <cell r="AC36" t="str">
            <v>SO-P</v>
          </cell>
          <cell r="AF36">
            <v>1</v>
          </cell>
          <cell r="AG36">
            <v>2.2646160840513796E-2</v>
          </cell>
          <cell r="AH36">
            <v>0.27721320048955878</v>
          </cell>
          <cell r="AI36">
            <v>7.7278891747865633E-2</v>
          </cell>
          <cell r="AJ36">
            <v>0</v>
          </cell>
          <cell r="AK36">
            <v>0.1185086868672707</v>
          </cell>
          <cell r="AL36">
            <v>0.42181313100543244</v>
          </cell>
          <cell r="AM36">
            <v>5.4592715238143061E-2</v>
          </cell>
          <cell r="AN36">
            <v>2.5450196589469114E-2</v>
          </cell>
          <cell r="AO36">
            <v>2.4970172217465454E-3</v>
          </cell>
        </row>
        <row r="37">
          <cell r="G37" t="str">
            <v>SO-U</v>
          </cell>
          <cell r="J37">
            <v>1</v>
          </cell>
          <cell r="K37">
            <v>2.2680449517385241E-2</v>
          </cell>
          <cell r="L37">
            <v>0.27696320699499838</v>
          </cell>
          <cell r="M37">
            <v>7.7099657764582899E-2</v>
          </cell>
          <cell r="N37">
            <v>0</v>
          </cell>
          <cell r="O37">
            <v>0.11887379786629095</v>
          </cell>
          <cell r="P37">
            <v>0.42190478764369005</v>
          </cell>
          <cell r="Q37">
            <v>5.448058159237712E-2</v>
          </cell>
          <cell r="R37">
            <v>2.5498277816380008E-2</v>
          </cell>
          <cell r="S37">
            <v>2.4992408042954252E-3</v>
          </cell>
          <cell r="AC37" t="str">
            <v>SO-U</v>
          </cell>
          <cell r="AF37">
            <v>1</v>
          </cell>
          <cell r="AG37">
            <v>2.2646160840513796E-2</v>
          </cell>
          <cell r="AH37">
            <v>0.27721320048955878</v>
          </cell>
          <cell r="AI37">
            <v>7.7278891747865633E-2</v>
          </cell>
          <cell r="AJ37">
            <v>0</v>
          </cell>
          <cell r="AK37">
            <v>0.1185086868672707</v>
          </cell>
          <cell r="AL37">
            <v>0.42181313100543244</v>
          </cell>
          <cell r="AM37">
            <v>5.4592715238143061E-2</v>
          </cell>
          <cell r="AN37">
            <v>2.5450196589469114E-2</v>
          </cell>
          <cell r="AO37">
            <v>2.4970172217465454E-3</v>
          </cell>
        </row>
        <row r="38">
          <cell r="G38" t="str">
            <v>DOP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G39" t="str">
            <v>DOU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G40" t="str">
            <v>GPS</v>
          </cell>
          <cell r="J40">
            <v>1</v>
          </cell>
          <cell r="K40">
            <v>2.2680449517385244E-2</v>
          </cell>
          <cell r="L40">
            <v>0.27696320699499838</v>
          </cell>
          <cell r="M40">
            <v>7.7099657764582899E-2</v>
          </cell>
          <cell r="N40">
            <v>0</v>
          </cell>
          <cell r="O40">
            <v>0.11887379786629092</v>
          </cell>
          <cell r="P40">
            <v>0.42190478764369005</v>
          </cell>
          <cell r="Q40">
            <v>5.448058159237712E-2</v>
          </cell>
          <cell r="R40">
            <v>2.5498277816380015E-2</v>
          </cell>
          <cell r="S40">
            <v>2.4992408042954252E-3</v>
          </cell>
          <cell r="AC40" t="str">
            <v>GPS</v>
          </cell>
          <cell r="AF40">
            <v>1</v>
          </cell>
          <cell r="AG40">
            <v>2.2646160840513792E-2</v>
          </cell>
          <cell r="AH40">
            <v>0.27721320048955872</v>
          </cell>
          <cell r="AI40">
            <v>7.7278891747865633E-2</v>
          </cell>
          <cell r="AJ40">
            <v>0</v>
          </cell>
          <cell r="AK40">
            <v>0.1185086868672707</v>
          </cell>
          <cell r="AL40">
            <v>0.4218131310054325</v>
          </cell>
          <cell r="AM40">
            <v>5.4592715238143061E-2</v>
          </cell>
          <cell r="AN40">
            <v>2.5450196589469114E-2</v>
          </cell>
          <cell r="AO40">
            <v>2.4970172217465459E-3</v>
          </cell>
        </row>
        <row r="41">
          <cell r="G41" t="str">
            <v>SG-W</v>
          </cell>
          <cell r="J41">
            <v>1.0000000000000002</v>
          </cell>
          <cell r="K41">
            <v>1.6261867053105131E-2</v>
          </cell>
          <cell r="L41">
            <v>0.26406803466184114</v>
          </cell>
          <cell r="M41">
            <v>7.8920636793450613E-2</v>
          </cell>
          <cell r="N41">
            <v>0</v>
          </cell>
          <cell r="O41">
            <v>0.13038212652145753</v>
          </cell>
          <cell r="P41">
            <v>0.42261614286422916</v>
          </cell>
          <cell r="Q41">
            <v>5.5743775742460283E-2</v>
          </cell>
          <cell r="R41">
            <v>2.8490464200093137E-2</v>
          </cell>
          <cell r="S41">
            <v>3.5169521633631401E-3</v>
          </cell>
          <cell r="AC41" t="str">
            <v>SG-W</v>
          </cell>
          <cell r="AF41">
            <v>1.0000000000000002</v>
          </cell>
          <cell r="AG41">
            <v>1.6261867053105131E-2</v>
          </cell>
          <cell r="AH41">
            <v>0.26406803466184114</v>
          </cell>
          <cell r="AI41">
            <v>7.8920636793450613E-2</v>
          </cell>
          <cell r="AJ41">
            <v>0</v>
          </cell>
          <cell r="AK41">
            <v>0.13038212652145753</v>
          </cell>
          <cell r="AL41">
            <v>0.42261614286422916</v>
          </cell>
          <cell r="AM41">
            <v>5.5743775742460283E-2</v>
          </cell>
          <cell r="AN41">
            <v>2.8490464200093137E-2</v>
          </cell>
          <cell r="AO41">
            <v>3.5169521633631401E-3</v>
          </cell>
        </row>
        <row r="42">
          <cell r="G42" t="str">
            <v>SNPPO-W</v>
          </cell>
          <cell r="J42">
            <v>0.99999999999999989</v>
          </cell>
          <cell r="K42">
            <v>1.6261867053105127E-2</v>
          </cell>
          <cell r="L42">
            <v>0.26406803466184114</v>
          </cell>
          <cell r="M42">
            <v>7.8920636793450585E-2</v>
          </cell>
          <cell r="N42">
            <v>0</v>
          </cell>
          <cell r="O42">
            <v>0.13038212652145748</v>
          </cell>
          <cell r="P42">
            <v>0.42261614286422899</v>
          </cell>
          <cell r="Q42">
            <v>5.5743775742460255E-2</v>
          </cell>
          <cell r="R42">
            <v>2.8490464200093126E-2</v>
          </cell>
          <cell r="S42">
            <v>3.5169521633631384E-3</v>
          </cell>
          <cell r="AC42" t="str">
            <v>SNPPO-W</v>
          </cell>
          <cell r="AF42">
            <v>1.0000000000000002</v>
          </cell>
          <cell r="AG42">
            <v>1.6261867053105134E-2</v>
          </cell>
          <cell r="AH42">
            <v>0.26406803466184114</v>
          </cell>
          <cell r="AI42">
            <v>7.8920636793450585E-2</v>
          </cell>
          <cell r="AJ42">
            <v>0</v>
          </cell>
          <cell r="AK42">
            <v>0.13038212652145756</v>
          </cell>
          <cell r="AL42">
            <v>0.42261614286422922</v>
          </cell>
          <cell r="AM42">
            <v>5.5743775742460269E-2</v>
          </cell>
          <cell r="AN42">
            <v>2.849046420009314E-2</v>
          </cell>
          <cell r="AO42">
            <v>3.5169521633631393E-3</v>
          </cell>
        </row>
        <row r="43">
          <cell r="G43" t="str">
            <v>SNP</v>
          </cell>
          <cell r="J43">
            <v>0.99999999999999989</v>
          </cell>
          <cell r="K43">
            <v>2.1058656194040647E-2</v>
          </cell>
          <cell r="L43">
            <v>0.26789407083400768</v>
          </cell>
          <cell r="M43">
            <v>7.5474019583840382E-2</v>
          </cell>
          <cell r="N43">
            <v>0</v>
          </cell>
          <cell r="O43">
            <v>0.1197887326062774</v>
          </cell>
          <cell r="P43">
            <v>0.43354360636513423</v>
          </cell>
          <cell r="Q43">
            <v>5.3918648271371439E-2</v>
          </cell>
          <cell r="R43">
            <v>2.5732363103788826E-2</v>
          </cell>
          <cell r="S43">
            <v>2.5899030415392644E-3</v>
          </cell>
          <cell r="AC43" t="str">
            <v>SNP</v>
          </cell>
          <cell r="AF43">
            <v>0.99999999999999989</v>
          </cell>
          <cell r="AG43">
            <v>2.1047949843482242E-2</v>
          </cell>
          <cell r="AH43">
            <v>0.26828902032825813</v>
          </cell>
          <cell r="AI43">
            <v>7.5691311058435434E-2</v>
          </cell>
          <cell r="AJ43">
            <v>0</v>
          </cell>
          <cell r="AK43">
            <v>0.11889981845843733</v>
          </cell>
          <cell r="AL43">
            <v>0.43375495557640675</v>
          </cell>
          <cell r="AM43">
            <v>5.3971213083305013E-2</v>
          </cell>
          <cell r="AN43">
            <v>2.5760313707627564E-2</v>
          </cell>
          <cell r="AO43">
            <v>2.5854179440474539E-3</v>
          </cell>
        </row>
        <row r="44">
          <cell r="G44" t="str">
            <v>SSCCT</v>
          </cell>
          <cell r="J44">
            <v>1.0000000000000002</v>
          </cell>
          <cell r="K44">
            <v>1.6363940246790557E-2</v>
          </cell>
          <cell r="L44">
            <v>0.27010412218284074</v>
          </cell>
          <cell r="M44">
            <v>8.0026870115324583E-2</v>
          </cell>
          <cell r="N44">
            <v>0</v>
          </cell>
          <cell r="O44">
            <v>0.12555220769797071</v>
          </cell>
          <cell r="P44">
            <v>0.42374542864861348</v>
          </cell>
          <cell r="Q44">
            <v>5.3422413451684275E-2</v>
          </cell>
          <cell r="R44">
            <v>2.7156979171128449E-2</v>
          </cell>
          <cell r="S44">
            <v>3.6280384856473566E-3</v>
          </cell>
          <cell r="AC44" t="str">
            <v>SSCCT</v>
          </cell>
          <cell r="AF44">
            <v>1.0000000000000002</v>
          </cell>
          <cell r="AG44">
            <v>1.6363940246790557E-2</v>
          </cell>
          <cell r="AH44">
            <v>0.27010412218284074</v>
          </cell>
          <cell r="AI44">
            <v>8.0026870115324583E-2</v>
          </cell>
          <cell r="AJ44">
            <v>0</v>
          </cell>
          <cell r="AK44">
            <v>0.12555220769797071</v>
          </cell>
          <cell r="AL44">
            <v>0.42374542864861348</v>
          </cell>
          <cell r="AM44">
            <v>5.3422413451684275E-2</v>
          </cell>
          <cell r="AN44">
            <v>2.7156979171128449E-2</v>
          </cell>
          <cell r="AO44">
            <v>3.6280384856473566E-3</v>
          </cell>
        </row>
        <row r="45">
          <cell r="G45" t="str">
            <v>SSECT</v>
          </cell>
          <cell r="J45">
            <v>1</v>
          </cell>
          <cell r="K45">
            <v>1.5920187452756293E-2</v>
          </cell>
          <cell r="L45">
            <v>0.2447165196036678</v>
          </cell>
          <cell r="M45">
            <v>7.5427225603731315E-2</v>
          </cell>
          <cell r="N45">
            <v>0</v>
          </cell>
          <cell r="O45">
            <v>0.1445735674816444</v>
          </cell>
          <cell r="P45">
            <v>0.42086572436889724</v>
          </cell>
          <cell r="Q45">
            <v>6.2824917600742991E-2</v>
          </cell>
          <cell r="R45">
            <v>3.2480882755190232E-2</v>
          </cell>
          <cell r="S45">
            <v>3.190975133369764E-3</v>
          </cell>
          <cell r="AC45" t="str">
            <v>SSECT</v>
          </cell>
          <cell r="AF45">
            <v>1</v>
          </cell>
          <cell r="AG45">
            <v>1.5920187452756293E-2</v>
          </cell>
          <cell r="AH45">
            <v>0.2447165196036678</v>
          </cell>
          <cell r="AI45">
            <v>7.5427225603731315E-2</v>
          </cell>
          <cell r="AJ45">
            <v>0</v>
          </cell>
          <cell r="AK45">
            <v>0.1445735674816444</v>
          </cell>
          <cell r="AL45">
            <v>0.42086572436889724</v>
          </cell>
          <cell r="AM45">
            <v>6.2824917600742991E-2</v>
          </cell>
          <cell r="AN45">
            <v>3.2480882755190232E-2</v>
          </cell>
          <cell r="AO45">
            <v>3.190975133369764E-3</v>
          </cell>
        </row>
        <row r="46">
          <cell r="G46" t="str">
            <v>SSCCH</v>
          </cell>
          <cell r="J46">
            <v>1</v>
          </cell>
          <cell r="K46">
            <v>1.6253054760584348E-2</v>
          </cell>
          <cell r="L46">
            <v>0.27734579375914969</v>
          </cell>
          <cell r="M46">
            <v>8.3488791279052399E-2</v>
          </cell>
          <cell r="N46">
            <v>0</v>
          </cell>
          <cell r="O46">
            <v>0.1295688234893847</v>
          </cell>
          <cell r="P46">
            <v>0.40991098342448695</v>
          </cell>
          <cell r="Q46">
            <v>5.2786526040509103E-2</v>
          </cell>
          <cell r="R46">
            <v>2.7190007673761219E-2</v>
          </cell>
          <cell r="S46">
            <v>3.4560195730714699E-3</v>
          </cell>
          <cell r="AC46" t="str">
            <v>SSCCH</v>
          </cell>
          <cell r="AF46">
            <v>1</v>
          </cell>
          <cell r="AG46">
            <v>1.6253054760584348E-2</v>
          </cell>
          <cell r="AH46">
            <v>0.27734579375914969</v>
          </cell>
          <cell r="AI46">
            <v>8.3488791279052399E-2</v>
          </cell>
          <cell r="AJ46">
            <v>0</v>
          </cell>
          <cell r="AK46">
            <v>0.1295688234893847</v>
          </cell>
          <cell r="AL46">
            <v>0.40991098342448695</v>
          </cell>
          <cell r="AM46">
            <v>5.2786526040509103E-2</v>
          </cell>
          <cell r="AN46">
            <v>2.7190007673761219E-2</v>
          </cell>
          <cell r="AO46">
            <v>3.4560195730714699E-3</v>
          </cell>
        </row>
        <row r="47">
          <cell r="G47" t="str">
            <v>SSECH</v>
          </cell>
          <cell r="J47">
            <v>1.0000000000000002</v>
          </cell>
          <cell r="K47">
            <v>1.5456486305682783E-2</v>
          </cell>
          <cell r="L47">
            <v>0.2507725829750998</v>
          </cell>
          <cell r="M47">
            <v>7.8257294659917265E-2</v>
          </cell>
          <cell r="N47">
            <v>0</v>
          </cell>
          <cell r="O47">
            <v>0.14776348360434186</v>
          </cell>
          <cell r="P47">
            <v>0.41325821048452732</v>
          </cell>
          <cell r="Q47">
            <v>5.8855783669006588E-2</v>
          </cell>
          <cell r="R47">
            <v>3.2494910955491396E-2</v>
          </cell>
          <cell r="S47">
            <v>3.1412473459331591E-3</v>
          </cell>
          <cell r="AC47" t="str">
            <v>SSECH</v>
          </cell>
          <cell r="AF47">
            <v>1.0000000000000002</v>
          </cell>
          <cell r="AG47">
            <v>1.5456486305682783E-2</v>
          </cell>
          <cell r="AH47">
            <v>0.2507725829750998</v>
          </cell>
          <cell r="AI47">
            <v>7.8257294659917265E-2</v>
          </cell>
          <cell r="AJ47">
            <v>0</v>
          </cell>
          <cell r="AK47">
            <v>0.14776348360434186</v>
          </cell>
          <cell r="AL47">
            <v>0.41325821048452732</v>
          </cell>
          <cell r="AM47">
            <v>5.8855783669006588E-2</v>
          </cell>
          <cell r="AN47">
            <v>3.2494910955491396E-2</v>
          </cell>
          <cell r="AO47">
            <v>3.1412473459331591E-3</v>
          </cell>
        </row>
        <row r="48">
          <cell r="G48" t="str">
            <v>SSGCH</v>
          </cell>
          <cell r="J48">
            <v>0.99999999999999989</v>
          </cell>
          <cell r="K48">
            <v>1.6053912646858959E-2</v>
          </cell>
          <cell r="L48">
            <v>0.27070249106313721</v>
          </cell>
          <cell r="M48">
            <v>8.2180917124268615E-2</v>
          </cell>
          <cell r="N48">
            <v>0</v>
          </cell>
          <cell r="O48">
            <v>0.134117488518124</v>
          </cell>
          <cell r="P48">
            <v>0.41074779018949703</v>
          </cell>
          <cell r="Q48">
            <v>5.4303840447633478E-2</v>
          </cell>
          <cell r="R48">
            <v>2.8516233494193764E-2</v>
          </cell>
          <cell r="S48">
            <v>3.3773265162868921E-3</v>
          </cell>
          <cell r="AC48" t="str">
            <v>SSGCH</v>
          </cell>
          <cell r="AF48">
            <v>0.99999999999999989</v>
          </cell>
          <cell r="AG48">
            <v>1.6053912646858959E-2</v>
          </cell>
          <cell r="AH48">
            <v>0.27070249106313721</v>
          </cell>
          <cell r="AI48">
            <v>8.2180917124268615E-2</v>
          </cell>
          <cell r="AJ48">
            <v>0</v>
          </cell>
          <cell r="AK48">
            <v>0.134117488518124</v>
          </cell>
          <cell r="AL48">
            <v>0.41074779018949703</v>
          </cell>
          <cell r="AM48">
            <v>5.4303840447633478E-2</v>
          </cell>
          <cell r="AN48">
            <v>2.8516233494193764E-2</v>
          </cell>
          <cell r="AO48">
            <v>3.3773265162868921E-3</v>
          </cell>
        </row>
        <row r="49">
          <cell r="G49" t="str">
            <v>SSCP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AC49" t="str">
            <v>SSCP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G50" t="str">
            <v>SSEP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AC50" t="str">
            <v>SSEP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G51" t="str">
            <v>SSGC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AC51" t="str">
            <v>SSGC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G52" t="str">
            <v>SSGCT</v>
          </cell>
          <cell r="J52">
            <v>1.0000000000000002</v>
          </cell>
          <cell r="K52">
            <v>1.6253002048281992E-2</v>
          </cell>
          <cell r="L52">
            <v>0.26375722153804748</v>
          </cell>
          <cell r="M52">
            <v>7.8876958987426263E-2</v>
          </cell>
          <cell r="N52">
            <v>0</v>
          </cell>
          <cell r="O52">
            <v>0.13030754764388913</v>
          </cell>
          <cell r="P52">
            <v>0.42302550257868443</v>
          </cell>
          <cell r="Q52">
            <v>5.5773039488948954E-2</v>
          </cell>
          <cell r="R52">
            <v>2.8487955067143897E-2</v>
          </cell>
          <cell r="S52">
            <v>3.5187726475779586E-3</v>
          </cell>
          <cell r="AC52" t="str">
            <v>SSGCT</v>
          </cell>
          <cell r="AF52">
            <v>1.0000000000000002</v>
          </cell>
          <cell r="AG52">
            <v>1.6253002048281992E-2</v>
          </cell>
          <cell r="AH52">
            <v>0.26375722153804748</v>
          </cell>
          <cell r="AI52">
            <v>7.8876958987426263E-2</v>
          </cell>
          <cell r="AJ52">
            <v>0</v>
          </cell>
          <cell r="AK52">
            <v>0.13030754764388913</v>
          </cell>
          <cell r="AL52">
            <v>0.42302550257868443</v>
          </cell>
          <cell r="AM52">
            <v>5.5773039488948954E-2</v>
          </cell>
          <cell r="AN52">
            <v>2.8487955067143897E-2</v>
          </cell>
          <cell r="AO52">
            <v>3.5187726475779586E-3</v>
          </cell>
        </row>
        <row r="53">
          <cell r="G53" t="str">
            <v>MC</v>
          </cell>
          <cell r="J53">
            <v>1</v>
          </cell>
          <cell r="K53">
            <v>1.0956821750027605E-2</v>
          </cell>
          <cell r="L53">
            <v>0.46012342994343142</v>
          </cell>
          <cell r="M53">
            <v>9.719947823772826E-2</v>
          </cell>
          <cell r="N53">
            <v>0</v>
          </cell>
          <cell r="O53">
            <v>8.7848075194562419E-2</v>
          </cell>
          <cell r="P53">
            <v>0.28474773105240586</v>
          </cell>
          <cell r="Q53">
            <v>3.7558701746182664E-2</v>
          </cell>
          <cell r="R53">
            <v>1.9196131464889625E-2</v>
          </cell>
          <cell r="S53">
            <v>2.3696306107720811E-3</v>
          </cell>
          <cell r="AC53" t="str">
            <v>MC</v>
          </cell>
          <cell r="AF53">
            <v>1</v>
          </cell>
          <cell r="AG53">
            <v>1.0956821750027605E-2</v>
          </cell>
          <cell r="AH53">
            <v>0.46012342994343142</v>
          </cell>
          <cell r="AI53">
            <v>9.719947823772826E-2</v>
          </cell>
          <cell r="AJ53">
            <v>0</v>
          </cell>
          <cell r="AK53">
            <v>8.7848075194562419E-2</v>
          </cell>
          <cell r="AL53">
            <v>0.28474773105240586</v>
          </cell>
          <cell r="AM53">
            <v>3.7558701746182664E-2</v>
          </cell>
          <cell r="AN53">
            <v>1.9196131464889625E-2</v>
          </cell>
          <cell r="AO53">
            <v>2.3696306107720811E-3</v>
          </cell>
        </row>
        <row r="54">
          <cell r="G54" t="str">
            <v>SNPD</v>
          </cell>
          <cell r="J54">
            <v>1</v>
          </cell>
          <cell r="K54">
            <v>3.5290488500061189E-2</v>
          </cell>
          <cell r="L54">
            <v>0.27416948840194338</v>
          </cell>
          <cell r="M54">
            <v>6.4589887338230109E-2</v>
          </cell>
          <cell r="N54">
            <v>0</v>
          </cell>
          <cell r="O54">
            <v>8.6988664254605844E-2</v>
          </cell>
          <cell r="P54">
            <v>0.47511203490139098</v>
          </cell>
          <cell r="Q54">
            <v>4.6397629264812848E-2</v>
          </cell>
          <cell r="R54">
            <v>1.7451807338955697E-2</v>
          </cell>
          <cell r="S54">
            <v>0</v>
          </cell>
          <cell r="AC54" t="str">
            <v>SNPD</v>
          </cell>
          <cell r="AF54">
            <v>1.0000000000000002</v>
          </cell>
          <cell r="AG54">
            <v>3.5277724124551844E-2</v>
          </cell>
          <cell r="AH54">
            <v>0.27644739875767854</v>
          </cell>
          <cell r="AI54">
            <v>6.5620671076938808E-2</v>
          </cell>
          <cell r="AJ54">
            <v>0</v>
          </cell>
          <cell r="AK54">
            <v>8.429178456634609E-2</v>
          </cell>
          <cell r="AL54">
            <v>0.47431746716845963</v>
          </cell>
          <cell r="AM54">
            <v>4.6494583000800949E-2</v>
          </cell>
          <cell r="AN54">
            <v>1.7550371305224192E-2</v>
          </cell>
          <cell r="AO54">
            <v>0</v>
          </cell>
        </row>
        <row r="55">
          <cell r="G55" t="str">
            <v>DGUH</v>
          </cell>
          <cell r="J55">
            <v>0.99999999999999989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0.82806267938160727</v>
          </cell>
          <cell r="Q55">
            <v>0.10922285170488243</v>
          </cell>
          <cell r="R55">
            <v>5.5823447638473384E-2</v>
          </cell>
          <cell r="S55">
            <v>6.8910212750368646E-3</v>
          </cell>
          <cell r="AC55" t="str">
            <v>DGUH</v>
          </cell>
          <cell r="AF55">
            <v>0.99999999999999989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0.82806267938160727</v>
          </cell>
          <cell r="AM55">
            <v>0.10922285170488243</v>
          </cell>
          <cell r="AN55">
            <v>5.5823447638473384E-2</v>
          </cell>
          <cell r="AO55">
            <v>6.8910212750368646E-3</v>
          </cell>
        </row>
        <row r="56">
          <cell r="G56" t="str">
            <v>DEUH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0.81040859965766554</v>
          </cell>
          <cell r="Q56">
            <v>0.1208552843605057</v>
          </cell>
          <cell r="R56">
            <v>6.2588848878701239E-2</v>
          </cell>
          <cell r="S56">
            <v>6.1472671031275062E-3</v>
          </cell>
          <cell r="AC56" t="str">
            <v>DEUH</v>
          </cell>
          <cell r="AF56">
            <v>1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0.81040859965766554</v>
          </cell>
          <cell r="AM56">
            <v>0.1208552843605057</v>
          </cell>
          <cell r="AN56">
            <v>6.2588848878701239E-2</v>
          </cell>
          <cell r="AO56">
            <v>6.1472671031275062E-3</v>
          </cell>
        </row>
        <row r="57">
          <cell r="G57" t="str">
            <v>DNPGMP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G58" t="str">
            <v>DNPGMU</v>
          </cell>
          <cell r="J58">
            <v>1.0000000000000002</v>
          </cell>
          <cell r="K58">
            <v>1.5922346070298576E-2</v>
          </cell>
          <cell r="L58">
            <v>0.24480882992771621</v>
          </cell>
          <cell r="M58">
            <v>7.5456845690556662E-2</v>
          </cell>
          <cell r="N58">
            <v>0</v>
          </cell>
          <cell r="O58">
            <v>0.14464784869978539</v>
          </cell>
          <cell r="P58">
            <v>0.42073507527106258</v>
          </cell>
          <cell r="Q58">
            <v>6.2743728513989586E-2</v>
          </cell>
          <cell r="R58">
            <v>3.2493885251505601E-2</v>
          </cell>
          <cell r="S58">
            <v>3.1914405750854799E-3</v>
          </cell>
          <cell r="AC58" t="str">
            <v>DNPGMU</v>
          </cell>
          <cell r="AF58">
            <v>1.0000000000000004</v>
          </cell>
          <cell r="AG58">
            <v>1.592234607029858E-2</v>
          </cell>
          <cell r="AH58">
            <v>0.24480882992771624</v>
          </cell>
          <cell r="AI58">
            <v>7.545684569055669E-2</v>
          </cell>
          <cell r="AJ58">
            <v>0</v>
          </cell>
          <cell r="AK58">
            <v>0.14464784869978539</v>
          </cell>
          <cell r="AL58">
            <v>0.42073507527106263</v>
          </cell>
          <cell r="AM58">
            <v>6.2743728513989599E-2</v>
          </cell>
          <cell r="AN58">
            <v>3.2493885251505601E-2</v>
          </cell>
          <cell r="AO58">
            <v>3.1914405750854799E-3</v>
          </cell>
        </row>
        <row r="59">
          <cell r="G59" t="str">
            <v>DNPIP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AC59" t="str">
            <v>DNPIP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G60" t="str">
            <v>DNPIU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AC60" t="str">
            <v>DNPIU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G61" t="str">
            <v>DNPPSP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AC61" t="str">
            <v>DNPPSP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G62" t="str">
            <v>DNPPSU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AC62" t="str">
            <v>DNPPSU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G63" t="str">
            <v>DNPPHP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G64" t="str">
            <v>DNPPHU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G65" t="str">
            <v>SNPPH-P</v>
          </cell>
          <cell r="J65">
            <v>1.0000000000000002</v>
          </cell>
          <cell r="K65">
            <v>1.6261867053105131E-2</v>
          </cell>
          <cell r="L65">
            <v>0.26406803466184109</v>
          </cell>
          <cell r="M65">
            <v>7.8920636793450613E-2</v>
          </cell>
          <cell r="N65">
            <v>0</v>
          </cell>
          <cell r="O65">
            <v>0.1303821265214575</v>
          </cell>
          <cell r="P65">
            <v>0.42261614286422922</v>
          </cell>
          <cell r="Q65">
            <v>5.574377574246029E-2</v>
          </cell>
          <cell r="R65">
            <v>2.8490464200093154E-2</v>
          </cell>
          <cell r="S65">
            <v>3.516952163363141E-3</v>
          </cell>
          <cell r="AC65" t="str">
            <v>SNPPH-P</v>
          </cell>
          <cell r="AF65">
            <v>1.0000000000000004</v>
          </cell>
          <cell r="AG65">
            <v>1.6261867053105131E-2</v>
          </cell>
          <cell r="AH65">
            <v>0.26406803466184126</v>
          </cell>
          <cell r="AI65">
            <v>7.8920636793450627E-2</v>
          </cell>
          <cell r="AJ65">
            <v>0</v>
          </cell>
          <cell r="AK65">
            <v>0.1303821265214575</v>
          </cell>
          <cell r="AL65">
            <v>0.42261614286422933</v>
          </cell>
          <cell r="AM65">
            <v>5.5743775742460304E-2</v>
          </cell>
          <cell r="AN65">
            <v>2.8490464200093171E-2</v>
          </cell>
          <cell r="AO65">
            <v>3.5169521633631406E-3</v>
          </cell>
        </row>
        <row r="66">
          <cell r="G66" t="str">
            <v>SNPPH-U</v>
          </cell>
          <cell r="J66">
            <v>1.0000000000000002</v>
          </cell>
          <cell r="K66">
            <v>1.6261867053105131E-2</v>
          </cell>
          <cell r="L66">
            <v>0.26406803466184109</v>
          </cell>
          <cell r="M66">
            <v>7.8920636793450613E-2</v>
          </cell>
          <cell r="N66">
            <v>0</v>
          </cell>
          <cell r="O66">
            <v>0.1303821265214575</v>
          </cell>
          <cell r="P66">
            <v>0.42261614286422922</v>
          </cell>
          <cell r="Q66">
            <v>5.574377574246029E-2</v>
          </cell>
          <cell r="R66">
            <v>2.8490464200093154E-2</v>
          </cell>
          <cell r="S66">
            <v>3.516952163363141E-3</v>
          </cell>
          <cell r="AC66" t="str">
            <v>SNPPH-U</v>
          </cell>
          <cell r="AF66">
            <v>1.0000000000000004</v>
          </cell>
          <cell r="AG66">
            <v>1.6261867053105131E-2</v>
          </cell>
          <cell r="AH66">
            <v>0.26406803466184126</v>
          </cell>
          <cell r="AI66">
            <v>7.8920636793450627E-2</v>
          </cell>
          <cell r="AJ66">
            <v>0</v>
          </cell>
          <cell r="AK66">
            <v>0.1303821265214575</v>
          </cell>
          <cell r="AL66">
            <v>0.42261614286422933</v>
          </cell>
          <cell r="AM66">
            <v>5.5743775742460304E-2</v>
          </cell>
          <cell r="AN66">
            <v>2.8490464200093171E-2</v>
          </cell>
          <cell r="AO66">
            <v>3.5169521633631406E-3</v>
          </cell>
        </row>
        <row r="67">
          <cell r="G67" t="str">
            <v>CN</v>
          </cell>
          <cell r="J67">
            <v>1</v>
          </cell>
          <cell r="K67">
            <v>2.4810842402893836E-2</v>
          </cell>
          <cell r="L67">
            <v>0.30444869182449547</v>
          </cell>
          <cell r="M67">
            <v>6.9521011367884536E-2</v>
          </cell>
          <cell r="N67">
            <v>0</v>
          </cell>
          <cell r="O67">
            <v>6.6002179853728651E-2</v>
          </cell>
          <cell r="P67">
            <v>0.48812822173430004</v>
          </cell>
          <cell r="Q67">
            <v>3.85818313930529E-2</v>
          </cell>
          <cell r="R67">
            <v>8.5072214236445679E-3</v>
          </cell>
          <cell r="S67">
            <v>0</v>
          </cell>
          <cell r="T67">
            <v>0</v>
          </cell>
          <cell r="U67">
            <v>0</v>
          </cell>
          <cell r="AC67" t="str">
            <v>CN</v>
          </cell>
          <cell r="AF67">
            <v>0.99999999999999989</v>
          </cell>
          <cell r="AG67">
            <v>2.4845400216949795E-2</v>
          </cell>
          <cell r="AH67">
            <v>0.30617138298349927</v>
          </cell>
          <cell r="AI67">
            <v>6.9519952243298141E-2</v>
          </cell>
          <cell r="AJ67">
            <v>0</v>
          </cell>
          <cell r="AK67">
            <v>6.5784326678808749E-2</v>
          </cell>
          <cell r="AL67">
            <v>0.48674748914163923</v>
          </cell>
          <cell r="AM67">
            <v>3.8442372444208825E-2</v>
          </cell>
          <cell r="AN67">
            <v>8.489076291595881E-3</v>
          </cell>
          <cell r="AO67">
            <v>0</v>
          </cell>
          <cell r="AP67">
            <v>0</v>
          </cell>
          <cell r="AQ67">
            <v>0</v>
          </cell>
        </row>
        <row r="68">
          <cell r="G68" t="str">
            <v>CNP</v>
          </cell>
          <cell r="J68">
            <v>1</v>
          </cell>
          <cell r="K68">
            <v>5.3381593257205005E-2</v>
          </cell>
          <cell r="L68">
            <v>0.65503443900670655</v>
          </cell>
          <cell r="M68">
            <v>0.14957744245060722</v>
          </cell>
          <cell r="N68">
            <v>0</v>
          </cell>
          <cell r="O68">
            <v>0.14200652528548124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C68" t="str">
            <v>CNP</v>
          </cell>
          <cell r="AF68">
            <v>1</v>
          </cell>
          <cell r="AG68">
            <v>0</v>
          </cell>
          <cell r="AH68">
            <v>0.69351814698442682</v>
          </cell>
          <cell r="AI68">
            <v>0.15747176626502801</v>
          </cell>
          <cell r="AJ68">
            <v>0</v>
          </cell>
          <cell r="AK68">
            <v>0.14901008675054522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G69" t="str">
            <v>CNU</v>
          </cell>
          <cell r="J69">
            <v>0.99999999999999989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0.91201880982596972</v>
          </cell>
          <cell r="Q69">
            <v>7.2086296963078833E-2</v>
          </cell>
          <cell r="R69">
            <v>1.5894893210951413E-2</v>
          </cell>
          <cell r="S69">
            <v>0</v>
          </cell>
          <cell r="T69">
            <v>0</v>
          </cell>
          <cell r="U69">
            <v>0</v>
          </cell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0.91206051915321751</v>
          </cell>
          <cell r="AM69">
            <v>7.2032770483883846E-2</v>
          </cell>
          <cell r="AN69">
            <v>1.5906710362898646E-2</v>
          </cell>
          <cell r="AO69">
            <v>0</v>
          </cell>
          <cell r="AP69">
            <v>0</v>
          </cell>
          <cell r="AQ69">
            <v>0</v>
          </cell>
        </row>
        <row r="70">
          <cell r="G70" t="str">
            <v>WBTAX</v>
          </cell>
          <cell r="J70">
            <v>1</v>
          </cell>
          <cell r="K70">
            <v>0</v>
          </cell>
          <cell r="L70">
            <v>0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G71" t="str">
            <v>OPRV-ID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G72" t="str">
            <v>OPRV-WY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G73" t="str">
            <v>EXCTAX</v>
          </cell>
          <cell r="J73">
            <v>0</v>
          </cell>
          <cell r="K73">
            <v>-1.4214766703439595E-2</v>
          </cell>
          <cell r="L73">
            <v>6.6974073675878668E-2</v>
          </cell>
          <cell r="M73">
            <v>4.6192842888555926E-3</v>
          </cell>
          <cell r="N73">
            <v>0</v>
          </cell>
          <cell r="O73">
            <v>0.13269723704741646</v>
          </cell>
          <cell r="P73">
            <v>0.47607336101672182</v>
          </cell>
          <cell r="Q73">
            <v>3.6847584105588443E-2</v>
          </cell>
          <cell r="R73">
            <v>2.5086028620870341E-2</v>
          </cell>
          <cell r="S73">
            <v>7.4422465661832006E-3</v>
          </cell>
          <cell r="T73">
            <v>0.17558044840283149</v>
          </cell>
          <cell r="U73">
            <v>8.8894502979095333E-2</v>
          </cell>
          <cell r="AC73" t="str">
            <v>EXCTAX</v>
          </cell>
          <cell r="AF73">
            <v>0</v>
          </cell>
          <cell r="AG73">
            <v>-1.4241638758354011E-2</v>
          </cell>
          <cell r="AH73">
            <v>6.7620485612401166E-2</v>
          </cell>
          <cell r="AI73">
            <v>4.8813765591324927E-3</v>
          </cell>
          <cell r="AJ73">
            <v>0</v>
          </cell>
          <cell r="AK73">
            <v>0.13184721073906927</v>
          </cell>
          <cell r="AL73">
            <v>0.47597012452322224</v>
          </cell>
          <cell r="AM73">
            <v>3.6943020820979527E-2</v>
          </cell>
          <cell r="AN73">
            <v>2.5066745612938656E-2</v>
          </cell>
          <cell r="AO73">
            <v>7.4377235086845591E-3</v>
          </cell>
          <cell r="AP73">
            <v>0.17558044840283146</v>
          </cell>
          <cell r="AQ73">
            <v>8.8894502979095319E-2</v>
          </cell>
        </row>
        <row r="74">
          <cell r="G74" t="str">
            <v>INT</v>
          </cell>
          <cell r="J74">
            <v>0.99999999999999989</v>
          </cell>
          <cell r="K74">
            <v>2.1058656194040647E-2</v>
          </cell>
          <cell r="L74">
            <v>0.26789407083400768</v>
          </cell>
          <cell r="M74">
            <v>7.5474019583840382E-2</v>
          </cell>
          <cell r="N74">
            <v>0</v>
          </cell>
          <cell r="O74">
            <v>0.1197887326062774</v>
          </cell>
          <cell r="P74">
            <v>0.43354360636513423</v>
          </cell>
          <cell r="Q74">
            <v>5.3918648271371439E-2</v>
          </cell>
          <cell r="R74">
            <v>2.5732363103788826E-2</v>
          </cell>
          <cell r="S74">
            <v>2.5899030415392644E-3</v>
          </cell>
          <cell r="U74">
            <v>0</v>
          </cell>
          <cell r="AC74" t="str">
            <v>INT</v>
          </cell>
          <cell r="AF74">
            <v>0.99999999999999989</v>
          </cell>
          <cell r="AG74">
            <v>2.1047949843482242E-2</v>
          </cell>
          <cell r="AH74">
            <v>0.26828902032825813</v>
          </cell>
          <cell r="AI74">
            <v>7.5691311058435434E-2</v>
          </cell>
          <cell r="AJ74">
            <v>0</v>
          </cell>
          <cell r="AK74">
            <v>0.11889981845843733</v>
          </cell>
          <cell r="AL74">
            <v>0.43375495557640675</v>
          </cell>
          <cell r="AM74">
            <v>5.3971213083305013E-2</v>
          </cell>
          <cell r="AN74">
            <v>2.5760313707627564E-2</v>
          </cell>
          <cell r="AO74">
            <v>2.5854179440474539E-3</v>
          </cell>
          <cell r="AQ74">
            <v>0</v>
          </cell>
        </row>
        <row r="75">
          <cell r="G75" t="str">
            <v>CIAC</v>
          </cell>
          <cell r="J75">
            <v>1</v>
          </cell>
          <cell r="K75">
            <v>3.5290488500061189E-2</v>
          </cell>
          <cell r="L75">
            <v>0.27416948840194338</v>
          </cell>
          <cell r="M75">
            <v>6.4589887338230109E-2</v>
          </cell>
          <cell r="N75">
            <v>0</v>
          </cell>
          <cell r="O75">
            <v>8.6988664254605844E-2</v>
          </cell>
          <cell r="P75">
            <v>0.47511203490139098</v>
          </cell>
          <cell r="Q75">
            <v>4.6397629264812848E-2</v>
          </cell>
          <cell r="R75">
            <v>1.7451807338955697E-2</v>
          </cell>
          <cell r="S75">
            <v>0</v>
          </cell>
          <cell r="AC75" t="str">
            <v>CIAC</v>
          </cell>
          <cell r="AF75">
            <v>1.0000000000000002</v>
          </cell>
          <cell r="AG75">
            <v>3.5277724124551844E-2</v>
          </cell>
          <cell r="AH75">
            <v>0.27644739875767854</v>
          </cell>
          <cell r="AI75">
            <v>6.5620671076938808E-2</v>
          </cell>
          <cell r="AJ75">
            <v>0</v>
          </cell>
          <cell r="AK75">
            <v>8.429178456634609E-2</v>
          </cell>
          <cell r="AL75">
            <v>0.47431746716845963</v>
          </cell>
          <cell r="AM75">
            <v>4.6494583000800949E-2</v>
          </cell>
          <cell r="AN75">
            <v>1.7550371305224192E-2</v>
          </cell>
          <cell r="AO75">
            <v>0</v>
          </cell>
        </row>
        <row r="76">
          <cell r="G76" t="str">
            <v>IDSIT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0</v>
          </cell>
          <cell r="S76">
            <v>0</v>
          </cell>
          <cell r="U76">
            <v>0</v>
          </cell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G77" t="str">
            <v>DONOTUSE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G78" t="str">
            <v>BADDEBT</v>
          </cell>
          <cell r="J78">
            <v>0.99999999999999989</v>
          </cell>
          <cell r="K78">
            <v>3.1879665876691964E-2</v>
          </cell>
          <cell r="L78">
            <v>0.49674295466411439</v>
          </cell>
          <cell r="M78">
            <v>0.14189083634447555</v>
          </cell>
          <cell r="N78">
            <v>0</v>
          </cell>
          <cell r="O78">
            <v>5.4206175508683348E-2</v>
          </cell>
          <cell r="P78">
            <v>0.2530278512872815</v>
          </cell>
          <cell r="Q78">
            <v>2.1872937839038788E-2</v>
          </cell>
          <cell r="R78">
            <v>3.7957847971431606E-4</v>
          </cell>
          <cell r="S78">
            <v>0</v>
          </cell>
          <cell r="T78">
            <v>0</v>
          </cell>
          <cell r="U78">
            <v>0</v>
          </cell>
          <cell r="AC78" t="str">
            <v>BADDEBT</v>
          </cell>
          <cell r="AF78">
            <v>1</v>
          </cell>
          <cell r="AG78">
            <v>3.1881207790540024E-2</v>
          </cell>
          <cell r="AH78">
            <v>0.49681981836127109</v>
          </cell>
          <cell r="AI78">
            <v>0.14189078908804711</v>
          </cell>
          <cell r="AJ78">
            <v>0</v>
          </cell>
          <cell r="AK78">
            <v>5.4196455251878092E-2</v>
          </cell>
          <cell r="AL78">
            <v>0.25296624522904992</v>
          </cell>
          <cell r="AM78">
            <v>2.1866715405984716E-2</v>
          </cell>
          <cell r="AN78">
            <v>3.7876887322892317E-4</v>
          </cell>
          <cell r="AO78">
            <v>0</v>
          </cell>
          <cell r="AP78">
            <v>0</v>
          </cell>
          <cell r="AQ78">
            <v>0</v>
          </cell>
        </row>
        <row r="79">
          <cell r="G79" t="str">
            <v>DONOTUSE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G80" t="str">
            <v>DONOTUSE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G81" t="str">
            <v>ITC84</v>
          </cell>
          <cell r="J81">
            <v>0.99999999999999989</v>
          </cell>
          <cell r="K81">
            <v>3.2870000000000003E-2</v>
          </cell>
          <cell r="L81">
            <v>0.70975999999999995</v>
          </cell>
          <cell r="M81">
            <v>0.14180000000000001</v>
          </cell>
          <cell r="N81">
            <v>0</v>
          </cell>
          <cell r="O81">
            <v>0.10946</v>
          </cell>
          <cell r="U81">
            <v>6.11E-3</v>
          </cell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G82" t="str">
            <v>ITC85</v>
          </cell>
          <cell r="J82">
            <v>1</v>
          </cell>
          <cell r="K82">
            <v>5.4199999999999998E-2</v>
          </cell>
          <cell r="L82">
            <v>0.67689999999999995</v>
          </cell>
          <cell r="M82">
            <v>0.1336</v>
          </cell>
          <cell r="N82">
            <v>0</v>
          </cell>
          <cell r="O82">
            <v>0.11609999999999999</v>
          </cell>
          <cell r="U82">
            <v>1.9199999999999998E-2</v>
          </cell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G83" t="str">
            <v>ITC86</v>
          </cell>
          <cell r="J83">
            <v>0.99999999999999989</v>
          </cell>
          <cell r="K83">
            <v>4.7890000000000002E-2</v>
          </cell>
          <cell r="L83">
            <v>0.64607999999999999</v>
          </cell>
          <cell r="M83">
            <v>0.13125999999999999</v>
          </cell>
          <cell r="N83">
            <v>0</v>
          </cell>
          <cell r="O83">
            <v>0.155</v>
          </cell>
          <cell r="U83">
            <v>1.9769999999999999E-2</v>
          </cell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G84" t="str">
            <v>ITC88</v>
          </cell>
          <cell r="J84">
            <v>1</v>
          </cell>
          <cell r="K84">
            <v>4.2700000000000002E-2</v>
          </cell>
          <cell r="L84">
            <v>0.61199999999999999</v>
          </cell>
          <cell r="M84">
            <v>0.14960000000000001</v>
          </cell>
          <cell r="N84">
            <v>0</v>
          </cell>
          <cell r="O84">
            <v>0.1671</v>
          </cell>
          <cell r="U84">
            <v>2.86E-2</v>
          </cell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G85" t="str">
            <v>ITC89</v>
          </cell>
          <cell r="J85">
            <v>1</v>
          </cell>
          <cell r="K85">
            <v>4.8806000000000002E-2</v>
          </cell>
          <cell r="L85">
            <v>0.563558</v>
          </cell>
          <cell r="M85">
            <v>0.15268799999999999</v>
          </cell>
          <cell r="N85">
            <v>0</v>
          </cell>
          <cell r="O85">
            <v>0.20677599999999999</v>
          </cell>
          <cell r="U85">
            <v>2.8171999999999999E-2</v>
          </cell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G86" t="str">
            <v>ITC90</v>
          </cell>
          <cell r="J86">
            <v>1</v>
          </cell>
          <cell r="K86">
            <v>1.5047E-2</v>
          </cell>
          <cell r="L86">
            <v>0.159356</v>
          </cell>
          <cell r="M86">
            <v>3.9132E-2</v>
          </cell>
          <cell r="N86">
            <v>0</v>
          </cell>
          <cell r="O86">
            <v>3.8051000000000001E-2</v>
          </cell>
          <cell r="P86">
            <v>0.46935500000000002</v>
          </cell>
          <cell r="Q86">
            <v>0.13981499999999999</v>
          </cell>
          <cell r="R86">
            <v>0.135384</v>
          </cell>
          <cell r="U86">
            <v>3.8600000000000001E-3</v>
          </cell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G87" t="str">
            <v>OTHER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</v>
          </cell>
          <cell r="U87">
            <v>0</v>
          </cell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G88" t="str">
            <v>NUTIL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G89" t="str">
            <v>SNPPS</v>
          </cell>
          <cell r="J89">
            <v>1.0000000000000002</v>
          </cell>
          <cell r="K89">
            <v>1.6261867053105127E-2</v>
          </cell>
          <cell r="L89">
            <v>0.26406803466184109</v>
          </cell>
          <cell r="M89">
            <v>7.8920636793450641E-2</v>
          </cell>
          <cell r="N89">
            <v>0</v>
          </cell>
          <cell r="O89">
            <v>0.13038212652145753</v>
          </cell>
          <cell r="P89">
            <v>0.42261614286422916</v>
          </cell>
          <cell r="Q89">
            <v>5.5743775742460269E-2</v>
          </cell>
          <cell r="R89">
            <v>2.8490464200093133E-2</v>
          </cell>
          <cell r="S89">
            <v>3.5169521633631401E-3</v>
          </cell>
          <cell r="AC89" t="str">
            <v>SNPPS</v>
          </cell>
          <cell r="AF89">
            <v>1.0000000000000004</v>
          </cell>
          <cell r="AG89">
            <v>1.6261867053105134E-2</v>
          </cell>
          <cell r="AH89">
            <v>0.26406803466184114</v>
          </cell>
          <cell r="AI89">
            <v>7.8920636793450669E-2</v>
          </cell>
          <cell r="AJ89">
            <v>0</v>
          </cell>
          <cell r="AK89">
            <v>0.13038212652145759</v>
          </cell>
          <cell r="AL89">
            <v>0.42261614286422927</v>
          </cell>
          <cell r="AM89">
            <v>5.5743775742460339E-2</v>
          </cell>
          <cell r="AN89">
            <v>2.8490464200093144E-2</v>
          </cell>
          <cell r="AO89">
            <v>3.5169521633631423E-3</v>
          </cell>
        </row>
        <row r="90">
          <cell r="G90" t="str">
            <v>SNPT</v>
          </cell>
          <cell r="J90">
            <v>1</v>
          </cell>
          <cell r="K90">
            <v>1.6261867053105127E-2</v>
          </cell>
          <cell r="L90">
            <v>0.26406803466184098</v>
          </cell>
          <cell r="M90">
            <v>7.8920636793450613E-2</v>
          </cell>
          <cell r="N90">
            <v>0</v>
          </cell>
          <cell r="O90">
            <v>0.1303821265214575</v>
          </cell>
          <cell r="P90">
            <v>0.42261614286422922</v>
          </cell>
          <cell r="Q90">
            <v>5.5743775742460262E-2</v>
          </cell>
          <cell r="R90">
            <v>2.849046420009313E-2</v>
          </cell>
          <cell r="S90">
            <v>3.5169521633631401E-3</v>
          </cell>
          <cell r="AC90" t="str">
            <v>SNPT</v>
          </cell>
          <cell r="AF90">
            <v>0.99999999999999967</v>
          </cell>
          <cell r="AG90">
            <v>1.6261867053105124E-2</v>
          </cell>
          <cell r="AH90">
            <v>0.26406803466184087</v>
          </cell>
          <cell r="AI90">
            <v>7.8920636793450558E-2</v>
          </cell>
          <cell r="AJ90">
            <v>0</v>
          </cell>
          <cell r="AK90">
            <v>0.1303821265214575</v>
          </cell>
          <cell r="AL90">
            <v>0.42261614286422911</v>
          </cell>
          <cell r="AM90">
            <v>5.5743775742460276E-2</v>
          </cell>
          <cell r="AN90">
            <v>2.8490464200093126E-2</v>
          </cell>
          <cell r="AO90">
            <v>3.5169521633631397E-3</v>
          </cell>
        </row>
        <row r="91">
          <cell r="G91" t="str">
            <v>SNPP</v>
          </cell>
          <cell r="J91">
            <v>1.0000000000000002</v>
          </cell>
          <cell r="K91">
            <v>1.6261867053105131E-2</v>
          </cell>
          <cell r="L91">
            <v>0.26406803466184114</v>
          </cell>
          <cell r="M91">
            <v>7.8920636793450627E-2</v>
          </cell>
          <cell r="N91">
            <v>0</v>
          </cell>
          <cell r="O91">
            <v>0.1303821265214575</v>
          </cell>
          <cell r="P91">
            <v>0.42261614286422927</v>
          </cell>
          <cell r="Q91">
            <v>5.5743775742460262E-2</v>
          </cell>
          <cell r="R91">
            <v>2.849046420009314E-2</v>
          </cell>
          <cell r="S91">
            <v>3.5169521633631393E-3</v>
          </cell>
          <cell r="AC91" t="str">
            <v>SNPP</v>
          </cell>
          <cell r="AF91">
            <v>1.0000000000000002</v>
          </cell>
          <cell r="AG91">
            <v>1.6261867053105134E-2</v>
          </cell>
          <cell r="AH91">
            <v>0.26406803466184114</v>
          </cell>
          <cell r="AI91">
            <v>7.8920636793450641E-2</v>
          </cell>
          <cell r="AJ91">
            <v>0</v>
          </cell>
          <cell r="AK91">
            <v>0.13038212652145756</v>
          </cell>
          <cell r="AL91">
            <v>0.42261614286422922</v>
          </cell>
          <cell r="AM91">
            <v>5.5743775742460311E-2</v>
          </cell>
          <cell r="AN91">
            <v>2.8490464200093144E-2</v>
          </cell>
          <cell r="AO91">
            <v>3.5169521633631414E-3</v>
          </cell>
        </row>
        <row r="92">
          <cell r="G92" t="str">
            <v>SNPPH</v>
          </cell>
          <cell r="J92">
            <v>1.0000000000000002</v>
          </cell>
          <cell r="K92">
            <v>1.6261867053105131E-2</v>
          </cell>
          <cell r="L92">
            <v>0.26406803466184109</v>
          </cell>
          <cell r="M92">
            <v>7.8920636793450613E-2</v>
          </cell>
          <cell r="N92">
            <v>0</v>
          </cell>
          <cell r="O92">
            <v>0.1303821265214575</v>
          </cell>
          <cell r="P92">
            <v>0.42261614286422922</v>
          </cell>
          <cell r="Q92">
            <v>5.574377574246029E-2</v>
          </cell>
          <cell r="R92">
            <v>2.8490464200093154E-2</v>
          </cell>
          <cell r="S92">
            <v>3.516952163363141E-3</v>
          </cell>
          <cell r="AC92" t="str">
            <v>SNPPH</v>
          </cell>
          <cell r="AF92">
            <v>1.0000000000000004</v>
          </cell>
          <cell r="AG92">
            <v>1.6261867053105131E-2</v>
          </cell>
          <cell r="AH92">
            <v>0.26406803466184126</v>
          </cell>
          <cell r="AI92">
            <v>7.8920636793450627E-2</v>
          </cell>
          <cell r="AJ92">
            <v>0</v>
          </cell>
          <cell r="AK92">
            <v>0.1303821265214575</v>
          </cell>
          <cell r="AL92">
            <v>0.42261614286422933</v>
          </cell>
          <cell r="AM92">
            <v>5.5743775742460304E-2</v>
          </cell>
          <cell r="AN92">
            <v>2.8490464200093171E-2</v>
          </cell>
          <cell r="AO92">
            <v>3.5169521633631406E-3</v>
          </cell>
        </row>
        <row r="93">
          <cell r="G93" t="str">
            <v>SNPPN</v>
          </cell>
          <cell r="J93">
            <v>1.0000000000000002</v>
          </cell>
          <cell r="K93">
            <v>1.6261867053105131E-2</v>
          </cell>
          <cell r="L93">
            <v>0.26406803466184114</v>
          </cell>
          <cell r="M93">
            <v>7.8920636793450613E-2</v>
          </cell>
          <cell r="N93">
            <v>0</v>
          </cell>
          <cell r="O93">
            <v>0.13038212652145753</v>
          </cell>
          <cell r="P93">
            <v>0.42261614286422922</v>
          </cell>
          <cell r="Q93">
            <v>5.574377574246029E-2</v>
          </cell>
          <cell r="R93">
            <v>2.849046420009314E-2</v>
          </cell>
          <cell r="S93">
            <v>3.5169521633631397E-3</v>
          </cell>
          <cell r="AC93" t="str">
            <v>SNPPN</v>
          </cell>
          <cell r="AF93">
            <v>1.0000000000000002</v>
          </cell>
          <cell r="AG93">
            <v>1.6261867053105131E-2</v>
          </cell>
          <cell r="AH93">
            <v>0.26406803466184114</v>
          </cell>
          <cell r="AI93">
            <v>7.8920636793450613E-2</v>
          </cell>
          <cell r="AJ93">
            <v>0</v>
          </cell>
          <cell r="AK93">
            <v>0.13038212652145753</v>
          </cell>
          <cell r="AL93">
            <v>0.42261614286422922</v>
          </cell>
          <cell r="AM93">
            <v>5.574377574246029E-2</v>
          </cell>
          <cell r="AN93">
            <v>2.849046420009314E-2</v>
          </cell>
          <cell r="AO93">
            <v>3.5169521633631397E-3</v>
          </cell>
        </row>
        <row r="94">
          <cell r="G94" t="str">
            <v>SNPPO</v>
          </cell>
          <cell r="J94">
            <v>0.99999999999999989</v>
          </cell>
          <cell r="K94">
            <v>1.6261867053105127E-2</v>
          </cell>
          <cell r="L94">
            <v>0.26406803466184114</v>
          </cell>
          <cell r="M94">
            <v>7.8920636793450585E-2</v>
          </cell>
          <cell r="N94">
            <v>0</v>
          </cell>
          <cell r="O94">
            <v>0.13038212652145748</v>
          </cell>
          <cell r="P94">
            <v>0.42261614286422899</v>
          </cell>
          <cell r="Q94">
            <v>5.5743775742460255E-2</v>
          </cell>
          <cell r="R94">
            <v>2.8490464200093126E-2</v>
          </cell>
          <cell r="S94">
            <v>3.5169521633631384E-3</v>
          </cell>
          <cell r="AC94" t="str">
            <v>SNPPO</v>
          </cell>
          <cell r="AF94">
            <v>1.0000000000000002</v>
          </cell>
          <cell r="AG94">
            <v>1.6261867053105134E-2</v>
          </cell>
          <cell r="AH94">
            <v>0.26406803466184114</v>
          </cell>
          <cell r="AI94">
            <v>7.8920636793450585E-2</v>
          </cell>
          <cell r="AJ94">
            <v>0</v>
          </cell>
          <cell r="AK94">
            <v>0.13038212652145756</v>
          </cell>
          <cell r="AL94">
            <v>0.42261614286422922</v>
          </cell>
          <cell r="AM94">
            <v>5.5743775742460269E-2</v>
          </cell>
          <cell r="AN94">
            <v>2.849046420009314E-2</v>
          </cell>
          <cell r="AO94">
            <v>3.5169521633631393E-3</v>
          </cell>
        </row>
        <row r="95">
          <cell r="G95" t="str">
            <v>SNPG</v>
          </cell>
          <cell r="J95">
            <v>1.0000000000000002</v>
          </cell>
          <cell r="K95">
            <v>2.3609556900337083E-2</v>
          </cell>
          <cell r="L95">
            <v>0.29809249847831137</v>
          </cell>
          <cell r="M95">
            <v>7.7301282414076855E-2</v>
          </cell>
          <cell r="N95">
            <v>0</v>
          </cell>
          <cell r="O95">
            <v>0.1189955366959401</v>
          </cell>
          <cell r="P95">
            <v>0.39365802839759639</v>
          </cell>
          <cell r="Q95">
            <v>6.2350094443324879E-2</v>
          </cell>
          <cell r="R95">
            <v>2.4614324485054274E-2</v>
          </cell>
          <cell r="S95">
            <v>1.3786781853592179E-3</v>
          </cell>
          <cell r="AC95" t="str">
            <v>SNPG</v>
          </cell>
          <cell r="AF95">
            <v>1.0000000000000002</v>
          </cell>
          <cell r="AG95">
            <v>2.2516739778083699E-2</v>
          </cell>
          <cell r="AH95">
            <v>0.29530731592779985</v>
          </cell>
          <cell r="AI95">
            <v>7.7532707660173117E-2</v>
          </cell>
          <cell r="AJ95">
            <v>0</v>
          </cell>
          <cell r="AK95">
            <v>0.11555756785404095</v>
          </cell>
          <cell r="AL95">
            <v>0.39838264267123757</v>
          </cell>
          <cell r="AM95">
            <v>6.3940360030832144E-2</v>
          </cell>
          <cell r="AN95">
            <v>2.5348178155053417E-2</v>
          </cell>
          <cell r="AO95">
            <v>1.4144879227793424E-3</v>
          </cell>
        </row>
        <row r="96">
          <cell r="G96" t="str">
            <v>SNPI</v>
          </cell>
          <cell r="J96">
            <v>1.0000000000000004</v>
          </cell>
          <cell r="K96">
            <v>1.8717821757947849E-2</v>
          </cell>
          <cell r="L96">
            <v>0.26928100177043396</v>
          </cell>
          <cell r="M96">
            <v>7.7989769113444962E-2</v>
          </cell>
          <cell r="N96">
            <v>0</v>
          </cell>
          <cell r="O96">
            <v>0.12427336737495219</v>
          </cell>
          <cell r="P96">
            <v>0.42562059272988984</v>
          </cell>
          <cell r="Q96">
            <v>5.509344558026831E-2</v>
          </cell>
          <cell r="R96">
            <v>2.6046752523009982E-2</v>
          </cell>
          <cell r="S96">
            <v>2.9772491500533087E-3</v>
          </cell>
          <cell r="AC96" t="str">
            <v>SNPI</v>
          </cell>
          <cell r="AF96">
            <v>1</v>
          </cell>
          <cell r="AG96">
            <v>1.8805392770283317E-2</v>
          </cell>
          <cell r="AH96">
            <v>0.26974695790167608</v>
          </cell>
          <cell r="AI96">
            <v>7.7984108432687285E-2</v>
          </cell>
          <cell r="AJ96">
            <v>0</v>
          </cell>
          <cell r="AK96">
            <v>0.12374030540606341</v>
          </cell>
          <cell r="AL96">
            <v>0.42578672919733823</v>
          </cell>
          <cell r="AM96">
            <v>5.5064355901930116E-2</v>
          </cell>
          <cell r="AN96">
            <v>2.591982320075592E-2</v>
          </cell>
          <cell r="AO96">
            <v>2.9523271892656576E-3</v>
          </cell>
        </row>
        <row r="97">
          <cell r="G97" t="str">
            <v>TROJP</v>
          </cell>
          <cell r="J97">
            <v>1.0000000000000002</v>
          </cell>
          <cell r="K97">
            <v>1.6210291217419341E-2</v>
          </cell>
          <cell r="L97">
            <v>0.26114241406957234</v>
          </cell>
          <cell r="M97">
            <v>7.8394460416085013E-2</v>
          </cell>
          <cell r="N97">
            <v>0</v>
          </cell>
          <cell r="O97">
            <v>0.13254919889774061</v>
          </cell>
          <cell r="P97">
            <v>0.4223303943007764</v>
          </cell>
          <cell r="Q97">
            <v>5.6807122139988786E-2</v>
          </cell>
          <cell r="R97">
            <v>2.9098614496495666E-2</v>
          </cell>
          <cell r="S97">
            <v>3.4675044619219752E-3</v>
          </cell>
          <cell r="AC97" t="str">
            <v>TROJP</v>
          </cell>
          <cell r="AF97">
            <v>1.0000000000000002</v>
          </cell>
          <cell r="AG97">
            <v>1.6210291217419341E-2</v>
          </cell>
          <cell r="AH97">
            <v>0.26114241406957234</v>
          </cell>
          <cell r="AI97">
            <v>7.8394460416085013E-2</v>
          </cell>
          <cell r="AJ97">
            <v>0</v>
          </cell>
          <cell r="AK97">
            <v>0.13254919889774061</v>
          </cell>
          <cell r="AL97">
            <v>0.4223303943007764</v>
          </cell>
          <cell r="AM97">
            <v>5.6807122139988786E-2</v>
          </cell>
          <cell r="AN97">
            <v>2.9098614496495666E-2</v>
          </cell>
          <cell r="AO97">
            <v>3.4675044619219752E-3</v>
          </cell>
        </row>
        <row r="98">
          <cell r="G98" t="str">
            <v>TROJD</v>
          </cell>
          <cell r="J98">
            <v>1.0000000000000002</v>
          </cell>
          <cell r="K98">
            <v>1.6201181882486607E-2</v>
          </cell>
          <cell r="L98">
            <v>0.26062569034601607</v>
          </cell>
          <cell r="M98">
            <v>7.8301527033787205E-2</v>
          </cell>
          <cell r="N98">
            <v>0</v>
          </cell>
          <cell r="O98">
            <v>0.13293194767605043</v>
          </cell>
          <cell r="P98">
            <v>0.42227992532947561</v>
          </cell>
          <cell r="Q98">
            <v>5.6994930604084587E-2</v>
          </cell>
          <cell r="R98">
            <v>2.9206026129593055E-2</v>
          </cell>
          <cell r="S98">
            <v>3.4587709985065564E-3</v>
          </cell>
          <cell r="AC98" t="str">
            <v>TROJD</v>
          </cell>
          <cell r="AF98">
            <v>1.0000000000000002</v>
          </cell>
          <cell r="AG98">
            <v>1.6201181882486607E-2</v>
          </cell>
          <cell r="AH98">
            <v>0.26062569034601607</v>
          </cell>
          <cell r="AI98">
            <v>7.8301527033787205E-2</v>
          </cell>
          <cell r="AJ98">
            <v>0</v>
          </cell>
          <cell r="AK98">
            <v>0.13293194767605043</v>
          </cell>
          <cell r="AL98">
            <v>0.42227992532947561</v>
          </cell>
          <cell r="AM98">
            <v>5.6994930604084587E-2</v>
          </cell>
          <cell r="AN98">
            <v>2.9206026129593055E-2</v>
          </cell>
          <cell r="AO98">
            <v>3.4587709985065564E-3</v>
          </cell>
        </row>
        <row r="99">
          <cell r="G99" t="str">
            <v>IBT</v>
          </cell>
          <cell r="J99">
            <v>0</v>
          </cell>
          <cell r="K99">
            <v>-1.5643321936567148E-2</v>
          </cell>
          <cell r="L99">
            <v>5.8843117047097354E-2</v>
          </cell>
          <cell r="M99">
            <v>5.3240223898925352E-3</v>
          </cell>
          <cell r="N99">
            <v>0</v>
          </cell>
          <cell r="O99">
            <v>0.13370124649577697</v>
          </cell>
          <cell r="P99">
            <v>0.47595428360671871</v>
          </cell>
          <cell r="Q99">
            <v>3.5944428386375474E-2</v>
          </cell>
          <cell r="R99">
            <v>2.5243741771813041E-2</v>
          </cell>
          <cell r="S99">
            <v>7.513796869094402E-3</v>
          </cell>
          <cell r="T99">
            <v>0.1843404372712209</v>
          </cell>
          <cell r="U99">
            <v>8.8778248098579537E-2</v>
          </cell>
          <cell r="AC99" t="str">
            <v>IBT</v>
          </cell>
          <cell r="AF99">
            <v>0</v>
          </cell>
          <cell r="AG99">
            <v>-1.6369565596171066E-2</v>
          </cell>
          <cell r="AH99">
            <v>5.5897758987758929E-2</v>
          </cell>
          <cell r="AI99">
            <v>4.3030209322727575E-3</v>
          </cell>
          <cell r="AJ99">
            <v>0</v>
          </cell>
          <cell r="AK99">
            <v>0.13282801330566574</v>
          </cell>
          <cell r="AL99">
            <v>0.47656287200671393</v>
          </cell>
          <cell r="AM99">
            <v>3.5681208832474179E-2</v>
          </cell>
          <cell r="AN99">
            <v>2.5111100745793879E-2</v>
          </cell>
          <cell r="AO99">
            <v>7.6055118055733161E-3</v>
          </cell>
          <cell r="AP99">
            <v>0.18782112166016407</v>
          </cell>
          <cell r="AQ99">
            <v>9.0558957319755204E-2</v>
          </cell>
        </row>
        <row r="100">
          <cell r="G100" t="str">
            <v>DITEXP</v>
          </cell>
          <cell r="J100">
            <v>1</v>
          </cell>
          <cell r="K100">
            <v>1.9141955588282758E-2</v>
          </cell>
          <cell r="L100">
            <v>0.27398036455512026</v>
          </cell>
          <cell r="M100">
            <v>3.2100059840287035E-2</v>
          </cell>
          <cell r="N100">
            <v>0</v>
          </cell>
          <cell r="O100">
            <v>0.12117948257707835</v>
          </cell>
          <cell r="P100">
            <v>0.41769949533400635</v>
          </cell>
          <cell r="Q100">
            <v>4.9355006141802826E-2</v>
          </cell>
          <cell r="R100">
            <v>2.6508898015263672E-2</v>
          </cell>
          <cell r="S100">
            <v>3.2247311804357438E-3</v>
          </cell>
          <cell r="T100">
            <v>0</v>
          </cell>
          <cell r="U100">
            <v>5.6810006767722993E-2</v>
          </cell>
          <cell r="AC100" t="str">
            <v>DITEXP</v>
          </cell>
          <cell r="AF100">
            <v>1</v>
          </cell>
          <cell r="AG100">
            <v>1.9141955588282758E-2</v>
          </cell>
          <cell r="AH100">
            <v>0.27398036455512026</v>
          </cell>
          <cell r="AI100">
            <v>3.2100059840287035E-2</v>
          </cell>
          <cell r="AJ100">
            <v>0</v>
          </cell>
          <cell r="AK100">
            <v>0.12117948257707835</v>
          </cell>
          <cell r="AL100">
            <v>0.41769949533400635</v>
          </cell>
          <cell r="AM100">
            <v>4.9355006141802826E-2</v>
          </cell>
          <cell r="AN100">
            <v>2.6508898015263672E-2</v>
          </cell>
          <cell r="AO100">
            <v>3.2247311804357438E-3</v>
          </cell>
          <cell r="AP100">
            <v>0</v>
          </cell>
          <cell r="AQ100">
            <v>5.6810006767722993E-2</v>
          </cell>
        </row>
        <row r="101">
          <cell r="G101" t="str">
            <v>DITBAL</v>
          </cell>
          <cell r="J101">
            <v>1</v>
          </cell>
          <cell r="K101">
            <v>2.2669828708624634E-2</v>
          </cell>
          <cell r="L101">
            <v>0.27442633826101487</v>
          </cell>
          <cell r="M101">
            <v>6.2028765801155954E-2</v>
          </cell>
          <cell r="N101">
            <v>0</v>
          </cell>
          <cell r="O101">
            <v>0.11448021857710469</v>
          </cell>
          <cell r="P101">
            <v>0.42903841690328953</v>
          </cell>
          <cell r="Q101">
            <v>5.6471764427834338E-2</v>
          </cell>
          <cell r="R101">
            <v>2.3997872586686671E-2</v>
          </cell>
          <cell r="S101">
            <v>2.8151223152341541E-3</v>
          </cell>
          <cell r="T101">
            <v>0</v>
          </cell>
          <cell r="U101">
            <v>1.4071672419055162E-2</v>
          </cell>
          <cell r="AC101" t="str">
            <v>DITBAL</v>
          </cell>
          <cell r="AF101">
            <v>1</v>
          </cell>
          <cell r="AG101">
            <v>2.2669828708624634E-2</v>
          </cell>
          <cell r="AH101">
            <v>0.27442633826101487</v>
          </cell>
          <cell r="AI101">
            <v>6.2028765801155954E-2</v>
          </cell>
          <cell r="AJ101">
            <v>0</v>
          </cell>
          <cell r="AK101">
            <v>0.11448021857710469</v>
          </cell>
          <cell r="AL101">
            <v>0.42903841690328953</v>
          </cell>
          <cell r="AM101">
            <v>5.6471764427834338E-2</v>
          </cell>
          <cell r="AN101">
            <v>2.3997872586686671E-2</v>
          </cell>
          <cell r="AO101">
            <v>2.8151223152341541E-3</v>
          </cell>
          <cell r="AP101">
            <v>0</v>
          </cell>
          <cell r="AQ101">
            <v>1.4071672419055162E-2</v>
          </cell>
        </row>
        <row r="102">
          <cell r="G102" t="str">
            <v>TAXDEPR</v>
          </cell>
          <cell r="J102">
            <v>1</v>
          </cell>
          <cell r="K102">
            <v>2.1437534095258986E-2</v>
          </cell>
          <cell r="L102">
            <v>0.26438304916327005</v>
          </cell>
          <cell r="M102">
            <v>5.7470851403864646E-2</v>
          </cell>
          <cell r="N102">
            <v>0</v>
          </cell>
          <cell r="O102">
            <v>0.11895862122316664</v>
          </cell>
          <cell r="P102">
            <v>0.4271442349752308</v>
          </cell>
          <cell r="Q102">
            <v>5.4448269564300614E-2</v>
          </cell>
          <cell r="R102">
            <v>2.5769835517010824E-2</v>
          </cell>
          <cell r="S102">
            <v>2.8565814141287382E-3</v>
          </cell>
          <cell r="T102">
            <v>0</v>
          </cell>
          <cell r="U102">
            <v>2.7531022643768693E-2</v>
          </cell>
          <cell r="AC102" t="str">
            <v>TAXDEPR</v>
          </cell>
          <cell r="AF102">
            <v>1</v>
          </cell>
          <cell r="AG102">
            <v>2.1437534095258986E-2</v>
          </cell>
          <cell r="AH102">
            <v>0.26438304916327005</v>
          </cell>
          <cell r="AI102">
            <v>5.7470851403864646E-2</v>
          </cell>
          <cell r="AJ102">
            <v>0</v>
          </cell>
          <cell r="AK102">
            <v>0.11895862122316664</v>
          </cell>
          <cell r="AL102">
            <v>0.4271442349752308</v>
          </cell>
          <cell r="AM102">
            <v>5.4448269564300614E-2</v>
          </cell>
          <cell r="AN102">
            <v>2.5769835517010824E-2</v>
          </cell>
          <cell r="AO102">
            <v>2.8565814141287382E-3</v>
          </cell>
          <cell r="AP102">
            <v>0</v>
          </cell>
          <cell r="AQ102">
            <v>2.7531022643768693E-2</v>
          </cell>
        </row>
        <row r="103">
          <cell r="G103" t="str">
            <v>DONOTUSE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G104" t="str">
            <v>DONOTUSE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G105" t="str">
            <v>DONOTUSE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G106" t="str">
            <v>SCHMDEXP</v>
          </cell>
          <cell r="J106">
            <v>0.99999999999999989</v>
          </cell>
          <cell r="K106">
            <v>2.3837706086936774E-2</v>
          </cell>
          <cell r="L106">
            <v>0.28304544795235675</v>
          </cell>
          <cell r="M106">
            <v>8.0774300823777817E-2</v>
          </cell>
          <cell r="N106">
            <v>0</v>
          </cell>
          <cell r="O106">
            <v>0.11961372420554817</v>
          </cell>
          <cell r="P106">
            <v>0.41123968939724609</v>
          </cell>
          <cell r="Q106">
            <v>5.3529820970432664E-2</v>
          </cell>
          <cell r="R106">
            <v>2.5544816747817851E-2</v>
          </cell>
          <cell r="S106">
            <v>2.4144938158838039E-3</v>
          </cell>
          <cell r="T106">
            <v>0</v>
          </cell>
          <cell r="U106">
            <v>0</v>
          </cell>
          <cell r="AC106" t="str">
            <v>SCHMDEXP</v>
          </cell>
          <cell r="AF106">
            <v>0.99999999999999989</v>
          </cell>
          <cell r="AG106">
            <v>2.3836856789093329E-2</v>
          </cell>
          <cell r="AH106">
            <v>0.283057886341471</v>
          </cell>
          <cell r="AI106">
            <v>8.0779308339294822E-2</v>
          </cell>
          <cell r="AJ106">
            <v>0</v>
          </cell>
          <cell r="AK106">
            <v>0.11960282763133362</v>
          </cell>
          <cell r="AL106">
            <v>0.41123275934859532</v>
          </cell>
          <cell r="AM106">
            <v>5.3532514761517914E-2</v>
          </cell>
          <cell r="AN106">
            <v>2.5543415137771842E-2</v>
          </cell>
          <cell r="AO106">
            <v>2.4144316509220492E-3</v>
          </cell>
          <cell r="AP106">
            <v>0</v>
          </cell>
          <cell r="AQ106">
            <v>0</v>
          </cell>
        </row>
        <row r="107">
          <cell r="G107" t="str">
            <v>SCHMAEXP</v>
          </cell>
          <cell r="J107">
            <v>1</v>
          </cell>
          <cell r="K107">
            <v>2.35916434763851E-2</v>
          </cell>
          <cell r="L107">
            <v>0.27643779881280056</v>
          </cell>
          <cell r="M107">
            <v>7.6257241054011118E-2</v>
          </cell>
          <cell r="N107">
            <v>0</v>
          </cell>
          <cell r="O107">
            <v>0.12838743830336868</v>
          </cell>
          <cell r="P107">
            <v>0.41249151556506269</v>
          </cell>
          <cell r="Q107">
            <v>5.1382197338989917E-2</v>
          </cell>
          <cell r="R107">
            <v>2.408231201605782E-2</v>
          </cell>
          <cell r="S107">
            <v>2.6279544178091203E-3</v>
          </cell>
          <cell r="T107">
            <v>4.7418990155149573E-3</v>
          </cell>
          <cell r="U107">
            <v>0</v>
          </cell>
          <cell r="AC107" t="str">
            <v>SCHMAEXP</v>
          </cell>
          <cell r="AF107">
            <v>1</v>
          </cell>
          <cell r="AG107">
            <v>2.3584588848284099E-2</v>
          </cell>
          <cell r="AH107">
            <v>0.27672004286675073</v>
          </cell>
          <cell r="AI107">
            <v>7.6315107750386163E-2</v>
          </cell>
          <cell r="AJ107">
            <v>0</v>
          </cell>
          <cell r="AK107">
            <v>0.1282438438613277</v>
          </cell>
          <cell r="AL107">
            <v>0.41230047120451374</v>
          </cell>
          <cell r="AM107">
            <v>5.1402176878340866E-2</v>
          </cell>
          <cell r="AN107">
            <v>2.4064634589000974E-2</v>
          </cell>
          <cell r="AO107">
            <v>2.6272349858808036E-3</v>
          </cell>
          <cell r="AP107">
            <v>4.7418990155149573E-3</v>
          </cell>
          <cell r="AQ107">
            <v>0</v>
          </cell>
        </row>
        <row r="108">
          <cell r="G108" t="str">
            <v>SGCT</v>
          </cell>
          <cell r="J108">
            <v>1</v>
          </cell>
          <cell r="K108">
            <v>1.6319261113783737E-2</v>
          </cell>
          <cell r="L108">
            <v>0.26500002708037274</v>
          </cell>
          <cell r="M108">
            <v>7.9199176508609137E-2</v>
          </cell>
          <cell r="N108">
            <v>0</v>
          </cell>
          <cell r="O108">
            <v>0.13084229260549579</v>
          </cell>
          <cell r="P108">
            <v>0.42410770939026821</v>
          </cell>
          <cell r="Q108">
            <v>5.594051586073634E-2</v>
          </cell>
          <cell r="R108">
            <v>2.8591017440734074E-2</v>
          </cell>
          <cell r="AC108" t="str">
            <v>SGCT</v>
          </cell>
          <cell r="AF108">
            <v>1</v>
          </cell>
          <cell r="AG108">
            <v>1.6319261113783737E-2</v>
          </cell>
          <cell r="AH108">
            <v>0.26500002708037274</v>
          </cell>
          <cell r="AI108">
            <v>7.9199176508609137E-2</v>
          </cell>
          <cell r="AJ108">
            <v>0</v>
          </cell>
          <cell r="AK108">
            <v>0.13084229260549579</v>
          </cell>
          <cell r="AL108">
            <v>0.42410770939026821</v>
          </cell>
          <cell r="AM108">
            <v>5.594051586073634E-2</v>
          </cell>
          <cell r="AN108">
            <v>2.8591017440734074E-2</v>
          </cell>
        </row>
      </sheetData>
      <sheetData sheetId="7"/>
      <sheetData sheetId="8"/>
      <sheetData sheetId="9"/>
      <sheetData sheetId="10"/>
      <sheetData sheetId="11"/>
      <sheetData sheetId="12">
        <row r="2">
          <cell r="A2" t="str">
            <v>JAM December 2011 Results WY</v>
          </cell>
          <cell r="AC2">
            <v>2</v>
          </cell>
        </row>
        <row r="3">
          <cell r="AH3" t="b">
            <v>1</v>
          </cell>
          <cell r="AI3" t="b">
            <v>1</v>
          </cell>
          <cell r="AJ3" t="b">
            <v>1</v>
          </cell>
        </row>
        <row r="25">
          <cell r="B25">
            <v>0.61777718697698258</v>
          </cell>
        </row>
        <row r="27">
          <cell r="B27">
            <v>1.272049546354488E-3</v>
          </cell>
        </row>
        <row r="28">
          <cell r="B28">
            <v>3.0999999999999999E-3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AF32">
            <v>4.5400000000000003E-2</v>
          </cell>
        </row>
      </sheetData>
      <sheetData sheetId="13">
        <row r="1">
          <cell r="E1">
            <v>24319237769.66938</v>
          </cell>
          <cell r="J1">
            <v>23981070260.687031</v>
          </cell>
        </row>
        <row r="3">
          <cell r="A3" t="str">
            <v>1011390OR</v>
          </cell>
          <cell r="B3" t="str">
            <v>1011390</v>
          </cell>
          <cell r="D3">
            <v>5882166.4100000001</v>
          </cell>
          <cell r="F3" t="str">
            <v>1011390OR</v>
          </cell>
          <cell r="G3" t="str">
            <v>1011390</v>
          </cell>
          <cell r="I3">
            <v>5882166.4099999899</v>
          </cell>
          <cell r="L3" t="str">
            <v>105SE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347733.4123630203</v>
          </cell>
          <cell r="R3">
            <v>0</v>
          </cell>
          <cell r="S3">
            <v>0</v>
          </cell>
          <cell r="T3">
            <v>78115.29657029199</v>
          </cell>
        </row>
        <row r="4">
          <cell r="A4" t="str">
            <v>1011390SG</v>
          </cell>
          <cell r="B4" t="str">
            <v>1011390</v>
          </cell>
          <cell r="D4">
            <v>33744911.799999997</v>
          </cell>
          <cell r="F4" t="str">
            <v>1011390SG</v>
          </cell>
          <cell r="G4" t="str">
            <v>1011390</v>
          </cell>
          <cell r="I4">
            <v>27286019.876922999</v>
          </cell>
          <cell r="L4" t="str">
            <v>108362S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 t="str">
            <v>1011390SO</v>
          </cell>
          <cell r="B5" t="str">
            <v>1011390</v>
          </cell>
          <cell r="D5">
            <v>12664053.67</v>
          </cell>
          <cell r="F5" t="str">
            <v>1011390SO</v>
          </cell>
          <cell r="G5" t="str">
            <v>1011390</v>
          </cell>
          <cell r="I5">
            <v>12664053.669999899</v>
          </cell>
          <cell r="L5" t="str">
            <v>108364S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-157383.33145822302</v>
          </cell>
          <cell r="R5">
            <v>0</v>
          </cell>
          <cell r="S5">
            <v>0</v>
          </cell>
          <cell r="T5">
            <v>0</v>
          </cell>
        </row>
        <row r="6">
          <cell r="A6" t="str">
            <v>1011390UT</v>
          </cell>
          <cell r="B6" t="str">
            <v>1011390</v>
          </cell>
          <cell r="D6">
            <v>11714234</v>
          </cell>
          <cell r="F6" t="str">
            <v>1011390UT</v>
          </cell>
          <cell r="G6" t="str">
            <v>1011390</v>
          </cell>
          <cell r="I6">
            <v>11714234</v>
          </cell>
          <cell r="L6" t="str">
            <v>108GPS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A7" t="str">
            <v>1011390WYP</v>
          </cell>
          <cell r="B7" t="str">
            <v>1011390</v>
          </cell>
          <cell r="D7">
            <v>1387755.33</v>
          </cell>
          <cell r="F7" t="str">
            <v>1011390WYP</v>
          </cell>
          <cell r="G7" t="str">
            <v>1011390</v>
          </cell>
          <cell r="I7">
            <v>1387755.33</v>
          </cell>
          <cell r="L7" t="str">
            <v>108GPSG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20652.075111198577</v>
          </cell>
          <cell r="R7">
            <v>0</v>
          </cell>
          <cell r="S7">
            <v>0</v>
          </cell>
          <cell r="T7">
            <v>4512.7903824793366</v>
          </cell>
        </row>
        <row r="8">
          <cell r="A8" t="str">
            <v>105OR</v>
          </cell>
          <cell r="B8" t="str">
            <v>105</v>
          </cell>
          <cell r="D8">
            <v>4254106.1500000004</v>
          </cell>
          <cell r="F8" t="str">
            <v>105OR</v>
          </cell>
          <cell r="G8" t="str">
            <v>105</v>
          </cell>
          <cell r="I8">
            <v>4254106.1499999901</v>
          </cell>
          <cell r="L8" t="str">
            <v>108HPSG-P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1094004.5630674565</v>
          </cell>
          <cell r="R8">
            <v>0</v>
          </cell>
          <cell r="S8">
            <v>0</v>
          </cell>
          <cell r="T8">
            <v>239056.52308625553</v>
          </cell>
        </row>
        <row r="9">
          <cell r="A9" t="str">
            <v>105SE</v>
          </cell>
          <cell r="B9" t="str">
            <v>105</v>
          </cell>
          <cell r="D9">
            <v>26175178.030000001</v>
          </cell>
          <cell r="F9" t="str">
            <v>105SE</v>
          </cell>
          <cell r="G9" t="str">
            <v>105</v>
          </cell>
          <cell r="I9">
            <v>14487997.4276923</v>
          </cell>
          <cell r="L9" t="str">
            <v>108HPSG-U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-210096.41953267425</v>
          </cell>
          <cell r="R9">
            <v>0</v>
          </cell>
          <cell r="S9">
            <v>0</v>
          </cell>
          <cell r="T9">
            <v>-45909.241388836417</v>
          </cell>
        </row>
        <row r="10">
          <cell r="A10" t="str">
            <v>105SNPP</v>
          </cell>
          <cell r="B10" t="str">
            <v>105</v>
          </cell>
          <cell r="D10">
            <v>8923301.5399999991</v>
          </cell>
          <cell r="F10" t="str">
            <v>105SNPP</v>
          </cell>
          <cell r="G10" t="str">
            <v>105</v>
          </cell>
          <cell r="I10">
            <v>8923301.5399999898</v>
          </cell>
          <cell r="L10" t="str">
            <v>108MPSE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-10401.188708844578</v>
          </cell>
          <cell r="R10">
            <v>0</v>
          </cell>
          <cell r="S10">
            <v>0</v>
          </cell>
          <cell r="T10">
            <v>-2336.5368750551829</v>
          </cell>
        </row>
        <row r="11">
          <cell r="A11" t="str">
            <v>105SNPT</v>
          </cell>
          <cell r="B11" t="str">
            <v>105</v>
          </cell>
          <cell r="D11">
            <v>3085461.41</v>
          </cell>
          <cell r="F11" t="str">
            <v>105SNPT</v>
          </cell>
          <cell r="G11" t="str">
            <v>105</v>
          </cell>
          <cell r="I11">
            <v>2473366.9353846102</v>
          </cell>
          <cell r="L11" t="str">
            <v>108OPSG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240995.9472349328</v>
          </cell>
          <cell r="R11">
            <v>0</v>
          </cell>
          <cell r="S11">
            <v>0</v>
          </cell>
          <cell r="T11">
            <v>52661.25496069745</v>
          </cell>
        </row>
        <row r="12">
          <cell r="A12" t="str">
            <v>105UT</v>
          </cell>
          <cell r="B12" t="str">
            <v>105</v>
          </cell>
          <cell r="D12">
            <v>2920236.57</v>
          </cell>
          <cell r="F12" t="str">
            <v>105UT</v>
          </cell>
          <cell r="G12" t="str">
            <v>105</v>
          </cell>
          <cell r="I12">
            <v>2886509.5899999901</v>
          </cell>
          <cell r="L12" t="str">
            <v>108SPSG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-706847.23364352342</v>
          </cell>
          <cell r="R12">
            <v>0</v>
          </cell>
          <cell r="S12">
            <v>0</v>
          </cell>
          <cell r="T12">
            <v>-154456.79820033777</v>
          </cell>
        </row>
        <row r="13">
          <cell r="A13" t="str">
            <v>108360CA</v>
          </cell>
          <cell r="B13" t="str">
            <v>108360</v>
          </cell>
          <cell r="D13">
            <v>-539474.80000000005</v>
          </cell>
          <cell r="F13" t="str">
            <v>106SG</v>
          </cell>
          <cell r="G13" t="str">
            <v>106</v>
          </cell>
          <cell r="I13">
            <v>0</v>
          </cell>
          <cell r="L13" t="str">
            <v>108TPSG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-187092.28788145518</v>
          </cell>
          <cell r="R13">
            <v>0</v>
          </cell>
          <cell r="S13">
            <v>0</v>
          </cell>
          <cell r="T13">
            <v>-40882.491122146872</v>
          </cell>
        </row>
        <row r="14">
          <cell r="A14" t="str">
            <v>108360ID</v>
          </cell>
          <cell r="B14" t="str">
            <v>108360</v>
          </cell>
          <cell r="D14">
            <v>-401194.41</v>
          </cell>
          <cell r="F14" t="str">
            <v>108360CA</v>
          </cell>
          <cell r="G14" t="str">
            <v>108360</v>
          </cell>
          <cell r="I14">
            <v>-529990.327692308</v>
          </cell>
          <cell r="L14" t="str">
            <v>111IPSG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-12171.466318156337</v>
          </cell>
          <cell r="R14">
            <v>0</v>
          </cell>
          <cell r="S14">
            <v>0</v>
          </cell>
          <cell r="T14">
            <v>-2659.6492529442144</v>
          </cell>
        </row>
        <row r="15">
          <cell r="A15" t="str">
            <v>108360OR</v>
          </cell>
          <cell r="B15" t="str">
            <v>108360</v>
          </cell>
          <cell r="D15">
            <v>-2433577.33</v>
          </cell>
          <cell r="F15" t="str">
            <v>108360ID</v>
          </cell>
          <cell r="G15" t="str">
            <v>108360</v>
          </cell>
          <cell r="I15">
            <v>-451595.275384615</v>
          </cell>
          <cell r="L15" t="str">
            <v>151SE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1020887.8175613427</v>
          </cell>
          <cell r="R15">
            <v>0</v>
          </cell>
          <cell r="S15">
            <v>0</v>
          </cell>
          <cell r="T15">
            <v>229333.59809137264</v>
          </cell>
        </row>
        <row r="16">
          <cell r="A16" t="str">
            <v>108360UT</v>
          </cell>
          <cell r="B16" t="str">
            <v>108360</v>
          </cell>
          <cell r="D16">
            <v>-2436997.7999999998</v>
          </cell>
          <cell r="F16" t="str">
            <v>108360OR</v>
          </cell>
          <cell r="G16" t="str">
            <v>108360</v>
          </cell>
          <cell r="I16">
            <v>-2381032.7176923002</v>
          </cell>
          <cell r="L16" t="str">
            <v>182MS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88627.863826687098</v>
          </cell>
          <cell r="R16">
            <v>0</v>
          </cell>
          <cell r="S16">
            <v>0</v>
          </cell>
          <cell r="T16">
            <v>0</v>
          </cell>
        </row>
        <row r="17">
          <cell r="A17" t="str">
            <v>108360WA</v>
          </cell>
          <cell r="B17" t="str">
            <v>108360</v>
          </cell>
          <cell r="D17">
            <v>-135731.03</v>
          </cell>
          <cell r="F17" t="str">
            <v>108360UT</v>
          </cell>
          <cell r="G17" t="str">
            <v>108360</v>
          </cell>
          <cell r="I17">
            <v>-2550829.8576922999</v>
          </cell>
          <cell r="L17" t="str">
            <v>186MSG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13844.861183655976</v>
          </cell>
          <cell r="R17">
            <v>0</v>
          </cell>
          <cell r="S17">
            <v>0</v>
          </cell>
          <cell r="T17">
            <v>3025.3113093940369</v>
          </cell>
        </row>
        <row r="18">
          <cell r="A18" t="str">
            <v>108360WYP</v>
          </cell>
          <cell r="B18" t="str">
            <v>108360</v>
          </cell>
          <cell r="D18">
            <v>-1036298.04</v>
          </cell>
          <cell r="F18" t="str">
            <v>108360WA</v>
          </cell>
          <cell r="G18" t="str">
            <v>108360</v>
          </cell>
          <cell r="I18">
            <v>-133559.061538462</v>
          </cell>
          <cell r="L18" t="str">
            <v>190S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-321971</v>
          </cell>
          <cell r="R18">
            <v>0</v>
          </cell>
          <cell r="S18">
            <v>0</v>
          </cell>
          <cell r="T18">
            <v>0</v>
          </cell>
        </row>
        <row r="19">
          <cell r="A19" t="str">
            <v>108360WYU</v>
          </cell>
          <cell r="B19" t="str">
            <v>108360</v>
          </cell>
          <cell r="D19">
            <v>-520528.9</v>
          </cell>
          <cell r="F19" t="str">
            <v>108360WYP</v>
          </cell>
          <cell r="G19" t="str">
            <v>108360</v>
          </cell>
          <cell r="I19">
            <v>-1035773.91538461</v>
          </cell>
          <cell r="L19" t="str">
            <v>190SE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1063226.4133066863</v>
          </cell>
          <cell r="R19">
            <v>0</v>
          </cell>
          <cell r="S19">
            <v>0</v>
          </cell>
          <cell r="T19">
            <v>238844.59659031619</v>
          </cell>
        </row>
        <row r="20">
          <cell r="A20" t="str">
            <v>108361CA</v>
          </cell>
          <cell r="B20" t="str">
            <v>108361</v>
          </cell>
          <cell r="D20">
            <v>-610953.72000000009</v>
          </cell>
          <cell r="F20" t="str">
            <v>108360WYU</v>
          </cell>
          <cell r="G20" t="str">
            <v>108360</v>
          </cell>
          <cell r="I20">
            <v>-514891.71230769198</v>
          </cell>
          <cell r="L20" t="str">
            <v>190SG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-4903947.6670517372</v>
          </cell>
          <cell r="R20">
            <v>0</v>
          </cell>
          <cell r="S20">
            <v>0</v>
          </cell>
          <cell r="T20">
            <v>-1071586.6443877502</v>
          </cell>
        </row>
        <row r="21">
          <cell r="A21" t="str">
            <v>108361ID</v>
          </cell>
          <cell r="B21" t="str">
            <v>108361</v>
          </cell>
          <cell r="D21">
            <v>-421189.73</v>
          </cell>
          <cell r="F21" t="str">
            <v>108361CA</v>
          </cell>
          <cell r="G21" t="str">
            <v>108361</v>
          </cell>
          <cell r="I21">
            <v>-600655.30692307686</v>
          </cell>
          <cell r="L21" t="str">
            <v>190TROJD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-254960.15234397282</v>
          </cell>
          <cell r="R21">
            <v>0</v>
          </cell>
          <cell r="S21">
            <v>0</v>
          </cell>
          <cell r="T21">
            <v>-56016.427965906238</v>
          </cell>
        </row>
        <row r="22">
          <cell r="A22" t="str">
            <v>108361OR</v>
          </cell>
          <cell r="B22" t="str">
            <v>108361</v>
          </cell>
          <cell r="D22">
            <v>-3683377.2800000003</v>
          </cell>
          <cell r="F22" t="str">
            <v>108361ID</v>
          </cell>
          <cell r="G22" t="str">
            <v>108361</v>
          </cell>
          <cell r="I22">
            <v>-469537.02384615398</v>
          </cell>
          <cell r="L22" t="str">
            <v>252S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-225029.37999999983</v>
          </cell>
          <cell r="R22">
            <v>0</v>
          </cell>
          <cell r="S22">
            <v>0</v>
          </cell>
          <cell r="T22">
            <v>0</v>
          </cell>
        </row>
        <row r="23">
          <cell r="A23" t="str">
            <v>108361UT</v>
          </cell>
          <cell r="B23" t="str">
            <v>108361</v>
          </cell>
          <cell r="D23">
            <v>-7009442.0099999998</v>
          </cell>
          <cell r="F23" t="str">
            <v>108361OR</v>
          </cell>
          <cell r="G23" t="str">
            <v>108361</v>
          </cell>
          <cell r="I23">
            <v>-3591502.2576923049</v>
          </cell>
          <cell r="L23" t="str">
            <v>252SG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231434.13134071045</v>
          </cell>
          <cell r="R23">
            <v>0</v>
          </cell>
          <cell r="S23">
            <v>0</v>
          </cell>
          <cell r="T23">
            <v>50571.853746817185</v>
          </cell>
        </row>
        <row r="24">
          <cell r="A24" t="str">
            <v>108361WA</v>
          </cell>
          <cell r="B24" t="str">
            <v>108361</v>
          </cell>
          <cell r="D24">
            <v>-627804.41</v>
          </cell>
          <cell r="F24" t="str">
            <v>108361UT</v>
          </cell>
          <cell r="G24" t="str">
            <v>108361</v>
          </cell>
          <cell r="I24">
            <v>-7333224.421538461</v>
          </cell>
          <cell r="L24" t="str">
            <v>25316SE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-66248.714704501705</v>
          </cell>
          <cell r="R24">
            <v>0</v>
          </cell>
          <cell r="S24">
            <v>0</v>
          </cell>
          <cell r="T24">
            <v>-14882.199445189566</v>
          </cell>
        </row>
        <row r="25">
          <cell r="A25" t="str">
            <v>108361WYP</v>
          </cell>
          <cell r="B25" t="str">
            <v>108361</v>
          </cell>
          <cell r="D25">
            <v>-2267600.1800000002</v>
          </cell>
          <cell r="F25" t="str">
            <v>108361WA</v>
          </cell>
          <cell r="G25" t="str">
            <v>108361</v>
          </cell>
          <cell r="I25">
            <v>-616734.448461539</v>
          </cell>
          <cell r="L25" t="str">
            <v>25317SE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-67521.326477362425</v>
          </cell>
          <cell r="R25">
            <v>0</v>
          </cell>
          <cell r="S25">
            <v>0</v>
          </cell>
          <cell r="T25">
            <v>-15168.080647632312</v>
          </cell>
        </row>
        <row r="26">
          <cell r="A26" t="str">
            <v>108361WYU</v>
          </cell>
          <cell r="B26" t="str">
            <v>108361</v>
          </cell>
          <cell r="D26">
            <v>-76977.350000000006</v>
          </cell>
          <cell r="F26" t="str">
            <v>108361WYP</v>
          </cell>
          <cell r="G26" t="str">
            <v>108361</v>
          </cell>
          <cell r="I26">
            <v>-2259159.110769222</v>
          </cell>
          <cell r="L26" t="str">
            <v>2533SE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-38149.40655245669</v>
          </cell>
          <cell r="R26">
            <v>0</v>
          </cell>
          <cell r="S26">
            <v>0</v>
          </cell>
          <cell r="T26">
            <v>-8569.9334630367212</v>
          </cell>
        </row>
        <row r="27">
          <cell r="A27" t="str">
            <v>108362CA</v>
          </cell>
          <cell r="B27" t="str">
            <v>108362</v>
          </cell>
          <cell r="D27">
            <v>-4367964</v>
          </cell>
          <cell r="F27" t="str">
            <v>108361WYU</v>
          </cell>
          <cell r="G27" t="str">
            <v>108361</v>
          </cell>
          <cell r="I27">
            <v>-77126.503076923007</v>
          </cell>
          <cell r="L27" t="str">
            <v>25398SE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-2801661.6308665313</v>
          </cell>
          <cell r="R27">
            <v>0</v>
          </cell>
          <cell r="S27">
            <v>0</v>
          </cell>
          <cell r="T27">
            <v>-629368.99763970135</v>
          </cell>
        </row>
        <row r="28">
          <cell r="A28" t="str">
            <v>108362ID</v>
          </cell>
          <cell r="B28" t="str">
            <v>108362</v>
          </cell>
          <cell r="D28">
            <v>-8350546.6999999993</v>
          </cell>
          <cell r="F28" t="str">
            <v>108362CA</v>
          </cell>
          <cell r="G28" t="str">
            <v>108362</v>
          </cell>
          <cell r="I28">
            <v>-4305766.5923076877</v>
          </cell>
          <cell r="L28" t="str">
            <v>25399SO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 t="str">
            <v>108362OR</v>
          </cell>
          <cell r="B29" t="str">
            <v>108362</v>
          </cell>
          <cell r="D29">
            <v>-59164263.650000006</v>
          </cell>
          <cell r="F29" t="str">
            <v>108362ID</v>
          </cell>
          <cell r="G29" t="str">
            <v>108362</v>
          </cell>
          <cell r="I29">
            <v>-9445978.2292307653</v>
          </cell>
          <cell r="L29" t="str">
            <v>281SG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21470927.670514572</v>
          </cell>
          <cell r="R29">
            <v>0</v>
          </cell>
          <cell r="S29">
            <v>0</v>
          </cell>
          <cell r="T29">
            <v>4691722.036293922</v>
          </cell>
        </row>
        <row r="30">
          <cell r="A30" t="str">
            <v>108362UT</v>
          </cell>
          <cell r="B30" t="str">
            <v>108362</v>
          </cell>
          <cell r="D30">
            <v>-80732764.020000011</v>
          </cell>
          <cell r="F30" t="str">
            <v>108362OR</v>
          </cell>
          <cell r="G30" t="str">
            <v>108362</v>
          </cell>
          <cell r="I30">
            <v>-58100940.293846048</v>
          </cell>
          <cell r="L30" t="str">
            <v>282DITBAL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367999678.02506036</v>
          </cell>
          <cell r="R30">
            <v>0</v>
          </cell>
          <cell r="S30">
            <v>0</v>
          </cell>
          <cell r="T30">
            <v>77141793.533868238</v>
          </cell>
        </row>
        <row r="31">
          <cell r="A31" t="str">
            <v>108362WA</v>
          </cell>
          <cell r="B31" t="str">
            <v>108362</v>
          </cell>
          <cell r="D31">
            <v>-15325727.77</v>
          </cell>
          <cell r="F31" t="str">
            <v>108362UT</v>
          </cell>
          <cell r="G31" t="str">
            <v>108362</v>
          </cell>
          <cell r="I31">
            <v>-85432592.899230763</v>
          </cell>
          <cell r="L31" t="str">
            <v>282OTHER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 t="str">
            <v>108362WYP</v>
          </cell>
          <cell r="B32" t="str">
            <v>108362</v>
          </cell>
          <cell r="D32">
            <v>-39985034.890000001</v>
          </cell>
          <cell r="F32" t="str">
            <v>108362WA</v>
          </cell>
          <cell r="G32" t="str">
            <v>108362</v>
          </cell>
          <cell r="I32">
            <v>-15120043.323076876</v>
          </cell>
          <cell r="L32" t="str">
            <v>282S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-466917349</v>
          </cell>
          <cell r="R32">
            <v>0</v>
          </cell>
          <cell r="S32">
            <v>0</v>
          </cell>
          <cell r="T32">
            <v>0</v>
          </cell>
        </row>
        <row r="33">
          <cell r="A33" t="str">
            <v>108362WYU</v>
          </cell>
          <cell r="B33" t="str">
            <v>108362</v>
          </cell>
          <cell r="D33">
            <v>-2520263.04</v>
          </cell>
          <cell r="F33" t="str">
            <v>108362WYP</v>
          </cell>
          <cell r="G33" t="str">
            <v>108362</v>
          </cell>
          <cell r="I33">
            <v>-39923673.2392307</v>
          </cell>
          <cell r="L33" t="str">
            <v>282SE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-122713.59357079864</v>
          </cell>
          <cell r="R33">
            <v>0</v>
          </cell>
          <cell r="S33">
            <v>0</v>
          </cell>
          <cell r="T33">
            <v>-27566.544985852543</v>
          </cell>
        </row>
        <row r="34">
          <cell r="A34" t="str">
            <v>108364CA</v>
          </cell>
          <cell r="B34" t="str">
            <v>108364</v>
          </cell>
          <cell r="D34">
            <v>-26984099.879999999</v>
          </cell>
          <cell r="F34" t="str">
            <v>108362WYU</v>
          </cell>
          <cell r="G34" t="str">
            <v>108362</v>
          </cell>
          <cell r="I34">
            <v>-2501515.5099999988</v>
          </cell>
          <cell r="L34" t="str">
            <v>282SG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-17118270.866751194</v>
          </cell>
          <cell r="R34">
            <v>0</v>
          </cell>
          <cell r="S34">
            <v>0</v>
          </cell>
          <cell r="T34">
            <v>-3740600.773346093</v>
          </cell>
        </row>
        <row r="35">
          <cell r="A35" t="str">
            <v>108364ID</v>
          </cell>
          <cell r="B35" t="str">
            <v>108364</v>
          </cell>
          <cell r="D35">
            <v>-43360340.289999999</v>
          </cell>
          <cell r="F35" t="str">
            <v>108363UT</v>
          </cell>
          <cell r="G35" t="str">
            <v>108363</v>
          </cell>
          <cell r="I35">
            <v>0</v>
          </cell>
          <cell r="L35" t="str">
            <v>282SO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14321.677419335001</v>
          </cell>
          <cell r="R35">
            <v>0</v>
          </cell>
          <cell r="S35">
            <v>0</v>
          </cell>
          <cell r="T35">
            <v>3071.9815147618306</v>
          </cell>
        </row>
        <row r="36">
          <cell r="A36" t="str">
            <v>108364OR</v>
          </cell>
          <cell r="B36" t="str">
            <v>108364</v>
          </cell>
          <cell r="D36">
            <v>-214165650.84</v>
          </cell>
          <cell r="F36" t="str">
            <v>108364CA</v>
          </cell>
          <cell r="G36" t="str">
            <v>108364</v>
          </cell>
          <cell r="I36">
            <v>-26383921.496153802</v>
          </cell>
          <cell r="L36" t="str">
            <v>283SO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-146354.32921423289</v>
          </cell>
          <cell r="R36">
            <v>0</v>
          </cell>
          <cell r="S36">
            <v>0</v>
          </cell>
          <cell r="T36">
            <v>-31392.816692303841</v>
          </cell>
        </row>
        <row r="37">
          <cell r="A37" t="str">
            <v>108364UT</v>
          </cell>
          <cell r="B37" t="str">
            <v>108364</v>
          </cell>
          <cell r="D37">
            <v>-176958119.12</v>
          </cell>
          <cell r="F37" t="str">
            <v>108364ID</v>
          </cell>
          <cell r="G37" t="str">
            <v>108364</v>
          </cell>
          <cell r="I37">
            <v>-38055859.334615298</v>
          </cell>
          <cell r="L37" t="str">
            <v>303SG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549367.45262229384</v>
          </cell>
          <cell r="R37">
            <v>0</v>
          </cell>
          <cell r="S37">
            <v>0</v>
          </cell>
          <cell r="T37">
            <v>120045.08715430374</v>
          </cell>
        </row>
        <row r="38">
          <cell r="A38" t="str">
            <v>108364WA</v>
          </cell>
          <cell r="B38" t="str">
            <v>108364</v>
          </cell>
          <cell r="D38">
            <v>-48615232.869999997</v>
          </cell>
          <cell r="F38" t="str">
            <v>108364OR</v>
          </cell>
          <cell r="G38" t="str">
            <v>108364</v>
          </cell>
          <cell r="I38">
            <v>-209421790.37384593</v>
          </cell>
          <cell r="L38" t="str">
            <v>312SG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50934707.357992448</v>
          </cell>
          <cell r="R38">
            <v>0</v>
          </cell>
          <cell r="S38">
            <v>0</v>
          </cell>
          <cell r="T38">
            <v>11130002.978485567</v>
          </cell>
        </row>
        <row r="39">
          <cell r="A39" t="str">
            <v>108364WYP</v>
          </cell>
          <cell r="B39" t="str">
            <v>108364</v>
          </cell>
          <cell r="D39">
            <v>-37378792.140000001</v>
          </cell>
          <cell r="F39" t="str">
            <v>108364UT</v>
          </cell>
          <cell r="G39" t="str">
            <v>108364</v>
          </cell>
          <cell r="I39">
            <v>-151034280.80999956</v>
          </cell>
          <cell r="L39" t="str">
            <v>314SG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-1027032.9184400466</v>
          </cell>
          <cell r="R39">
            <v>0</v>
          </cell>
          <cell r="S39">
            <v>0</v>
          </cell>
          <cell r="T39">
            <v>-224422.20706008945</v>
          </cell>
        </row>
        <row r="40">
          <cell r="A40" t="str">
            <v>108364WYU</v>
          </cell>
          <cell r="B40" t="str">
            <v>108364</v>
          </cell>
          <cell r="D40">
            <v>-8192610.5800000001</v>
          </cell>
          <cell r="F40" t="str">
            <v>108364WA</v>
          </cell>
          <cell r="G40" t="str">
            <v>108364</v>
          </cell>
          <cell r="I40">
            <v>-47769425.628461502</v>
          </cell>
          <cell r="L40" t="str">
            <v>332SG-P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18318533.556343157</v>
          </cell>
          <cell r="R40">
            <v>0</v>
          </cell>
          <cell r="S40">
            <v>0</v>
          </cell>
          <cell r="T40">
            <v>4002876.3022154551</v>
          </cell>
        </row>
        <row r="41">
          <cell r="A41" t="str">
            <v>108365CA</v>
          </cell>
          <cell r="B41" t="str">
            <v>108365</v>
          </cell>
          <cell r="D41">
            <v>-12702417.850000001</v>
          </cell>
          <cell r="F41" t="str">
            <v>108364WYP</v>
          </cell>
          <cell r="G41" t="str">
            <v>108364</v>
          </cell>
          <cell r="I41">
            <v>-37459461.3776922</v>
          </cell>
          <cell r="L41" t="str">
            <v>332SG-U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2498507.1779743806</v>
          </cell>
          <cell r="R41">
            <v>0</v>
          </cell>
          <cell r="S41">
            <v>0</v>
          </cell>
          <cell r="T41">
            <v>545961.56088955828</v>
          </cell>
        </row>
        <row r="42">
          <cell r="A42" t="str">
            <v>108365ID</v>
          </cell>
          <cell r="B42" t="str">
            <v>108365</v>
          </cell>
          <cell r="D42">
            <v>-15793291.6</v>
          </cell>
          <cell r="F42" t="str">
            <v>108364WYU</v>
          </cell>
          <cell r="G42" t="str">
            <v>108364</v>
          </cell>
          <cell r="I42">
            <v>-6387279.4438461503</v>
          </cell>
          <cell r="L42" t="str">
            <v>343SG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2049692.2988280575</v>
          </cell>
          <cell r="R42">
            <v>0</v>
          </cell>
          <cell r="S42">
            <v>0</v>
          </cell>
          <cell r="T42">
            <v>447888.72998905095</v>
          </cell>
        </row>
        <row r="43">
          <cell r="A43" t="str">
            <v>108365OR</v>
          </cell>
          <cell r="B43" t="str">
            <v>108365</v>
          </cell>
          <cell r="D43">
            <v>-130202332.91000001</v>
          </cell>
          <cell r="F43" t="str">
            <v>108365CA</v>
          </cell>
          <cell r="G43" t="str">
            <v>108365</v>
          </cell>
          <cell r="I43">
            <v>-12474584.866923001</v>
          </cell>
          <cell r="L43" t="str">
            <v>353SG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-33563.440296272871</v>
          </cell>
          <cell r="R43">
            <v>0</v>
          </cell>
          <cell r="S43">
            <v>0</v>
          </cell>
          <cell r="T43">
            <v>-7334.1187147730216</v>
          </cell>
        </row>
        <row r="44">
          <cell r="A44" t="str">
            <v>108365UT</v>
          </cell>
          <cell r="B44" t="str">
            <v>108365</v>
          </cell>
          <cell r="D44">
            <v>-74771419.36999999</v>
          </cell>
          <cell r="F44" t="str">
            <v>108365ID</v>
          </cell>
          <cell r="G44" t="str">
            <v>108365</v>
          </cell>
          <cell r="I44">
            <v>-11929245.351538446</v>
          </cell>
          <cell r="L44" t="str">
            <v>355SG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21432240.71983248</v>
          </cell>
          <cell r="R44">
            <v>0</v>
          </cell>
          <cell r="S44">
            <v>0</v>
          </cell>
          <cell r="T44">
            <v>4683268.3531639921</v>
          </cell>
        </row>
        <row r="45">
          <cell r="A45" t="str">
            <v>108365WA</v>
          </cell>
          <cell r="B45" t="str">
            <v>108365</v>
          </cell>
          <cell r="D45">
            <v>-28772368.739999998</v>
          </cell>
          <cell r="F45" t="str">
            <v>108365OR</v>
          </cell>
          <cell r="G45" t="str">
            <v>108365</v>
          </cell>
          <cell r="I45">
            <v>-127363451.71076846</v>
          </cell>
          <cell r="L45" t="str">
            <v>362S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A46" t="str">
            <v>108365WYP</v>
          </cell>
          <cell r="B46" t="str">
            <v>108365</v>
          </cell>
          <cell r="D46">
            <v>-35456715.859999999</v>
          </cell>
          <cell r="F46" t="str">
            <v>108365UT</v>
          </cell>
          <cell r="G46" t="str">
            <v>108365</v>
          </cell>
          <cell r="I46">
            <v>-60128509.696923032</v>
          </cell>
          <cell r="L46" t="str">
            <v>364S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3750000</v>
          </cell>
          <cell r="R46">
            <v>0</v>
          </cell>
          <cell r="S46">
            <v>0</v>
          </cell>
          <cell r="T46">
            <v>0</v>
          </cell>
        </row>
        <row r="47">
          <cell r="A47" t="str">
            <v>108365WYU</v>
          </cell>
          <cell r="B47" t="str">
            <v>108365</v>
          </cell>
          <cell r="D47">
            <v>-4529866.42</v>
          </cell>
          <cell r="F47" t="str">
            <v>108365WA</v>
          </cell>
          <cell r="G47" t="str">
            <v>108365</v>
          </cell>
          <cell r="I47">
            <v>-28324922.536922999</v>
          </cell>
          <cell r="L47" t="str">
            <v>397S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A48" t="str">
            <v>108366CA</v>
          </cell>
          <cell r="B48" t="str">
            <v>108366</v>
          </cell>
          <cell r="D48">
            <v>-7977803.1600000001</v>
          </cell>
          <cell r="F48" t="str">
            <v>108365WYP</v>
          </cell>
          <cell r="G48" t="str">
            <v>108365</v>
          </cell>
          <cell r="I48">
            <v>-35623714.139230669</v>
          </cell>
          <cell r="L48" t="str">
            <v>397SG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-42415.202817371021</v>
          </cell>
          <cell r="R48">
            <v>0</v>
          </cell>
          <cell r="S48">
            <v>0</v>
          </cell>
          <cell r="T48">
            <v>-9268.3625405444091</v>
          </cell>
        </row>
        <row r="49">
          <cell r="A49" t="str">
            <v>108366ID</v>
          </cell>
          <cell r="B49" t="str">
            <v>108366</v>
          </cell>
          <cell r="D49">
            <v>-2988544.03</v>
          </cell>
          <cell r="F49" t="str">
            <v>108365WYU</v>
          </cell>
          <cell r="G49" t="str">
            <v>108365</v>
          </cell>
          <cell r="I49">
            <v>-3263632.8192307656</v>
          </cell>
          <cell r="L49" t="str">
            <v>399SE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29499085.055349689</v>
          </cell>
          <cell r="R49">
            <v>0</v>
          </cell>
          <cell r="S49">
            <v>0</v>
          </cell>
          <cell r="T49">
            <v>6626713.7287494177</v>
          </cell>
        </row>
        <row r="50">
          <cell r="A50" t="str">
            <v>108366OR</v>
          </cell>
          <cell r="B50" t="str">
            <v>108366</v>
          </cell>
          <cell r="D50">
            <v>-36751558.859999999</v>
          </cell>
          <cell r="F50" t="str">
            <v>108366CA</v>
          </cell>
          <cell r="G50" t="str">
            <v>108366</v>
          </cell>
          <cell r="I50">
            <v>-7788537.6015384598</v>
          </cell>
          <cell r="L50" t="str">
            <v>403362S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A51" t="str">
            <v>108366UT</v>
          </cell>
          <cell r="B51" t="str">
            <v>108366</v>
          </cell>
          <cell r="D51">
            <v>-57324905.509999998</v>
          </cell>
          <cell r="F51" t="str">
            <v>108366ID</v>
          </cell>
          <cell r="G51" t="str">
            <v>108366</v>
          </cell>
          <cell r="I51">
            <v>-3369121.5530769201</v>
          </cell>
          <cell r="L51" t="str">
            <v>403364S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201324.07879781662</v>
          </cell>
          <cell r="R51">
            <v>0</v>
          </cell>
          <cell r="S51">
            <v>0</v>
          </cell>
          <cell r="T51">
            <v>0</v>
          </cell>
        </row>
        <row r="52">
          <cell r="A52" t="str">
            <v>108366WA</v>
          </cell>
          <cell r="B52" t="str">
            <v>108366</v>
          </cell>
          <cell r="D52">
            <v>-10558059.770000001</v>
          </cell>
          <cell r="F52" t="str">
            <v>108366OR</v>
          </cell>
          <cell r="G52" t="str">
            <v>108366</v>
          </cell>
          <cell r="I52">
            <v>-35837684.060769193</v>
          </cell>
          <cell r="L52" t="str">
            <v>403GPS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164.77517076891181</v>
          </cell>
          <cell r="R52">
            <v>0</v>
          </cell>
          <cell r="S52">
            <v>0</v>
          </cell>
          <cell r="T52">
            <v>0</v>
          </cell>
        </row>
        <row r="53">
          <cell r="A53" t="str">
            <v>108366WYP</v>
          </cell>
          <cell r="B53" t="str">
            <v>108366</v>
          </cell>
          <cell r="D53">
            <v>-7210016.3600000003</v>
          </cell>
          <cell r="F53" t="str">
            <v>108366UT</v>
          </cell>
          <cell r="G53" t="str">
            <v>108366</v>
          </cell>
          <cell r="I53">
            <v>-60482175.674615331</v>
          </cell>
          <cell r="L53" t="str">
            <v>403GPSG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1223.2707969405583</v>
          </cell>
          <cell r="R53">
            <v>0</v>
          </cell>
          <cell r="S53">
            <v>0</v>
          </cell>
          <cell r="T53">
            <v>267.30314788598508</v>
          </cell>
        </row>
        <row r="54">
          <cell r="A54" t="str">
            <v>108366WYU</v>
          </cell>
          <cell r="B54" t="str">
            <v>108366</v>
          </cell>
          <cell r="D54">
            <v>-2479607.58</v>
          </cell>
          <cell r="F54" t="str">
            <v>108366WA</v>
          </cell>
          <cell r="G54" t="str">
            <v>108366</v>
          </cell>
          <cell r="I54">
            <v>-10382547.676153792</v>
          </cell>
          <cell r="L54" t="str">
            <v>403GPSO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3191.2017009374026</v>
          </cell>
          <cell r="R54">
            <v>0</v>
          </cell>
          <cell r="S54">
            <v>0</v>
          </cell>
          <cell r="T54">
            <v>684.50868903954199</v>
          </cell>
        </row>
        <row r="55">
          <cell r="A55" t="str">
            <v>108367CA</v>
          </cell>
          <cell r="B55" t="str">
            <v>108367</v>
          </cell>
          <cell r="D55">
            <v>-14197299.85</v>
          </cell>
          <cell r="F55" t="str">
            <v>108366WYP</v>
          </cell>
          <cell r="G55" t="str">
            <v>108366</v>
          </cell>
          <cell r="I55">
            <v>-7198207.8776923064</v>
          </cell>
          <cell r="L55" t="str">
            <v>403HPSG-P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238703.50476757938</v>
          </cell>
          <cell r="R55">
            <v>0</v>
          </cell>
          <cell r="S55">
            <v>0</v>
          </cell>
          <cell r="T55">
            <v>52160.321651896433</v>
          </cell>
        </row>
        <row r="56">
          <cell r="A56" t="str">
            <v>108367ID</v>
          </cell>
          <cell r="B56" t="str">
            <v>108367</v>
          </cell>
          <cell r="D56">
            <v>-9754753.5899999999</v>
          </cell>
          <cell r="F56" t="str">
            <v>108366WYU</v>
          </cell>
          <cell r="G56" t="str">
            <v>108366</v>
          </cell>
          <cell r="I56">
            <v>-2472928.9353846102</v>
          </cell>
          <cell r="L56" t="str">
            <v>403HPSG-U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54308.75760925161</v>
          </cell>
          <cell r="R56">
            <v>0</v>
          </cell>
          <cell r="S56">
            <v>0</v>
          </cell>
          <cell r="T56">
            <v>11867.283926859991</v>
          </cell>
        </row>
        <row r="57">
          <cell r="A57" t="str">
            <v>108367OR</v>
          </cell>
          <cell r="B57" t="str">
            <v>108367</v>
          </cell>
          <cell r="D57">
            <v>-60507387.490000002</v>
          </cell>
          <cell r="F57" t="str">
            <v>108367CA</v>
          </cell>
          <cell r="G57" t="str">
            <v>108367</v>
          </cell>
          <cell r="I57">
            <v>-13854865.2538461</v>
          </cell>
          <cell r="L57" t="str">
            <v>403OPSG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-48069.515677164622</v>
          </cell>
          <cell r="R57">
            <v>0</v>
          </cell>
          <cell r="S57">
            <v>0</v>
          </cell>
          <cell r="T57">
            <v>-10503.915314578691</v>
          </cell>
        </row>
        <row r="58">
          <cell r="A58" t="str">
            <v>108367UT</v>
          </cell>
          <cell r="B58" t="str">
            <v>108367</v>
          </cell>
          <cell r="D58">
            <v>-163243808.74000001</v>
          </cell>
          <cell r="F58" t="str">
            <v>108367ID</v>
          </cell>
          <cell r="G58" t="str">
            <v>108367</v>
          </cell>
          <cell r="I58">
            <v>-11022571.543846101</v>
          </cell>
          <cell r="L58" t="str">
            <v>403SPSG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1598830.0807449957</v>
          </cell>
          <cell r="R58">
            <v>0</v>
          </cell>
          <cell r="S58">
            <v>0</v>
          </cell>
          <cell r="T58">
            <v>349368.52460372116</v>
          </cell>
        </row>
        <row r="59">
          <cell r="A59" t="str">
            <v>108367WA</v>
          </cell>
          <cell r="B59" t="str">
            <v>108367</v>
          </cell>
          <cell r="D59">
            <v>-9127004.3100000005</v>
          </cell>
          <cell r="F59" t="str">
            <v>108367OR</v>
          </cell>
          <cell r="G59" t="str">
            <v>108367</v>
          </cell>
          <cell r="I59">
            <v>-59007769.713076897</v>
          </cell>
          <cell r="L59" t="str">
            <v>403TPSG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377020.6877554513</v>
          </cell>
          <cell r="R59">
            <v>0</v>
          </cell>
          <cell r="S59">
            <v>0</v>
          </cell>
          <cell r="T59">
            <v>82384.715557031537</v>
          </cell>
        </row>
        <row r="60">
          <cell r="A60" t="str">
            <v>108367WYP</v>
          </cell>
          <cell r="B60" t="str">
            <v>108367</v>
          </cell>
          <cell r="D60">
            <v>-17557443.120000001</v>
          </cell>
          <cell r="F60" t="str">
            <v>108367UT</v>
          </cell>
          <cell r="G60" t="str">
            <v>108367</v>
          </cell>
          <cell r="I60">
            <v>-171384102.34461501</v>
          </cell>
          <cell r="L60" t="str">
            <v>404IPSG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88731.111145211849</v>
          </cell>
          <cell r="R60">
            <v>0</v>
          </cell>
          <cell r="S60">
            <v>0</v>
          </cell>
          <cell r="T60">
            <v>19389.088159266226</v>
          </cell>
        </row>
        <row r="61">
          <cell r="A61" t="str">
            <v>108367WYU</v>
          </cell>
          <cell r="B61" t="str">
            <v>108367</v>
          </cell>
          <cell r="D61">
            <v>-12592098.060000001</v>
          </cell>
          <cell r="F61" t="str">
            <v>108367WA</v>
          </cell>
          <cell r="G61" t="str">
            <v>108367</v>
          </cell>
          <cell r="I61">
            <v>-8937257.1030769162</v>
          </cell>
          <cell r="L61" t="str">
            <v>404IPSO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34546.162111818936</v>
          </cell>
          <cell r="R61">
            <v>0</v>
          </cell>
          <cell r="S61">
            <v>0</v>
          </cell>
          <cell r="T61">
            <v>7410.1076505325318</v>
          </cell>
        </row>
        <row r="62">
          <cell r="A62" t="str">
            <v>108368CA</v>
          </cell>
          <cell r="B62" t="str">
            <v>108368</v>
          </cell>
          <cell r="D62">
            <v>-22474236.050000001</v>
          </cell>
          <cell r="F62" t="str">
            <v>108367WYP</v>
          </cell>
          <cell r="G62" t="str">
            <v>108367</v>
          </cell>
          <cell r="I62">
            <v>-17471817.480769195</v>
          </cell>
          <cell r="L62" t="str">
            <v>407TROJP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-21766.016617817048</v>
          </cell>
          <cell r="R62">
            <v>0</v>
          </cell>
          <cell r="S62">
            <v>0</v>
          </cell>
          <cell r="T62">
            <v>-4778.3082202918749</v>
          </cell>
        </row>
        <row r="63">
          <cell r="A63" t="str">
            <v>108368ID</v>
          </cell>
          <cell r="B63" t="str">
            <v>108368</v>
          </cell>
          <cell r="D63">
            <v>-21073019.049999997</v>
          </cell>
          <cell r="F63" t="str">
            <v>108367WYU</v>
          </cell>
          <cell r="G63" t="str">
            <v>108367</v>
          </cell>
          <cell r="I63">
            <v>-12573310.9730769</v>
          </cell>
          <cell r="L63" t="str">
            <v>408GPS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1138339.8866981228</v>
          </cell>
          <cell r="R63">
            <v>0</v>
          </cell>
          <cell r="S63">
            <v>0</v>
          </cell>
          <cell r="T63">
            <v>244172.45180593422</v>
          </cell>
        </row>
        <row r="64">
          <cell r="A64" t="str">
            <v>108368OR</v>
          </cell>
          <cell r="B64" t="str">
            <v>108368</v>
          </cell>
          <cell r="D64">
            <v>-171639639.14999998</v>
          </cell>
          <cell r="F64" t="str">
            <v>108368CA</v>
          </cell>
          <cell r="G64" t="str">
            <v>108368</v>
          </cell>
          <cell r="I64">
            <v>-22014167.250769205</v>
          </cell>
          <cell r="L64" t="str">
            <v>408S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107711.70449506614</v>
          </cell>
          <cell r="R64">
            <v>0</v>
          </cell>
          <cell r="S64">
            <v>0</v>
          </cell>
          <cell r="T64">
            <v>0</v>
          </cell>
        </row>
        <row r="65">
          <cell r="A65" t="str">
            <v>108368UT</v>
          </cell>
          <cell r="B65" t="str">
            <v>108368</v>
          </cell>
          <cell r="D65">
            <v>-87556183.959999993</v>
          </cell>
          <cell r="F65" t="str">
            <v>108368ID</v>
          </cell>
          <cell r="G65" t="str">
            <v>108368</v>
          </cell>
          <cell r="I65">
            <v>-23854555.631538384</v>
          </cell>
          <cell r="L65" t="str">
            <v>408SG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182100.93503085061</v>
          </cell>
          <cell r="R65">
            <v>0</v>
          </cell>
          <cell r="S65">
            <v>0</v>
          </cell>
          <cell r="T65">
            <v>39791.805124808285</v>
          </cell>
        </row>
        <row r="66">
          <cell r="A66" t="str">
            <v>108368WA</v>
          </cell>
          <cell r="B66" t="str">
            <v>108368</v>
          </cell>
          <cell r="D66">
            <v>-43448135.07</v>
          </cell>
          <cell r="F66" t="str">
            <v>108368OR</v>
          </cell>
          <cell r="G66" t="str">
            <v>108368</v>
          </cell>
          <cell r="I66">
            <v>-168158026.33538461</v>
          </cell>
          <cell r="L66" t="str">
            <v>40910SG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314400.46110493131</v>
          </cell>
          <cell r="R66">
            <v>0</v>
          </cell>
          <cell r="S66">
            <v>0</v>
          </cell>
          <cell r="T66">
            <v>68701.250091427937</v>
          </cell>
        </row>
        <row r="67">
          <cell r="A67" t="str">
            <v>108368WYP</v>
          </cell>
          <cell r="B67" t="str">
            <v>108368</v>
          </cell>
          <cell r="D67">
            <v>-28181127.399999999</v>
          </cell>
          <cell r="F67" t="str">
            <v>108368UT</v>
          </cell>
          <cell r="G67" t="str">
            <v>108368</v>
          </cell>
          <cell r="I67">
            <v>-92456556.494615301</v>
          </cell>
          <cell r="L67" t="str">
            <v>40911SG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-15841.167608104042</v>
          </cell>
          <cell r="R67">
            <v>0</v>
          </cell>
          <cell r="S67">
            <v>0</v>
          </cell>
          <cell r="T67">
            <v>-3461.5344193829151</v>
          </cell>
        </row>
        <row r="68">
          <cell r="A68" t="str">
            <v>108368WYU</v>
          </cell>
          <cell r="B68" t="str">
            <v>108368</v>
          </cell>
          <cell r="D68">
            <v>-4363737.0999999996</v>
          </cell>
          <cell r="F68" t="str">
            <v>108368WA</v>
          </cell>
          <cell r="G68" t="str">
            <v>108368</v>
          </cell>
          <cell r="I68">
            <v>-42813230.921538383</v>
          </cell>
          <cell r="L68" t="str">
            <v>41010S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45388.997860000003</v>
          </cell>
          <cell r="R68">
            <v>0</v>
          </cell>
          <cell r="S68">
            <v>0</v>
          </cell>
          <cell r="T68">
            <v>0</v>
          </cell>
        </row>
        <row r="69">
          <cell r="A69" t="str">
            <v>108369CA</v>
          </cell>
          <cell r="B69" t="str">
            <v>108369</v>
          </cell>
          <cell r="D69">
            <v>-9233015.7199999988</v>
          </cell>
          <cell r="F69" t="str">
            <v>108368WYP</v>
          </cell>
          <cell r="G69" t="str">
            <v>108368</v>
          </cell>
          <cell r="I69">
            <v>-28339765.220769193</v>
          </cell>
          <cell r="L69" t="str">
            <v>41010SE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662554.55913343909</v>
          </cell>
          <cell r="R69">
            <v>0</v>
          </cell>
          <cell r="S69">
            <v>0</v>
          </cell>
          <cell r="T69">
            <v>148837.13799316116</v>
          </cell>
        </row>
        <row r="70">
          <cell r="A70" t="str">
            <v>108369ID</v>
          </cell>
          <cell r="B70" t="str">
            <v>108369</v>
          </cell>
          <cell r="D70">
            <v>-9950507.6899999995</v>
          </cell>
          <cell r="F70" t="str">
            <v>108368WYU</v>
          </cell>
          <cell r="G70" t="str">
            <v>108368</v>
          </cell>
          <cell r="I70">
            <v>-4360935.6815384524</v>
          </cell>
          <cell r="L70" t="str">
            <v>41010SG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19446525.071239378</v>
          </cell>
          <cell r="R70">
            <v>0</v>
          </cell>
          <cell r="S70">
            <v>0</v>
          </cell>
          <cell r="T70">
            <v>4249359.4876839062</v>
          </cell>
        </row>
        <row r="71">
          <cell r="A71" t="str">
            <v>108369OR</v>
          </cell>
          <cell r="B71" t="str">
            <v>108369</v>
          </cell>
          <cell r="D71">
            <v>-69363370.700000003</v>
          </cell>
          <cell r="F71" t="str">
            <v>108369CA</v>
          </cell>
          <cell r="G71" t="str">
            <v>108369</v>
          </cell>
          <cell r="I71">
            <v>-8987061.3515384588</v>
          </cell>
          <cell r="L71" t="str">
            <v>41110S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213534.40551000001</v>
          </cell>
          <cell r="R71">
            <v>0</v>
          </cell>
          <cell r="S71">
            <v>0</v>
          </cell>
          <cell r="T71">
            <v>0</v>
          </cell>
        </row>
        <row r="72">
          <cell r="A72" t="str">
            <v>108369UT</v>
          </cell>
          <cell r="B72" t="str">
            <v>108369</v>
          </cell>
          <cell r="D72">
            <v>-56089980.560000002</v>
          </cell>
          <cell r="F72" t="str">
            <v>108369ID</v>
          </cell>
          <cell r="G72" t="str">
            <v>108369</v>
          </cell>
          <cell r="I72">
            <v>-10987083.8407692</v>
          </cell>
          <cell r="L72" t="str">
            <v>41110SE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3460.1211887475665</v>
          </cell>
          <cell r="R72">
            <v>0</v>
          </cell>
          <cell r="S72">
            <v>0</v>
          </cell>
          <cell r="T72">
            <v>777.28622910126546</v>
          </cell>
        </row>
        <row r="73">
          <cell r="A73" t="str">
            <v>108369WA</v>
          </cell>
          <cell r="B73" t="str">
            <v>108369</v>
          </cell>
          <cell r="D73">
            <v>-17760851.59</v>
          </cell>
          <cell r="F73" t="str">
            <v>108369OR</v>
          </cell>
          <cell r="G73" t="str">
            <v>108369</v>
          </cell>
          <cell r="I73">
            <v>-67503701.050769225</v>
          </cell>
          <cell r="L73" t="str">
            <v>41110SG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-322975.56318412244</v>
          </cell>
          <cell r="R73">
            <v>0</v>
          </cell>
          <cell r="S73">
            <v>0</v>
          </cell>
          <cell r="T73">
            <v>-70575.039431403915</v>
          </cell>
        </row>
        <row r="74">
          <cell r="A74" t="str">
            <v>108369WYP</v>
          </cell>
          <cell r="B74" t="str">
            <v>108369</v>
          </cell>
          <cell r="D74">
            <v>-13674390.93</v>
          </cell>
          <cell r="F74" t="str">
            <v>108369UT</v>
          </cell>
          <cell r="G74" t="str">
            <v>108369</v>
          </cell>
          <cell r="I74">
            <v>-57886706.429230757</v>
          </cell>
          <cell r="L74" t="str">
            <v>41110SO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421246.10367113567</v>
          </cell>
          <cell r="R74">
            <v>0</v>
          </cell>
          <cell r="S74">
            <v>0</v>
          </cell>
          <cell r="T74">
            <v>90356.751220784136</v>
          </cell>
        </row>
        <row r="75">
          <cell r="A75" t="str">
            <v>108369WYU</v>
          </cell>
          <cell r="B75" t="str">
            <v>108369</v>
          </cell>
          <cell r="D75">
            <v>-2701209.32</v>
          </cell>
          <cell r="F75" t="str">
            <v>108369WA</v>
          </cell>
          <cell r="G75" t="str">
            <v>108369</v>
          </cell>
          <cell r="I75">
            <v>-17383877.9146153</v>
          </cell>
          <cell r="L75" t="str">
            <v>41110TROJD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671.77893010715468</v>
          </cell>
          <cell r="R75">
            <v>0</v>
          </cell>
          <cell r="S75">
            <v>0</v>
          </cell>
          <cell r="T75">
            <v>147.59426405029981</v>
          </cell>
        </row>
        <row r="76">
          <cell r="A76" t="str">
            <v>108370CA</v>
          </cell>
          <cell r="B76" t="str">
            <v>108370</v>
          </cell>
          <cell r="D76">
            <v>-1783780.1700000002</v>
          </cell>
          <cell r="F76" t="str">
            <v>108369WYP</v>
          </cell>
          <cell r="G76" t="str">
            <v>108369</v>
          </cell>
          <cell r="I76">
            <v>-13589328.139230739</v>
          </cell>
          <cell r="L76" t="str">
            <v>4118SE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-1405041.1594877434</v>
          </cell>
          <cell r="R76">
            <v>0</v>
          </cell>
          <cell r="S76">
            <v>0</v>
          </cell>
          <cell r="T76">
            <v>-315630.31611202145</v>
          </cell>
        </row>
        <row r="77">
          <cell r="A77" t="str">
            <v>108370ID</v>
          </cell>
          <cell r="B77" t="str">
            <v>108370</v>
          </cell>
          <cell r="D77">
            <v>-6560453.0800000001</v>
          </cell>
          <cell r="F77" t="str">
            <v>108369WYU</v>
          </cell>
          <cell r="G77" t="str">
            <v>108369</v>
          </cell>
          <cell r="I77">
            <v>-2665300.9884615298</v>
          </cell>
          <cell r="L77" t="str">
            <v>421S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A78" t="str">
            <v>108370OR</v>
          </cell>
          <cell r="B78" t="str">
            <v>108370</v>
          </cell>
          <cell r="D78">
            <v>-32930130.469999999</v>
          </cell>
          <cell r="F78" t="str">
            <v>108370CA</v>
          </cell>
          <cell r="G78" t="str">
            <v>108370</v>
          </cell>
          <cell r="I78">
            <v>-1770561.4661538461</v>
          </cell>
          <cell r="L78" t="str">
            <v>421SG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-139493.76669713826</v>
          </cell>
          <cell r="R78">
            <v>0</v>
          </cell>
          <cell r="S78">
            <v>0</v>
          </cell>
          <cell r="T78">
            <v>-30481.49521910815</v>
          </cell>
        </row>
        <row r="79">
          <cell r="A79" t="str">
            <v>108370UT</v>
          </cell>
          <cell r="B79" t="str">
            <v>108370</v>
          </cell>
          <cell r="D79">
            <v>-22212161.039999999</v>
          </cell>
          <cell r="F79" t="str">
            <v>108370ID</v>
          </cell>
          <cell r="G79" t="str">
            <v>108370</v>
          </cell>
          <cell r="I79">
            <v>-8153439.801538459</v>
          </cell>
          <cell r="L79" t="str">
            <v>421SO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55250.431238339901</v>
          </cell>
          <cell r="R79">
            <v>0</v>
          </cell>
          <cell r="S79">
            <v>0</v>
          </cell>
          <cell r="T79">
            <v>11851.146934622187</v>
          </cell>
        </row>
        <row r="80">
          <cell r="A80" t="str">
            <v>108370WA</v>
          </cell>
          <cell r="B80" t="str">
            <v>108370</v>
          </cell>
          <cell r="D80">
            <v>-1588929.6400000001</v>
          </cell>
          <cell r="F80" t="str">
            <v>108370OR</v>
          </cell>
          <cell r="G80" t="str">
            <v>108370</v>
          </cell>
          <cell r="I80">
            <v>-32742393.197692301</v>
          </cell>
          <cell r="L80" t="str">
            <v>427S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-553523.62746113539</v>
          </cell>
          <cell r="R80">
            <v>0</v>
          </cell>
          <cell r="S80">
            <v>0</v>
          </cell>
          <cell r="T80">
            <v>2582872.4113512188</v>
          </cell>
        </row>
        <row r="81">
          <cell r="A81" t="str">
            <v>108370WYP</v>
          </cell>
          <cell r="B81" t="str">
            <v>108370</v>
          </cell>
          <cell r="D81">
            <v>-1188321.6400000001</v>
          </cell>
          <cell r="F81" t="str">
            <v>108370UT</v>
          </cell>
          <cell r="G81" t="str">
            <v>108370</v>
          </cell>
          <cell r="I81">
            <v>-24480215.336923078</v>
          </cell>
          <cell r="L81" t="str">
            <v>440S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7524646.947744526</v>
          </cell>
          <cell r="R81">
            <v>0</v>
          </cell>
          <cell r="S81">
            <v>0</v>
          </cell>
          <cell r="T81">
            <v>0</v>
          </cell>
        </row>
        <row r="82">
          <cell r="A82" t="str">
            <v>108370WYU</v>
          </cell>
          <cell r="B82" t="str">
            <v>108370</v>
          </cell>
          <cell r="D82">
            <v>-582887.19999999995</v>
          </cell>
          <cell r="F82" t="str">
            <v>108370WA</v>
          </cell>
          <cell r="G82" t="str">
            <v>108370</v>
          </cell>
          <cell r="I82">
            <v>-1813915.4676923079</v>
          </cell>
          <cell r="L82" t="str">
            <v>442S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27088155.977588844</v>
          </cell>
          <cell r="R82">
            <v>0</v>
          </cell>
          <cell r="S82">
            <v>0</v>
          </cell>
          <cell r="T82">
            <v>0</v>
          </cell>
        </row>
        <row r="83">
          <cell r="A83" t="str">
            <v>108371CA</v>
          </cell>
          <cell r="B83" t="str">
            <v>108371</v>
          </cell>
          <cell r="D83">
            <v>-218516.88</v>
          </cell>
          <cell r="F83" t="str">
            <v>108370WYP</v>
          </cell>
          <cell r="G83" t="str">
            <v>108370</v>
          </cell>
          <cell r="I83">
            <v>-2841383.359999998</v>
          </cell>
          <cell r="L83" t="str">
            <v>444S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132908.20210739993</v>
          </cell>
          <cell r="R83">
            <v>0</v>
          </cell>
          <cell r="S83">
            <v>0</v>
          </cell>
          <cell r="T83">
            <v>0</v>
          </cell>
        </row>
        <row r="84">
          <cell r="A84" t="str">
            <v>108371ID</v>
          </cell>
          <cell r="B84" t="str">
            <v>108371</v>
          </cell>
          <cell r="D84">
            <v>-117922.12</v>
          </cell>
          <cell r="F84" t="str">
            <v>108370WYU</v>
          </cell>
          <cell r="G84" t="str">
            <v>108370</v>
          </cell>
          <cell r="I84">
            <v>-1147335.9338461445</v>
          </cell>
          <cell r="L84" t="str">
            <v>447NPCSE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-118875.79684909593</v>
          </cell>
          <cell r="R84">
            <v>0</v>
          </cell>
          <cell r="S84">
            <v>0</v>
          </cell>
          <cell r="T84">
            <v>-26704.417222359596</v>
          </cell>
        </row>
        <row r="85">
          <cell r="A85" t="str">
            <v>108371OR</v>
          </cell>
          <cell r="B85" t="str">
            <v>108371</v>
          </cell>
          <cell r="D85">
            <v>-2543427.75</v>
          </cell>
          <cell r="F85" t="str">
            <v>108371CA</v>
          </cell>
          <cell r="G85" t="str">
            <v>108371</v>
          </cell>
          <cell r="I85">
            <v>-215218.78615384601</v>
          </cell>
          <cell r="L85" t="str">
            <v>447NPCSG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31426954.091745153</v>
          </cell>
          <cell r="R85">
            <v>0</v>
          </cell>
          <cell r="S85">
            <v>0</v>
          </cell>
          <cell r="T85">
            <v>6867264.2052780241</v>
          </cell>
        </row>
        <row r="86">
          <cell r="A86" t="str">
            <v>108371UT</v>
          </cell>
          <cell r="B86" t="str">
            <v>108371</v>
          </cell>
          <cell r="D86">
            <v>-3375459.5900000003</v>
          </cell>
          <cell r="F86" t="str">
            <v>108371ID</v>
          </cell>
          <cell r="G86" t="str">
            <v>108371</v>
          </cell>
          <cell r="I86">
            <v>-134029.05692307701</v>
          </cell>
          <cell r="L86" t="str">
            <v>456S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-3888522.86</v>
          </cell>
          <cell r="R86">
            <v>0</v>
          </cell>
          <cell r="S86">
            <v>0</v>
          </cell>
          <cell r="T86">
            <v>0</v>
          </cell>
        </row>
        <row r="87">
          <cell r="A87" t="str">
            <v>108371WA</v>
          </cell>
          <cell r="B87" t="str">
            <v>108371</v>
          </cell>
          <cell r="D87">
            <v>-285422.84999999998</v>
          </cell>
          <cell r="F87" t="str">
            <v>108371OR</v>
          </cell>
          <cell r="G87" t="str">
            <v>108371</v>
          </cell>
          <cell r="I87">
            <v>-2506221.5084615336</v>
          </cell>
          <cell r="L87" t="str">
            <v>456SE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-83156.496146090081</v>
          </cell>
          <cell r="R87">
            <v>0</v>
          </cell>
          <cell r="S87">
            <v>0</v>
          </cell>
          <cell r="T87">
            <v>-18680.38597170182</v>
          </cell>
        </row>
        <row r="88">
          <cell r="A88" t="str">
            <v>108371WYP</v>
          </cell>
          <cell r="B88" t="str">
            <v>108371</v>
          </cell>
          <cell r="D88">
            <v>-933739.58</v>
          </cell>
          <cell r="F88" t="str">
            <v>108371UT</v>
          </cell>
          <cell r="G88" t="str">
            <v>108371</v>
          </cell>
          <cell r="I88">
            <v>-3592947.6369230738</v>
          </cell>
          <cell r="L88" t="str">
            <v>456SG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-9305410.9074344728</v>
          </cell>
          <cell r="R88">
            <v>0</v>
          </cell>
          <cell r="S88">
            <v>0</v>
          </cell>
          <cell r="T88">
            <v>-2033372.851007971</v>
          </cell>
        </row>
        <row r="89">
          <cell r="A89" t="str">
            <v>108371WYU</v>
          </cell>
          <cell r="B89" t="str">
            <v>108371</v>
          </cell>
          <cell r="D89">
            <v>-147560.92000000001</v>
          </cell>
          <cell r="F89" t="str">
            <v>108371WA</v>
          </cell>
          <cell r="G89" t="str">
            <v>108371</v>
          </cell>
          <cell r="I89">
            <v>-283340.47923076898</v>
          </cell>
          <cell r="L89" t="str">
            <v>500SG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75272.149989635</v>
          </cell>
          <cell r="R89">
            <v>0</v>
          </cell>
          <cell r="S89">
            <v>0</v>
          </cell>
          <cell r="T89">
            <v>16448.101835421447</v>
          </cell>
        </row>
        <row r="90">
          <cell r="A90" t="str">
            <v>108373CA</v>
          </cell>
          <cell r="B90" t="str">
            <v>108373</v>
          </cell>
          <cell r="D90">
            <v>-578949.64</v>
          </cell>
          <cell r="F90" t="str">
            <v>108371WYP</v>
          </cell>
          <cell r="G90" t="str">
            <v>108371</v>
          </cell>
          <cell r="I90">
            <v>-941308.75307692296</v>
          </cell>
          <cell r="L90" t="str">
            <v>501NPCS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-177899.09</v>
          </cell>
          <cell r="R90">
            <v>0</v>
          </cell>
          <cell r="S90">
            <v>0</v>
          </cell>
          <cell r="T90">
            <v>0</v>
          </cell>
        </row>
        <row r="91">
          <cell r="A91" t="str">
            <v>108373ID</v>
          </cell>
          <cell r="B91" t="str">
            <v>108373</v>
          </cell>
          <cell r="D91">
            <v>-424358.92</v>
          </cell>
          <cell r="F91" t="str">
            <v>108371WYU</v>
          </cell>
          <cell r="G91" t="str">
            <v>108371</v>
          </cell>
          <cell r="I91">
            <v>-148888.78615384601</v>
          </cell>
          <cell r="L91" t="str">
            <v>501NPCSE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10810480.35496898</v>
          </cell>
          <cell r="R91">
            <v>0</v>
          </cell>
          <cell r="S91">
            <v>0</v>
          </cell>
          <cell r="T91">
            <v>2428480.6951887892</v>
          </cell>
        </row>
        <row r="92">
          <cell r="A92" t="str">
            <v>108373OR</v>
          </cell>
          <cell r="B92" t="str">
            <v>108373</v>
          </cell>
          <cell r="D92">
            <v>-8758045.5299999993</v>
          </cell>
          <cell r="F92" t="str">
            <v>108373CA</v>
          </cell>
          <cell r="G92" t="str">
            <v>108373</v>
          </cell>
          <cell r="I92">
            <v>-567216.84153846197</v>
          </cell>
          <cell r="L92" t="str">
            <v>501SE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-62.087084450076205</v>
          </cell>
          <cell r="R92">
            <v>0</v>
          </cell>
          <cell r="S92">
            <v>0</v>
          </cell>
          <cell r="T92">
            <v>-13.947325285898341</v>
          </cell>
        </row>
        <row r="93">
          <cell r="A93" t="str">
            <v>108373UT</v>
          </cell>
          <cell r="B93" t="str">
            <v>108373</v>
          </cell>
          <cell r="D93">
            <v>-11450964.860000001</v>
          </cell>
          <cell r="F93" t="str">
            <v>108373ID</v>
          </cell>
          <cell r="G93" t="str">
            <v>108373</v>
          </cell>
          <cell r="I93">
            <v>-481702.49615384598</v>
          </cell>
          <cell r="L93" t="str">
            <v>503NPCSE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-18621.326144597515</v>
          </cell>
          <cell r="R93">
            <v>0</v>
          </cell>
          <cell r="S93">
            <v>0</v>
          </cell>
          <cell r="T93">
            <v>-4183.119489244852</v>
          </cell>
        </row>
        <row r="94">
          <cell r="A94" t="str">
            <v>108373WA</v>
          </cell>
          <cell r="B94" t="str">
            <v>108373</v>
          </cell>
          <cell r="D94">
            <v>-2164316.09</v>
          </cell>
          <cell r="F94" t="str">
            <v>108373OR</v>
          </cell>
          <cell r="G94" t="str">
            <v>108373</v>
          </cell>
          <cell r="I94">
            <v>-8592664.626153836</v>
          </cell>
          <cell r="L94" t="str">
            <v>510SG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-809839.31844645087</v>
          </cell>
          <cell r="R94">
            <v>0</v>
          </cell>
          <cell r="S94">
            <v>0</v>
          </cell>
          <cell r="T94">
            <v>-176962.12453038391</v>
          </cell>
        </row>
        <row r="95">
          <cell r="A95" t="str">
            <v>108373WYP</v>
          </cell>
          <cell r="B95" t="str">
            <v>108373</v>
          </cell>
          <cell r="D95">
            <v>-2608028.29</v>
          </cell>
          <cell r="F95" t="str">
            <v>108373UT</v>
          </cell>
          <cell r="G95" t="str">
            <v>108373</v>
          </cell>
          <cell r="I95">
            <v>-12175343.486153785</v>
          </cell>
          <cell r="L95" t="str">
            <v>512SG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1465138.7429514024</v>
          </cell>
          <cell r="R95">
            <v>0</v>
          </cell>
          <cell r="S95">
            <v>0</v>
          </cell>
          <cell r="T95">
            <v>320154.94775165099</v>
          </cell>
        </row>
        <row r="96">
          <cell r="A96" t="str">
            <v>108373WYU</v>
          </cell>
          <cell r="B96" t="str">
            <v>108373</v>
          </cell>
          <cell r="D96">
            <v>-864627.13</v>
          </cell>
          <cell r="F96" t="str">
            <v>108373WA</v>
          </cell>
          <cell r="G96" t="str">
            <v>108373</v>
          </cell>
          <cell r="I96">
            <v>-2136539.3723076917</v>
          </cell>
          <cell r="L96" t="str">
            <v>535SG-P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335353.28033301776</v>
          </cell>
          <cell r="R96">
            <v>0</v>
          </cell>
          <cell r="S96">
            <v>0</v>
          </cell>
          <cell r="T96">
            <v>73279.757606493993</v>
          </cell>
        </row>
        <row r="97">
          <cell r="A97" t="str">
            <v>108DPCA</v>
          </cell>
          <cell r="B97" t="str">
            <v>108DP</v>
          </cell>
          <cell r="D97">
            <v>-76</v>
          </cell>
          <cell r="F97" t="str">
            <v>108373WYP</v>
          </cell>
          <cell r="G97" t="str">
            <v>108373</v>
          </cell>
          <cell r="I97">
            <v>-2611770.0484615336</v>
          </cell>
          <cell r="L97" t="str">
            <v>535SG-U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61493.57180941882</v>
          </cell>
          <cell r="R97">
            <v>0</v>
          </cell>
          <cell r="S97">
            <v>0</v>
          </cell>
          <cell r="T97">
            <v>13437.274363551454</v>
          </cell>
        </row>
        <row r="98">
          <cell r="A98" t="str">
            <v>108DPID</v>
          </cell>
          <cell r="B98" t="str">
            <v>108DP</v>
          </cell>
          <cell r="D98">
            <v>-5430</v>
          </cell>
          <cell r="F98" t="str">
            <v>108373WYU</v>
          </cell>
          <cell r="G98" t="str">
            <v>108373</v>
          </cell>
          <cell r="I98">
            <v>-866372.92615384562</v>
          </cell>
          <cell r="L98" t="str">
            <v>537SG-P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72119.083138747126</v>
          </cell>
          <cell r="R98">
            <v>0</v>
          </cell>
          <cell r="S98">
            <v>0</v>
          </cell>
          <cell r="T98">
            <v>15759.109098208059</v>
          </cell>
        </row>
        <row r="99">
          <cell r="A99" t="str">
            <v>108DPOR</v>
          </cell>
          <cell r="B99" t="str">
            <v>108DP</v>
          </cell>
          <cell r="D99">
            <v>268255</v>
          </cell>
          <cell r="F99" t="str">
            <v>108DPCA</v>
          </cell>
          <cell r="G99" t="str">
            <v>108DP</v>
          </cell>
          <cell r="I99">
            <v>131782.65538461501</v>
          </cell>
          <cell r="L99" t="str">
            <v>539SG-P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-28634.265773853251</v>
          </cell>
          <cell r="R99">
            <v>0</v>
          </cell>
          <cell r="S99">
            <v>0</v>
          </cell>
          <cell r="T99">
            <v>-6257.0196214099797</v>
          </cell>
        </row>
        <row r="100">
          <cell r="A100" t="str">
            <v>108DPUT</v>
          </cell>
          <cell r="B100" t="str">
            <v>108DP</v>
          </cell>
          <cell r="D100">
            <v>794336</v>
          </cell>
          <cell r="F100" t="str">
            <v>108DPID</v>
          </cell>
          <cell r="G100" t="str">
            <v>108DP</v>
          </cell>
          <cell r="I100">
            <v>-13570.715384614999</v>
          </cell>
          <cell r="L100" t="str">
            <v>539SG-U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-9923.5883494867721</v>
          </cell>
          <cell r="R100">
            <v>0</v>
          </cell>
          <cell r="S100">
            <v>0</v>
          </cell>
          <cell r="T100">
            <v>-2168.453960297883</v>
          </cell>
        </row>
        <row r="101">
          <cell r="A101" t="str">
            <v>108DPWA</v>
          </cell>
          <cell r="B101" t="str">
            <v>108DP</v>
          </cell>
          <cell r="D101">
            <v>158474</v>
          </cell>
          <cell r="F101" t="str">
            <v>108DPOR</v>
          </cell>
          <cell r="G101" t="str">
            <v>108DP</v>
          </cell>
          <cell r="I101">
            <v>-104745.944615385</v>
          </cell>
          <cell r="L101" t="str">
            <v>545SG-P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2412.550127055702</v>
          </cell>
          <cell r="R101">
            <v>0</v>
          </cell>
          <cell r="S101">
            <v>0</v>
          </cell>
          <cell r="T101">
            <v>527.17864679480181</v>
          </cell>
        </row>
        <row r="102">
          <cell r="A102" t="str">
            <v>108DPWYU</v>
          </cell>
          <cell r="B102" t="str">
            <v>108DP</v>
          </cell>
          <cell r="D102">
            <v>718393</v>
          </cell>
          <cell r="F102" t="str">
            <v>108DPUT</v>
          </cell>
          <cell r="G102" t="str">
            <v>108DP</v>
          </cell>
          <cell r="I102">
            <v>1744335.8353846101</v>
          </cell>
          <cell r="L102" t="str">
            <v>545SG-U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1006.2494286751489</v>
          </cell>
          <cell r="R102">
            <v>0</v>
          </cell>
          <cell r="S102">
            <v>0</v>
          </cell>
          <cell r="T102">
            <v>219.88070059062431</v>
          </cell>
        </row>
        <row r="103">
          <cell r="A103" t="str">
            <v>108GPCA</v>
          </cell>
          <cell r="B103" t="str">
            <v>108GP</v>
          </cell>
          <cell r="D103">
            <v>-5759484.6299999999</v>
          </cell>
          <cell r="F103" t="str">
            <v>108DPWA</v>
          </cell>
          <cell r="G103" t="str">
            <v>108DP</v>
          </cell>
          <cell r="I103">
            <v>173781.84</v>
          </cell>
          <cell r="L103" t="str">
            <v>547NPCSE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10669434.030715028</v>
          </cell>
          <cell r="R103">
            <v>0</v>
          </cell>
          <cell r="S103">
            <v>0</v>
          </cell>
          <cell r="T103">
            <v>2396795.8611822571</v>
          </cell>
        </row>
        <row r="104">
          <cell r="A104" t="str">
            <v>108GPCN</v>
          </cell>
          <cell r="B104" t="str">
            <v>108GP</v>
          </cell>
          <cell r="D104">
            <v>-7957928.8099999996</v>
          </cell>
          <cell r="F104" t="str">
            <v>108DPWYP</v>
          </cell>
          <cell r="G104" t="str">
            <v>108DP</v>
          </cell>
          <cell r="I104">
            <v>-10575.733076922999</v>
          </cell>
          <cell r="L104" t="str">
            <v>548SG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-113853.78674283583</v>
          </cell>
          <cell r="R104">
            <v>0</v>
          </cell>
          <cell r="S104">
            <v>0</v>
          </cell>
          <cell r="T104">
            <v>-24878.772281014804</v>
          </cell>
        </row>
        <row r="105">
          <cell r="A105" t="str">
            <v>108GPDGP</v>
          </cell>
          <cell r="B105" t="str">
            <v>108GP</v>
          </cell>
          <cell r="D105">
            <v>-2891924.7399999998</v>
          </cell>
          <cell r="F105" t="str">
            <v>108DPWYU</v>
          </cell>
          <cell r="G105" t="str">
            <v>108DP</v>
          </cell>
          <cell r="I105">
            <v>307383.76923076902</v>
          </cell>
          <cell r="L105" t="str">
            <v>549SG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60929.708521030523</v>
          </cell>
          <cell r="R105">
            <v>0</v>
          </cell>
          <cell r="S105">
            <v>0</v>
          </cell>
          <cell r="T105">
            <v>13314.061717307879</v>
          </cell>
        </row>
        <row r="106">
          <cell r="A106" t="str">
            <v>108GPDGU</v>
          </cell>
          <cell r="B106" t="str">
            <v>108GP</v>
          </cell>
          <cell r="D106">
            <v>-4704226.6900000004</v>
          </cell>
          <cell r="F106" t="str">
            <v>108GPCA</v>
          </cell>
          <cell r="G106" t="str">
            <v>108GP</v>
          </cell>
          <cell r="I106">
            <v>-4537011.6161538372</v>
          </cell>
          <cell r="L106" t="str">
            <v>549SG-W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498114.63374455256</v>
          </cell>
          <cell r="R106">
            <v>0</v>
          </cell>
          <cell r="S106">
            <v>0</v>
          </cell>
          <cell r="T106">
            <v>108845.57200335372</v>
          </cell>
        </row>
        <row r="107">
          <cell r="A107" t="str">
            <v>108GPID</v>
          </cell>
          <cell r="B107" t="str">
            <v>108GP</v>
          </cell>
          <cell r="D107">
            <v>-10592156.360000001</v>
          </cell>
          <cell r="F107" t="str">
            <v>108GPCN</v>
          </cell>
          <cell r="G107" t="str">
            <v>108GP</v>
          </cell>
          <cell r="I107">
            <v>-7636797.1592307612</v>
          </cell>
          <cell r="L107" t="str">
            <v>553SG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-125121.82031995806</v>
          </cell>
          <cell r="R107">
            <v>0</v>
          </cell>
          <cell r="S107">
            <v>0</v>
          </cell>
          <cell r="T107">
            <v>-27341.007832769013</v>
          </cell>
        </row>
        <row r="108">
          <cell r="A108" t="str">
            <v>108GPOR</v>
          </cell>
          <cell r="B108" t="str">
            <v>108GP</v>
          </cell>
          <cell r="D108">
            <v>-50012187.040000007</v>
          </cell>
          <cell r="F108" t="str">
            <v>108GPDGP</v>
          </cell>
          <cell r="G108" t="str">
            <v>108GP</v>
          </cell>
          <cell r="I108">
            <v>-2829803.1284615304</v>
          </cell>
          <cell r="L108" t="str">
            <v>554SG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-157136.13861053222</v>
          </cell>
          <cell r="R108">
            <v>0</v>
          </cell>
          <cell r="S108">
            <v>0</v>
          </cell>
          <cell r="T108">
            <v>-34336.619988227161</v>
          </cell>
        </row>
        <row r="109">
          <cell r="A109" t="str">
            <v>108GPSE</v>
          </cell>
          <cell r="B109" t="str">
            <v>108GP</v>
          </cell>
          <cell r="D109">
            <v>-316242.07</v>
          </cell>
          <cell r="F109" t="str">
            <v>108GPDGU</v>
          </cell>
          <cell r="G109" t="str">
            <v>108GP</v>
          </cell>
          <cell r="I109">
            <v>-4652034.2607692275</v>
          </cell>
          <cell r="L109" t="str">
            <v>555NPCSE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2044811.2351454352</v>
          </cell>
          <cell r="R109">
            <v>0</v>
          </cell>
          <cell r="S109">
            <v>0</v>
          </cell>
          <cell r="T109">
            <v>459349.11741209868</v>
          </cell>
        </row>
        <row r="110">
          <cell r="A110" t="str">
            <v>108GPSG</v>
          </cell>
          <cell r="B110" t="str">
            <v>108GP</v>
          </cell>
          <cell r="D110">
            <v>-56539900.130000003</v>
          </cell>
          <cell r="F110" t="str">
            <v>108GPID</v>
          </cell>
          <cell r="G110" t="str">
            <v>108GP</v>
          </cell>
          <cell r="I110">
            <v>-10533084.336923039</v>
          </cell>
          <cell r="L110" t="str">
            <v>555NPCSG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35786922.846820086</v>
          </cell>
          <cell r="R110">
            <v>0</v>
          </cell>
          <cell r="S110">
            <v>0</v>
          </cell>
          <cell r="T110">
            <v>7819983.2400419191</v>
          </cell>
        </row>
        <row r="111">
          <cell r="A111" t="str">
            <v>108GPSO</v>
          </cell>
          <cell r="B111" t="str">
            <v>108GP</v>
          </cell>
          <cell r="D111">
            <v>-80951457.400000006</v>
          </cell>
          <cell r="F111" t="str">
            <v>108GPOR</v>
          </cell>
          <cell r="G111" t="str">
            <v>108GP</v>
          </cell>
          <cell r="I111">
            <v>-46443480.448461488</v>
          </cell>
          <cell r="L111" t="str">
            <v>557S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 t="str">
            <v>108GPSSGCH</v>
          </cell>
          <cell r="B112" t="str">
            <v>108GP</v>
          </cell>
          <cell r="D112">
            <v>-2027256.24</v>
          </cell>
          <cell r="F112" t="str">
            <v>108GPSE</v>
          </cell>
          <cell r="G112" t="str">
            <v>108GP</v>
          </cell>
          <cell r="I112">
            <v>-317476.75769230811</v>
          </cell>
          <cell r="L112" t="str">
            <v>557SE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-622391.19732898264</v>
          </cell>
          <cell r="R112">
            <v>0</v>
          </cell>
          <cell r="S112">
            <v>0</v>
          </cell>
          <cell r="T112">
            <v>-139814.78694183406</v>
          </cell>
        </row>
        <row r="113">
          <cell r="A113" t="str">
            <v>108GPSSGCT</v>
          </cell>
          <cell r="B113" t="str">
            <v>108GP</v>
          </cell>
          <cell r="D113">
            <v>-47439.95</v>
          </cell>
          <cell r="F113" t="str">
            <v>108GPSG</v>
          </cell>
          <cell r="G113" t="str">
            <v>108GP</v>
          </cell>
          <cell r="I113">
            <v>-53147080.813846134</v>
          </cell>
          <cell r="L113" t="str">
            <v>557SG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1533174.636878666</v>
          </cell>
          <cell r="R113">
            <v>0</v>
          </cell>
          <cell r="S113">
            <v>0</v>
          </cell>
          <cell r="T113">
            <v>335021.81832640746</v>
          </cell>
        </row>
        <row r="114">
          <cell r="A114" t="str">
            <v>108GPUT</v>
          </cell>
          <cell r="B114" t="str">
            <v>108GP</v>
          </cell>
          <cell r="D114">
            <v>-56559729.119999997</v>
          </cell>
          <cell r="F114" t="str">
            <v>108GPSO</v>
          </cell>
          <cell r="G114" t="str">
            <v>108GP</v>
          </cell>
          <cell r="I114">
            <v>-76768612.085384563</v>
          </cell>
          <cell r="L114" t="str">
            <v>560SG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14835.540210327687</v>
          </cell>
          <cell r="R114">
            <v>0</v>
          </cell>
          <cell r="S114">
            <v>0</v>
          </cell>
          <cell r="T114">
            <v>3241.7896419400881</v>
          </cell>
        </row>
        <row r="115">
          <cell r="A115" t="str">
            <v>108GPWA</v>
          </cell>
          <cell r="B115" t="str">
            <v>108GP</v>
          </cell>
          <cell r="D115">
            <v>-17849913.370000001</v>
          </cell>
          <cell r="F115" t="str">
            <v>108GPSSGCH</v>
          </cell>
          <cell r="G115" t="str">
            <v>108GP</v>
          </cell>
          <cell r="I115">
            <v>-1936788.69846153</v>
          </cell>
          <cell r="L115" t="str">
            <v>565NPCSE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-36956.112133313167</v>
          </cell>
          <cell r="R115">
            <v>0</v>
          </cell>
          <cell r="S115">
            <v>0</v>
          </cell>
          <cell r="T115">
            <v>-8301.8702165007271</v>
          </cell>
        </row>
        <row r="116">
          <cell r="A116" t="str">
            <v>108GPWYP</v>
          </cell>
          <cell r="B116" t="str">
            <v>108GP</v>
          </cell>
          <cell r="D116">
            <v>-18148649.91</v>
          </cell>
          <cell r="F116" t="str">
            <v>108GPSSGCT</v>
          </cell>
          <cell r="G116" t="str">
            <v>108GP</v>
          </cell>
          <cell r="I116">
            <v>-43929.650769230997</v>
          </cell>
          <cell r="L116" t="str">
            <v>565NPCSG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198696.89650377724</v>
          </cell>
          <cell r="R116">
            <v>0</v>
          </cell>
          <cell r="S116">
            <v>0</v>
          </cell>
          <cell r="T116">
            <v>43418.273405586951</v>
          </cell>
        </row>
        <row r="117">
          <cell r="A117" t="str">
            <v>108GPWYU</v>
          </cell>
          <cell r="B117" t="str">
            <v>108GP</v>
          </cell>
          <cell r="D117">
            <v>-4308371.8400000008</v>
          </cell>
          <cell r="F117" t="str">
            <v>108GPUT</v>
          </cell>
          <cell r="G117" t="str">
            <v>108GP</v>
          </cell>
          <cell r="I117">
            <v>-54577929.458461508</v>
          </cell>
          <cell r="L117" t="str">
            <v>566SG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-120347.4930186337</v>
          </cell>
          <cell r="R117">
            <v>0</v>
          </cell>
          <cell r="S117">
            <v>0</v>
          </cell>
          <cell r="T117">
            <v>-26297.745196340675</v>
          </cell>
        </row>
        <row r="118">
          <cell r="A118" t="str">
            <v>108HPDGP</v>
          </cell>
          <cell r="B118" t="str">
            <v>108HP</v>
          </cell>
          <cell r="D118">
            <v>-154090742.02000001</v>
          </cell>
          <cell r="F118" t="str">
            <v>108GPWA</v>
          </cell>
          <cell r="G118" t="str">
            <v>108GP</v>
          </cell>
          <cell r="I118">
            <v>-17308033.979230743</v>
          </cell>
          <cell r="L118" t="str">
            <v>571SG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33019.656481562255</v>
          </cell>
          <cell r="R118">
            <v>0</v>
          </cell>
          <cell r="S118">
            <v>0</v>
          </cell>
          <cell r="T118">
            <v>7215.2937368489711</v>
          </cell>
        </row>
        <row r="119">
          <cell r="A119" t="str">
            <v>108HPDGU</v>
          </cell>
          <cell r="B119" t="str">
            <v>108HP</v>
          </cell>
          <cell r="D119">
            <v>-29282039.789999999</v>
          </cell>
          <cell r="F119" t="str">
            <v>108GPWYP</v>
          </cell>
          <cell r="G119" t="str">
            <v>108GP</v>
          </cell>
          <cell r="I119">
            <v>-17617114.4861538</v>
          </cell>
          <cell r="L119" t="str">
            <v>580S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13146.246158694566</v>
          </cell>
          <cell r="R119">
            <v>0</v>
          </cell>
          <cell r="S119">
            <v>0</v>
          </cell>
          <cell r="T119">
            <v>1636.5875296679135</v>
          </cell>
        </row>
        <row r="120">
          <cell r="A120" t="str">
            <v>108HPSG-P</v>
          </cell>
          <cell r="B120" t="str">
            <v>108HP</v>
          </cell>
          <cell r="D120">
            <v>-59466658.18</v>
          </cell>
          <cell r="F120" t="str">
            <v>108GPWYU</v>
          </cell>
          <cell r="G120" t="str">
            <v>108GP</v>
          </cell>
          <cell r="I120">
            <v>-4163686.4623076832</v>
          </cell>
          <cell r="L120" t="str">
            <v>580SNPD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19910.042204773639</v>
          </cell>
          <cell r="R120">
            <v>0</v>
          </cell>
          <cell r="S120">
            <v>0</v>
          </cell>
          <cell r="T120">
            <v>3994.3850574736093</v>
          </cell>
        </row>
        <row r="121">
          <cell r="A121" t="str">
            <v>108HPSG-U</v>
          </cell>
          <cell r="B121" t="str">
            <v>108HP</v>
          </cell>
          <cell r="D121">
            <v>-18880959.629999999</v>
          </cell>
          <cell r="F121" t="str">
            <v>108HPDGP</v>
          </cell>
          <cell r="G121" t="str">
            <v>108HP</v>
          </cell>
          <cell r="I121">
            <v>-153958966.43307677</v>
          </cell>
          <cell r="L121" t="str">
            <v>593S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218695.94213033753</v>
          </cell>
          <cell r="R121">
            <v>0</v>
          </cell>
          <cell r="S121">
            <v>0</v>
          </cell>
          <cell r="T121">
            <v>4140.8561345559574</v>
          </cell>
        </row>
        <row r="122">
          <cell r="A122" t="str">
            <v>108MPSE</v>
          </cell>
          <cell r="B122" t="str">
            <v>108MP</v>
          </cell>
          <cell r="D122">
            <v>-157583795.72999999</v>
          </cell>
          <cell r="F122" t="str">
            <v>108HPDGU</v>
          </cell>
          <cell r="G122" t="str">
            <v>108HP</v>
          </cell>
          <cell r="I122">
            <v>-29283314.227692239</v>
          </cell>
          <cell r="L122" t="str">
            <v>593SNPD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5234.0078678656828</v>
          </cell>
          <cell r="R122">
            <v>0</v>
          </cell>
          <cell r="S122">
            <v>0</v>
          </cell>
          <cell r="T122">
            <v>1050.0551733179855</v>
          </cell>
        </row>
        <row r="123">
          <cell r="A123" t="str">
            <v>108OPDGU</v>
          </cell>
          <cell r="B123" t="str">
            <v>108OP</v>
          </cell>
          <cell r="D123">
            <v>-1022121.13</v>
          </cell>
          <cell r="F123" t="str">
            <v>108HPSG-P</v>
          </cell>
          <cell r="G123" t="str">
            <v>108HP</v>
          </cell>
          <cell r="I123">
            <v>-65012730.505384535</v>
          </cell>
          <cell r="L123" t="str">
            <v>598S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-27340</v>
          </cell>
          <cell r="R123">
            <v>0</v>
          </cell>
          <cell r="S123">
            <v>0</v>
          </cell>
          <cell r="T123">
            <v>0</v>
          </cell>
        </row>
        <row r="124">
          <cell r="A124" t="str">
            <v>108OPSG</v>
          </cell>
          <cell r="B124" t="str">
            <v>108OP</v>
          </cell>
          <cell r="D124">
            <v>-196629621.43000001</v>
          </cell>
          <cell r="F124" t="str">
            <v>108HPSG-U</v>
          </cell>
          <cell r="G124" t="str">
            <v>108HP</v>
          </cell>
          <cell r="I124">
            <v>-17486803.424615301</v>
          </cell>
          <cell r="L124" t="str">
            <v>902S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-321453.71808335889</v>
          </cell>
          <cell r="R124">
            <v>0</v>
          </cell>
          <cell r="S124">
            <v>0</v>
          </cell>
          <cell r="T124">
            <v>0</v>
          </cell>
        </row>
        <row r="125">
          <cell r="A125" t="str">
            <v>108OPSG-W</v>
          </cell>
          <cell r="B125" t="str">
            <v>108OP</v>
          </cell>
          <cell r="D125">
            <v>-262558860.97</v>
          </cell>
          <cell r="F125" t="str">
            <v>108MPSE</v>
          </cell>
          <cell r="G125" t="str">
            <v>108MP</v>
          </cell>
          <cell r="I125">
            <v>-156981747.65538424</v>
          </cell>
          <cell r="L125" t="str">
            <v>903CN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16324.053880482481</v>
          </cell>
          <cell r="R125">
            <v>0</v>
          </cell>
          <cell r="S125">
            <v>0</v>
          </cell>
          <cell r="T125">
            <v>2104.0568841897657</v>
          </cell>
        </row>
        <row r="126">
          <cell r="A126" t="str">
            <v>108OPSSGCT</v>
          </cell>
          <cell r="B126" t="str">
            <v>108OP</v>
          </cell>
          <cell r="D126">
            <v>-23103105.969999999</v>
          </cell>
          <cell r="F126" t="str">
            <v>108OPDGU</v>
          </cell>
          <cell r="G126" t="str">
            <v>108OP</v>
          </cell>
          <cell r="I126">
            <v>-1506192.7592307599</v>
          </cell>
          <cell r="L126" t="str">
            <v>903S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11093.473619484212</v>
          </cell>
          <cell r="R126">
            <v>0</v>
          </cell>
          <cell r="S126">
            <v>0</v>
          </cell>
          <cell r="T126">
            <v>2033.0050634376712</v>
          </cell>
        </row>
        <row r="127">
          <cell r="A127" t="str">
            <v>108SPDGP</v>
          </cell>
          <cell r="B127" t="str">
            <v>108SP</v>
          </cell>
          <cell r="D127">
            <v>-763909636.21000004</v>
          </cell>
          <cell r="F127" t="str">
            <v>108OPSG</v>
          </cell>
          <cell r="G127" t="str">
            <v>108OP</v>
          </cell>
          <cell r="I127">
            <v>-190504833.95076832</v>
          </cell>
          <cell r="L127" t="str">
            <v>904S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44198.266061805967</v>
          </cell>
          <cell r="R127">
            <v>0</v>
          </cell>
          <cell r="S127">
            <v>0</v>
          </cell>
          <cell r="T127">
            <v>0</v>
          </cell>
        </row>
        <row r="128">
          <cell r="A128" t="str">
            <v>108SPDGU</v>
          </cell>
          <cell r="B128" t="str">
            <v>108SP</v>
          </cell>
          <cell r="D128">
            <v>-858585797</v>
          </cell>
          <cell r="F128" t="str">
            <v>108OPSG-W</v>
          </cell>
          <cell r="G128" t="str">
            <v>108OP</v>
          </cell>
          <cell r="I128">
            <v>-225445477.0923073</v>
          </cell>
          <cell r="L128" t="str">
            <v>908CN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1240.6246786490763</v>
          </cell>
          <cell r="R128">
            <v>0</v>
          </cell>
          <cell r="S128">
            <v>0</v>
          </cell>
          <cell r="T128">
            <v>159.90788286531628</v>
          </cell>
        </row>
        <row r="129">
          <cell r="A129" t="str">
            <v>108SPSG</v>
          </cell>
          <cell r="B129" t="str">
            <v>108SP</v>
          </cell>
          <cell r="D129">
            <v>-648069341.21000004</v>
          </cell>
          <cell r="F129" t="str">
            <v>108OPSSGCT</v>
          </cell>
          <cell r="G129" t="str">
            <v>108OP</v>
          </cell>
          <cell r="I129">
            <v>-21791204.879999898</v>
          </cell>
          <cell r="L129" t="str">
            <v>908OTHER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A130" t="str">
            <v>108SPSSGCH</v>
          </cell>
          <cell r="B130" t="str">
            <v>108SP</v>
          </cell>
          <cell r="D130">
            <v>-168736990.87</v>
          </cell>
          <cell r="F130" t="str">
            <v>108SPDGP</v>
          </cell>
          <cell r="G130" t="str">
            <v>108SP</v>
          </cell>
          <cell r="I130">
            <v>-779210671.59769201</v>
          </cell>
          <cell r="L130" t="str">
            <v>908S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-3881186.021453395</v>
          </cell>
          <cell r="R130">
            <v>0</v>
          </cell>
          <cell r="S130">
            <v>0</v>
          </cell>
          <cell r="T130">
            <v>0</v>
          </cell>
        </row>
        <row r="131">
          <cell r="A131" t="str">
            <v>108TPDGP</v>
          </cell>
          <cell r="B131" t="str">
            <v>108TP</v>
          </cell>
          <cell r="D131">
            <v>-376197380.80000001</v>
          </cell>
          <cell r="F131" t="str">
            <v>108SPDGU</v>
          </cell>
          <cell r="G131" t="str">
            <v>108SP</v>
          </cell>
          <cell r="I131">
            <v>-880645918.81307662</v>
          </cell>
          <cell r="L131" t="str">
            <v>909CN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-13244.69307242485</v>
          </cell>
          <cell r="R131">
            <v>0</v>
          </cell>
          <cell r="S131">
            <v>0</v>
          </cell>
          <cell r="T131">
            <v>-1707.1487169823242</v>
          </cell>
        </row>
        <row r="132">
          <cell r="A132" t="str">
            <v>108TPDGU</v>
          </cell>
          <cell r="B132" t="str">
            <v>108TP</v>
          </cell>
          <cell r="D132">
            <v>-406922991.31999999</v>
          </cell>
          <cell r="F132" t="str">
            <v>108SPSE</v>
          </cell>
          <cell r="G132" t="str">
            <v>108SP</v>
          </cell>
          <cell r="I132">
            <v>0</v>
          </cell>
          <cell r="L132" t="str">
            <v>909S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-52198</v>
          </cell>
          <cell r="R132">
            <v>0</v>
          </cell>
          <cell r="S132">
            <v>0</v>
          </cell>
          <cell r="T132">
            <v>0</v>
          </cell>
        </row>
        <row r="133">
          <cell r="A133" t="str">
            <v>108TPSG</v>
          </cell>
          <cell r="B133" t="str">
            <v>108TP</v>
          </cell>
          <cell r="D133">
            <v>-442788488.56</v>
          </cell>
          <cell r="F133" t="str">
            <v>108SPSG</v>
          </cell>
          <cell r="G133" t="str">
            <v>108SP</v>
          </cell>
          <cell r="I133">
            <v>-635596675.86846077</v>
          </cell>
          <cell r="L133" t="str">
            <v>920S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1362433.6250610696</v>
          </cell>
          <cell r="R133">
            <v>0</v>
          </cell>
          <cell r="S133">
            <v>0</v>
          </cell>
          <cell r="T133">
            <v>0</v>
          </cell>
        </row>
        <row r="134">
          <cell r="A134" t="str">
            <v>111390OR</v>
          </cell>
          <cell r="B134" t="str">
            <v>111390</v>
          </cell>
          <cell r="D134">
            <v>-2228996.69</v>
          </cell>
          <cell r="F134" t="str">
            <v>108SPSG-W</v>
          </cell>
          <cell r="G134" t="str">
            <v>108SP</v>
          </cell>
          <cell r="I134">
            <v>0</v>
          </cell>
          <cell r="L134" t="str">
            <v>920SO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83159.5874377156</v>
          </cell>
          <cell r="R134">
            <v>0</v>
          </cell>
          <cell r="S134">
            <v>0</v>
          </cell>
          <cell r="T134">
            <v>17837.625293737725</v>
          </cell>
        </row>
        <row r="135">
          <cell r="A135" t="str">
            <v>111390SG</v>
          </cell>
          <cell r="B135" t="str">
            <v>111390</v>
          </cell>
          <cell r="D135">
            <v>-4851831.1100000003</v>
          </cell>
          <cell r="F135" t="str">
            <v>108SPSSGCH</v>
          </cell>
          <cell r="G135" t="str">
            <v>108SP</v>
          </cell>
          <cell r="I135">
            <v>-168228796.08538446</v>
          </cell>
          <cell r="L135" t="str">
            <v>921SO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-3467.4586786670448</v>
          </cell>
          <cell r="R135">
            <v>0</v>
          </cell>
          <cell r="S135">
            <v>0</v>
          </cell>
          <cell r="T135">
            <v>-743.76545792638353</v>
          </cell>
        </row>
        <row r="136">
          <cell r="A136" t="str">
            <v>111390SO</v>
          </cell>
          <cell r="B136" t="str">
            <v>111390</v>
          </cell>
          <cell r="D136">
            <v>754781.55</v>
          </cell>
          <cell r="F136" t="str">
            <v>108TPDGP</v>
          </cell>
          <cell r="G136" t="str">
            <v>108TP</v>
          </cell>
          <cell r="I136">
            <v>-374414790.97846061</v>
          </cell>
          <cell r="L136" t="str">
            <v>923SO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-11867.952241843808</v>
          </cell>
          <cell r="R136">
            <v>0</v>
          </cell>
          <cell r="S136">
            <v>0</v>
          </cell>
          <cell r="T136">
            <v>-2545.6605980944701</v>
          </cell>
        </row>
        <row r="137">
          <cell r="A137" t="str">
            <v>111390UT</v>
          </cell>
          <cell r="B137" t="str">
            <v>111390</v>
          </cell>
          <cell r="D137">
            <v>-2292786.64</v>
          </cell>
          <cell r="F137" t="str">
            <v>108TPDGU</v>
          </cell>
          <cell r="G137" t="str">
            <v>108TP</v>
          </cell>
          <cell r="I137">
            <v>-397338606.92384595</v>
          </cell>
          <cell r="L137" t="str">
            <v>924S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-271760.96000000008</v>
          </cell>
          <cell r="R137">
            <v>0</v>
          </cell>
          <cell r="S137">
            <v>0</v>
          </cell>
          <cell r="T137">
            <v>0</v>
          </cell>
        </row>
        <row r="138">
          <cell r="A138" t="str">
            <v>111390WYP</v>
          </cell>
          <cell r="B138" t="str">
            <v>111390</v>
          </cell>
          <cell r="D138">
            <v>-885756.41</v>
          </cell>
          <cell r="F138" t="str">
            <v>108TPSG</v>
          </cell>
          <cell r="G138" t="str">
            <v>108TP</v>
          </cell>
          <cell r="I138">
            <v>-424868460.38538426</v>
          </cell>
          <cell r="L138" t="str">
            <v>924SG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287905.50917450729</v>
          </cell>
          <cell r="R138">
            <v>0</v>
          </cell>
          <cell r="S138">
            <v>0</v>
          </cell>
          <cell r="T138">
            <v>62911.702861327067</v>
          </cell>
        </row>
        <row r="139">
          <cell r="A139" t="str">
            <v>111GPCA</v>
          </cell>
          <cell r="B139" t="str">
            <v>111GP</v>
          </cell>
          <cell r="D139">
            <v>-265429.77</v>
          </cell>
          <cell r="F139" t="str">
            <v>111390OR</v>
          </cell>
          <cell r="G139" t="str">
            <v>111390</v>
          </cell>
          <cell r="I139">
            <v>-1953433.13846153</v>
          </cell>
          <cell r="L139" t="str">
            <v>924SO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-1163195.4527852715</v>
          </cell>
          <cell r="R139">
            <v>0</v>
          </cell>
          <cell r="S139">
            <v>0</v>
          </cell>
          <cell r="T139">
            <v>-249503.93898603058</v>
          </cell>
        </row>
        <row r="140">
          <cell r="A140" t="str">
            <v>111GPCN</v>
          </cell>
          <cell r="B140" t="str">
            <v>111GP</v>
          </cell>
          <cell r="D140">
            <v>-2997909.68</v>
          </cell>
          <cell r="F140" t="str">
            <v>111390SG</v>
          </cell>
          <cell r="G140" t="str">
            <v>111390</v>
          </cell>
          <cell r="I140">
            <v>-3500718.0161538399</v>
          </cell>
          <cell r="L140" t="str">
            <v>925SO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74074.441071988971</v>
          </cell>
          <cell r="R140">
            <v>0</v>
          </cell>
          <cell r="S140">
            <v>0</v>
          </cell>
          <cell r="T140">
            <v>15888.873001863125</v>
          </cell>
        </row>
        <row r="141">
          <cell r="A141" t="str">
            <v>111GPOR</v>
          </cell>
          <cell r="B141" t="str">
            <v>111GP</v>
          </cell>
          <cell r="D141">
            <v>-3823286.57</v>
          </cell>
          <cell r="F141" t="str">
            <v>111390SO</v>
          </cell>
          <cell r="G141" t="str">
            <v>111390</v>
          </cell>
          <cell r="I141">
            <v>1052673.2276923</v>
          </cell>
          <cell r="L141" t="str">
            <v>928S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A142" t="str">
            <v>111GPSO</v>
          </cell>
          <cell r="B142" t="str">
            <v>111GP</v>
          </cell>
          <cell r="D142">
            <v>-11883506.440000001</v>
          </cell>
          <cell r="F142" t="str">
            <v>111390UT</v>
          </cell>
          <cell r="G142" t="str">
            <v>111390</v>
          </cell>
          <cell r="I142">
            <v>-2691323.8746153801</v>
          </cell>
          <cell r="L142" t="str">
            <v>930S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559135</v>
          </cell>
          <cell r="R142">
            <v>0</v>
          </cell>
          <cell r="S142">
            <v>0</v>
          </cell>
          <cell r="T142">
            <v>0</v>
          </cell>
        </row>
        <row r="143">
          <cell r="A143" t="str">
            <v>111GPUT</v>
          </cell>
          <cell r="B143" t="str">
            <v>111GP</v>
          </cell>
          <cell r="D143">
            <v>-12509.41</v>
          </cell>
          <cell r="F143" t="str">
            <v>111390WYP</v>
          </cell>
          <cell r="G143" t="str">
            <v>111390</v>
          </cell>
          <cell r="I143">
            <v>-795910.13769230805</v>
          </cell>
          <cell r="L143" t="str">
            <v>930SO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-387.01385749934747</v>
          </cell>
          <cell r="R143">
            <v>0</v>
          </cell>
          <cell r="S143">
            <v>0</v>
          </cell>
          <cell r="T143">
            <v>-83.013978138453908</v>
          </cell>
        </row>
        <row r="144">
          <cell r="A144" t="str">
            <v>111GPWA</v>
          </cell>
          <cell r="B144" t="str">
            <v>111GP</v>
          </cell>
          <cell r="D144">
            <v>-1591265.52</v>
          </cell>
          <cell r="F144" t="str">
            <v>111GPCA</v>
          </cell>
          <cell r="G144" t="str">
            <v>111GP</v>
          </cell>
          <cell r="I144">
            <v>-1113431.5223076886</v>
          </cell>
          <cell r="L144" t="str">
            <v>935S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-62.890162976681111</v>
          </cell>
        </row>
        <row r="145">
          <cell r="A145" t="str">
            <v>111GPWYP</v>
          </cell>
          <cell r="B145" t="str">
            <v>111GP</v>
          </cell>
          <cell r="D145">
            <v>-7416004.8899999997</v>
          </cell>
          <cell r="F145" t="str">
            <v>111GPCN</v>
          </cell>
          <cell r="G145" t="str">
            <v>111GP</v>
          </cell>
          <cell r="I145">
            <v>-2861226.2115384601</v>
          </cell>
          <cell r="L145" t="str">
            <v>935SO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2353.9184858138815</v>
          </cell>
          <cell r="R145">
            <v>0</v>
          </cell>
          <cell r="S145">
            <v>0</v>
          </cell>
          <cell r="T145">
            <v>504.91250877595661</v>
          </cell>
        </row>
        <row r="146">
          <cell r="A146" t="str">
            <v>111GPWYU</v>
          </cell>
          <cell r="B146" t="str">
            <v>111GP</v>
          </cell>
          <cell r="D146">
            <v>-38713.21</v>
          </cell>
          <cell r="F146" t="str">
            <v>111GPOR</v>
          </cell>
          <cell r="G146" t="str">
            <v>111GP</v>
          </cell>
          <cell r="I146">
            <v>-6562715.2084615296</v>
          </cell>
          <cell r="L146" t="str">
            <v>CWCS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371215.90662509575</v>
          </cell>
          <cell r="R146">
            <v>0</v>
          </cell>
          <cell r="S146">
            <v>0</v>
          </cell>
          <cell r="T146">
            <v>0</v>
          </cell>
        </row>
        <row r="147">
          <cell r="A147" t="str">
            <v>111HPSG-P</v>
          </cell>
          <cell r="B147" t="str">
            <v>111HP</v>
          </cell>
          <cell r="D147">
            <v>-343437.31</v>
          </cell>
          <cell r="F147" t="str">
            <v>111GPSO</v>
          </cell>
          <cell r="G147" t="str">
            <v>111GP</v>
          </cell>
          <cell r="I147">
            <v>-11342245.584615322</v>
          </cell>
          <cell r="L147" t="str">
            <v>SCHMAPSO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-182611.31305864308</v>
          </cell>
          <cell r="R147">
            <v>0</v>
          </cell>
          <cell r="S147">
            <v>0</v>
          </cell>
          <cell r="T147">
            <v>-39169.893419411012</v>
          </cell>
        </row>
        <row r="148">
          <cell r="A148" t="str">
            <v>111HPSG-U</v>
          </cell>
          <cell r="B148" t="str">
            <v>111HP</v>
          </cell>
          <cell r="D148">
            <v>-483467.52000000002</v>
          </cell>
          <cell r="F148" t="str">
            <v>111GPUT</v>
          </cell>
          <cell r="G148" t="str">
            <v>111GP</v>
          </cell>
          <cell r="I148">
            <v>-12124.898461538</v>
          </cell>
          <cell r="L148" t="str">
            <v>SCHMATS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-562657</v>
          </cell>
          <cell r="R148">
            <v>0</v>
          </cell>
          <cell r="S148">
            <v>0</v>
          </cell>
          <cell r="T148">
            <v>0</v>
          </cell>
        </row>
        <row r="149">
          <cell r="A149" t="str">
            <v>111IPCN</v>
          </cell>
          <cell r="B149" t="str">
            <v>111IP</v>
          </cell>
          <cell r="D149">
            <v>-100780296.16</v>
          </cell>
          <cell r="F149" t="str">
            <v>111GPWA</v>
          </cell>
          <cell r="G149" t="str">
            <v>111GP</v>
          </cell>
          <cell r="I149">
            <v>-1532782.92307692</v>
          </cell>
          <cell r="L149" t="str">
            <v>SCHMATSE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1284.0389529079948</v>
          </cell>
          <cell r="R149">
            <v>0</v>
          </cell>
          <cell r="S149">
            <v>0</v>
          </cell>
          <cell r="T149">
            <v>288.44821937761526</v>
          </cell>
        </row>
        <row r="150">
          <cell r="A150" t="str">
            <v>111IPDGU</v>
          </cell>
          <cell r="B150" t="str">
            <v>111IP</v>
          </cell>
          <cell r="D150">
            <v>-366154.57</v>
          </cell>
          <cell r="F150" t="str">
            <v>111GPWYP</v>
          </cell>
          <cell r="G150" t="str">
            <v>111GP</v>
          </cell>
          <cell r="I150">
            <v>-7099437.1746153757</v>
          </cell>
          <cell r="L150" t="str">
            <v>SCHMATSG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2428706.0999911027</v>
          </cell>
          <cell r="R150">
            <v>0</v>
          </cell>
          <cell r="S150">
            <v>0</v>
          </cell>
          <cell r="T150">
            <v>530708.97093365493</v>
          </cell>
        </row>
        <row r="151">
          <cell r="A151" t="str">
            <v>111IPID</v>
          </cell>
          <cell r="B151" t="str">
            <v>111IP</v>
          </cell>
          <cell r="D151">
            <v>-777212.79</v>
          </cell>
          <cell r="F151" t="str">
            <v>111GPWYU</v>
          </cell>
          <cell r="G151" t="str">
            <v>111GP</v>
          </cell>
          <cell r="I151">
            <v>-36320.021538462002</v>
          </cell>
          <cell r="L151" t="str">
            <v>SCHMATSO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-1109973.6266822796</v>
          </cell>
          <cell r="R151">
            <v>0</v>
          </cell>
          <cell r="S151">
            <v>0</v>
          </cell>
          <cell r="T151">
            <v>-238087.9252620005</v>
          </cell>
        </row>
        <row r="152">
          <cell r="A152" t="str">
            <v>111IPOR</v>
          </cell>
          <cell r="B152" t="str">
            <v>111IP</v>
          </cell>
          <cell r="D152">
            <v>-58752.14</v>
          </cell>
          <cell r="F152" t="str">
            <v>111HPSG-P</v>
          </cell>
          <cell r="G152" t="str">
            <v>111HP</v>
          </cell>
          <cell r="I152">
            <v>-239545.69</v>
          </cell>
          <cell r="L152" t="str">
            <v>SCHMATTROJD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-1770.1218152542876</v>
          </cell>
          <cell r="R152">
            <v>0</v>
          </cell>
          <cell r="S152">
            <v>0</v>
          </cell>
          <cell r="T152">
            <v>-388.90744394166114</v>
          </cell>
        </row>
        <row r="153">
          <cell r="A153" t="str">
            <v>111IPSE</v>
          </cell>
          <cell r="B153" t="str">
            <v>111IP</v>
          </cell>
          <cell r="D153">
            <v>-1620448.1300000001</v>
          </cell>
          <cell r="F153" t="str">
            <v>111HPSG-U</v>
          </cell>
          <cell r="G153" t="str">
            <v>111HP</v>
          </cell>
          <cell r="I153">
            <v>-460258.84384615399</v>
          </cell>
          <cell r="L153" t="str">
            <v>SCHMDPSO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-1063417.2981169359</v>
          </cell>
          <cell r="R153">
            <v>0</v>
          </cell>
          <cell r="S153">
            <v>0</v>
          </cell>
          <cell r="T153">
            <v>-228101.65224660435</v>
          </cell>
        </row>
        <row r="154">
          <cell r="A154" t="str">
            <v>111IPSG</v>
          </cell>
          <cell r="B154" t="str">
            <v>111IP</v>
          </cell>
          <cell r="D154">
            <v>-46823241.039999999</v>
          </cell>
          <cell r="F154" t="str">
            <v>111IPCN</v>
          </cell>
          <cell r="G154" t="str">
            <v>111IP</v>
          </cell>
          <cell r="I154">
            <v>-97865122.460769206</v>
          </cell>
          <cell r="L154" t="str">
            <v>SCHMDTS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119599.73112697364</v>
          </cell>
          <cell r="R154">
            <v>0</v>
          </cell>
          <cell r="S154">
            <v>0</v>
          </cell>
          <cell r="T154">
            <v>0</v>
          </cell>
        </row>
        <row r="155">
          <cell r="A155" t="str">
            <v>111IPSG-P</v>
          </cell>
          <cell r="B155" t="str">
            <v>111IP</v>
          </cell>
          <cell r="D155">
            <v>-24955199.969999999</v>
          </cell>
          <cell r="F155" t="str">
            <v>111IPDGU</v>
          </cell>
          <cell r="G155" t="str">
            <v>111IP</v>
          </cell>
          <cell r="I155">
            <v>-357775.41076923098</v>
          </cell>
          <cell r="L155" t="str">
            <v>SCHMDTSE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1756215.5290799809</v>
          </cell>
          <cell r="R155">
            <v>0</v>
          </cell>
          <cell r="S155">
            <v>0</v>
          </cell>
          <cell r="T155">
            <v>394518.59389403951</v>
          </cell>
        </row>
        <row r="156">
          <cell r="A156" t="str">
            <v>111IPSG-U</v>
          </cell>
          <cell r="B156" t="str">
            <v>111IP</v>
          </cell>
          <cell r="D156">
            <v>-3677510.42</v>
          </cell>
          <cell r="F156" t="str">
            <v>111IPID</v>
          </cell>
          <cell r="G156" t="str">
            <v>111IP</v>
          </cell>
          <cell r="I156">
            <v>-766962.30076923105</v>
          </cell>
          <cell r="L156" t="str">
            <v>SCHMDTSG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52422884.118146718</v>
          </cell>
          <cell r="R156">
            <v>0</v>
          </cell>
          <cell r="S156">
            <v>0</v>
          </cell>
          <cell r="T156">
            <v>11455192.081008818</v>
          </cell>
        </row>
        <row r="157">
          <cell r="A157" t="str">
            <v>111IPSO</v>
          </cell>
          <cell r="B157" t="str">
            <v>111IP</v>
          </cell>
          <cell r="D157">
            <v>-273680285.88000005</v>
          </cell>
          <cell r="F157" t="str">
            <v>111IPOR</v>
          </cell>
          <cell r="G157" t="str">
            <v>111IP</v>
          </cell>
          <cell r="I157">
            <v>-52868.38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</row>
        <row r="158">
          <cell r="A158" t="str">
            <v>111IPSSGCH</v>
          </cell>
          <cell r="B158" t="str">
            <v>111IP</v>
          </cell>
          <cell r="D158">
            <v>-248590.87</v>
          </cell>
          <cell r="F158" t="str">
            <v>111IPSE</v>
          </cell>
          <cell r="G158" t="str">
            <v>111IP</v>
          </cell>
          <cell r="I158">
            <v>-1456972.5723076917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</row>
        <row r="159">
          <cell r="A159" t="str">
            <v>111IPUT</v>
          </cell>
          <cell r="B159" t="str">
            <v>111IP</v>
          </cell>
          <cell r="D159">
            <v>-35873.21</v>
          </cell>
          <cell r="F159" t="str">
            <v>111IPSG</v>
          </cell>
          <cell r="G159" t="str">
            <v>111IP</v>
          </cell>
          <cell r="I159">
            <v>-48348474.58461532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A160" t="str">
            <v>111IPWA</v>
          </cell>
          <cell r="B160" t="str">
            <v>111IP</v>
          </cell>
          <cell r="D160">
            <v>-2005.57</v>
          </cell>
          <cell r="F160" t="str">
            <v>111IPSG-P</v>
          </cell>
          <cell r="G160" t="str">
            <v>111IP</v>
          </cell>
          <cell r="I160">
            <v>-19513838.119230676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</row>
        <row r="161">
          <cell r="A161" t="str">
            <v>111IPWYP</v>
          </cell>
          <cell r="B161" t="str">
            <v>111IP</v>
          </cell>
          <cell r="D161">
            <v>-302122.28999999998</v>
          </cell>
          <cell r="F161" t="str">
            <v>111IPSG-U</v>
          </cell>
          <cell r="G161" t="str">
            <v>111IP</v>
          </cell>
          <cell r="I161">
            <v>-3531514.5853846101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A162" t="str">
            <v>114DGP</v>
          </cell>
          <cell r="B162" t="str">
            <v>114</v>
          </cell>
          <cell r="D162">
            <v>14560710.68</v>
          </cell>
          <cell r="F162" t="str">
            <v>111IPSO</v>
          </cell>
          <cell r="G162" t="str">
            <v>111IP</v>
          </cell>
          <cell r="I162">
            <v>-267479950.93692309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A163" t="str">
            <v>114SG</v>
          </cell>
          <cell r="B163" t="str">
            <v>114</v>
          </cell>
          <cell r="D163">
            <v>144614797.34</v>
          </cell>
          <cell r="F163" t="str">
            <v>111IPSSGCH</v>
          </cell>
          <cell r="G163" t="str">
            <v>111IP</v>
          </cell>
          <cell r="I163">
            <v>-176228.215384615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A164" t="str">
            <v>115DGP</v>
          </cell>
          <cell r="B164" t="str">
            <v>115</v>
          </cell>
          <cell r="D164">
            <v>-13549867.039999999</v>
          </cell>
          <cell r="F164" t="str">
            <v>111IPUT</v>
          </cell>
          <cell r="G164" t="str">
            <v>111IP</v>
          </cell>
          <cell r="I164">
            <v>-34282.219999999616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A165" t="str">
            <v>115SG</v>
          </cell>
          <cell r="B165" t="str">
            <v>115</v>
          </cell>
          <cell r="D165">
            <v>-93819368.140000001</v>
          </cell>
          <cell r="F165" t="str">
            <v>111IPWA</v>
          </cell>
          <cell r="G165" t="str">
            <v>111IP</v>
          </cell>
          <cell r="I165">
            <v>-1914.0861538459999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A166" t="str">
            <v>124CA</v>
          </cell>
          <cell r="B166" t="str">
            <v>124</v>
          </cell>
          <cell r="D166">
            <v>393172.38</v>
          </cell>
          <cell r="F166" t="str">
            <v>111IPWYP</v>
          </cell>
          <cell r="G166" t="str">
            <v>111IP</v>
          </cell>
          <cell r="I166">
            <v>-263219.63769230741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A167" t="str">
            <v>124ID</v>
          </cell>
          <cell r="B167" t="str">
            <v>124</v>
          </cell>
          <cell r="D167">
            <v>17782.310000000001</v>
          </cell>
          <cell r="F167" t="str">
            <v>114DGP</v>
          </cell>
          <cell r="G167" t="str">
            <v>114</v>
          </cell>
          <cell r="I167">
            <v>14560710.68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A168" t="str">
            <v>124OR</v>
          </cell>
          <cell r="B168" t="str">
            <v>124</v>
          </cell>
          <cell r="D168">
            <v>0.17</v>
          </cell>
          <cell r="F168" t="str">
            <v>114SG</v>
          </cell>
          <cell r="G168" t="str">
            <v>114</v>
          </cell>
          <cell r="I168">
            <v>144614797.33999899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A169" t="str">
            <v>124OTHER</v>
          </cell>
          <cell r="B169" t="str">
            <v>124</v>
          </cell>
          <cell r="D169">
            <v>-5387525.1900000004</v>
          </cell>
          <cell r="F169" t="str">
            <v>115DGP</v>
          </cell>
          <cell r="G169" t="str">
            <v>115</v>
          </cell>
          <cell r="I169">
            <v>-13218941.793076901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A170" t="str">
            <v>124SO</v>
          </cell>
          <cell r="B170" t="str">
            <v>124</v>
          </cell>
          <cell r="D170">
            <v>-4453.6899999999996</v>
          </cell>
          <cell r="F170" t="str">
            <v>115SG</v>
          </cell>
          <cell r="G170" t="str">
            <v>115</v>
          </cell>
          <cell r="I170">
            <v>-91388308.543846101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A171" t="str">
            <v>124UT</v>
          </cell>
          <cell r="B171" t="str">
            <v>124</v>
          </cell>
          <cell r="D171">
            <v>4727063.57</v>
          </cell>
          <cell r="F171" t="str">
            <v>124CA</v>
          </cell>
          <cell r="G171" t="str">
            <v>124</v>
          </cell>
          <cell r="I171">
            <v>395859.38307692303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A172" t="str">
            <v>124WA</v>
          </cell>
          <cell r="B172" t="str">
            <v>124</v>
          </cell>
          <cell r="D172">
            <v>1957895.98</v>
          </cell>
          <cell r="F172" t="str">
            <v>124ID</v>
          </cell>
          <cell r="G172" t="str">
            <v>124</v>
          </cell>
          <cell r="I172">
            <v>18646.261538462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A173" t="str">
            <v>124WYP</v>
          </cell>
          <cell r="B173" t="str">
            <v>124</v>
          </cell>
          <cell r="D173">
            <v>117215.94</v>
          </cell>
          <cell r="F173" t="str">
            <v>124OR</v>
          </cell>
          <cell r="G173" t="str">
            <v>124</v>
          </cell>
          <cell r="I173">
            <v>0.17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A174" t="str">
            <v>124WYU</v>
          </cell>
          <cell r="B174" t="str">
            <v>124</v>
          </cell>
          <cell r="D174">
            <v>7712.52</v>
          </cell>
          <cell r="F174" t="str">
            <v>124OTHER</v>
          </cell>
          <cell r="G174" t="str">
            <v>124</v>
          </cell>
          <cell r="I174">
            <v>-5327736.7030769195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A175" t="str">
            <v>151SE</v>
          </cell>
          <cell r="B175" t="str">
            <v>151</v>
          </cell>
          <cell r="D175">
            <v>227886644.5</v>
          </cell>
          <cell r="F175" t="str">
            <v>124SO</v>
          </cell>
          <cell r="G175" t="str">
            <v>124</v>
          </cell>
          <cell r="I175">
            <v>-4453.6899999999996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</row>
        <row r="176">
          <cell r="A176" t="str">
            <v>151SSECH</v>
          </cell>
          <cell r="B176" t="str">
            <v>151</v>
          </cell>
          <cell r="D176">
            <v>9004569.3699999992</v>
          </cell>
          <cell r="F176" t="str">
            <v>124UT</v>
          </cell>
          <cell r="G176" t="str">
            <v>124</v>
          </cell>
          <cell r="I176">
            <v>4786636.2338461503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  <row r="177">
          <cell r="A177" t="str">
            <v>154CA</v>
          </cell>
          <cell r="B177" t="str">
            <v>154</v>
          </cell>
          <cell r="D177">
            <v>1344041.91</v>
          </cell>
          <cell r="F177" t="str">
            <v>124WA</v>
          </cell>
          <cell r="G177" t="str">
            <v>124</v>
          </cell>
          <cell r="I177">
            <v>1974193.2261538401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</row>
        <row r="178">
          <cell r="A178" t="str">
            <v>154ID</v>
          </cell>
          <cell r="B178" t="str">
            <v>154</v>
          </cell>
          <cell r="D178">
            <v>5302611.33</v>
          </cell>
          <cell r="F178" t="str">
            <v>124WYP</v>
          </cell>
          <cell r="G178" t="str">
            <v>124</v>
          </cell>
          <cell r="I178">
            <v>117215.94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9">
          <cell r="A179" t="str">
            <v>154OR</v>
          </cell>
          <cell r="B179" t="str">
            <v>154</v>
          </cell>
          <cell r="D179">
            <v>29349794.48</v>
          </cell>
          <cell r="F179" t="str">
            <v>124WYU</v>
          </cell>
          <cell r="G179" t="str">
            <v>124</v>
          </cell>
          <cell r="I179">
            <v>8426.9276923079997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</row>
        <row r="180">
          <cell r="A180" t="str">
            <v>154SE</v>
          </cell>
          <cell r="B180" t="str">
            <v>154</v>
          </cell>
          <cell r="D180">
            <v>5964327.54</v>
          </cell>
          <cell r="F180" t="str">
            <v>151SE</v>
          </cell>
          <cell r="G180" t="str">
            <v>151</v>
          </cell>
          <cell r="I180">
            <v>200711214.25769201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A181" t="str">
            <v>154SG</v>
          </cell>
          <cell r="B181" t="str">
            <v>154</v>
          </cell>
          <cell r="D181">
            <v>4742900.22</v>
          </cell>
          <cell r="F181" t="str">
            <v>151SSECH</v>
          </cell>
          <cell r="G181" t="str">
            <v>151</v>
          </cell>
          <cell r="I181">
            <v>10096388.362307601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</row>
        <row r="182">
          <cell r="A182" t="str">
            <v>154SNPD</v>
          </cell>
          <cell r="B182" t="str">
            <v>154</v>
          </cell>
          <cell r="D182">
            <v>-2045352.73</v>
          </cell>
          <cell r="F182" t="str">
            <v>154CA</v>
          </cell>
          <cell r="G182" t="str">
            <v>154</v>
          </cell>
          <cell r="I182">
            <v>1286401.57384615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</row>
        <row r="183">
          <cell r="A183" t="str">
            <v>154SNPPH</v>
          </cell>
          <cell r="B183" t="str">
            <v>154</v>
          </cell>
          <cell r="D183">
            <v>-1859.7</v>
          </cell>
          <cell r="F183" t="str">
            <v>154ID</v>
          </cell>
          <cell r="G183" t="str">
            <v>154</v>
          </cell>
          <cell r="I183">
            <v>5194141.79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A184" t="str">
            <v>154SNPPO</v>
          </cell>
          <cell r="B184" t="str">
            <v>154</v>
          </cell>
          <cell r="D184">
            <v>7155041.1900000004</v>
          </cell>
          <cell r="F184" t="str">
            <v>154OR</v>
          </cell>
          <cell r="G184" t="str">
            <v>154</v>
          </cell>
          <cell r="I184">
            <v>28497861.5638461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</row>
        <row r="185">
          <cell r="A185" t="str">
            <v>154SNPPS</v>
          </cell>
          <cell r="B185" t="str">
            <v>154</v>
          </cell>
          <cell r="D185">
            <v>89702406.769999996</v>
          </cell>
          <cell r="F185" t="str">
            <v>154SE</v>
          </cell>
          <cell r="G185" t="str">
            <v>154</v>
          </cell>
          <cell r="I185">
            <v>5762623.9869230697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</row>
        <row r="186">
          <cell r="A186" t="str">
            <v>154SO</v>
          </cell>
          <cell r="B186" t="str">
            <v>154</v>
          </cell>
          <cell r="D186">
            <v>210401.84</v>
          </cell>
          <cell r="F186" t="str">
            <v>154SG</v>
          </cell>
          <cell r="G186" t="str">
            <v>154</v>
          </cell>
          <cell r="I186">
            <v>4844641.5215384597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A187" t="str">
            <v>154UT</v>
          </cell>
          <cell r="B187" t="str">
            <v>154</v>
          </cell>
          <cell r="D187">
            <v>37720712.880000003</v>
          </cell>
          <cell r="F187" t="str">
            <v>154SNPD</v>
          </cell>
          <cell r="G187" t="str">
            <v>154</v>
          </cell>
          <cell r="I187">
            <v>-2439761.5761538399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88">
          <cell r="A188" t="str">
            <v>154WA</v>
          </cell>
          <cell r="B188" t="str">
            <v>154</v>
          </cell>
          <cell r="D188">
            <v>5964717.2400000002</v>
          </cell>
          <cell r="F188" t="str">
            <v>154SNPPH</v>
          </cell>
          <cell r="G188" t="str">
            <v>154</v>
          </cell>
          <cell r="I188">
            <v>-1859.7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A189" t="str">
            <v>154WYP</v>
          </cell>
          <cell r="B189" t="str">
            <v>154</v>
          </cell>
          <cell r="D189">
            <v>9789922.5</v>
          </cell>
          <cell r="F189" t="str">
            <v>154SNPPO</v>
          </cell>
          <cell r="G189" t="str">
            <v>154</v>
          </cell>
          <cell r="I189">
            <v>7014924.3253846103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A190" t="str">
            <v>154WYU</v>
          </cell>
          <cell r="B190" t="str">
            <v>154</v>
          </cell>
          <cell r="D190">
            <v>1365101.8</v>
          </cell>
          <cell r="F190" t="str">
            <v>154SNPPS</v>
          </cell>
          <cell r="G190" t="str">
            <v>154</v>
          </cell>
          <cell r="I190">
            <v>86972867.335384607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A191" t="str">
            <v>165GPS</v>
          </cell>
          <cell r="B191" t="str">
            <v>165</v>
          </cell>
          <cell r="D191">
            <v>11221219.16</v>
          </cell>
          <cell r="F191" t="str">
            <v>154SO</v>
          </cell>
          <cell r="G191" t="str">
            <v>154</v>
          </cell>
          <cell r="I191">
            <v>109430.83769230801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</row>
        <row r="192">
          <cell r="A192" t="str">
            <v>165ID</v>
          </cell>
          <cell r="B192" t="str">
            <v>165</v>
          </cell>
          <cell r="D192">
            <v>237234.29</v>
          </cell>
          <cell r="F192" t="str">
            <v>154SSGCH</v>
          </cell>
          <cell r="G192" t="str">
            <v>154</v>
          </cell>
          <cell r="I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</row>
        <row r="193">
          <cell r="A193" t="str">
            <v>165OR</v>
          </cell>
          <cell r="B193" t="str">
            <v>165</v>
          </cell>
          <cell r="D193">
            <v>722251.52</v>
          </cell>
          <cell r="F193" t="str">
            <v>154UT</v>
          </cell>
          <cell r="G193" t="str">
            <v>154</v>
          </cell>
          <cell r="I193">
            <v>37063650.116922997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A194" t="str">
            <v>165OTHER</v>
          </cell>
          <cell r="B194" t="str">
            <v>165</v>
          </cell>
          <cell r="D194">
            <v>457993.38</v>
          </cell>
          <cell r="F194" t="str">
            <v>154WA</v>
          </cell>
          <cell r="G194" t="str">
            <v>154</v>
          </cell>
          <cell r="I194">
            <v>5989703.0130769201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A195" t="str">
            <v>165SE</v>
          </cell>
          <cell r="B195" t="str">
            <v>165</v>
          </cell>
          <cell r="D195">
            <v>4621990.3600000003</v>
          </cell>
          <cell r="F195" t="str">
            <v>154WYP</v>
          </cell>
          <cell r="G195" t="str">
            <v>154</v>
          </cell>
          <cell r="I195">
            <v>9368196.7915384602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</row>
        <row r="196">
          <cell r="A196" t="str">
            <v>165SG</v>
          </cell>
          <cell r="B196" t="str">
            <v>165</v>
          </cell>
          <cell r="D196">
            <v>5747342.7000000002</v>
          </cell>
          <cell r="F196" t="str">
            <v>154WYU</v>
          </cell>
          <cell r="G196" t="str">
            <v>154</v>
          </cell>
          <cell r="I196">
            <v>1365468.6823076899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A197" t="str">
            <v>165SO</v>
          </cell>
          <cell r="B197" t="str">
            <v>165</v>
          </cell>
          <cell r="D197">
            <v>18118581.23</v>
          </cell>
          <cell r="F197" t="str">
            <v>163SO</v>
          </cell>
          <cell r="G197" t="str">
            <v>163</v>
          </cell>
          <cell r="I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</row>
        <row r="198">
          <cell r="A198" t="str">
            <v>165UT</v>
          </cell>
          <cell r="B198" t="str">
            <v>165</v>
          </cell>
          <cell r="D198">
            <v>2308039.5</v>
          </cell>
          <cell r="F198" t="str">
            <v>165GPS</v>
          </cell>
          <cell r="G198" t="str">
            <v>165</v>
          </cell>
          <cell r="I198">
            <v>4933928.5007692296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A199" t="str">
            <v>182MCA</v>
          </cell>
          <cell r="B199" t="str">
            <v>182M</v>
          </cell>
          <cell r="D199">
            <v>77622.95</v>
          </cell>
          <cell r="F199" t="str">
            <v>165ID</v>
          </cell>
          <cell r="G199" t="str">
            <v>165</v>
          </cell>
          <cell r="I199">
            <v>169761.03307692299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</row>
        <row r="200">
          <cell r="A200" t="str">
            <v>182MID</v>
          </cell>
          <cell r="B200" t="str">
            <v>182M</v>
          </cell>
          <cell r="D200">
            <v>87319.98</v>
          </cell>
          <cell r="F200" t="str">
            <v>165OR</v>
          </cell>
          <cell r="G200" t="str">
            <v>165</v>
          </cell>
          <cell r="I200">
            <v>1473173.65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</row>
        <row r="201">
          <cell r="A201" t="str">
            <v>182MOR</v>
          </cell>
          <cell r="B201" t="str">
            <v>182M</v>
          </cell>
          <cell r="D201">
            <v>-300456.48</v>
          </cell>
          <cell r="F201" t="str">
            <v>165OTHER</v>
          </cell>
          <cell r="G201" t="str">
            <v>165</v>
          </cell>
          <cell r="I201">
            <v>639610.01923076902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A202" t="str">
            <v>182MOTHER</v>
          </cell>
          <cell r="B202" t="str">
            <v>182M</v>
          </cell>
          <cell r="D202">
            <v>157856529.75999999</v>
          </cell>
          <cell r="F202" t="str">
            <v>165SE</v>
          </cell>
          <cell r="G202" t="str">
            <v>165</v>
          </cell>
          <cell r="I202">
            <v>3670237.7376923002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A203" t="str">
            <v>182MSGCT</v>
          </cell>
          <cell r="B203" t="str">
            <v>182M</v>
          </cell>
          <cell r="D203">
            <v>6266873.1399999997</v>
          </cell>
          <cell r="F203" t="str">
            <v>165SG</v>
          </cell>
          <cell r="G203" t="str">
            <v>165</v>
          </cell>
          <cell r="I203">
            <v>4265957.1176923001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A204" t="str">
            <v>182MSO</v>
          </cell>
          <cell r="B204" t="str">
            <v>182M</v>
          </cell>
          <cell r="D204">
            <v>9668109.5500000007</v>
          </cell>
          <cell r="F204" t="str">
            <v>165SO</v>
          </cell>
          <cell r="G204" t="str">
            <v>165</v>
          </cell>
          <cell r="I204">
            <v>16409687.846153799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A205" t="str">
            <v>182MUT</v>
          </cell>
          <cell r="B205" t="str">
            <v>182M</v>
          </cell>
          <cell r="D205">
            <v>2048366.72</v>
          </cell>
          <cell r="F205" t="str">
            <v>165UT</v>
          </cell>
          <cell r="G205" t="str">
            <v>165</v>
          </cell>
          <cell r="I205">
            <v>2316475.4169230699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</row>
        <row r="206">
          <cell r="A206" t="str">
            <v>182MWA</v>
          </cell>
          <cell r="B206" t="str">
            <v>182M</v>
          </cell>
          <cell r="D206">
            <v>11821006.35</v>
          </cell>
          <cell r="F206" t="str">
            <v>165WA</v>
          </cell>
          <cell r="G206" t="str">
            <v>165</v>
          </cell>
          <cell r="I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A207" t="str">
            <v>182MWYP</v>
          </cell>
          <cell r="B207" t="str">
            <v>182M</v>
          </cell>
          <cell r="D207">
            <v>1932673.55</v>
          </cell>
          <cell r="F207" t="str">
            <v>165WYP</v>
          </cell>
          <cell r="G207" t="str">
            <v>165</v>
          </cell>
          <cell r="I207">
            <v>94335.785384614996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A208" t="str">
            <v>182MWYU</v>
          </cell>
          <cell r="B208" t="str">
            <v>182M</v>
          </cell>
          <cell r="D208">
            <v>70531</v>
          </cell>
          <cell r="F208" t="str">
            <v>165WYU</v>
          </cell>
          <cell r="G208" t="str">
            <v>165</v>
          </cell>
          <cell r="I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</row>
        <row r="209">
          <cell r="A209" t="str">
            <v>182WCA</v>
          </cell>
          <cell r="B209" t="str">
            <v>182W</v>
          </cell>
          <cell r="D209">
            <v>0.01</v>
          </cell>
          <cell r="F209" t="str">
            <v>18222OR</v>
          </cell>
          <cell r="G209" t="str">
            <v>18222</v>
          </cell>
          <cell r="I209">
            <v>-435.65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A210" t="str">
            <v>182WID</v>
          </cell>
          <cell r="B210" t="str">
            <v>182W</v>
          </cell>
          <cell r="D210">
            <v>2864033.32</v>
          </cell>
          <cell r="F210" t="str">
            <v>18222TROJD</v>
          </cell>
          <cell r="G210" t="str">
            <v>18222</v>
          </cell>
          <cell r="I210">
            <v>7670.2353846149999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</row>
        <row r="211">
          <cell r="A211" t="str">
            <v>182WOTHER</v>
          </cell>
          <cell r="B211" t="str">
            <v>182W</v>
          </cell>
          <cell r="D211">
            <v>-6233774.4100000001</v>
          </cell>
          <cell r="F211" t="str">
            <v>18222TROJP</v>
          </cell>
          <cell r="G211" t="str">
            <v>18222</v>
          </cell>
          <cell r="I211">
            <v>4961.3615384619998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A212" t="str">
            <v>182WUT</v>
          </cell>
          <cell r="B212" t="str">
            <v>182W</v>
          </cell>
          <cell r="D212">
            <v>21063.62</v>
          </cell>
          <cell r="F212" t="str">
            <v>18222WA</v>
          </cell>
          <cell r="G212" t="str">
            <v>18222</v>
          </cell>
          <cell r="I212">
            <v>-1767.7892307689999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A213" t="str">
            <v>182WWYP</v>
          </cell>
          <cell r="B213" t="str">
            <v>182W</v>
          </cell>
          <cell r="D213">
            <v>104562.86</v>
          </cell>
          <cell r="F213" t="str">
            <v>182MCA</v>
          </cell>
          <cell r="G213" t="str">
            <v>182M</v>
          </cell>
          <cell r="I213">
            <v>174693.453076923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A214" t="str">
            <v>186MOTHER</v>
          </cell>
          <cell r="B214" t="str">
            <v>186M</v>
          </cell>
          <cell r="D214">
            <v>18056462.620000001</v>
          </cell>
          <cell r="F214" t="str">
            <v>182MID</v>
          </cell>
          <cell r="G214" t="str">
            <v>182M</v>
          </cell>
          <cell r="I214">
            <v>146997.34230769199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A215" t="str">
            <v>186MSE</v>
          </cell>
          <cell r="B215" t="str">
            <v>186M</v>
          </cell>
          <cell r="D215">
            <v>14152130.630000001</v>
          </cell>
          <cell r="F215" t="str">
            <v>182MOR</v>
          </cell>
          <cell r="G215" t="str">
            <v>182M</v>
          </cell>
          <cell r="I215">
            <v>-94939.258461538004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A216" t="str">
            <v>186MSG</v>
          </cell>
          <cell r="B216" t="str">
            <v>186M</v>
          </cell>
          <cell r="D216">
            <v>54662629.840000004</v>
          </cell>
          <cell r="F216" t="str">
            <v>182MOTHER</v>
          </cell>
          <cell r="G216" t="str">
            <v>182M</v>
          </cell>
          <cell r="I216">
            <v>124145388.23076899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</row>
        <row r="217">
          <cell r="A217" t="str">
            <v>190BADDEBT</v>
          </cell>
          <cell r="B217" t="str">
            <v>190</v>
          </cell>
          <cell r="D217">
            <v>5515134</v>
          </cell>
          <cell r="F217" t="str">
            <v>182MSE</v>
          </cell>
          <cell r="G217" t="str">
            <v>182M</v>
          </cell>
          <cell r="I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A218" t="str">
            <v>190CA</v>
          </cell>
          <cell r="B218" t="str">
            <v>190</v>
          </cell>
          <cell r="D218">
            <v>9108</v>
          </cell>
          <cell r="F218" t="str">
            <v>182MSG</v>
          </cell>
          <cell r="G218" t="str">
            <v>182M</v>
          </cell>
          <cell r="I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</row>
        <row r="219">
          <cell r="A219" t="str">
            <v>190CN</v>
          </cell>
          <cell r="B219" t="str">
            <v>190</v>
          </cell>
          <cell r="D219">
            <v>28936</v>
          </cell>
          <cell r="F219" t="str">
            <v>182MSGCT</v>
          </cell>
          <cell r="G219" t="str">
            <v>182M</v>
          </cell>
          <cell r="I219">
            <v>6828085.6600000001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A220" t="str">
            <v>190ID</v>
          </cell>
          <cell r="B220" t="str">
            <v>190</v>
          </cell>
          <cell r="D220">
            <v>33477</v>
          </cell>
          <cell r="F220" t="str">
            <v>182MSG-P</v>
          </cell>
          <cell r="G220" t="str">
            <v>182M</v>
          </cell>
          <cell r="I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</row>
        <row r="221">
          <cell r="A221" t="str">
            <v>190OR</v>
          </cell>
          <cell r="B221" t="str">
            <v>190</v>
          </cell>
          <cell r="D221">
            <v>3076478</v>
          </cell>
          <cell r="F221" t="str">
            <v>182MSO</v>
          </cell>
          <cell r="G221" t="str">
            <v>182M</v>
          </cell>
          <cell r="I221">
            <v>8813434.4076923002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A222" t="str">
            <v>190OTHER</v>
          </cell>
          <cell r="B222" t="str">
            <v>190</v>
          </cell>
          <cell r="D222">
            <v>28906635</v>
          </cell>
          <cell r="F222" t="str">
            <v>182MUT</v>
          </cell>
          <cell r="G222" t="str">
            <v>182M</v>
          </cell>
          <cell r="I222">
            <v>2016031.56923076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</row>
        <row r="223">
          <cell r="A223" t="str">
            <v>190SE</v>
          </cell>
          <cell r="B223" t="str">
            <v>190</v>
          </cell>
          <cell r="D223">
            <v>5329967</v>
          </cell>
          <cell r="F223" t="str">
            <v>182MWA</v>
          </cell>
          <cell r="G223" t="str">
            <v>182M</v>
          </cell>
          <cell r="I223">
            <v>13491280.850769199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A224" t="str">
            <v>190SG</v>
          </cell>
          <cell r="B224" t="str">
            <v>190</v>
          </cell>
          <cell r="D224">
            <v>44555610</v>
          </cell>
          <cell r="F224" t="str">
            <v>182MWYP</v>
          </cell>
          <cell r="G224" t="str">
            <v>182M</v>
          </cell>
          <cell r="I224">
            <v>1572408.6446153801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</row>
        <row r="225">
          <cell r="A225" t="str">
            <v>190SNPD</v>
          </cell>
          <cell r="B225" t="str">
            <v>190</v>
          </cell>
          <cell r="D225">
            <v>806637</v>
          </cell>
          <cell r="F225" t="str">
            <v>182MWYU</v>
          </cell>
          <cell r="G225" t="str">
            <v>182M</v>
          </cell>
          <cell r="I225">
            <v>106950.974615385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A226" t="str">
            <v>190SO</v>
          </cell>
          <cell r="B226" t="str">
            <v>190</v>
          </cell>
          <cell r="D226">
            <v>75908699</v>
          </cell>
          <cell r="F226" t="str">
            <v>182WCA</v>
          </cell>
          <cell r="G226" t="str">
            <v>182W</v>
          </cell>
          <cell r="I226">
            <v>0.01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7">
          <cell r="A227" t="str">
            <v>190TROJD</v>
          </cell>
          <cell r="B227" t="str">
            <v>190</v>
          </cell>
          <cell r="D227">
            <v>1917975</v>
          </cell>
          <cell r="F227" t="str">
            <v>182WID</v>
          </cell>
          <cell r="G227" t="str">
            <v>182W</v>
          </cell>
          <cell r="I227">
            <v>3015722.6376923001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</row>
        <row r="228">
          <cell r="A228" t="str">
            <v>190UT</v>
          </cell>
          <cell r="B228" t="str">
            <v>190</v>
          </cell>
          <cell r="D228">
            <v>-30662</v>
          </cell>
          <cell r="F228" t="str">
            <v>182WOTHER</v>
          </cell>
          <cell r="G228" t="str">
            <v>182W</v>
          </cell>
          <cell r="I228">
            <v>-4352918.9707692303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A229" t="str">
            <v>190WA</v>
          </cell>
          <cell r="B229" t="str">
            <v>190</v>
          </cell>
          <cell r="D229">
            <v>1269236</v>
          </cell>
          <cell r="F229" t="str">
            <v>182WUT</v>
          </cell>
          <cell r="G229" t="str">
            <v>182W</v>
          </cell>
          <cell r="I229">
            <v>75961.006153846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A230" t="str">
            <v>190WYP</v>
          </cell>
          <cell r="B230" t="str">
            <v>190</v>
          </cell>
          <cell r="D230">
            <v>103136</v>
          </cell>
          <cell r="F230" t="str">
            <v>182WWYP</v>
          </cell>
          <cell r="G230" t="str">
            <v>182W</v>
          </cell>
          <cell r="I230">
            <v>126975.153846154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</row>
        <row r="231">
          <cell r="A231" t="str">
            <v>2282SO</v>
          </cell>
          <cell r="B231" t="str">
            <v>2282</v>
          </cell>
          <cell r="D231">
            <v>-5468000</v>
          </cell>
          <cell r="F231" t="str">
            <v>182WWYU</v>
          </cell>
          <cell r="G231" t="str">
            <v>182W</v>
          </cell>
          <cell r="I231">
            <v>25.384615385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</row>
        <row r="232">
          <cell r="A232" t="str">
            <v>2283SO</v>
          </cell>
          <cell r="B232" t="str">
            <v>2283</v>
          </cell>
          <cell r="D232">
            <v>-3571206.21</v>
          </cell>
          <cell r="F232" t="str">
            <v>186MDGP</v>
          </cell>
          <cell r="G232" t="str">
            <v>186M</v>
          </cell>
          <cell r="I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A233" t="str">
            <v>22841SG</v>
          </cell>
          <cell r="B233" t="str">
            <v>22841</v>
          </cell>
          <cell r="D233">
            <v>-1480000</v>
          </cell>
          <cell r="F233" t="str">
            <v>186MID</v>
          </cell>
          <cell r="G233" t="str">
            <v>186M</v>
          </cell>
          <cell r="I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A234" t="str">
            <v>230TROJP</v>
          </cell>
          <cell r="B234" t="str">
            <v>230</v>
          </cell>
          <cell r="D234">
            <v>-1766763.12</v>
          </cell>
          <cell r="F234" t="str">
            <v>186MOR</v>
          </cell>
          <cell r="G234" t="str">
            <v>186M</v>
          </cell>
          <cell r="I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5">
          <cell r="A235" t="str">
            <v>252ID</v>
          </cell>
          <cell r="B235" t="str">
            <v>252</v>
          </cell>
          <cell r="D235">
            <v>-492477.26</v>
          </cell>
          <cell r="F235" t="str">
            <v>186MOTHER</v>
          </cell>
          <cell r="G235" t="str">
            <v>186M</v>
          </cell>
          <cell r="I235">
            <v>15492706.625384601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A236" t="str">
            <v>252OR</v>
          </cell>
          <cell r="B236" t="str">
            <v>252</v>
          </cell>
          <cell r="D236">
            <v>-6783580.6799999997</v>
          </cell>
          <cell r="F236" t="str">
            <v>186MSE</v>
          </cell>
          <cell r="G236" t="str">
            <v>186M</v>
          </cell>
          <cell r="I236">
            <v>14232255.1592307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</row>
        <row r="237">
          <cell r="A237" t="str">
            <v>252SG</v>
          </cell>
          <cell r="B237" t="str">
            <v>252</v>
          </cell>
          <cell r="D237">
            <v>-17066557.27</v>
          </cell>
          <cell r="F237" t="str">
            <v>186MSG</v>
          </cell>
          <cell r="G237" t="str">
            <v>186M</v>
          </cell>
          <cell r="I237">
            <v>51827547.938461497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A238" t="str">
            <v>252UT</v>
          </cell>
          <cell r="B238" t="str">
            <v>252</v>
          </cell>
          <cell r="D238">
            <v>-874469.75</v>
          </cell>
          <cell r="F238" t="str">
            <v>186MSO</v>
          </cell>
          <cell r="G238" t="str">
            <v>186M</v>
          </cell>
          <cell r="I238">
            <v>16714.846153846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</row>
        <row r="239">
          <cell r="A239" t="str">
            <v>252WYP</v>
          </cell>
          <cell r="B239" t="str">
            <v>252</v>
          </cell>
          <cell r="D239">
            <v>-90689.55</v>
          </cell>
          <cell r="F239" t="str">
            <v>186MWA</v>
          </cell>
          <cell r="G239" t="str">
            <v>186M</v>
          </cell>
          <cell r="I239">
            <v>6318.9646153849999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</row>
        <row r="240">
          <cell r="A240" t="str">
            <v>252WYU</v>
          </cell>
          <cell r="B240" t="str">
            <v>252</v>
          </cell>
          <cell r="D240">
            <v>-375498.73</v>
          </cell>
          <cell r="F240" t="str">
            <v>186WOTHER</v>
          </cell>
          <cell r="G240" t="str">
            <v>186W</v>
          </cell>
          <cell r="I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A241" t="str">
            <v>25316SE</v>
          </cell>
          <cell r="B241" t="str">
            <v>25316</v>
          </cell>
          <cell r="D241">
            <v>-2777000</v>
          </cell>
          <cell r="F241" t="str">
            <v>190BADDEBT</v>
          </cell>
          <cell r="G241" t="str">
            <v>190</v>
          </cell>
          <cell r="I241">
            <v>3972693.9230769202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A242" t="str">
            <v>25317SE</v>
          </cell>
          <cell r="B242" t="str">
            <v>25317</v>
          </cell>
          <cell r="D242">
            <v>-2023136</v>
          </cell>
          <cell r="F242" t="str">
            <v>190CA</v>
          </cell>
          <cell r="G242" t="str">
            <v>190</v>
          </cell>
          <cell r="I242">
            <v>10423.384615385001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A243" t="str">
            <v>25318SNPPS</v>
          </cell>
          <cell r="B243" t="str">
            <v>25318</v>
          </cell>
          <cell r="D243">
            <v>-273000</v>
          </cell>
          <cell r="F243" t="str">
            <v>190CN</v>
          </cell>
          <cell r="G243" t="str">
            <v>190</v>
          </cell>
          <cell r="I243">
            <v>45806.153846153997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</row>
        <row r="244">
          <cell r="A244" t="str">
            <v>25399CA</v>
          </cell>
          <cell r="B244" t="str">
            <v>25399</v>
          </cell>
          <cell r="D244">
            <v>-206446.7</v>
          </cell>
          <cell r="F244" t="str">
            <v>190DGP</v>
          </cell>
          <cell r="G244" t="str">
            <v>190</v>
          </cell>
          <cell r="I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A245" t="str">
            <v>25399ID</v>
          </cell>
          <cell r="B245" t="str">
            <v>25399</v>
          </cell>
          <cell r="D245">
            <v>-74663.62</v>
          </cell>
          <cell r="F245" t="str">
            <v>190DGU</v>
          </cell>
          <cell r="G245" t="str">
            <v>190</v>
          </cell>
          <cell r="I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</row>
        <row r="246">
          <cell r="A246" t="str">
            <v>25399OR</v>
          </cell>
          <cell r="B246" t="str">
            <v>25399</v>
          </cell>
          <cell r="D246">
            <v>-2054262.63</v>
          </cell>
          <cell r="F246" t="str">
            <v>190ID</v>
          </cell>
          <cell r="G246" t="str">
            <v>190</v>
          </cell>
          <cell r="I246">
            <v>2575.0769230770002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</row>
        <row r="247">
          <cell r="A247" t="str">
            <v>25399OTHER</v>
          </cell>
          <cell r="B247" t="str">
            <v>25399</v>
          </cell>
          <cell r="D247">
            <v>-117459.25</v>
          </cell>
          <cell r="F247" t="str">
            <v>190OR</v>
          </cell>
          <cell r="G247" t="str">
            <v>190</v>
          </cell>
          <cell r="I247">
            <v>1125503.92307692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</row>
        <row r="248">
          <cell r="A248" t="str">
            <v>25399SE</v>
          </cell>
          <cell r="B248" t="str">
            <v>25399</v>
          </cell>
          <cell r="D248">
            <v>-5006302.5</v>
          </cell>
          <cell r="F248" t="str">
            <v>190OTHER</v>
          </cell>
          <cell r="G248" t="str">
            <v>190</v>
          </cell>
          <cell r="I248">
            <v>17170715.461538401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A249" t="str">
            <v>25399SG</v>
          </cell>
          <cell r="B249" t="str">
            <v>25399</v>
          </cell>
          <cell r="D249">
            <v>-6108142.3099999996</v>
          </cell>
          <cell r="F249" t="str">
            <v>190SE</v>
          </cell>
          <cell r="G249" t="str">
            <v>190</v>
          </cell>
          <cell r="I249">
            <v>-15916588.784615301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A250" t="str">
            <v>25399UT</v>
          </cell>
          <cell r="B250" t="str">
            <v>25399</v>
          </cell>
          <cell r="D250">
            <v>-774611.81</v>
          </cell>
          <cell r="F250" t="str">
            <v>190SG</v>
          </cell>
          <cell r="G250" t="str">
            <v>190</v>
          </cell>
          <cell r="I250">
            <v>43178261.846153803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A251" t="str">
            <v>25399WA</v>
          </cell>
          <cell r="B251" t="str">
            <v>25399</v>
          </cell>
          <cell r="D251">
            <v>-391421.23</v>
          </cell>
          <cell r="F251" t="str">
            <v>190SNP</v>
          </cell>
          <cell r="G251" t="str">
            <v>190</v>
          </cell>
          <cell r="I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</row>
        <row r="252">
          <cell r="A252" t="str">
            <v>25399WYP</v>
          </cell>
          <cell r="B252" t="str">
            <v>25399</v>
          </cell>
          <cell r="D252">
            <v>-176879.31</v>
          </cell>
          <cell r="F252" t="str">
            <v>190SNPD</v>
          </cell>
          <cell r="G252" t="str">
            <v>190</v>
          </cell>
          <cell r="I252">
            <v>1717646.5384615301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A253" t="str">
            <v>254105TROJP</v>
          </cell>
          <cell r="B253" t="str">
            <v>254105</v>
          </cell>
          <cell r="D253">
            <v>-3287058.47</v>
          </cell>
          <cell r="F253" t="str">
            <v>190SO</v>
          </cell>
          <cell r="G253" t="str">
            <v>190</v>
          </cell>
          <cell r="I253">
            <v>71802155.307692304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</row>
        <row r="254">
          <cell r="A254" t="str">
            <v>254ID</v>
          </cell>
          <cell r="B254" t="str">
            <v>254</v>
          </cell>
          <cell r="D254">
            <v>-88211.91</v>
          </cell>
          <cell r="F254" t="str">
            <v>190SSGCT</v>
          </cell>
          <cell r="G254" t="str">
            <v>190</v>
          </cell>
          <cell r="I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A255" t="str">
            <v>254OR</v>
          </cell>
          <cell r="B255" t="str">
            <v>254</v>
          </cell>
          <cell r="D255">
            <v>-5589680.0899999999</v>
          </cell>
          <cell r="F255" t="str">
            <v>190TROJD</v>
          </cell>
          <cell r="G255" t="str">
            <v>190</v>
          </cell>
          <cell r="I255">
            <v>1913310.92307692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</row>
        <row r="256">
          <cell r="A256" t="str">
            <v>254OTHER</v>
          </cell>
          <cell r="B256" t="str">
            <v>254</v>
          </cell>
          <cell r="D256">
            <v>-46762380.469999999</v>
          </cell>
          <cell r="F256" t="str">
            <v>190UT</v>
          </cell>
          <cell r="G256" t="str">
            <v>190</v>
          </cell>
          <cell r="I256">
            <v>14889.307692308001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A257" t="str">
            <v>254UT</v>
          </cell>
          <cell r="B257" t="str">
            <v>254</v>
          </cell>
          <cell r="D257">
            <v>80793.399999999994</v>
          </cell>
          <cell r="F257" t="str">
            <v>190WA</v>
          </cell>
          <cell r="G257" t="str">
            <v>190</v>
          </cell>
          <cell r="I257">
            <v>2956259.2307692301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</row>
        <row r="258">
          <cell r="A258" t="str">
            <v>254WA</v>
          </cell>
          <cell r="B258" t="str">
            <v>254</v>
          </cell>
          <cell r="D258">
            <v>85.71</v>
          </cell>
          <cell r="F258" t="str">
            <v>190WYP</v>
          </cell>
          <cell r="G258" t="str">
            <v>190</v>
          </cell>
          <cell r="I258">
            <v>7933.615384615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A259" t="str">
            <v>254WYP</v>
          </cell>
          <cell r="B259" t="str">
            <v>254</v>
          </cell>
          <cell r="D259">
            <v>-271760.96000000002</v>
          </cell>
          <cell r="F259" t="str">
            <v>2281SO</v>
          </cell>
          <cell r="G259" t="str">
            <v>2281</v>
          </cell>
          <cell r="I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</row>
        <row r="260">
          <cell r="A260" t="str">
            <v>255ITC84</v>
          </cell>
          <cell r="B260" t="str">
            <v>255</v>
          </cell>
          <cell r="D260">
            <v>-581729</v>
          </cell>
          <cell r="F260" t="str">
            <v>2282SO</v>
          </cell>
          <cell r="G260" t="str">
            <v>2282</v>
          </cell>
          <cell r="I260">
            <v>-7138254.6923076902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A261" t="str">
            <v>255ITC85</v>
          </cell>
          <cell r="B261" t="str">
            <v>255</v>
          </cell>
          <cell r="D261">
            <v>-1686778</v>
          </cell>
          <cell r="F261" t="str">
            <v>2283SO</v>
          </cell>
          <cell r="G261" t="str">
            <v>2283</v>
          </cell>
          <cell r="I261">
            <v>-3360336.8453846099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</row>
        <row r="262">
          <cell r="A262" t="str">
            <v>255ITC86</v>
          </cell>
          <cell r="B262" t="str">
            <v>255</v>
          </cell>
          <cell r="D262">
            <v>-986511</v>
          </cell>
          <cell r="F262" t="str">
            <v>22841SE</v>
          </cell>
          <cell r="G262" t="str">
            <v>22841</v>
          </cell>
          <cell r="I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</row>
        <row r="263">
          <cell r="A263" t="str">
            <v>255ITC88</v>
          </cell>
          <cell r="B263" t="str">
            <v>255</v>
          </cell>
          <cell r="D263">
            <v>-162990</v>
          </cell>
          <cell r="F263" t="str">
            <v>22841SG</v>
          </cell>
          <cell r="G263" t="str">
            <v>22841</v>
          </cell>
          <cell r="I263">
            <v>-1493846.15384615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</row>
        <row r="264">
          <cell r="A264" t="str">
            <v>255ITC89</v>
          </cell>
          <cell r="B264" t="str">
            <v>255</v>
          </cell>
          <cell r="D264">
            <v>-368956</v>
          </cell>
          <cell r="F264" t="str">
            <v>22842TROJD</v>
          </cell>
          <cell r="G264" t="str">
            <v>22842</v>
          </cell>
          <cell r="I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A265" t="str">
            <v>255ITC90</v>
          </cell>
          <cell r="B265" t="str">
            <v>255</v>
          </cell>
          <cell r="D265">
            <v>-258354</v>
          </cell>
          <cell r="F265" t="str">
            <v>230TROJP</v>
          </cell>
          <cell r="G265" t="str">
            <v>230</v>
          </cell>
          <cell r="I265">
            <v>-1667997.4276922999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A266" t="str">
            <v>281SG</v>
          </cell>
          <cell r="B266" t="str">
            <v>281</v>
          </cell>
          <cell r="D266">
            <v>-164676925</v>
          </cell>
          <cell r="F266" t="str">
            <v>252CA</v>
          </cell>
          <cell r="G266" t="str">
            <v>252</v>
          </cell>
          <cell r="I266">
            <v>-2443.4615384620001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</row>
        <row r="267">
          <cell r="A267" t="str">
            <v>282DITBAL</v>
          </cell>
          <cell r="B267" t="str">
            <v>282</v>
          </cell>
          <cell r="D267">
            <v>-3214526340</v>
          </cell>
          <cell r="F267" t="str">
            <v>252CN</v>
          </cell>
          <cell r="G267" t="str">
            <v>252</v>
          </cell>
          <cell r="I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A268" t="str">
            <v>282SE</v>
          </cell>
          <cell r="B268" t="str">
            <v>282</v>
          </cell>
          <cell r="D268">
            <v>-5083668</v>
          </cell>
          <cell r="F268" t="str">
            <v>252ID</v>
          </cell>
          <cell r="G268" t="str">
            <v>252</v>
          </cell>
          <cell r="I268">
            <v>-545806.81615384598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</row>
        <row r="269">
          <cell r="A269" t="str">
            <v>282SG</v>
          </cell>
          <cell r="B269" t="str">
            <v>282</v>
          </cell>
          <cell r="D269">
            <v>-4697203</v>
          </cell>
          <cell r="F269" t="str">
            <v>252OR</v>
          </cell>
          <cell r="G269" t="str">
            <v>252</v>
          </cell>
          <cell r="I269">
            <v>-4377149.5846153796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A270" t="str">
            <v>282SO</v>
          </cell>
          <cell r="B270" t="str">
            <v>282</v>
          </cell>
          <cell r="D270">
            <v>23436641</v>
          </cell>
          <cell r="F270" t="str">
            <v>252SG</v>
          </cell>
          <cell r="G270" t="str">
            <v>252</v>
          </cell>
          <cell r="I270">
            <v>-13097480.7899999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</row>
        <row r="271">
          <cell r="A271" t="str">
            <v>283CA</v>
          </cell>
          <cell r="B271" t="str">
            <v>283</v>
          </cell>
          <cell r="D271">
            <v>245980</v>
          </cell>
          <cell r="F271" t="str">
            <v>252UT</v>
          </cell>
          <cell r="G271" t="str">
            <v>252</v>
          </cell>
          <cell r="I271">
            <v>-2896426.4230769202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</row>
        <row r="272">
          <cell r="A272" t="str">
            <v>283GPS</v>
          </cell>
          <cell r="B272" t="str">
            <v>283</v>
          </cell>
          <cell r="D272">
            <v>-5821396</v>
          </cell>
          <cell r="F272" t="str">
            <v>252WA</v>
          </cell>
          <cell r="G272" t="str">
            <v>252</v>
          </cell>
          <cell r="I272">
            <v>-3171.7930769230002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</row>
        <row r="273">
          <cell r="A273" t="str">
            <v>283ID</v>
          </cell>
          <cell r="B273" t="str">
            <v>283</v>
          </cell>
          <cell r="D273">
            <v>-614544</v>
          </cell>
          <cell r="F273" t="str">
            <v>252WYP</v>
          </cell>
          <cell r="G273" t="str">
            <v>252</v>
          </cell>
          <cell r="I273">
            <v>-766330.44230769295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</row>
        <row r="274">
          <cell r="A274" t="str">
            <v>283OR</v>
          </cell>
          <cell r="B274" t="str">
            <v>283</v>
          </cell>
          <cell r="D274">
            <v>1894728</v>
          </cell>
          <cell r="F274" t="str">
            <v>252WYU</v>
          </cell>
          <cell r="G274" t="str">
            <v>252</v>
          </cell>
          <cell r="I274">
            <v>-2405545.3907692302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</row>
        <row r="275">
          <cell r="A275" t="str">
            <v>283OTHER</v>
          </cell>
          <cell r="B275" t="str">
            <v>283</v>
          </cell>
          <cell r="D275">
            <v>-74046706.790000007</v>
          </cell>
          <cell r="F275" t="str">
            <v>25316SE</v>
          </cell>
          <cell r="G275" t="str">
            <v>25316</v>
          </cell>
          <cell r="I275">
            <v>-2737461.5384615301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</row>
        <row r="276">
          <cell r="A276" t="str">
            <v>283SE</v>
          </cell>
          <cell r="B276" t="str">
            <v>283</v>
          </cell>
          <cell r="D276">
            <v>-2611320</v>
          </cell>
          <cell r="F276" t="str">
            <v>25317SE</v>
          </cell>
          <cell r="G276" t="str">
            <v>25317</v>
          </cell>
          <cell r="I276">
            <v>-2009749.6923076899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</row>
        <row r="277">
          <cell r="A277" t="str">
            <v>283SG</v>
          </cell>
          <cell r="B277" t="str">
            <v>283</v>
          </cell>
          <cell r="D277">
            <v>-2807889</v>
          </cell>
          <cell r="F277" t="str">
            <v>25318SNPPS</v>
          </cell>
          <cell r="G277" t="str">
            <v>25318</v>
          </cell>
          <cell r="I277">
            <v>-273000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</row>
        <row r="278">
          <cell r="A278" t="str">
            <v>283SGCT</v>
          </cell>
          <cell r="B278" t="str">
            <v>283</v>
          </cell>
          <cell r="D278">
            <v>-2378341</v>
          </cell>
          <cell r="F278" t="str">
            <v>25325SE</v>
          </cell>
          <cell r="G278" t="str">
            <v>25325</v>
          </cell>
          <cell r="I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</row>
        <row r="279">
          <cell r="A279" t="str">
            <v>283SNP</v>
          </cell>
          <cell r="B279" t="str">
            <v>283</v>
          </cell>
          <cell r="D279">
            <v>-3672481</v>
          </cell>
          <cell r="F279" t="str">
            <v>25399CA</v>
          </cell>
          <cell r="G279" t="str">
            <v>25399</v>
          </cell>
          <cell r="I279">
            <v>-217971.95076923101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</row>
        <row r="280">
          <cell r="A280" t="str">
            <v>283SO</v>
          </cell>
          <cell r="B280" t="str">
            <v>283</v>
          </cell>
          <cell r="D280">
            <v>-8742187</v>
          </cell>
          <cell r="F280" t="str">
            <v>25399ID</v>
          </cell>
          <cell r="G280" t="str">
            <v>25399</v>
          </cell>
          <cell r="I280">
            <v>-67986.897692308004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</row>
        <row r="281">
          <cell r="A281" t="str">
            <v>283UT</v>
          </cell>
          <cell r="B281" t="str">
            <v>283</v>
          </cell>
          <cell r="D281">
            <v>-2932606</v>
          </cell>
          <cell r="F281" t="str">
            <v>25399OR</v>
          </cell>
          <cell r="G281" t="str">
            <v>25399</v>
          </cell>
          <cell r="I281">
            <v>-1681008.49230769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</row>
        <row r="282">
          <cell r="A282" t="str">
            <v>283WA</v>
          </cell>
          <cell r="B282" t="str">
            <v>283</v>
          </cell>
          <cell r="D282">
            <v>-4409804</v>
          </cell>
          <cell r="F282" t="str">
            <v>25399OTHER</v>
          </cell>
          <cell r="G282" t="str">
            <v>25399</v>
          </cell>
          <cell r="I282">
            <v>-187563.94230769199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</row>
        <row r="283">
          <cell r="A283" t="str">
            <v>283WYP</v>
          </cell>
          <cell r="B283" t="str">
            <v>283</v>
          </cell>
          <cell r="D283">
            <v>-362621</v>
          </cell>
          <cell r="F283" t="str">
            <v>25399SE</v>
          </cell>
          <cell r="G283" t="str">
            <v>25399</v>
          </cell>
          <cell r="I283">
            <v>-2814249.7384615298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</row>
        <row r="284">
          <cell r="A284" t="str">
            <v>283WYU</v>
          </cell>
          <cell r="B284" t="str">
            <v>283</v>
          </cell>
          <cell r="D284">
            <v>-397615</v>
          </cell>
          <cell r="F284" t="str">
            <v>25399SG</v>
          </cell>
          <cell r="G284" t="str">
            <v>25399</v>
          </cell>
          <cell r="I284">
            <v>-7487772.1369230701</v>
          </cell>
        </row>
        <row r="285">
          <cell r="A285" t="str">
            <v>302DGU</v>
          </cell>
          <cell r="B285" t="str">
            <v>302</v>
          </cell>
          <cell r="D285">
            <v>600993.05000000005</v>
          </cell>
          <cell r="F285" t="str">
            <v>25399SO</v>
          </cell>
          <cell r="G285" t="str">
            <v>25399</v>
          </cell>
          <cell r="I285">
            <v>0</v>
          </cell>
        </row>
        <row r="286">
          <cell r="A286" t="str">
            <v>302ID</v>
          </cell>
          <cell r="B286" t="str">
            <v>302</v>
          </cell>
          <cell r="D286">
            <v>1000000</v>
          </cell>
          <cell r="F286" t="str">
            <v>25399UT</v>
          </cell>
          <cell r="G286" t="str">
            <v>25399</v>
          </cell>
          <cell r="I286">
            <v>-691559.30769230798</v>
          </cell>
        </row>
        <row r="287">
          <cell r="A287" t="str">
            <v>302SG</v>
          </cell>
          <cell r="B287" t="str">
            <v>302</v>
          </cell>
          <cell r="D287">
            <v>10265664.720000001</v>
          </cell>
          <cell r="F287" t="str">
            <v>25399WA</v>
          </cell>
          <cell r="G287" t="str">
            <v>25399</v>
          </cell>
          <cell r="I287">
            <v>-367985.05230769201</v>
          </cell>
        </row>
        <row r="288">
          <cell r="A288" t="str">
            <v>302SG-P</v>
          </cell>
          <cell r="B288" t="str">
            <v>302</v>
          </cell>
          <cell r="D288">
            <v>173622223.97</v>
          </cell>
          <cell r="F288" t="str">
            <v>25399WYP</v>
          </cell>
          <cell r="G288" t="str">
            <v>25399</v>
          </cell>
          <cell r="I288">
            <v>-143093.422307692</v>
          </cell>
        </row>
        <row r="289">
          <cell r="A289" t="str">
            <v>302SG-U</v>
          </cell>
          <cell r="B289" t="str">
            <v>302</v>
          </cell>
          <cell r="D289">
            <v>9189362.9600000009</v>
          </cell>
          <cell r="F289" t="str">
            <v>25399WYU</v>
          </cell>
          <cell r="G289" t="str">
            <v>25399</v>
          </cell>
          <cell r="I289">
            <v>0</v>
          </cell>
        </row>
        <row r="290">
          <cell r="A290" t="str">
            <v>303CA</v>
          </cell>
          <cell r="B290" t="str">
            <v>303</v>
          </cell>
          <cell r="D290">
            <v>216406.51</v>
          </cell>
          <cell r="F290" t="str">
            <v>254105TROJP</v>
          </cell>
          <cell r="G290" t="str">
            <v>254105</v>
          </cell>
          <cell r="I290">
            <v>-3461392.1623076899</v>
          </cell>
        </row>
        <row r="291">
          <cell r="A291" t="str">
            <v>303CN</v>
          </cell>
          <cell r="B291" t="str">
            <v>303</v>
          </cell>
          <cell r="D291">
            <v>122415103.84999999</v>
          </cell>
          <cell r="F291" t="str">
            <v>254CA</v>
          </cell>
          <cell r="G291" t="str">
            <v>254</v>
          </cell>
          <cell r="I291">
            <v>-577.66153846199995</v>
          </cell>
        </row>
        <row r="292">
          <cell r="A292" t="str">
            <v>303ID</v>
          </cell>
          <cell r="B292" t="str">
            <v>303</v>
          </cell>
          <cell r="D292">
            <v>427592.77</v>
          </cell>
          <cell r="F292" t="str">
            <v>254ID</v>
          </cell>
          <cell r="G292" t="str">
            <v>254</v>
          </cell>
          <cell r="I292">
            <v>-36931.915384615</v>
          </cell>
        </row>
        <row r="293">
          <cell r="A293" t="str">
            <v>303OR</v>
          </cell>
          <cell r="B293" t="str">
            <v>303</v>
          </cell>
          <cell r="D293">
            <v>1853709.42</v>
          </cell>
          <cell r="F293" t="str">
            <v>254OR</v>
          </cell>
          <cell r="G293" t="str">
            <v>254</v>
          </cell>
          <cell r="I293">
            <v>-2509664.68846153</v>
          </cell>
        </row>
        <row r="294">
          <cell r="A294" t="str">
            <v>303SE</v>
          </cell>
          <cell r="B294" t="str">
            <v>303</v>
          </cell>
          <cell r="D294">
            <v>3657814.99</v>
          </cell>
          <cell r="F294" t="str">
            <v>254OTHER</v>
          </cell>
          <cell r="G294" t="str">
            <v>254</v>
          </cell>
          <cell r="I294">
            <v>-24203940.6523076</v>
          </cell>
        </row>
        <row r="295">
          <cell r="A295" t="str">
            <v>303SG</v>
          </cell>
          <cell r="B295" t="str">
            <v>303</v>
          </cell>
          <cell r="D295">
            <v>134931898.78999999</v>
          </cell>
          <cell r="F295" t="str">
            <v>254SE</v>
          </cell>
          <cell r="G295" t="str">
            <v>254</v>
          </cell>
          <cell r="I295">
            <v>-3405.3261538460001</v>
          </cell>
        </row>
        <row r="296">
          <cell r="A296" t="str">
            <v>303SO</v>
          </cell>
          <cell r="B296" t="str">
            <v>303</v>
          </cell>
          <cell r="D296">
            <v>378787178.37</v>
          </cell>
          <cell r="F296" t="str">
            <v>254SO</v>
          </cell>
          <cell r="G296" t="str">
            <v>254</v>
          </cell>
          <cell r="I296">
            <v>0</v>
          </cell>
        </row>
        <row r="297">
          <cell r="A297" t="str">
            <v>303UT</v>
          </cell>
          <cell r="B297" t="str">
            <v>303</v>
          </cell>
          <cell r="D297">
            <v>2999076.27</v>
          </cell>
          <cell r="F297" t="str">
            <v>254UT</v>
          </cell>
          <cell r="G297" t="str">
            <v>254</v>
          </cell>
          <cell r="I297">
            <v>-642171.55230769201</v>
          </cell>
        </row>
        <row r="298">
          <cell r="A298" t="str">
            <v>303WA</v>
          </cell>
          <cell r="B298" t="str">
            <v>303</v>
          </cell>
          <cell r="D298">
            <v>627213.80000000005</v>
          </cell>
          <cell r="F298" t="str">
            <v>254WA</v>
          </cell>
          <cell r="G298" t="str">
            <v>254</v>
          </cell>
          <cell r="I298">
            <v>85.71</v>
          </cell>
        </row>
        <row r="299">
          <cell r="A299" t="str">
            <v>303WYP</v>
          </cell>
          <cell r="B299" t="str">
            <v>303</v>
          </cell>
          <cell r="D299">
            <v>1467706.09</v>
          </cell>
          <cell r="F299" t="str">
            <v>254WYP</v>
          </cell>
          <cell r="G299" t="str">
            <v>254</v>
          </cell>
          <cell r="I299">
            <v>-108140.17307692301</v>
          </cell>
        </row>
        <row r="300">
          <cell r="A300" t="str">
            <v>310DGP</v>
          </cell>
          <cell r="B300" t="str">
            <v>310</v>
          </cell>
          <cell r="D300">
            <v>2328228.2400000002</v>
          </cell>
          <cell r="F300" t="str">
            <v>255DGU</v>
          </cell>
          <cell r="G300" t="str">
            <v>255</v>
          </cell>
          <cell r="I300">
            <v>0</v>
          </cell>
        </row>
        <row r="301">
          <cell r="A301" t="str">
            <v>310DGU</v>
          </cell>
          <cell r="B301" t="str">
            <v>310</v>
          </cell>
          <cell r="D301">
            <v>34798445.670000002</v>
          </cell>
          <cell r="F301" t="str">
            <v>255ITC84</v>
          </cell>
          <cell r="G301" t="str">
            <v>255</v>
          </cell>
          <cell r="I301">
            <v>-917373.61538461503</v>
          </cell>
        </row>
        <row r="302">
          <cell r="A302" t="str">
            <v>310SG</v>
          </cell>
          <cell r="B302" t="str">
            <v>310</v>
          </cell>
          <cell r="D302">
            <v>53412166.560000002</v>
          </cell>
          <cell r="F302" t="str">
            <v>255ITC85</v>
          </cell>
          <cell r="G302" t="str">
            <v>255</v>
          </cell>
          <cell r="I302">
            <v>-2078354.15384615</v>
          </cell>
        </row>
        <row r="303">
          <cell r="A303" t="str">
            <v>310SSGCH</v>
          </cell>
          <cell r="B303" t="str">
            <v>310</v>
          </cell>
          <cell r="D303">
            <v>2468743.16</v>
          </cell>
          <cell r="F303" t="str">
            <v>255ITC86</v>
          </cell>
          <cell r="G303" t="str">
            <v>255</v>
          </cell>
          <cell r="I303">
            <v>-1128794.07692307</v>
          </cell>
        </row>
        <row r="304">
          <cell r="A304" t="str">
            <v>311DGP</v>
          </cell>
          <cell r="B304" t="str">
            <v>311</v>
          </cell>
          <cell r="D304">
            <v>233549895.03999999</v>
          </cell>
          <cell r="F304" t="str">
            <v>255ITC88</v>
          </cell>
          <cell r="G304" t="str">
            <v>255</v>
          </cell>
          <cell r="I304">
            <v>-180083.07692307699</v>
          </cell>
        </row>
        <row r="305">
          <cell r="A305" t="str">
            <v>311DGU</v>
          </cell>
          <cell r="B305" t="str">
            <v>311</v>
          </cell>
          <cell r="D305">
            <v>324768658.68000001</v>
          </cell>
          <cell r="F305" t="str">
            <v>255ITC89</v>
          </cell>
          <cell r="G305" t="str">
            <v>255</v>
          </cell>
          <cell r="I305">
            <v>-402941.38461538497</v>
          </cell>
        </row>
        <row r="306">
          <cell r="A306" t="str">
            <v>311SG</v>
          </cell>
          <cell r="B306" t="str">
            <v>311</v>
          </cell>
          <cell r="D306">
            <v>320717095.33999997</v>
          </cell>
          <cell r="F306" t="str">
            <v>255ITC90</v>
          </cell>
          <cell r="G306" t="str">
            <v>255</v>
          </cell>
          <cell r="I306">
            <v>-274955.53846153797</v>
          </cell>
        </row>
        <row r="307">
          <cell r="A307" t="str">
            <v>311SSGCH</v>
          </cell>
          <cell r="B307" t="str">
            <v>311</v>
          </cell>
          <cell r="D307">
            <v>59823656.619999997</v>
          </cell>
          <cell r="F307" t="str">
            <v>281DGP</v>
          </cell>
          <cell r="G307" t="str">
            <v>281</v>
          </cell>
          <cell r="I307">
            <v>0</v>
          </cell>
        </row>
        <row r="308">
          <cell r="A308" t="str">
            <v>312DGP</v>
          </cell>
          <cell r="B308" t="str">
            <v>312</v>
          </cell>
          <cell r="D308">
            <v>627406560.94000006</v>
          </cell>
          <cell r="F308" t="str">
            <v>281SG</v>
          </cell>
          <cell r="G308" t="str">
            <v>281</v>
          </cell>
          <cell r="I308">
            <v>-74634102.769230694</v>
          </cell>
        </row>
        <row r="309">
          <cell r="A309" t="str">
            <v>312DGU</v>
          </cell>
          <cell r="B309" t="str">
            <v>312</v>
          </cell>
          <cell r="D309">
            <v>578271137.98000002</v>
          </cell>
          <cell r="F309" t="str">
            <v>282DGP</v>
          </cell>
          <cell r="G309" t="str">
            <v>282</v>
          </cell>
          <cell r="I309">
            <v>0</v>
          </cell>
        </row>
        <row r="310">
          <cell r="A310" t="str">
            <v>312SG</v>
          </cell>
          <cell r="B310" t="str">
            <v>312</v>
          </cell>
          <cell r="D310">
            <v>2341513408.3699999</v>
          </cell>
          <cell r="F310" t="str">
            <v>282DITBAL</v>
          </cell>
          <cell r="G310" t="str">
            <v>282</v>
          </cell>
          <cell r="I310">
            <v>-3075199651.6153798</v>
          </cell>
        </row>
        <row r="311">
          <cell r="A311" t="str">
            <v>312SSGCH</v>
          </cell>
          <cell r="B311" t="str">
            <v>312</v>
          </cell>
          <cell r="D311">
            <v>325922912.70999998</v>
          </cell>
          <cell r="F311" t="str">
            <v>282FERC</v>
          </cell>
          <cell r="G311" t="str">
            <v>282</v>
          </cell>
          <cell r="I311">
            <v>0</v>
          </cell>
        </row>
        <row r="312">
          <cell r="A312" t="str">
            <v>314DGP</v>
          </cell>
          <cell r="B312" t="str">
            <v>314</v>
          </cell>
          <cell r="D312">
            <v>124657121.84999999</v>
          </cell>
          <cell r="F312" t="str">
            <v>282ID</v>
          </cell>
          <cell r="G312" t="str">
            <v>282</v>
          </cell>
          <cell r="I312">
            <v>0</v>
          </cell>
        </row>
        <row r="313">
          <cell r="A313" t="str">
            <v>314DGU</v>
          </cell>
          <cell r="B313" t="str">
            <v>314</v>
          </cell>
          <cell r="D313">
            <v>140689833.18000001</v>
          </cell>
          <cell r="F313" t="str">
            <v>282OR</v>
          </cell>
          <cell r="G313" t="str">
            <v>282</v>
          </cell>
          <cell r="I313">
            <v>0</v>
          </cell>
        </row>
        <row r="314">
          <cell r="A314" t="str">
            <v>314SG</v>
          </cell>
          <cell r="B314" t="str">
            <v>314</v>
          </cell>
          <cell r="D314">
            <v>620484588.59000003</v>
          </cell>
          <cell r="F314" t="str">
            <v>282OTHER</v>
          </cell>
          <cell r="G314" t="str">
            <v>282</v>
          </cell>
          <cell r="I314">
            <v>0</v>
          </cell>
        </row>
        <row r="315">
          <cell r="A315" t="str">
            <v>314SSGCH</v>
          </cell>
          <cell r="B315" t="str">
            <v>314</v>
          </cell>
          <cell r="D315">
            <v>66047987.369999997</v>
          </cell>
          <cell r="F315" t="str">
            <v>282SE</v>
          </cell>
          <cell r="G315" t="str">
            <v>282</v>
          </cell>
          <cell r="I315">
            <v>-5484055.6153846104</v>
          </cell>
        </row>
        <row r="316">
          <cell r="A316" t="str">
            <v>315DGP</v>
          </cell>
          <cell r="B316" t="str">
            <v>315</v>
          </cell>
          <cell r="D316">
            <v>86811034.870000005</v>
          </cell>
          <cell r="F316" t="str">
            <v>282SG</v>
          </cell>
          <cell r="G316" t="str">
            <v>282</v>
          </cell>
          <cell r="I316">
            <v>-4978924</v>
          </cell>
        </row>
        <row r="317">
          <cell r="A317" t="str">
            <v>315DGU</v>
          </cell>
          <cell r="B317" t="str">
            <v>315</v>
          </cell>
          <cell r="D317">
            <v>137395183.44999999</v>
          </cell>
          <cell r="F317" t="str">
            <v>282SO</v>
          </cell>
          <cell r="G317" t="str">
            <v>282</v>
          </cell>
          <cell r="I317">
            <v>28588476.384615298</v>
          </cell>
        </row>
        <row r="318">
          <cell r="A318" t="str">
            <v>315SG</v>
          </cell>
          <cell r="B318" t="str">
            <v>315</v>
          </cell>
          <cell r="D318">
            <v>137398743.68000001</v>
          </cell>
          <cell r="F318" t="str">
            <v>282WYP</v>
          </cell>
          <cell r="G318" t="str">
            <v>282</v>
          </cell>
          <cell r="I318">
            <v>0</v>
          </cell>
        </row>
        <row r="319">
          <cell r="A319" t="str">
            <v>315SSGCH</v>
          </cell>
          <cell r="B319" t="str">
            <v>315</v>
          </cell>
          <cell r="D319">
            <v>66675755.640000001</v>
          </cell>
          <cell r="F319" t="str">
            <v>283CA</v>
          </cell>
          <cell r="G319" t="str">
            <v>283</v>
          </cell>
          <cell r="I319">
            <v>57734.384615385003</v>
          </cell>
        </row>
        <row r="320">
          <cell r="A320" t="str">
            <v>316DGP</v>
          </cell>
          <cell r="B320" t="str">
            <v>316</v>
          </cell>
          <cell r="D320">
            <v>4684595.9800000004</v>
          </cell>
          <cell r="F320" t="str">
            <v>283GPS</v>
          </cell>
          <cell r="G320" t="str">
            <v>283</v>
          </cell>
          <cell r="I320">
            <v>-7400760.7692307597</v>
          </cell>
        </row>
        <row r="321">
          <cell r="A321" t="str">
            <v>316DGU</v>
          </cell>
          <cell r="B321" t="str">
            <v>316</v>
          </cell>
          <cell r="D321">
            <v>5085196.9400000004</v>
          </cell>
          <cell r="F321" t="str">
            <v>283ID</v>
          </cell>
          <cell r="G321" t="str">
            <v>283</v>
          </cell>
          <cell r="I321">
            <v>-1100568.3076923001</v>
          </cell>
        </row>
        <row r="322">
          <cell r="A322" t="str">
            <v>316SG</v>
          </cell>
          <cell r="B322" t="str">
            <v>316</v>
          </cell>
          <cell r="D322">
            <v>19446757.73</v>
          </cell>
          <cell r="F322" t="str">
            <v>283OR</v>
          </cell>
          <cell r="G322" t="str">
            <v>283</v>
          </cell>
          <cell r="I322">
            <v>2034475.6923076899</v>
          </cell>
        </row>
        <row r="323">
          <cell r="A323" t="str">
            <v>316SSGCH</v>
          </cell>
          <cell r="B323" t="str">
            <v>316</v>
          </cell>
          <cell r="D323">
            <v>4155951.08</v>
          </cell>
          <cell r="F323" t="str">
            <v>283OTHER</v>
          </cell>
          <cell r="G323" t="str">
            <v>283</v>
          </cell>
          <cell r="I323">
            <v>-50444304.639230698</v>
          </cell>
        </row>
        <row r="324">
          <cell r="A324" t="str">
            <v>330DGP</v>
          </cell>
          <cell r="B324" t="str">
            <v>330</v>
          </cell>
          <cell r="D324">
            <v>10537838.68</v>
          </cell>
          <cell r="F324" t="str">
            <v>283SE</v>
          </cell>
          <cell r="G324" t="str">
            <v>283</v>
          </cell>
          <cell r="I324">
            <v>-8415099.1384615395</v>
          </cell>
        </row>
        <row r="325">
          <cell r="A325" t="str">
            <v>330DGU</v>
          </cell>
          <cell r="B325" t="str">
            <v>330</v>
          </cell>
          <cell r="D325">
            <v>5268399.3600000003</v>
          </cell>
          <cell r="F325" t="str">
            <v>283SG</v>
          </cell>
          <cell r="G325" t="str">
            <v>283</v>
          </cell>
          <cell r="I325">
            <v>-2427376.3846153799</v>
          </cell>
        </row>
        <row r="326">
          <cell r="A326" t="str">
            <v>330SG-P</v>
          </cell>
          <cell r="B326" t="str">
            <v>330</v>
          </cell>
          <cell r="D326">
            <v>9571662.0099999998</v>
          </cell>
          <cell r="F326" t="str">
            <v>283SGCT</v>
          </cell>
          <cell r="G326" t="str">
            <v>283</v>
          </cell>
          <cell r="I326">
            <v>-2771545.9230769202</v>
          </cell>
        </row>
        <row r="327">
          <cell r="A327" t="str">
            <v>330SG-U</v>
          </cell>
          <cell r="B327" t="str">
            <v>330</v>
          </cell>
          <cell r="D327">
            <v>672873.25</v>
          </cell>
          <cell r="F327" t="str">
            <v>283SNP</v>
          </cell>
          <cell r="G327" t="str">
            <v>283</v>
          </cell>
          <cell r="I327">
            <v>-4292486.8461538404</v>
          </cell>
        </row>
        <row r="328">
          <cell r="A328" t="str">
            <v>331DGP</v>
          </cell>
          <cell r="B328" t="str">
            <v>331</v>
          </cell>
          <cell r="D328">
            <v>20732695.190000001</v>
          </cell>
          <cell r="F328" t="str">
            <v>283SO</v>
          </cell>
          <cell r="G328" t="str">
            <v>283</v>
          </cell>
          <cell r="I328">
            <v>-10429085.3846153</v>
          </cell>
        </row>
        <row r="329">
          <cell r="A329" t="str">
            <v>331DGU</v>
          </cell>
          <cell r="B329" t="str">
            <v>331</v>
          </cell>
          <cell r="D329">
            <v>5246815.95</v>
          </cell>
          <cell r="F329" t="str">
            <v>283TROJD</v>
          </cell>
          <cell r="G329" t="str">
            <v>283</v>
          </cell>
          <cell r="I329">
            <v>0</v>
          </cell>
        </row>
        <row r="330">
          <cell r="A330" t="str">
            <v>331SG-P</v>
          </cell>
          <cell r="B330" t="str">
            <v>331</v>
          </cell>
          <cell r="D330">
            <v>106161423.03</v>
          </cell>
          <cell r="F330" t="str">
            <v>283UT</v>
          </cell>
          <cell r="G330" t="str">
            <v>283</v>
          </cell>
          <cell r="I330">
            <v>-796644.07692307699</v>
          </cell>
        </row>
        <row r="331">
          <cell r="A331" t="str">
            <v>331SG-U</v>
          </cell>
          <cell r="B331" t="str">
            <v>331</v>
          </cell>
          <cell r="D331">
            <v>8782559</v>
          </cell>
          <cell r="F331" t="str">
            <v>283WA</v>
          </cell>
          <cell r="G331" t="str">
            <v>283</v>
          </cell>
          <cell r="I331">
            <v>-5855607.5253846096</v>
          </cell>
        </row>
        <row r="332">
          <cell r="A332" t="str">
            <v>332DGP</v>
          </cell>
          <cell r="B332" t="str">
            <v>332</v>
          </cell>
          <cell r="D332">
            <v>148261349.11000001</v>
          </cell>
          <cell r="F332" t="str">
            <v>283WYP</v>
          </cell>
          <cell r="G332" t="str">
            <v>283</v>
          </cell>
          <cell r="I332">
            <v>-540506.92307692301</v>
          </cell>
        </row>
        <row r="333">
          <cell r="A333" t="str">
            <v>332DGU</v>
          </cell>
          <cell r="B333" t="str">
            <v>332</v>
          </cell>
          <cell r="D333">
            <v>19539091.68</v>
          </cell>
          <cell r="F333" t="str">
            <v>283WYU</v>
          </cell>
          <cell r="G333" t="str">
            <v>283</v>
          </cell>
          <cell r="I333">
            <v>153145.538461538</v>
          </cell>
        </row>
        <row r="334">
          <cell r="A334" t="str">
            <v>332SG-P</v>
          </cell>
          <cell r="B334" t="str">
            <v>332</v>
          </cell>
          <cell r="D334">
            <v>134626015.68000001</v>
          </cell>
          <cell r="F334" t="str">
            <v>302DGU</v>
          </cell>
          <cell r="G334" t="str">
            <v>302</v>
          </cell>
          <cell r="I334">
            <v>600993.05000000005</v>
          </cell>
        </row>
        <row r="335">
          <cell r="A335" t="str">
            <v>332SG-U</v>
          </cell>
          <cell r="B335" t="str">
            <v>332</v>
          </cell>
          <cell r="D335">
            <v>53507795.909999996</v>
          </cell>
          <cell r="F335" t="str">
            <v>302ID</v>
          </cell>
          <cell r="G335" t="str">
            <v>302</v>
          </cell>
          <cell r="I335">
            <v>1000000</v>
          </cell>
        </row>
        <row r="336">
          <cell r="A336" t="str">
            <v>333DGP</v>
          </cell>
          <cell r="B336" t="str">
            <v>333</v>
          </cell>
          <cell r="D336">
            <v>30166203.309999999</v>
          </cell>
          <cell r="F336" t="str">
            <v>302SG</v>
          </cell>
          <cell r="G336" t="str">
            <v>302</v>
          </cell>
          <cell r="I336">
            <v>11051487.1507692</v>
          </cell>
        </row>
        <row r="337">
          <cell r="A337" t="str">
            <v>333DGU</v>
          </cell>
          <cell r="B337" t="str">
            <v>333</v>
          </cell>
          <cell r="D337">
            <v>8444612.8800000008</v>
          </cell>
          <cell r="F337" t="str">
            <v>302SG-P</v>
          </cell>
          <cell r="G337" t="str">
            <v>302</v>
          </cell>
          <cell r="I337">
            <v>173625008.02538401</v>
          </cell>
        </row>
        <row r="338">
          <cell r="A338" t="str">
            <v>333SG-P</v>
          </cell>
          <cell r="B338" t="str">
            <v>333</v>
          </cell>
          <cell r="D338">
            <v>50185008.490000002</v>
          </cell>
          <cell r="F338" t="str">
            <v>302SG-U</v>
          </cell>
          <cell r="G338" t="str">
            <v>302</v>
          </cell>
          <cell r="I338">
            <v>9197267.3676923104</v>
          </cell>
        </row>
        <row r="339">
          <cell r="A339" t="str">
            <v>333SG-U</v>
          </cell>
          <cell r="B339" t="str">
            <v>333</v>
          </cell>
          <cell r="D339">
            <v>30366711.190000001</v>
          </cell>
          <cell r="F339" t="str">
            <v>303CA</v>
          </cell>
          <cell r="G339" t="str">
            <v>303</v>
          </cell>
          <cell r="I339">
            <v>216406.59</v>
          </cell>
        </row>
        <row r="340">
          <cell r="A340" t="str">
            <v>334DGP</v>
          </cell>
          <cell r="B340" t="str">
            <v>334</v>
          </cell>
          <cell r="D340">
            <v>4242282.45</v>
          </cell>
          <cell r="F340" t="str">
            <v>303CN</v>
          </cell>
          <cell r="G340" t="str">
            <v>303</v>
          </cell>
          <cell r="I340">
            <v>120994952.25153799</v>
          </cell>
        </row>
        <row r="341">
          <cell r="A341" t="str">
            <v>334DGU</v>
          </cell>
          <cell r="B341" t="str">
            <v>334</v>
          </cell>
          <cell r="D341">
            <v>3500046.03</v>
          </cell>
          <cell r="F341" t="str">
            <v>303ID</v>
          </cell>
          <cell r="G341" t="str">
            <v>303</v>
          </cell>
          <cell r="I341">
            <v>427593.05076923099</v>
          </cell>
        </row>
        <row r="342">
          <cell r="A342" t="str">
            <v>334SG-P</v>
          </cell>
          <cell r="B342" t="str">
            <v>334</v>
          </cell>
          <cell r="D342">
            <v>50504531.060000002</v>
          </cell>
          <cell r="F342" t="str">
            <v>303OR</v>
          </cell>
          <cell r="G342" t="str">
            <v>303</v>
          </cell>
          <cell r="I342">
            <v>1853721.7476923</v>
          </cell>
        </row>
        <row r="343">
          <cell r="A343" t="str">
            <v>334SG-U</v>
          </cell>
          <cell r="B343" t="str">
            <v>334</v>
          </cell>
          <cell r="D343">
            <v>7349499.2699999996</v>
          </cell>
          <cell r="F343" t="str">
            <v>303SE</v>
          </cell>
          <cell r="G343" t="str">
            <v>303</v>
          </cell>
          <cell r="I343">
            <v>3558118.8084615301</v>
          </cell>
        </row>
        <row r="344">
          <cell r="A344" t="str">
            <v>335DGP</v>
          </cell>
          <cell r="B344" t="str">
            <v>335</v>
          </cell>
          <cell r="D344">
            <v>1145302.71</v>
          </cell>
          <cell r="F344" t="str">
            <v>303SG</v>
          </cell>
          <cell r="G344" t="str">
            <v>303</v>
          </cell>
          <cell r="I344">
            <v>123458540.621538</v>
          </cell>
        </row>
        <row r="345">
          <cell r="A345" t="str">
            <v>335DGU</v>
          </cell>
          <cell r="B345" t="str">
            <v>335</v>
          </cell>
          <cell r="D345">
            <v>159149.25</v>
          </cell>
          <cell r="F345" t="str">
            <v>303SO</v>
          </cell>
          <cell r="G345" t="str">
            <v>303</v>
          </cell>
          <cell r="I345">
            <v>375574099.14769202</v>
          </cell>
        </row>
        <row r="346">
          <cell r="A346" t="str">
            <v>335SG-P</v>
          </cell>
          <cell r="B346" t="str">
            <v>335</v>
          </cell>
          <cell r="D346">
            <v>1037376.38</v>
          </cell>
          <cell r="F346" t="str">
            <v>303UT</v>
          </cell>
          <cell r="G346" t="str">
            <v>303</v>
          </cell>
          <cell r="I346">
            <v>3002832.90615384</v>
          </cell>
        </row>
        <row r="347">
          <cell r="A347" t="str">
            <v>335SG-U</v>
          </cell>
          <cell r="B347" t="str">
            <v>335</v>
          </cell>
          <cell r="D347">
            <v>12581.61</v>
          </cell>
          <cell r="F347" t="str">
            <v>303WA</v>
          </cell>
          <cell r="G347" t="str">
            <v>303</v>
          </cell>
          <cell r="I347">
            <v>627315.88692307705</v>
          </cell>
        </row>
        <row r="348">
          <cell r="A348" t="str">
            <v>336DGP</v>
          </cell>
          <cell r="B348" t="str">
            <v>336</v>
          </cell>
          <cell r="D348">
            <v>4599788.82</v>
          </cell>
          <cell r="F348" t="str">
            <v>303WYP</v>
          </cell>
          <cell r="G348" t="str">
            <v>303</v>
          </cell>
          <cell r="I348">
            <v>1409278.24538461</v>
          </cell>
        </row>
        <row r="349">
          <cell r="A349" t="str">
            <v>336DGU</v>
          </cell>
          <cell r="B349" t="str">
            <v>336</v>
          </cell>
          <cell r="D349">
            <v>822838.78</v>
          </cell>
          <cell r="F349" t="str">
            <v>310DGP</v>
          </cell>
          <cell r="G349" t="str">
            <v>310</v>
          </cell>
          <cell r="I349">
            <v>2328228.2400000002</v>
          </cell>
        </row>
        <row r="350">
          <cell r="A350" t="str">
            <v>336SG-P</v>
          </cell>
          <cell r="B350" t="str">
            <v>336</v>
          </cell>
          <cell r="D350">
            <v>10689750.130000001</v>
          </cell>
          <cell r="F350" t="str">
            <v>310DGU</v>
          </cell>
          <cell r="G350" t="str">
            <v>310</v>
          </cell>
          <cell r="I350">
            <v>34798445.670000002</v>
          </cell>
        </row>
        <row r="351">
          <cell r="A351" t="str">
            <v>336SG-U</v>
          </cell>
          <cell r="B351" t="str">
            <v>336</v>
          </cell>
          <cell r="D351">
            <v>733077.05</v>
          </cell>
          <cell r="F351" t="str">
            <v>310SG</v>
          </cell>
          <cell r="G351" t="str">
            <v>310</v>
          </cell>
          <cell r="I351">
            <v>55144513.4815384</v>
          </cell>
        </row>
        <row r="352">
          <cell r="A352" t="str">
            <v>340SG</v>
          </cell>
          <cell r="B352" t="str">
            <v>340</v>
          </cell>
          <cell r="D352">
            <v>23516707.75</v>
          </cell>
          <cell r="F352" t="str">
            <v>310SSGCH</v>
          </cell>
          <cell r="G352" t="str">
            <v>310</v>
          </cell>
          <cell r="I352">
            <v>2468743.16</v>
          </cell>
        </row>
        <row r="353">
          <cell r="A353" t="str">
            <v>340SG-W</v>
          </cell>
          <cell r="B353" t="str">
            <v>340</v>
          </cell>
          <cell r="D353">
            <v>5395984.6900000004</v>
          </cell>
          <cell r="F353" t="str">
            <v>311DGP</v>
          </cell>
          <cell r="G353" t="str">
            <v>311</v>
          </cell>
          <cell r="I353">
            <v>233611721.628461</v>
          </cell>
        </row>
        <row r="354">
          <cell r="A354" t="str">
            <v>341DGU</v>
          </cell>
          <cell r="B354" t="str">
            <v>341</v>
          </cell>
          <cell r="D354">
            <v>163511.76999999999</v>
          </cell>
          <cell r="F354" t="str">
            <v>311DGU</v>
          </cell>
          <cell r="G354" t="str">
            <v>311</v>
          </cell>
          <cell r="I354">
            <v>324872251.083076</v>
          </cell>
        </row>
        <row r="355">
          <cell r="A355" t="str">
            <v>341SG</v>
          </cell>
          <cell r="B355" t="str">
            <v>341</v>
          </cell>
          <cell r="D355">
            <v>108023576.22</v>
          </cell>
          <cell r="F355" t="str">
            <v>311SG</v>
          </cell>
          <cell r="G355" t="str">
            <v>311</v>
          </cell>
          <cell r="I355">
            <v>309263214.49538398</v>
          </cell>
        </row>
        <row r="356">
          <cell r="A356" t="str">
            <v>341SG-W</v>
          </cell>
          <cell r="B356" t="str">
            <v>341</v>
          </cell>
          <cell r="D356">
            <v>51314430.729999997</v>
          </cell>
          <cell r="F356" t="str">
            <v>311SSGCH</v>
          </cell>
          <cell r="G356" t="str">
            <v>311</v>
          </cell>
          <cell r="I356">
            <v>58942641.619999997</v>
          </cell>
        </row>
        <row r="357">
          <cell r="A357" t="str">
            <v>341SSGCT</v>
          </cell>
          <cell r="B357" t="str">
            <v>341</v>
          </cell>
          <cell r="D357">
            <v>4240304.49</v>
          </cell>
          <cell r="F357" t="str">
            <v>312DGP</v>
          </cell>
          <cell r="G357" t="str">
            <v>312</v>
          </cell>
          <cell r="I357">
            <v>644685575.96230698</v>
          </cell>
        </row>
        <row r="358">
          <cell r="A358" t="str">
            <v>342SG</v>
          </cell>
          <cell r="B358" t="str">
            <v>342</v>
          </cell>
          <cell r="D358">
            <v>8424526.3599999994</v>
          </cell>
          <cell r="F358" t="str">
            <v>312DGU</v>
          </cell>
          <cell r="G358" t="str">
            <v>312</v>
          </cell>
          <cell r="I358">
            <v>602864651.90153801</v>
          </cell>
        </row>
        <row r="359">
          <cell r="A359" t="str">
            <v>342SSGCT</v>
          </cell>
          <cell r="B359" t="str">
            <v>342</v>
          </cell>
          <cell r="D359">
            <v>2284125.7599999998</v>
          </cell>
          <cell r="F359" t="str">
            <v>312SG</v>
          </cell>
          <cell r="G359" t="str">
            <v>312</v>
          </cell>
          <cell r="I359">
            <v>2087150339.0738399</v>
          </cell>
        </row>
        <row r="360">
          <cell r="A360" t="str">
            <v>343DGU</v>
          </cell>
          <cell r="B360" t="str">
            <v>343</v>
          </cell>
          <cell r="D360">
            <v>242141.3</v>
          </cell>
          <cell r="F360" t="str">
            <v>312SSGCH</v>
          </cell>
          <cell r="G360" t="str">
            <v>312</v>
          </cell>
          <cell r="I360">
            <v>325222328.39923</v>
          </cell>
        </row>
        <row r="361">
          <cell r="A361" t="str">
            <v>343SG</v>
          </cell>
          <cell r="B361" t="str">
            <v>343</v>
          </cell>
          <cell r="D361">
            <v>661389790.17999995</v>
          </cell>
          <cell r="F361" t="str">
            <v>314DGP</v>
          </cell>
          <cell r="G361" t="str">
            <v>314</v>
          </cell>
          <cell r="I361">
            <v>129550802.767692</v>
          </cell>
        </row>
        <row r="362">
          <cell r="A362" t="str">
            <v>343SG-W</v>
          </cell>
          <cell r="B362" t="str">
            <v>343</v>
          </cell>
          <cell r="D362">
            <v>1778060736.3499999</v>
          </cell>
          <cell r="F362" t="str">
            <v>314DGU</v>
          </cell>
          <cell r="G362" t="str">
            <v>314</v>
          </cell>
          <cell r="I362">
            <v>143458983.49846101</v>
          </cell>
        </row>
        <row r="363">
          <cell r="A363" t="str">
            <v>343SSGCT</v>
          </cell>
          <cell r="B363" t="str">
            <v>343</v>
          </cell>
          <cell r="D363">
            <v>53648952.229999997</v>
          </cell>
          <cell r="F363" t="str">
            <v>314SG</v>
          </cell>
          <cell r="G363" t="str">
            <v>314</v>
          </cell>
          <cell r="I363">
            <v>586370113.357692</v>
          </cell>
        </row>
        <row r="364">
          <cell r="A364" t="str">
            <v>344SG</v>
          </cell>
          <cell r="B364" t="str">
            <v>344</v>
          </cell>
          <cell r="D364">
            <v>282616053.62</v>
          </cell>
          <cell r="F364" t="str">
            <v>314SSGCH</v>
          </cell>
          <cell r="G364" t="str">
            <v>314</v>
          </cell>
          <cell r="I364">
            <v>64275832.984615304</v>
          </cell>
        </row>
        <row r="365">
          <cell r="A365" t="str">
            <v>344SG-W</v>
          </cell>
          <cell r="B365" t="str">
            <v>344</v>
          </cell>
          <cell r="D365">
            <v>53580359.130000003</v>
          </cell>
          <cell r="F365" t="str">
            <v>315DGP</v>
          </cell>
          <cell r="G365" t="str">
            <v>315</v>
          </cell>
          <cell r="I365">
            <v>86924349.636923</v>
          </cell>
        </row>
        <row r="366">
          <cell r="A366" t="str">
            <v>344SSGCT</v>
          </cell>
          <cell r="B366" t="str">
            <v>344</v>
          </cell>
          <cell r="D366">
            <v>16059493.890000001</v>
          </cell>
          <cell r="F366" t="str">
            <v>315DGU</v>
          </cell>
          <cell r="G366" t="str">
            <v>315</v>
          </cell>
          <cell r="I366">
            <v>137524898.64923</v>
          </cell>
        </row>
        <row r="367">
          <cell r="A367" t="str">
            <v>345DGU</v>
          </cell>
          <cell r="B367" t="str">
            <v>345</v>
          </cell>
          <cell r="D367">
            <v>156586.13</v>
          </cell>
          <cell r="F367" t="str">
            <v>315SG</v>
          </cell>
          <cell r="G367" t="str">
            <v>315</v>
          </cell>
          <cell r="I367">
            <v>129641951.624615</v>
          </cell>
        </row>
        <row r="368">
          <cell r="A368" t="str">
            <v>345SG</v>
          </cell>
          <cell r="B368" t="str">
            <v>345</v>
          </cell>
          <cell r="D368">
            <v>135143127.34</v>
          </cell>
          <cell r="F368" t="str">
            <v>315SSGCH</v>
          </cell>
          <cell r="G368" t="str">
            <v>315</v>
          </cell>
          <cell r="I368">
            <v>66648664.732307598</v>
          </cell>
        </row>
        <row r="369">
          <cell r="A369" t="str">
            <v>345SG-W</v>
          </cell>
          <cell r="B369" t="str">
            <v>345</v>
          </cell>
          <cell r="D369">
            <v>110666891.36</v>
          </cell>
          <cell r="F369" t="str">
            <v>316DGP</v>
          </cell>
          <cell r="G369" t="str">
            <v>316</v>
          </cell>
          <cell r="I369">
            <v>4703714.9523076899</v>
          </cell>
        </row>
        <row r="370">
          <cell r="A370" t="str">
            <v>345SSGCT</v>
          </cell>
          <cell r="B370" t="str">
            <v>345</v>
          </cell>
          <cell r="D370">
            <v>2919648.88</v>
          </cell>
          <cell r="F370" t="str">
            <v>316DGU</v>
          </cell>
          <cell r="G370" t="str">
            <v>316</v>
          </cell>
          <cell r="I370">
            <v>5085196.9400000004</v>
          </cell>
        </row>
        <row r="371">
          <cell r="A371" t="str">
            <v>346DGU</v>
          </cell>
          <cell r="B371" t="str">
            <v>346</v>
          </cell>
          <cell r="D371">
            <v>11813.11</v>
          </cell>
          <cell r="F371" t="str">
            <v>316SG</v>
          </cell>
          <cell r="G371" t="str">
            <v>316</v>
          </cell>
          <cell r="I371">
            <v>19488380.5638461</v>
          </cell>
        </row>
        <row r="372">
          <cell r="A372" t="str">
            <v>346SG</v>
          </cell>
          <cell r="B372" t="str">
            <v>346</v>
          </cell>
          <cell r="D372">
            <v>9858899.6699999999</v>
          </cell>
          <cell r="F372" t="str">
            <v>316SSGCH</v>
          </cell>
          <cell r="G372" t="str">
            <v>316</v>
          </cell>
          <cell r="I372">
            <v>4055159.9376923</v>
          </cell>
        </row>
        <row r="373">
          <cell r="A373" t="str">
            <v>346SG-W</v>
          </cell>
          <cell r="B373" t="str">
            <v>346</v>
          </cell>
          <cell r="D373">
            <v>2500387.8399999999</v>
          </cell>
          <cell r="F373" t="str">
            <v>330DGP</v>
          </cell>
          <cell r="G373" t="str">
            <v>330</v>
          </cell>
          <cell r="I373">
            <v>10545771.3961538</v>
          </cell>
        </row>
        <row r="374">
          <cell r="A374" t="str">
            <v>350DGP</v>
          </cell>
          <cell r="B374" t="str">
            <v>350</v>
          </cell>
          <cell r="D374">
            <v>21116231.609999999</v>
          </cell>
          <cell r="F374" t="str">
            <v>330DGU</v>
          </cell>
          <cell r="G374" t="str">
            <v>330</v>
          </cell>
          <cell r="I374">
            <v>5268399.3600000003</v>
          </cell>
        </row>
        <row r="375">
          <cell r="A375" t="str">
            <v>350DGU</v>
          </cell>
          <cell r="B375" t="str">
            <v>350</v>
          </cell>
          <cell r="D375">
            <v>48469540.57</v>
          </cell>
          <cell r="F375" t="str">
            <v>330SG-P</v>
          </cell>
          <cell r="G375" t="str">
            <v>330</v>
          </cell>
          <cell r="I375">
            <v>9602432.9976923</v>
          </cell>
        </row>
        <row r="376">
          <cell r="A376" t="str">
            <v>350SG</v>
          </cell>
          <cell r="B376" t="str">
            <v>350</v>
          </cell>
          <cell r="D376">
            <v>119863954.58</v>
          </cell>
          <cell r="F376" t="str">
            <v>330SG-U</v>
          </cell>
          <cell r="G376" t="str">
            <v>330</v>
          </cell>
          <cell r="I376">
            <v>673584.956153846</v>
          </cell>
        </row>
        <row r="377">
          <cell r="A377" t="str">
            <v>352DGP</v>
          </cell>
          <cell r="B377" t="str">
            <v>352</v>
          </cell>
          <cell r="D377">
            <v>7445267.9699999997</v>
          </cell>
          <cell r="F377" t="str">
            <v>331DGP</v>
          </cell>
          <cell r="G377" t="str">
            <v>331</v>
          </cell>
          <cell r="I377">
            <v>20779025.773076899</v>
          </cell>
        </row>
        <row r="378">
          <cell r="A378" t="str">
            <v>352DGU</v>
          </cell>
          <cell r="B378" t="str">
            <v>352</v>
          </cell>
          <cell r="D378">
            <v>18104744.739999998</v>
          </cell>
          <cell r="F378" t="str">
            <v>331DGU</v>
          </cell>
          <cell r="G378" t="str">
            <v>331</v>
          </cell>
          <cell r="I378">
            <v>5268162.63</v>
          </cell>
        </row>
        <row r="379">
          <cell r="A379" t="str">
            <v>352SG</v>
          </cell>
          <cell r="B379" t="str">
            <v>352</v>
          </cell>
          <cell r="D379">
            <v>121427716.41</v>
          </cell>
          <cell r="F379" t="str">
            <v>331SG-P</v>
          </cell>
          <cell r="G379" t="str">
            <v>331</v>
          </cell>
          <cell r="I379">
            <v>82157854.760769203</v>
          </cell>
        </row>
        <row r="380">
          <cell r="A380" t="str">
            <v>353DGP</v>
          </cell>
          <cell r="B380" t="str">
            <v>353</v>
          </cell>
          <cell r="D380">
            <v>122143715.09999999</v>
          </cell>
          <cell r="F380" t="str">
            <v>331SG-U</v>
          </cell>
          <cell r="G380" t="str">
            <v>331</v>
          </cell>
          <cell r="I380">
            <v>8255448.1299999999</v>
          </cell>
        </row>
        <row r="381">
          <cell r="A381" t="str">
            <v>353DGU</v>
          </cell>
          <cell r="B381" t="str">
            <v>353</v>
          </cell>
          <cell r="D381">
            <v>182739324.46000001</v>
          </cell>
          <cell r="F381" t="str">
            <v>332DGP</v>
          </cell>
          <cell r="G381" t="str">
            <v>332</v>
          </cell>
          <cell r="I381">
            <v>150286418.878461</v>
          </cell>
        </row>
        <row r="382">
          <cell r="A382" t="str">
            <v>353SG</v>
          </cell>
          <cell r="B382" t="str">
            <v>353</v>
          </cell>
          <cell r="D382">
            <v>1304530504.28</v>
          </cell>
          <cell r="F382" t="str">
            <v>332DGU</v>
          </cell>
          <cell r="G382" t="str">
            <v>332</v>
          </cell>
          <cell r="I382">
            <v>19587616.372307599</v>
          </cell>
        </row>
        <row r="383">
          <cell r="A383" t="str">
            <v>354DGP</v>
          </cell>
          <cell r="B383" t="str">
            <v>354</v>
          </cell>
          <cell r="D383">
            <v>155435932.93000001</v>
          </cell>
          <cell r="F383" t="str">
            <v>332SG-P</v>
          </cell>
          <cell r="G383" t="str">
            <v>332</v>
          </cell>
          <cell r="I383">
            <v>117071201.00769199</v>
          </cell>
        </row>
        <row r="384">
          <cell r="A384" t="str">
            <v>354DGU</v>
          </cell>
          <cell r="B384" t="str">
            <v>354</v>
          </cell>
          <cell r="D384">
            <v>133295648.73</v>
          </cell>
          <cell r="F384" t="str">
            <v>332SG-U</v>
          </cell>
          <cell r="G384" t="str">
            <v>332</v>
          </cell>
          <cell r="I384">
            <v>48726574.263846099</v>
          </cell>
        </row>
        <row r="385">
          <cell r="A385" t="str">
            <v>354SG</v>
          </cell>
          <cell r="B385" t="str">
            <v>354</v>
          </cell>
          <cell r="D385">
            <v>692608834.04999995</v>
          </cell>
          <cell r="F385" t="str">
            <v>333DGP</v>
          </cell>
          <cell r="G385" t="str">
            <v>333</v>
          </cell>
          <cell r="I385">
            <v>31053458.013846099</v>
          </cell>
        </row>
        <row r="386">
          <cell r="A386" t="str">
            <v>355DGP</v>
          </cell>
          <cell r="B386" t="str">
            <v>355</v>
          </cell>
          <cell r="D386">
            <v>66036567.649999999</v>
          </cell>
          <cell r="F386" t="str">
            <v>333DGU</v>
          </cell>
          <cell r="G386" t="str">
            <v>333</v>
          </cell>
          <cell r="I386">
            <v>8575438.7061538398</v>
          </cell>
        </row>
        <row r="387">
          <cell r="A387" t="str">
            <v>355DGU</v>
          </cell>
          <cell r="B387" t="str">
            <v>355</v>
          </cell>
          <cell r="D387">
            <v>116623447.22</v>
          </cell>
          <cell r="F387" t="str">
            <v>333SG-P</v>
          </cell>
          <cell r="G387" t="str">
            <v>333</v>
          </cell>
          <cell r="I387">
            <v>45470267.657692298</v>
          </cell>
        </row>
        <row r="388">
          <cell r="A388" t="str">
            <v>355SG</v>
          </cell>
          <cell r="B388" t="str">
            <v>355</v>
          </cell>
          <cell r="D388">
            <v>461693657.50999999</v>
          </cell>
          <cell r="F388" t="str">
            <v>333SG-U</v>
          </cell>
          <cell r="G388" t="str">
            <v>333</v>
          </cell>
          <cell r="I388">
            <v>29230231.819230702</v>
          </cell>
        </row>
        <row r="389">
          <cell r="A389" t="str">
            <v>356DGP</v>
          </cell>
          <cell r="B389" t="str">
            <v>356</v>
          </cell>
          <cell r="D389">
            <v>185386761.63</v>
          </cell>
          <cell r="F389" t="str">
            <v>334DGP</v>
          </cell>
          <cell r="G389" t="str">
            <v>334</v>
          </cell>
          <cell r="I389">
            <v>4337303.2946153795</v>
          </cell>
        </row>
        <row r="390">
          <cell r="A390" t="str">
            <v>356DGU</v>
          </cell>
          <cell r="B390" t="str">
            <v>356</v>
          </cell>
          <cell r="D390">
            <v>157574794.84999999</v>
          </cell>
          <cell r="F390" t="str">
            <v>334DGU</v>
          </cell>
          <cell r="G390" t="str">
            <v>334</v>
          </cell>
          <cell r="I390">
            <v>3508383.5346153802</v>
          </cell>
        </row>
        <row r="391">
          <cell r="A391" t="str">
            <v>356SG</v>
          </cell>
          <cell r="B391" t="str">
            <v>356</v>
          </cell>
          <cell r="D391">
            <v>551712900.41999996</v>
          </cell>
          <cell r="F391" t="str">
            <v>334SG-P</v>
          </cell>
          <cell r="G391" t="str">
            <v>334</v>
          </cell>
          <cell r="I391">
            <v>45837840.956923001</v>
          </cell>
        </row>
        <row r="392">
          <cell r="A392" t="str">
            <v>357DGP</v>
          </cell>
          <cell r="B392" t="str">
            <v>357</v>
          </cell>
          <cell r="D392">
            <v>6370.99</v>
          </cell>
          <cell r="F392" t="str">
            <v>334SG-U</v>
          </cell>
          <cell r="G392" t="str">
            <v>334</v>
          </cell>
          <cell r="I392">
            <v>7395951.4699999997</v>
          </cell>
        </row>
        <row r="393">
          <cell r="A393" t="str">
            <v>357DGU</v>
          </cell>
          <cell r="B393" t="str">
            <v>357</v>
          </cell>
          <cell r="D393">
            <v>91650.59</v>
          </cell>
          <cell r="F393" t="str">
            <v>335DGP</v>
          </cell>
          <cell r="G393" t="str">
            <v>335</v>
          </cell>
          <cell r="I393">
            <v>1153368.1592307601</v>
          </cell>
        </row>
        <row r="394">
          <cell r="A394" t="str">
            <v>357SG</v>
          </cell>
          <cell r="B394" t="str">
            <v>357</v>
          </cell>
          <cell r="D394">
            <v>3161596.85</v>
          </cell>
          <cell r="F394" t="str">
            <v>335DGU</v>
          </cell>
          <cell r="G394" t="str">
            <v>335</v>
          </cell>
          <cell r="I394">
            <v>159510.659230769</v>
          </cell>
        </row>
        <row r="395">
          <cell r="A395" t="str">
            <v>358DGU</v>
          </cell>
          <cell r="B395" t="str">
            <v>358</v>
          </cell>
          <cell r="D395">
            <v>1087552.1399999999</v>
          </cell>
          <cell r="F395" t="str">
            <v>335SG-P</v>
          </cell>
          <cell r="G395" t="str">
            <v>335</v>
          </cell>
          <cell r="I395">
            <v>1009212.24384615</v>
          </cell>
        </row>
        <row r="396">
          <cell r="A396" t="str">
            <v>358SG</v>
          </cell>
          <cell r="B396" t="str">
            <v>358</v>
          </cell>
          <cell r="D396">
            <v>6387542.6600000001</v>
          </cell>
          <cell r="F396" t="str">
            <v>335SG-U</v>
          </cell>
          <cell r="G396" t="str">
            <v>335</v>
          </cell>
          <cell r="I396">
            <v>13552.886923077</v>
          </cell>
        </row>
        <row r="397">
          <cell r="A397" t="str">
            <v>359DGP</v>
          </cell>
          <cell r="B397" t="str">
            <v>359</v>
          </cell>
          <cell r="D397">
            <v>1863031.54</v>
          </cell>
          <cell r="F397" t="str">
            <v>336DGP</v>
          </cell>
          <cell r="G397" t="str">
            <v>336</v>
          </cell>
          <cell r="I397">
            <v>4634458.1076923003</v>
          </cell>
        </row>
        <row r="398">
          <cell r="A398" t="str">
            <v>359DGU</v>
          </cell>
          <cell r="B398" t="str">
            <v>359</v>
          </cell>
          <cell r="D398">
            <v>440513.21</v>
          </cell>
          <cell r="F398" t="str">
            <v>336DGU</v>
          </cell>
          <cell r="G398" t="str">
            <v>336</v>
          </cell>
          <cell r="I398">
            <v>822838.78</v>
          </cell>
        </row>
        <row r="399">
          <cell r="A399" t="str">
            <v>359SG</v>
          </cell>
          <cell r="B399" t="str">
            <v>359</v>
          </cell>
          <cell r="D399">
            <v>9283136.5700000003</v>
          </cell>
          <cell r="F399" t="str">
            <v>336SG-P</v>
          </cell>
          <cell r="G399" t="str">
            <v>336</v>
          </cell>
          <cell r="I399">
            <v>10328399.560000001</v>
          </cell>
        </row>
        <row r="400">
          <cell r="A400" t="str">
            <v>360CA</v>
          </cell>
          <cell r="B400" t="str">
            <v>360</v>
          </cell>
          <cell r="D400">
            <v>1687337.23</v>
          </cell>
          <cell r="F400" t="str">
            <v>336SG-U</v>
          </cell>
          <cell r="G400" t="str">
            <v>336</v>
          </cell>
          <cell r="I400">
            <v>681599.96307692304</v>
          </cell>
        </row>
        <row r="401">
          <cell r="A401" t="str">
            <v>360ID</v>
          </cell>
          <cell r="B401" t="str">
            <v>360</v>
          </cell>
          <cell r="D401">
            <v>1383047.57</v>
          </cell>
          <cell r="F401" t="str">
            <v>340SG</v>
          </cell>
          <cell r="G401" t="str">
            <v>340</v>
          </cell>
          <cell r="I401">
            <v>23516707.75</v>
          </cell>
        </row>
        <row r="402">
          <cell r="A402" t="str">
            <v>360OR</v>
          </cell>
          <cell r="B402" t="str">
            <v>360</v>
          </cell>
          <cell r="D402">
            <v>13150633.59</v>
          </cell>
          <cell r="F402" t="str">
            <v>340SG-W</v>
          </cell>
          <cell r="G402" t="str">
            <v>340</v>
          </cell>
          <cell r="I402">
            <v>5395842.27999999</v>
          </cell>
        </row>
        <row r="403">
          <cell r="A403" t="str">
            <v>360UT</v>
          </cell>
          <cell r="B403" t="str">
            <v>360</v>
          </cell>
          <cell r="D403">
            <v>32932580.59</v>
          </cell>
          <cell r="F403" t="str">
            <v>341DGU</v>
          </cell>
          <cell r="G403" t="str">
            <v>341</v>
          </cell>
          <cell r="I403">
            <v>163511.76999999999</v>
          </cell>
        </row>
        <row r="404">
          <cell r="A404" t="str">
            <v>360WA</v>
          </cell>
          <cell r="B404" t="str">
            <v>360</v>
          </cell>
          <cell r="D404">
            <v>1505926.02</v>
          </cell>
          <cell r="F404" t="str">
            <v>341SG</v>
          </cell>
          <cell r="G404" t="str">
            <v>341</v>
          </cell>
          <cell r="I404">
            <v>107887946.047692</v>
          </cell>
        </row>
        <row r="405">
          <cell r="A405" t="str">
            <v>360WYP</v>
          </cell>
          <cell r="B405" t="str">
            <v>360</v>
          </cell>
          <cell r="D405">
            <v>2567901.38</v>
          </cell>
          <cell r="F405" t="str">
            <v>341SG-W</v>
          </cell>
          <cell r="G405" t="str">
            <v>341</v>
          </cell>
          <cell r="I405">
            <v>50000208.743846104</v>
          </cell>
        </row>
        <row r="406">
          <cell r="A406" t="str">
            <v>360WYU</v>
          </cell>
          <cell r="B406" t="str">
            <v>360</v>
          </cell>
          <cell r="D406">
            <v>2473989.36</v>
          </cell>
          <cell r="F406" t="str">
            <v>341SSGCT</v>
          </cell>
          <cell r="G406" t="str">
            <v>341</v>
          </cell>
          <cell r="I406">
            <v>4240938.2015384603</v>
          </cell>
        </row>
        <row r="407">
          <cell r="A407" t="str">
            <v>361CA</v>
          </cell>
          <cell r="B407" t="str">
            <v>361</v>
          </cell>
          <cell r="D407">
            <v>3922387.39</v>
          </cell>
          <cell r="F407" t="str">
            <v>342DGU</v>
          </cell>
          <cell r="G407" t="str">
            <v>342</v>
          </cell>
          <cell r="I407">
            <v>112005.13846153799</v>
          </cell>
        </row>
        <row r="408">
          <cell r="A408" t="str">
            <v>361ID</v>
          </cell>
          <cell r="B408" t="str">
            <v>361</v>
          </cell>
          <cell r="D408">
            <v>2121244.39</v>
          </cell>
          <cell r="F408" t="str">
            <v>342SG</v>
          </cell>
          <cell r="G408" t="str">
            <v>342</v>
          </cell>
          <cell r="I408">
            <v>8416072.3599999901</v>
          </cell>
        </row>
        <row r="409">
          <cell r="A409" t="str">
            <v>361OR</v>
          </cell>
          <cell r="B409" t="str">
            <v>361</v>
          </cell>
          <cell r="D409">
            <v>19837711.120000001</v>
          </cell>
          <cell r="F409" t="str">
            <v>342SSGCT</v>
          </cell>
          <cell r="G409" t="str">
            <v>342</v>
          </cell>
          <cell r="I409">
            <v>2284125.75999999</v>
          </cell>
        </row>
        <row r="410">
          <cell r="A410" t="str">
            <v>361UT</v>
          </cell>
          <cell r="B410" t="str">
            <v>361</v>
          </cell>
          <cell r="D410">
            <v>44128027</v>
          </cell>
          <cell r="F410" t="str">
            <v>343DGU</v>
          </cell>
          <cell r="G410" t="str">
            <v>343</v>
          </cell>
          <cell r="I410">
            <v>715032.13076923101</v>
          </cell>
        </row>
        <row r="411">
          <cell r="A411" t="str">
            <v>361WA</v>
          </cell>
          <cell r="B411" t="str">
            <v>361</v>
          </cell>
          <cell r="D411">
            <v>2241200.06</v>
          </cell>
          <cell r="F411" t="str">
            <v>343SG</v>
          </cell>
          <cell r="G411" t="str">
            <v>343</v>
          </cell>
          <cell r="I411">
            <v>660675751.67692304</v>
          </cell>
        </row>
        <row r="412">
          <cell r="A412" t="str">
            <v>361WYP</v>
          </cell>
          <cell r="B412" t="str">
            <v>361</v>
          </cell>
          <cell r="D412">
            <v>9220507.9100000001</v>
          </cell>
          <cell r="F412" t="str">
            <v>343SG-W</v>
          </cell>
          <cell r="G412" t="str">
            <v>343</v>
          </cell>
          <cell r="I412">
            <v>1780914440.6038401</v>
          </cell>
        </row>
        <row r="413">
          <cell r="A413" t="str">
            <v>361WYU</v>
          </cell>
          <cell r="B413" t="str">
            <v>361</v>
          </cell>
          <cell r="D413">
            <v>161326.28</v>
          </cell>
          <cell r="F413" t="str">
            <v>343SSGCT</v>
          </cell>
          <cell r="G413" t="str">
            <v>343</v>
          </cell>
          <cell r="I413">
            <v>53648952.229999997</v>
          </cell>
        </row>
        <row r="414">
          <cell r="A414" t="str">
            <v>362CA</v>
          </cell>
          <cell r="B414" t="str">
            <v>362</v>
          </cell>
          <cell r="D414">
            <v>21947888.82</v>
          </cell>
          <cell r="F414" t="str">
            <v>344SG</v>
          </cell>
          <cell r="G414" t="str">
            <v>344</v>
          </cell>
          <cell r="I414">
            <v>284203530.30153799</v>
          </cell>
        </row>
        <row r="415">
          <cell r="A415" t="str">
            <v>362ID</v>
          </cell>
          <cell r="B415" t="str">
            <v>362</v>
          </cell>
          <cell r="D415">
            <v>28523544.77</v>
          </cell>
          <cell r="F415" t="str">
            <v>344SG-W</v>
          </cell>
          <cell r="G415" t="str">
            <v>344</v>
          </cell>
          <cell r="I415">
            <v>52451757.954615302</v>
          </cell>
        </row>
        <row r="416">
          <cell r="A416" t="str">
            <v>362OR</v>
          </cell>
          <cell r="B416" t="str">
            <v>362</v>
          </cell>
          <cell r="D416">
            <v>208703421.16999999</v>
          </cell>
          <cell r="F416" t="str">
            <v>344SSGCT</v>
          </cell>
          <cell r="G416" t="str">
            <v>344</v>
          </cell>
          <cell r="I416">
            <v>15906779.3123076</v>
          </cell>
        </row>
        <row r="417">
          <cell r="A417" t="str">
            <v>362UT</v>
          </cell>
          <cell r="B417" t="str">
            <v>362</v>
          </cell>
          <cell r="D417">
            <v>415997661.19</v>
          </cell>
          <cell r="F417" t="str">
            <v>345DGU</v>
          </cell>
          <cell r="G417" t="str">
            <v>345</v>
          </cell>
          <cell r="I417">
            <v>156586.13</v>
          </cell>
        </row>
        <row r="418">
          <cell r="A418" t="str">
            <v>362WA</v>
          </cell>
          <cell r="B418" t="str">
            <v>362</v>
          </cell>
          <cell r="D418">
            <v>47205986.340000004</v>
          </cell>
          <cell r="F418" t="str">
            <v>345SG</v>
          </cell>
          <cell r="G418" t="str">
            <v>345</v>
          </cell>
          <cell r="I418">
            <v>134703860.62</v>
          </cell>
        </row>
        <row r="419">
          <cell r="A419" t="str">
            <v>362WYP</v>
          </cell>
          <cell r="B419" t="str">
            <v>362</v>
          </cell>
          <cell r="D419">
            <v>111730010.40000001</v>
          </cell>
          <cell r="F419" t="str">
            <v>345SG-W</v>
          </cell>
          <cell r="G419" t="str">
            <v>345</v>
          </cell>
          <cell r="I419">
            <v>107805623.57307599</v>
          </cell>
        </row>
        <row r="420">
          <cell r="A420" t="str">
            <v>362WYU</v>
          </cell>
          <cell r="B420" t="str">
            <v>362</v>
          </cell>
          <cell r="D420">
            <v>11847027.970000001</v>
          </cell>
          <cell r="F420" t="str">
            <v>345SSGCT</v>
          </cell>
          <cell r="G420" t="str">
            <v>345</v>
          </cell>
          <cell r="I420">
            <v>2919648.88</v>
          </cell>
        </row>
        <row r="421">
          <cell r="A421" t="str">
            <v>364CA</v>
          </cell>
          <cell r="B421" t="str">
            <v>364</v>
          </cell>
          <cell r="D421">
            <v>55872902.810000002</v>
          </cell>
          <cell r="F421" t="str">
            <v>346DGU</v>
          </cell>
          <cell r="G421" t="str">
            <v>346</v>
          </cell>
          <cell r="I421">
            <v>11813.11</v>
          </cell>
        </row>
        <row r="422">
          <cell r="A422" t="str">
            <v>364ID</v>
          </cell>
          <cell r="B422" t="str">
            <v>364</v>
          </cell>
          <cell r="D422">
            <v>68038926.760000005</v>
          </cell>
          <cell r="F422" t="str">
            <v>346SG</v>
          </cell>
          <cell r="G422" t="str">
            <v>346</v>
          </cell>
          <cell r="I422">
            <v>9850303.33384615</v>
          </cell>
        </row>
        <row r="423">
          <cell r="A423" t="str">
            <v>364OR</v>
          </cell>
          <cell r="B423" t="str">
            <v>364</v>
          </cell>
          <cell r="D423">
            <v>327032536.44999999</v>
          </cell>
          <cell r="F423" t="str">
            <v>346SG-W</v>
          </cell>
          <cell r="G423" t="str">
            <v>346</v>
          </cell>
          <cell r="I423">
            <v>2476935.1553846099</v>
          </cell>
        </row>
        <row r="424">
          <cell r="A424" t="str">
            <v>364UT</v>
          </cell>
          <cell r="B424" t="str">
            <v>364</v>
          </cell>
          <cell r="D424">
            <v>315967353.26999998</v>
          </cell>
          <cell r="F424" t="str">
            <v>350DGP</v>
          </cell>
          <cell r="G424" t="str">
            <v>350</v>
          </cell>
          <cell r="I424">
            <v>21116108.753846101</v>
          </cell>
        </row>
        <row r="425">
          <cell r="A425" t="str">
            <v>364WA</v>
          </cell>
          <cell r="B425" t="str">
            <v>364</v>
          </cell>
          <cell r="D425">
            <v>91284800.709999993</v>
          </cell>
          <cell r="F425" t="str">
            <v>350DGU</v>
          </cell>
          <cell r="G425" t="str">
            <v>350</v>
          </cell>
          <cell r="I425">
            <v>48483933.2330769</v>
          </cell>
        </row>
        <row r="426">
          <cell r="A426" t="str">
            <v>364WYP</v>
          </cell>
          <cell r="B426" t="str">
            <v>364</v>
          </cell>
          <cell r="D426">
            <v>98249979.450000003</v>
          </cell>
          <cell r="F426" t="str">
            <v>350SG</v>
          </cell>
          <cell r="G426" t="str">
            <v>350</v>
          </cell>
          <cell r="I426">
            <v>116550956.16230699</v>
          </cell>
        </row>
        <row r="427">
          <cell r="A427" t="str">
            <v>364WYU</v>
          </cell>
          <cell r="B427" t="str">
            <v>364</v>
          </cell>
          <cell r="D427">
            <v>20637063.890000001</v>
          </cell>
          <cell r="F427" t="str">
            <v>352DGP</v>
          </cell>
          <cell r="G427" t="str">
            <v>352</v>
          </cell>
          <cell r="I427">
            <v>7478446.4692307701</v>
          </cell>
        </row>
        <row r="428">
          <cell r="A428" t="str">
            <v>365CA</v>
          </cell>
          <cell r="B428" t="str">
            <v>365</v>
          </cell>
          <cell r="D428">
            <v>32482623.579999998</v>
          </cell>
          <cell r="F428" t="str">
            <v>352DGU</v>
          </cell>
          <cell r="G428" t="str">
            <v>352</v>
          </cell>
          <cell r="I428">
            <v>18124033.221538398</v>
          </cell>
        </row>
        <row r="429">
          <cell r="A429" t="str">
            <v>365ID</v>
          </cell>
          <cell r="B429" t="str">
            <v>365</v>
          </cell>
          <cell r="D429">
            <v>34462333.060000002</v>
          </cell>
          <cell r="F429" t="str">
            <v>352SG</v>
          </cell>
          <cell r="G429" t="str">
            <v>352</v>
          </cell>
          <cell r="I429">
            <v>110061932.81692301</v>
          </cell>
        </row>
        <row r="430">
          <cell r="A430" t="str">
            <v>365OR</v>
          </cell>
          <cell r="B430" t="str">
            <v>365</v>
          </cell>
          <cell r="D430">
            <v>233434631.68000001</v>
          </cell>
          <cell r="F430" t="str">
            <v>353DGP</v>
          </cell>
          <cell r="G430" t="str">
            <v>353</v>
          </cell>
          <cell r="I430">
            <v>124994328.89923</v>
          </cell>
        </row>
        <row r="431">
          <cell r="A431" t="str">
            <v>365UT</v>
          </cell>
          <cell r="B431" t="str">
            <v>365</v>
          </cell>
          <cell r="D431">
            <v>208548658.72999999</v>
          </cell>
          <cell r="F431" t="str">
            <v>353DGU</v>
          </cell>
          <cell r="G431" t="str">
            <v>353</v>
          </cell>
          <cell r="I431">
            <v>183397196.55230701</v>
          </cell>
        </row>
        <row r="432">
          <cell r="A432" t="str">
            <v>365WA</v>
          </cell>
          <cell r="B432" t="str">
            <v>365</v>
          </cell>
          <cell r="D432">
            <v>57844369.740000002</v>
          </cell>
          <cell r="F432" t="str">
            <v>353SG</v>
          </cell>
          <cell r="G432" t="str">
            <v>353</v>
          </cell>
          <cell r="I432">
            <v>1271609624.51384</v>
          </cell>
        </row>
        <row r="433">
          <cell r="A433" t="str">
            <v>365WYP</v>
          </cell>
          <cell r="B433" t="str">
            <v>365</v>
          </cell>
          <cell r="D433">
            <v>82883815.730000004</v>
          </cell>
          <cell r="F433" t="str">
            <v>354DGP</v>
          </cell>
          <cell r="G433" t="str">
            <v>354</v>
          </cell>
          <cell r="I433">
            <v>158015222.28999901</v>
          </cell>
        </row>
        <row r="434">
          <cell r="A434" t="str">
            <v>365WYU</v>
          </cell>
          <cell r="B434" t="str">
            <v>365</v>
          </cell>
          <cell r="D434">
            <v>11332723.08</v>
          </cell>
          <cell r="F434" t="str">
            <v>354DGU</v>
          </cell>
          <cell r="G434" t="str">
            <v>354</v>
          </cell>
          <cell r="I434">
            <v>130793569.226153</v>
          </cell>
        </row>
        <row r="435">
          <cell r="A435" t="str">
            <v>366CA</v>
          </cell>
          <cell r="B435" t="str">
            <v>366</v>
          </cell>
          <cell r="D435">
            <v>15642488.369999999</v>
          </cell>
          <cell r="F435" t="str">
            <v>354SG</v>
          </cell>
          <cell r="G435" t="str">
            <v>354</v>
          </cell>
          <cell r="I435">
            <v>616450699.663077</v>
          </cell>
        </row>
        <row r="436">
          <cell r="A436" t="str">
            <v>366ID</v>
          </cell>
          <cell r="B436" t="str">
            <v>366</v>
          </cell>
          <cell r="D436">
            <v>7852195.8899999997</v>
          </cell>
          <cell r="F436" t="str">
            <v>355DGP</v>
          </cell>
          <cell r="G436" t="str">
            <v>355</v>
          </cell>
          <cell r="I436">
            <v>66392264.988461502</v>
          </cell>
        </row>
        <row r="437">
          <cell r="A437" t="str">
            <v>366OR</v>
          </cell>
          <cell r="B437" t="str">
            <v>366</v>
          </cell>
          <cell r="D437">
            <v>84105209.209999993</v>
          </cell>
          <cell r="F437" t="str">
            <v>355DGU</v>
          </cell>
          <cell r="G437" t="str">
            <v>355</v>
          </cell>
          <cell r="I437">
            <v>116808967.537692</v>
          </cell>
        </row>
        <row r="438">
          <cell r="A438" t="str">
            <v>366UT</v>
          </cell>
          <cell r="B438" t="str">
            <v>366</v>
          </cell>
          <cell r="D438">
            <v>168062192.77000001</v>
          </cell>
          <cell r="F438" t="str">
            <v>355SG</v>
          </cell>
          <cell r="G438" t="str">
            <v>355</v>
          </cell>
          <cell r="I438">
            <v>440142739.53692299</v>
          </cell>
        </row>
        <row r="439">
          <cell r="A439" t="str">
            <v>366WA</v>
          </cell>
          <cell r="B439" t="str">
            <v>366</v>
          </cell>
          <cell r="D439">
            <v>15992065.460000001</v>
          </cell>
          <cell r="F439" t="str">
            <v>356DGP</v>
          </cell>
          <cell r="G439" t="str">
            <v>356</v>
          </cell>
          <cell r="I439">
            <v>187440983.930769</v>
          </cell>
        </row>
        <row r="440">
          <cell r="A440" t="str">
            <v>366WYP</v>
          </cell>
          <cell r="B440" t="str">
            <v>366</v>
          </cell>
          <cell r="D440">
            <v>14302290.25</v>
          </cell>
          <cell r="F440" t="str">
            <v>356DGU</v>
          </cell>
          <cell r="G440" t="str">
            <v>356</v>
          </cell>
          <cell r="I440">
            <v>156124301.63615301</v>
          </cell>
        </row>
        <row r="441">
          <cell r="A441" t="str">
            <v>366WYU</v>
          </cell>
          <cell r="B441" t="str">
            <v>366</v>
          </cell>
          <cell r="D441">
            <v>3889250.55</v>
          </cell>
          <cell r="F441" t="str">
            <v>356SG</v>
          </cell>
          <cell r="G441" t="str">
            <v>356</v>
          </cell>
          <cell r="I441">
            <v>523987004.07999903</v>
          </cell>
        </row>
        <row r="442">
          <cell r="A442" t="str">
            <v>367CA</v>
          </cell>
          <cell r="B442" t="str">
            <v>367</v>
          </cell>
          <cell r="D442">
            <v>16983553.940000001</v>
          </cell>
          <cell r="F442" t="str">
            <v>357DGP</v>
          </cell>
          <cell r="G442" t="str">
            <v>357</v>
          </cell>
          <cell r="I442">
            <v>6370.99</v>
          </cell>
        </row>
        <row r="443">
          <cell r="A443" t="str">
            <v>367ID</v>
          </cell>
          <cell r="B443" t="str">
            <v>367</v>
          </cell>
          <cell r="D443">
            <v>24535345.219999999</v>
          </cell>
          <cell r="F443" t="str">
            <v>357DGU</v>
          </cell>
          <cell r="G443" t="str">
            <v>357</v>
          </cell>
          <cell r="I443">
            <v>91650.59</v>
          </cell>
        </row>
        <row r="444">
          <cell r="A444" t="str">
            <v>367OR</v>
          </cell>
          <cell r="B444" t="str">
            <v>367</v>
          </cell>
          <cell r="D444">
            <v>156667132.69999999</v>
          </cell>
          <cell r="F444" t="str">
            <v>357SG</v>
          </cell>
          <cell r="G444" t="str">
            <v>357</v>
          </cell>
          <cell r="I444">
            <v>3161494.6323076901</v>
          </cell>
        </row>
        <row r="445">
          <cell r="A445" t="str">
            <v>367UT</v>
          </cell>
          <cell r="B445" t="str">
            <v>367</v>
          </cell>
          <cell r="D445">
            <v>465078587.60000002</v>
          </cell>
          <cell r="F445" t="str">
            <v>358DGU</v>
          </cell>
          <cell r="G445" t="str">
            <v>358</v>
          </cell>
          <cell r="I445">
            <v>1087552.1399999999</v>
          </cell>
        </row>
        <row r="446">
          <cell r="A446" t="str">
            <v>367WA</v>
          </cell>
          <cell r="B446" t="str">
            <v>367</v>
          </cell>
          <cell r="D446">
            <v>21912130.57</v>
          </cell>
          <cell r="F446" t="str">
            <v>358SG</v>
          </cell>
          <cell r="G446" t="str">
            <v>358</v>
          </cell>
          <cell r="I446">
            <v>6387542.6599999899</v>
          </cell>
        </row>
        <row r="447">
          <cell r="A447" t="str">
            <v>367WYP</v>
          </cell>
          <cell r="B447" t="str">
            <v>367</v>
          </cell>
          <cell r="D447">
            <v>32298496.48</v>
          </cell>
          <cell r="F447" t="str">
            <v>359DGP</v>
          </cell>
          <cell r="G447" t="str">
            <v>359</v>
          </cell>
          <cell r="I447">
            <v>1863031.53999999</v>
          </cell>
        </row>
        <row r="448">
          <cell r="A448" t="str">
            <v>367WYU</v>
          </cell>
          <cell r="B448" t="str">
            <v>367</v>
          </cell>
          <cell r="D448">
            <v>16491612.289999999</v>
          </cell>
          <cell r="F448" t="str">
            <v>359DGU</v>
          </cell>
          <cell r="G448" t="str">
            <v>359</v>
          </cell>
          <cell r="I448">
            <v>440513.21</v>
          </cell>
        </row>
        <row r="449">
          <cell r="A449" t="str">
            <v>368CA</v>
          </cell>
          <cell r="B449" t="str">
            <v>368</v>
          </cell>
          <cell r="D449">
            <v>47874198.240000002</v>
          </cell>
          <cell r="F449" t="str">
            <v>359SG</v>
          </cell>
          <cell r="G449" t="str">
            <v>359</v>
          </cell>
          <cell r="I449">
            <v>9292185.7115384508</v>
          </cell>
        </row>
        <row r="450">
          <cell r="A450" t="str">
            <v>368ID</v>
          </cell>
          <cell r="B450" t="str">
            <v>368</v>
          </cell>
          <cell r="D450">
            <v>69514986.980000004</v>
          </cell>
          <cell r="F450" t="str">
            <v>360CA</v>
          </cell>
          <cell r="G450" t="str">
            <v>360</v>
          </cell>
          <cell r="I450">
            <v>1674273.7692307699</v>
          </cell>
        </row>
        <row r="451">
          <cell r="A451" t="str">
            <v>368OR</v>
          </cell>
          <cell r="B451" t="str">
            <v>368</v>
          </cell>
          <cell r="D451">
            <v>391706140.13999999</v>
          </cell>
          <cell r="F451" t="str">
            <v>360ID</v>
          </cell>
          <cell r="G451" t="str">
            <v>360</v>
          </cell>
          <cell r="I451">
            <v>1369378.95076923</v>
          </cell>
        </row>
        <row r="452">
          <cell r="A452" t="str">
            <v>368UT</v>
          </cell>
          <cell r="B452" t="str">
            <v>368</v>
          </cell>
          <cell r="D452">
            <v>423729579.54000002</v>
          </cell>
          <cell r="F452" t="str">
            <v>360OR</v>
          </cell>
          <cell r="G452" t="str">
            <v>360</v>
          </cell>
          <cell r="I452">
            <v>12805256.3353846</v>
          </cell>
        </row>
        <row r="453">
          <cell r="A453" t="str">
            <v>368WA</v>
          </cell>
          <cell r="B453" t="str">
            <v>368</v>
          </cell>
          <cell r="D453">
            <v>97770618.810000002</v>
          </cell>
          <cell r="F453" t="str">
            <v>360UT</v>
          </cell>
          <cell r="G453" t="str">
            <v>360</v>
          </cell>
          <cell r="I453">
            <v>31633155.4892307</v>
          </cell>
        </row>
        <row r="454">
          <cell r="A454" t="str">
            <v>368WYP</v>
          </cell>
          <cell r="B454" t="str">
            <v>368</v>
          </cell>
          <cell r="D454">
            <v>82473712.819999993</v>
          </cell>
          <cell r="F454" t="str">
            <v>360WA</v>
          </cell>
          <cell r="G454" t="str">
            <v>360</v>
          </cell>
          <cell r="I454">
            <v>1505268.6976923</v>
          </cell>
        </row>
        <row r="455">
          <cell r="A455" t="str">
            <v>368WYU</v>
          </cell>
          <cell r="B455" t="str">
            <v>368</v>
          </cell>
          <cell r="D455">
            <v>12936738.76</v>
          </cell>
          <cell r="F455" t="str">
            <v>360WYP</v>
          </cell>
          <cell r="G455" t="str">
            <v>360</v>
          </cell>
          <cell r="I455">
            <v>2567901.3799999901</v>
          </cell>
        </row>
        <row r="456">
          <cell r="A456" t="str">
            <v>369CA</v>
          </cell>
          <cell r="B456" t="str">
            <v>369</v>
          </cell>
          <cell r="D456">
            <v>23145883.75</v>
          </cell>
          <cell r="F456" t="str">
            <v>360WYU</v>
          </cell>
          <cell r="G456" t="str">
            <v>360</v>
          </cell>
          <cell r="I456">
            <v>2024698.75</v>
          </cell>
        </row>
        <row r="457">
          <cell r="A457" t="str">
            <v>369ID</v>
          </cell>
          <cell r="B457" t="str">
            <v>369</v>
          </cell>
          <cell r="D457">
            <v>30457923.969999999</v>
          </cell>
          <cell r="F457" t="str">
            <v>361CA</v>
          </cell>
          <cell r="G457" t="str">
            <v>361</v>
          </cell>
          <cell r="I457">
            <v>3885021.59615384</v>
          </cell>
        </row>
        <row r="458">
          <cell r="A458" t="str">
            <v>369OR</v>
          </cell>
          <cell r="B458" t="str">
            <v>369</v>
          </cell>
          <cell r="D458">
            <v>225477030.88999999</v>
          </cell>
          <cell r="F458" t="str">
            <v>361ID</v>
          </cell>
          <cell r="G458" t="str">
            <v>361</v>
          </cell>
          <cell r="I458">
            <v>1842011.22230769</v>
          </cell>
        </row>
        <row r="459">
          <cell r="A459" t="str">
            <v>369UT</v>
          </cell>
          <cell r="B459" t="str">
            <v>369</v>
          </cell>
          <cell r="D459">
            <v>224795047.11000001</v>
          </cell>
          <cell r="F459" t="str">
            <v>361OR</v>
          </cell>
          <cell r="G459" t="str">
            <v>361</v>
          </cell>
          <cell r="I459">
            <v>19367042.7238461</v>
          </cell>
        </row>
        <row r="460">
          <cell r="A460" t="str">
            <v>369WA</v>
          </cell>
          <cell r="B460" t="str">
            <v>369</v>
          </cell>
          <cell r="D460">
            <v>51352919.899999999</v>
          </cell>
          <cell r="F460" t="str">
            <v>361UT</v>
          </cell>
          <cell r="G460" t="str">
            <v>361</v>
          </cell>
          <cell r="I460">
            <v>42601291.415384598</v>
          </cell>
        </row>
        <row r="461">
          <cell r="A461" t="str">
            <v>369WYP</v>
          </cell>
          <cell r="B461" t="str">
            <v>369</v>
          </cell>
          <cell r="D461">
            <v>39232170.310000002</v>
          </cell>
          <cell r="F461" t="str">
            <v>361WA</v>
          </cell>
          <cell r="G461" t="str">
            <v>361</v>
          </cell>
          <cell r="I461">
            <v>2240784.37846153</v>
          </cell>
        </row>
        <row r="462">
          <cell r="A462" t="str">
            <v>369WYU</v>
          </cell>
          <cell r="B462" t="str">
            <v>369</v>
          </cell>
          <cell r="D462">
            <v>10219468.83</v>
          </cell>
          <cell r="F462" t="str">
            <v>361WYP</v>
          </cell>
          <cell r="G462" t="str">
            <v>361</v>
          </cell>
          <cell r="I462">
            <v>8784501.2146153804</v>
          </cell>
        </row>
        <row r="463">
          <cell r="A463" t="str">
            <v>370CA</v>
          </cell>
          <cell r="B463" t="str">
            <v>370</v>
          </cell>
          <cell r="D463">
            <v>3901131.94</v>
          </cell>
          <cell r="F463" t="str">
            <v>361WYU</v>
          </cell>
          <cell r="G463" t="str">
            <v>361</v>
          </cell>
          <cell r="I463">
            <v>141760.823846154</v>
          </cell>
        </row>
        <row r="464">
          <cell r="A464" t="str">
            <v>370ID</v>
          </cell>
          <cell r="B464" t="str">
            <v>370</v>
          </cell>
          <cell r="D464">
            <v>13315346.99</v>
          </cell>
          <cell r="F464" t="str">
            <v>362CA</v>
          </cell>
          <cell r="G464" t="str">
            <v>362</v>
          </cell>
          <cell r="I464">
            <v>21643357.418461502</v>
          </cell>
        </row>
        <row r="465">
          <cell r="A465" t="str">
            <v>370OR</v>
          </cell>
          <cell r="B465" t="str">
            <v>370</v>
          </cell>
          <cell r="D465">
            <v>59656267.950000003</v>
          </cell>
          <cell r="F465" t="str">
            <v>362ID</v>
          </cell>
          <cell r="G465" t="str">
            <v>362</v>
          </cell>
          <cell r="I465">
            <v>28357282.0015384</v>
          </cell>
        </row>
        <row r="466">
          <cell r="A466" t="str">
            <v>370UT</v>
          </cell>
          <cell r="B466" t="str">
            <v>370</v>
          </cell>
          <cell r="D466">
            <v>73237990.219999999</v>
          </cell>
          <cell r="F466" t="str">
            <v>362OR</v>
          </cell>
          <cell r="G466" t="str">
            <v>362</v>
          </cell>
          <cell r="I466">
            <v>203704681.98538399</v>
          </cell>
        </row>
        <row r="467">
          <cell r="A467" t="str">
            <v>370WA</v>
          </cell>
          <cell r="B467" t="str">
            <v>370</v>
          </cell>
          <cell r="D467">
            <v>11342266.380000001</v>
          </cell>
          <cell r="F467" t="str">
            <v>362UT</v>
          </cell>
          <cell r="G467" t="str">
            <v>362</v>
          </cell>
          <cell r="I467">
            <v>404071409.81538397</v>
          </cell>
        </row>
        <row r="468">
          <cell r="A468" t="str">
            <v>370WYP</v>
          </cell>
          <cell r="B468" t="str">
            <v>370</v>
          </cell>
          <cell r="D468">
            <v>11943332.720000001</v>
          </cell>
          <cell r="F468" t="str">
            <v>362WA</v>
          </cell>
          <cell r="G468" t="str">
            <v>362</v>
          </cell>
          <cell r="I468">
            <v>47083423.796922997</v>
          </cell>
        </row>
        <row r="469">
          <cell r="A469" t="str">
            <v>370WYU</v>
          </cell>
          <cell r="B469" t="str">
            <v>370</v>
          </cell>
          <cell r="D469">
            <v>2126506.27</v>
          </cell>
          <cell r="F469" t="str">
            <v>362WYP</v>
          </cell>
          <cell r="G469" t="str">
            <v>362</v>
          </cell>
          <cell r="I469">
            <v>107495397.496923</v>
          </cell>
        </row>
        <row r="470">
          <cell r="A470" t="str">
            <v>371CA</v>
          </cell>
          <cell r="B470" t="str">
            <v>371</v>
          </cell>
          <cell r="D470">
            <v>271230.94</v>
          </cell>
          <cell r="F470" t="str">
            <v>362WYU</v>
          </cell>
          <cell r="G470" t="str">
            <v>362</v>
          </cell>
          <cell r="I470">
            <v>11665661.442307601</v>
          </cell>
        </row>
        <row r="471">
          <cell r="A471" t="str">
            <v>371ID</v>
          </cell>
          <cell r="B471" t="str">
            <v>371</v>
          </cell>
          <cell r="D471">
            <v>169110.18</v>
          </cell>
          <cell r="F471" t="str">
            <v>363UT</v>
          </cell>
          <cell r="G471" t="str">
            <v>363</v>
          </cell>
          <cell r="I471">
            <v>0</v>
          </cell>
        </row>
        <row r="472">
          <cell r="A472" t="str">
            <v>371OR</v>
          </cell>
          <cell r="B472" t="str">
            <v>371</v>
          </cell>
          <cell r="D472">
            <v>2475610.15</v>
          </cell>
          <cell r="F472" t="str">
            <v>364CA</v>
          </cell>
          <cell r="G472" t="str">
            <v>364</v>
          </cell>
          <cell r="I472">
            <v>53311487.105384603</v>
          </cell>
        </row>
        <row r="473">
          <cell r="A473" t="str">
            <v>371UT</v>
          </cell>
          <cell r="B473" t="str">
            <v>371</v>
          </cell>
          <cell r="D473">
            <v>4418312.74</v>
          </cell>
          <cell r="F473" t="str">
            <v>364ID</v>
          </cell>
          <cell r="G473" t="str">
            <v>364</v>
          </cell>
          <cell r="I473">
            <v>66050517.079230703</v>
          </cell>
        </row>
        <row r="474">
          <cell r="A474" t="str">
            <v>371WA</v>
          </cell>
          <cell r="B474" t="str">
            <v>371</v>
          </cell>
          <cell r="D474">
            <v>521367.77</v>
          </cell>
          <cell r="F474" t="str">
            <v>364OR</v>
          </cell>
          <cell r="G474" t="str">
            <v>364</v>
          </cell>
          <cell r="I474">
            <v>322373224.67384601</v>
          </cell>
        </row>
        <row r="475">
          <cell r="A475" t="str">
            <v>371WYP</v>
          </cell>
          <cell r="B475" t="str">
            <v>371</v>
          </cell>
          <cell r="D475">
            <v>781711.99</v>
          </cell>
          <cell r="F475" t="str">
            <v>364UT</v>
          </cell>
          <cell r="G475" t="str">
            <v>364</v>
          </cell>
          <cell r="I475">
            <v>307795319.43307602</v>
          </cell>
        </row>
        <row r="476">
          <cell r="A476" t="str">
            <v>371WYU</v>
          </cell>
          <cell r="B476" t="str">
            <v>371</v>
          </cell>
          <cell r="D476">
            <v>149713.57999999999</v>
          </cell>
          <cell r="F476" t="str">
            <v>364WA</v>
          </cell>
          <cell r="G476" t="str">
            <v>364</v>
          </cell>
          <cell r="I476">
            <v>90203639.750769198</v>
          </cell>
        </row>
        <row r="477">
          <cell r="A477" t="str">
            <v>373CA</v>
          </cell>
          <cell r="B477" t="str">
            <v>373</v>
          </cell>
          <cell r="D477">
            <v>672642.15</v>
          </cell>
          <cell r="F477" t="str">
            <v>364WYP</v>
          </cell>
          <cell r="G477" t="str">
            <v>364</v>
          </cell>
          <cell r="I477">
            <v>95268209.409230694</v>
          </cell>
        </row>
        <row r="478">
          <cell r="A478" t="str">
            <v>373ID</v>
          </cell>
          <cell r="B478" t="str">
            <v>373</v>
          </cell>
          <cell r="D478">
            <v>618578.57999999996</v>
          </cell>
          <cell r="F478" t="str">
            <v>364WYU</v>
          </cell>
          <cell r="G478" t="str">
            <v>364</v>
          </cell>
          <cell r="I478">
            <v>19855616.689230699</v>
          </cell>
        </row>
        <row r="479">
          <cell r="A479" t="str">
            <v>373OR</v>
          </cell>
          <cell r="B479" t="str">
            <v>373</v>
          </cell>
          <cell r="D479">
            <v>22114089.91</v>
          </cell>
          <cell r="F479" t="str">
            <v>365CA</v>
          </cell>
          <cell r="G479" t="str">
            <v>365</v>
          </cell>
          <cell r="I479">
            <v>32309911.909230702</v>
          </cell>
        </row>
        <row r="480">
          <cell r="A480" t="str">
            <v>373UT</v>
          </cell>
          <cell r="B480" t="str">
            <v>373</v>
          </cell>
          <cell r="D480">
            <v>23767481.890000001</v>
          </cell>
          <cell r="F480" t="str">
            <v>365ID</v>
          </cell>
          <cell r="G480" t="str">
            <v>365</v>
          </cell>
          <cell r="I480">
            <v>34499089.864615299</v>
          </cell>
        </row>
        <row r="481">
          <cell r="A481" t="str">
            <v>373WA</v>
          </cell>
          <cell r="B481" t="str">
            <v>373</v>
          </cell>
          <cell r="D481">
            <v>3992505.5</v>
          </cell>
          <cell r="F481" t="str">
            <v>365OR</v>
          </cell>
          <cell r="G481" t="str">
            <v>365</v>
          </cell>
          <cell r="I481">
            <v>231156536.47</v>
          </cell>
        </row>
        <row r="482">
          <cell r="A482" t="str">
            <v>373WYP</v>
          </cell>
          <cell r="B482" t="str">
            <v>373</v>
          </cell>
          <cell r="D482">
            <v>7695347.25</v>
          </cell>
          <cell r="F482" t="str">
            <v>365UT</v>
          </cell>
          <cell r="G482" t="str">
            <v>365</v>
          </cell>
          <cell r="I482">
            <v>205437531.82384601</v>
          </cell>
        </row>
        <row r="483">
          <cell r="A483" t="str">
            <v>373WYU</v>
          </cell>
          <cell r="B483" t="str">
            <v>373</v>
          </cell>
          <cell r="D483">
            <v>2233780.94</v>
          </cell>
          <cell r="F483" t="str">
            <v>365WA</v>
          </cell>
          <cell r="G483" t="str">
            <v>365</v>
          </cell>
          <cell r="I483">
            <v>57365831.242307603</v>
          </cell>
        </row>
        <row r="484">
          <cell r="A484" t="str">
            <v>389CA</v>
          </cell>
          <cell r="B484" t="str">
            <v>389</v>
          </cell>
          <cell r="D484">
            <v>635346.82999999996</v>
          </cell>
          <cell r="F484" t="str">
            <v>365WYP</v>
          </cell>
          <cell r="G484" t="str">
            <v>365</v>
          </cell>
          <cell r="I484">
            <v>81869141.107692301</v>
          </cell>
        </row>
        <row r="485">
          <cell r="A485" t="str">
            <v>389CN</v>
          </cell>
          <cell r="B485" t="str">
            <v>389</v>
          </cell>
          <cell r="D485">
            <v>1128505.79</v>
          </cell>
          <cell r="F485" t="str">
            <v>365WYU</v>
          </cell>
          <cell r="G485" t="str">
            <v>365</v>
          </cell>
          <cell r="I485">
            <v>11033124.703076901</v>
          </cell>
        </row>
        <row r="486">
          <cell r="A486" t="str">
            <v>389DGU</v>
          </cell>
          <cell r="B486" t="str">
            <v>389</v>
          </cell>
          <cell r="D486">
            <v>332.32</v>
          </cell>
          <cell r="F486" t="str">
            <v>366CA</v>
          </cell>
          <cell r="G486" t="str">
            <v>366</v>
          </cell>
          <cell r="I486">
            <v>15435453.259230699</v>
          </cell>
        </row>
        <row r="487">
          <cell r="A487" t="str">
            <v>389ID</v>
          </cell>
          <cell r="B487" t="str">
            <v>389</v>
          </cell>
          <cell r="D487">
            <v>197638.82</v>
          </cell>
          <cell r="F487" t="str">
            <v>366ID</v>
          </cell>
          <cell r="G487" t="str">
            <v>366</v>
          </cell>
          <cell r="I487">
            <v>7750764.9276922997</v>
          </cell>
        </row>
        <row r="488">
          <cell r="A488" t="str">
            <v>389OR</v>
          </cell>
          <cell r="B488" t="str">
            <v>389</v>
          </cell>
          <cell r="D488">
            <v>4600811.09</v>
          </cell>
          <cell r="F488" t="str">
            <v>366OR</v>
          </cell>
          <cell r="G488" t="str">
            <v>366</v>
          </cell>
          <cell r="I488">
            <v>83181163.429999903</v>
          </cell>
        </row>
        <row r="489">
          <cell r="A489" t="str">
            <v>389SG</v>
          </cell>
          <cell r="B489" t="str">
            <v>389</v>
          </cell>
          <cell r="D489">
            <v>1227.55</v>
          </cell>
          <cell r="F489" t="str">
            <v>366UT</v>
          </cell>
          <cell r="G489" t="str">
            <v>366</v>
          </cell>
          <cell r="I489">
            <v>165286908.94922999</v>
          </cell>
        </row>
        <row r="490">
          <cell r="A490" t="str">
            <v>389SO</v>
          </cell>
          <cell r="B490" t="str">
            <v>389</v>
          </cell>
          <cell r="D490">
            <v>5596700.2199999997</v>
          </cell>
          <cell r="F490" t="str">
            <v>366WA</v>
          </cell>
          <cell r="G490" t="str">
            <v>366</v>
          </cell>
          <cell r="I490">
            <v>15815337.334615299</v>
          </cell>
        </row>
        <row r="491">
          <cell r="A491" t="str">
            <v>389UT</v>
          </cell>
          <cell r="B491" t="str">
            <v>389</v>
          </cell>
          <cell r="D491">
            <v>4018301.73</v>
          </cell>
          <cell r="F491" t="str">
            <v>366WYP</v>
          </cell>
          <cell r="G491" t="str">
            <v>366</v>
          </cell>
          <cell r="I491">
            <v>13495794.446923001</v>
          </cell>
        </row>
        <row r="492">
          <cell r="A492" t="str">
            <v>389WA</v>
          </cell>
          <cell r="B492" t="str">
            <v>389</v>
          </cell>
          <cell r="D492">
            <v>1098826.3500000001</v>
          </cell>
          <cell r="F492" t="str">
            <v>366WYU</v>
          </cell>
          <cell r="G492" t="str">
            <v>366</v>
          </cell>
          <cell r="I492">
            <v>3828521.3061538399</v>
          </cell>
        </row>
        <row r="493">
          <cell r="A493" t="str">
            <v>389WYP</v>
          </cell>
          <cell r="B493" t="str">
            <v>389</v>
          </cell>
          <cell r="D493">
            <v>1731379.03</v>
          </cell>
          <cell r="F493" t="str">
            <v>367CA</v>
          </cell>
          <cell r="G493" t="str">
            <v>367</v>
          </cell>
          <cell r="I493">
            <v>16873108.828461502</v>
          </cell>
        </row>
        <row r="494">
          <cell r="A494" t="str">
            <v>389WYU</v>
          </cell>
          <cell r="B494" t="str">
            <v>389</v>
          </cell>
          <cell r="D494">
            <v>528370.06999999995</v>
          </cell>
          <cell r="F494" t="str">
            <v>367ID</v>
          </cell>
          <cell r="G494" t="str">
            <v>367</v>
          </cell>
          <cell r="I494">
            <v>24318664.463846099</v>
          </cell>
        </row>
        <row r="495">
          <cell r="A495" t="str">
            <v>390CA</v>
          </cell>
          <cell r="B495" t="str">
            <v>390</v>
          </cell>
          <cell r="D495">
            <v>3313179.69</v>
          </cell>
          <cell r="F495" t="str">
            <v>367OR</v>
          </cell>
          <cell r="G495" t="str">
            <v>367</v>
          </cell>
          <cell r="I495">
            <v>154514016.01538399</v>
          </cell>
        </row>
        <row r="496">
          <cell r="A496" t="str">
            <v>390CN</v>
          </cell>
          <cell r="B496" t="str">
            <v>390</v>
          </cell>
          <cell r="D496">
            <v>12314660.130000001</v>
          </cell>
          <cell r="F496" t="str">
            <v>367UT</v>
          </cell>
          <cell r="G496" t="str">
            <v>367</v>
          </cell>
          <cell r="I496">
            <v>459338479.76538402</v>
          </cell>
        </row>
        <row r="497">
          <cell r="A497" t="str">
            <v>390DGP</v>
          </cell>
          <cell r="B497" t="str">
            <v>390</v>
          </cell>
          <cell r="D497">
            <v>355885.6</v>
          </cell>
          <cell r="F497" t="str">
            <v>367WA</v>
          </cell>
          <cell r="G497" t="str">
            <v>367</v>
          </cell>
          <cell r="I497">
            <v>21515976.086922999</v>
          </cell>
        </row>
        <row r="498">
          <cell r="A498" t="str">
            <v>390DGU</v>
          </cell>
          <cell r="B498" t="str">
            <v>390</v>
          </cell>
          <cell r="D498">
            <v>1638043.31</v>
          </cell>
          <cell r="F498" t="str">
            <v>367WYP</v>
          </cell>
          <cell r="G498" t="str">
            <v>367</v>
          </cell>
          <cell r="I498">
            <v>31286160.431538399</v>
          </cell>
        </row>
        <row r="499">
          <cell r="A499" t="str">
            <v>390ID</v>
          </cell>
          <cell r="B499" t="str">
            <v>390</v>
          </cell>
          <cell r="D499">
            <v>10173966.02</v>
          </cell>
          <cell r="F499" t="str">
            <v>367WYU</v>
          </cell>
          <cell r="G499" t="str">
            <v>367</v>
          </cell>
          <cell r="I499">
            <v>16374352.628461501</v>
          </cell>
        </row>
        <row r="500">
          <cell r="A500" t="str">
            <v>390OR</v>
          </cell>
          <cell r="B500" t="str">
            <v>390</v>
          </cell>
          <cell r="D500">
            <v>36558298.439999998</v>
          </cell>
          <cell r="F500" t="str">
            <v>368CA</v>
          </cell>
          <cell r="G500" t="str">
            <v>368</v>
          </cell>
          <cell r="I500">
            <v>47280465.408461504</v>
          </cell>
        </row>
        <row r="501">
          <cell r="A501" t="str">
            <v>390SG</v>
          </cell>
          <cell r="B501" t="str">
            <v>390</v>
          </cell>
          <cell r="D501">
            <v>5345735.59</v>
          </cell>
          <cell r="F501" t="str">
            <v>368ID</v>
          </cell>
          <cell r="G501" t="str">
            <v>368</v>
          </cell>
          <cell r="I501">
            <v>68551820.9646153</v>
          </cell>
        </row>
        <row r="502">
          <cell r="A502" t="str">
            <v>390SO</v>
          </cell>
          <cell r="B502" t="str">
            <v>390</v>
          </cell>
          <cell r="D502">
            <v>106475576.92</v>
          </cell>
          <cell r="F502" t="str">
            <v>368OR</v>
          </cell>
          <cell r="G502" t="str">
            <v>368</v>
          </cell>
          <cell r="I502">
            <v>387605861.53922999</v>
          </cell>
        </row>
        <row r="503">
          <cell r="A503" t="str">
            <v>390UT</v>
          </cell>
          <cell r="B503" t="str">
            <v>390</v>
          </cell>
          <cell r="D503">
            <v>39728804.979999997</v>
          </cell>
          <cell r="F503" t="str">
            <v>368UT</v>
          </cell>
          <cell r="G503" t="str">
            <v>368</v>
          </cell>
          <cell r="I503">
            <v>415156078.10615301</v>
          </cell>
        </row>
        <row r="504">
          <cell r="A504" t="str">
            <v>390WA</v>
          </cell>
          <cell r="B504" t="str">
            <v>390</v>
          </cell>
          <cell r="D504">
            <v>13877468.380000001</v>
          </cell>
          <cell r="F504" t="str">
            <v>368WA</v>
          </cell>
          <cell r="G504" t="str">
            <v>368</v>
          </cell>
          <cell r="I504">
            <v>96600181.336153805</v>
          </cell>
        </row>
        <row r="505">
          <cell r="A505" t="str">
            <v>390WYP</v>
          </cell>
          <cell r="B505" t="str">
            <v>390</v>
          </cell>
          <cell r="D505">
            <v>14454695.949999999</v>
          </cell>
          <cell r="F505" t="str">
            <v>368WYP</v>
          </cell>
          <cell r="G505" t="str">
            <v>368</v>
          </cell>
          <cell r="I505">
            <v>80221638.177692294</v>
          </cell>
        </row>
        <row r="506">
          <cell r="A506" t="str">
            <v>390WYU</v>
          </cell>
          <cell r="B506" t="str">
            <v>390</v>
          </cell>
          <cell r="D506">
            <v>2566926.62</v>
          </cell>
          <cell r="F506" t="str">
            <v>368WYU</v>
          </cell>
          <cell r="G506" t="str">
            <v>368</v>
          </cell>
          <cell r="I506">
            <v>12732268.4138461</v>
          </cell>
        </row>
        <row r="507">
          <cell r="A507" t="str">
            <v>391CA</v>
          </cell>
          <cell r="B507" t="str">
            <v>391</v>
          </cell>
          <cell r="D507">
            <v>245254.49</v>
          </cell>
          <cell r="F507" t="str">
            <v>369CA</v>
          </cell>
          <cell r="G507" t="str">
            <v>369</v>
          </cell>
          <cell r="I507">
            <v>22873184.471538398</v>
          </cell>
        </row>
        <row r="508">
          <cell r="A508" t="str">
            <v>391CN</v>
          </cell>
          <cell r="B508" t="str">
            <v>391</v>
          </cell>
          <cell r="D508">
            <v>8451759.7200000007</v>
          </cell>
          <cell r="F508" t="str">
            <v>369ID</v>
          </cell>
          <cell r="G508" t="str">
            <v>369</v>
          </cell>
          <cell r="I508">
            <v>29705821.5746153</v>
          </cell>
        </row>
        <row r="509">
          <cell r="A509" t="str">
            <v>391DGU</v>
          </cell>
          <cell r="B509" t="str">
            <v>391</v>
          </cell>
          <cell r="D509">
            <v>5295.12</v>
          </cell>
          <cell r="F509" t="str">
            <v>369OR</v>
          </cell>
          <cell r="G509" t="str">
            <v>369</v>
          </cell>
          <cell r="I509">
            <v>222008558.28307599</v>
          </cell>
        </row>
        <row r="510">
          <cell r="A510" t="str">
            <v>391ID</v>
          </cell>
          <cell r="B510" t="str">
            <v>391</v>
          </cell>
          <cell r="D510">
            <v>738611.06</v>
          </cell>
          <cell r="F510" t="str">
            <v>369UT</v>
          </cell>
          <cell r="G510" t="str">
            <v>369</v>
          </cell>
          <cell r="I510">
            <v>219624278.306153</v>
          </cell>
        </row>
        <row r="511">
          <cell r="A511" t="str">
            <v>391OR</v>
          </cell>
          <cell r="B511" t="str">
            <v>391</v>
          </cell>
          <cell r="D511">
            <v>3996511.78</v>
          </cell>
          <cell r="F511" t="str">
            <v>369WA</v>
          </cell>
          <cell r="G511" t="str">
            <v>369</v>
          </cell>
          <cell r="I511">
            <v>50322980.179230697</v>
          </cell>
        </row>
        <row r="512">
          <cell r="A512" t="str">
            <v>391SE</v>
          </cell>
          <cell r="B512" t="str">
            <v>391</v>
          </cell>
          <cell r="D512">
            <v>61520.66</v>
          </cell>
          <cell r="F512" t="str">
            <v>369WYP</v>
          </cell>
          <cell r="G512" t="str">
            <v>369</v>
          </cell>
          <cell r="I512">
            <v>38181178.281538397</v>
          </cell>
        </row>
        <row r="513">
          <cell r="A513" t="str">
            <v>391SG</v>
          </cell>
          <cell r="B513" t="str">
            <v>391</v>
          </cell>
          <cell r="D513">
            <v>4659873.18</v>
          </cell>
          <cell r="F513" t="str">
            <v>369WYU</v>
          </cell>
          <cell r="G513" t="str">
            <v>369</v>
          </cell>
          <cell r="I513">
            <v>9885220.3723076899</v>
          </cell>
        </row>
        <row r="514">
          <cell r="A514" t="str">
            <v>391SO</v>
          </cell>
          <cell r="B514" t="str">
            <v>391</v>
          </cell>
          <cell r="D514">
            <v>55197006.420000002</v>
          </cell>
          <cell r="F514" t="str">
            <v>370CA</v>
          </cell>
          <cell r="G514" t="str">
            <v>370</v>
          </cell>
          <cell r="I514">
            <v>3889593.5761538399</v>
          </cell>
        </row>
        <row r="515">
          <cell r="A515" t="str">
            <v>391SSGCH</v>
          </cell>
          <cell r="B515" t="str">
            <v>391</v>
          </cell>
          <cell r="D515">
            <v>90667.14</v>
          </cell>
          <cell r="F515" t="str">
            <v>370ID</v>
          </cell>
          <cell r="G515" t="str">
            <v>370</v>
          </cell>
          <cell r="I515">
            <v>13886770.359999999</v>
          </cell>
        </row>
        <row r="516">
          <cell r="A516" t="str">
            <v>391UT</v>
          </cell>
          <cell r="B516" t="str">
            <v>391</v>
          </cell>
          <cell r="D516">
            <v>2805148.84</v>
          </cell>
          <cell r="F516" t="str">
            <v>370OR</v>
          </cell>
          <cell r="G516" t="str">
            <v>370</v>
          </cell>
          <cell r="I516">
            <v>59771897.676153801</v>
          </cell>
        </row>
        <row r="517">
          <cell r="A517" t="str">
            <v>391WA</v>
          </cell>
          <cell r="B517" t="str">
            <v>391</v>
          </cell>
          <cell r="D517">
            <v>1390094.68</v>
          </cell>
          <cell r="F517" t="str">
            <v>370UT</v>
          </cell>
          <cell r="G517" t="str">
            <v>370</v>
          </cell>
          <cell r="I517">
            <v>72780106.209999993</v>
          </cell>
        </row>
        <row r="518">
          <cell r="A518" t="str">
            <v>391WYP</v>
          </cell>
          <cell r="B518" t="str">
            <v>391</v>
          </cell>
          <cell r="D518">
            <v>2894753.07</v>
          </cell>
          <cell r="F518" t="str">
            <v>370WA</v>
          </cell>
          <cell r="G518" t="str">
            <v>370</v>
          </cell>
          <cell r="I518">
            <v>13234098.763846099</v>
          </cell>
        </row>
        <row r="519">
          <cell r="A519" t="str">
            <v>391WYU</v>
          </cell>
          <cell r="B519" t="str">
            <v>391</v>
          </cell>
          <cell r="D519">
            <v>111475.88</v>
          </cell>
          <cell r="F519" t="str">
            <v>370WYP</v>
          </cell>
          <cell r="G519" t="str">
            <v>370</v>
          </cell>
          <cell r="I519">
            <v>11900128.1384615</v>
          </cell>
        </row>
        <row r="520">
          <cell r="A520" t="str">
            <v>392CA</v>
          </cell>
          <cell r="B520" t="str">
            <v>392</v>
          </cell>
          <cell r="D520">
            <v>2039642.81</v>
          </cell>
          <cell r="F520" t="str">
            <v>370WYU</v>
          </cell>
          <cell r="G520" t="str">
            <v>370</v>
          </cell>
          <cell r="I520">
            <v>2399825.9269230701</v>
          </cell>
        </row>
        <row r="521">
          <cell r="A521" t="str">
            <v>392DGP</v>
          </cell>
          <cell r="B521" t="str">
            <v>392</v>
          </cell>
          <cell r="D521">
            <v>119115.85</v>
          </cell>
          <cell r="F521" t="str">
            <v>371CA</v>
          </cell>
          <cell r="G521" t="str">
            <v>371</v>
          </cell>
          <cell r="I521">
            <v>271322.957692308</v>
          </cell>
        </row>
        <row r="522">
          <cell r="A522" t="str">
            <v>392DGU</v>
          </cell>
          <cell r="B522" t="str">
            <v>392</v>
          </cell>
          <cell r="D522">
            <v>779128.98</v>
          </cell>
          <cell r="F522" t="str">
            <v>371ID</v>
          </cell>
          <cell r="G522" t="str">
            <v>371</v>
          </cell>
          <cell r="I522">
            <v>169281.895384615</v>
          </cell>
        </row>
        <row r="523">
          <cell r="A523" t="str">
            <v>392ID</v>
          </cell>
          <cell r="B523" t="str">
            <v>392</v>
          </cell>
          <cell r="D523">
            <v>5372641.5199999996</v>
          </cell>
          <cell r="F523" t="str">
            <v>371OR</v>
          </cell>
          <cell r="G523" t="str">
            <v>371</v>
          </cell>
          <cell r="I523">
            <v>2470443.4469230701</v>
          </cell>
        </row>
        <row r="524">
          <cell r="A524" t="str">
            <v>392OR</v>
          </cell>
          <cell r="B524" t="str">
            <v>392</v>
          </cell>
          <cell r="D524">
            <v>21963493.66</v>
          </cell>
          <cell r="F524" t="str">
            <v>371UT</v>
          </cell>
          <cell r="G524" t="str">
            <v>371</v>
          </cell>
          <cell r="I524">
            <v>4433666.5261538401</v>
          </cell>
        </row>
        <row r="525">
          <cell r="A525" t="str">
            <v>392SE</v>
          </cell>
          <cell r="B525" t="str">
            <v>392</v>
          </cell>
          <cell r="D525">
            <v>404148</v>
          </cell>
          <cell r="F525" t="str">
            <v>371WA</v>
          </cell>
          <cell r="G525" t="str">
            <v>371</v>
          </cell>
          <cell r="I525">
            <v>523306.8</v>
          </cell>
        </row>
        <row r="526">
          <cell r="A526" t="str">
            <v>392SG</v>
          </cell>
          <cell r="B526" t="str">
            <v>392</v>
          </cell>
          <cell r="D526">
            <v>17841846.559999999</v>
          </cell>
          <cell r="F526" t="str">
            <v>371WYP</v>
          </cell>
          <cell r="G526" t="str">
            <v>371</v>
          </cell>
          <cell r="I526">
            <v>781110.41846153897</v>
          </cell>
        </row>
        <row r="527">
          <cell r="A527" t="str">
            <v>392SO</v>
          </cell>
          <cell r="B527" t="str">
            <v>392</v>
          </cell>
          <cell r="D527">
            <v>6663843.4900000002</v>
          </cell>
          <cell r="F527" t="str">
            <v>371WYU</v>
          </cell>
          <cell r="G527" t="str">
            <v>371</v>
          </cell>
          <cell r="I527">
            <v>148415.233076923</v>
          </cell>
        </row>
        <row r="528">
          <cell r="A528" t="str">
            <v>392SSGCH</v>
          </cell>
          <cell r="B528" t="str">
            <v>392</v>
          </cell>
          <cell r="D528">
            <v>343984</v>
          </cell>
          <cell r="F528" t="str">
            <v>373CA</v>
          </cell>
          <cell r="G528" t="str">
            <v>373</v>
          </cell>
          <cell r="I528">
            <v>670934.19769230799</v>
          </cell>
        </row>
        <row r="529">
          <cell r="A529" t="str">
            <v>392SSGCT</v>
          </cell>
          <cell r="B529" t="str">
            <v>392</v>
          </cell>
          <cell r="D529">
            <v>44655.09</v>
          </cell>
          <cell r="F529" t="str">
            <v>373ID</v>
          </cell>
          <cell r="G529" t="str">
            <v>373</v>
          </cell>
          <cell r="I529">
            <v>617166.78923076903</v>
          </cell>
        </row>
        <row r="530">
          <cell r="A530" t="str">
            <v>392UT</v>
          </cell>
          <cell r="B530" t="str">
            <v>392</v>
          </cell>
          <cell r="D530">
            <v>32380214.449999999</v>
          </cell>
          <cell r="F530" t="str">
            <v>373OR</v>
          </cell>
          <cell r="G530" t="str">
            <v>373</v>
          </cell>
          <cell r="I530">
            <v>21961746.4207692</v>
          </cell>
        </row>
        <row r="531">
          <cell r="A531" t="str">
            <v>392WA</v>
          </cell>
          <cell r="B531" t="str">
            <v>392</v>
          </cell>
          <cell r="D531">
            <v>4998546.07</v>
          </cell>
          <cell r="F531" t="str">
            <v>373UT</v>
          </cell>
          <cell r="G531" t="str">
            <v>373</v>
          </cell>
          <cell r="I531">
            <v>23692295.471538398</v>
          </cell>
        </row>
        <row r="532">
          <cell r="A532" t="str">
            <v>392WYP</v>
          </cell>
          <cell r="B532" t="str">
            <v>392</v>
          </cell>
          <cell r="D532">
            <v>7932240.7699999996</v>
          </cell>
          <cell r="F532" t="str">
            <v>373WA</v>
          </cell>
          <cell r="G532" t="str">
            <v>373</v>
          </cell>
          <cell r="I532">
            <v>3978910.93307692</v>
          </cell>
        </row>
        <row r="533">
          <cell r="A533" t="str">
            <v>392WYU</v>
          </cell>
          <cell r="B533" t="str">
            <v>392</v>
          </cell>
          <cell r="D533">
            <v>1667938.58</v>
          </cell>
          <cell r="F533" t="str">
            <v>373WYP</v>
          </cell>
          <cell r="G533" t="str">
            <v>373</v>
          </cell>
          <cell r="I533">
            <v>7638224.40615384</v>
          </cell>
        </row>
        <row r="534">
          <cell r="A534" t="str">
            <v>393CA</v>
          </cell>
          <cell r="B534" t="str">
            <v>393</v>
          </cell>
          <cell r="D534">
            <v>198276.61</v>
          </cell>
          <cell r="F534" t="str">
            <v>373WYU</v>
          </cell>
          <cell r="G534" t="str">
            <v>373</v>
          </cell>
          <cell r="I534">
            <v>2222043.14846153</v>
          </cell>
        </row>
        <row r="535">
          <cell r="A535" t="str">
            <v>393DGP</v>
          </cell>
          <cell r="B535" t="str">
            <v>393</v>
          </cell>
          <cell r="D535">
            <v>69749.95</v>
          </cell>
          <cell r="F535" t="str">
            <v>389CA</v>
          </cell>
          <cell r="G535" t="str">
            <v>389</v>
          </cell>
          <cell r="I535">
            <v>249705.24846153799</v>
          </cell>
        </row>
        <row r="536">
          <cell r="A536" t="str">
            <v>393DGU</v>
          </cell>
          <cell r="B536" t="str">
            <v>393</v>
          </cell>
          <cell r="D536">
            <v>268272.18</v>
          </cell>
          <cell r="F536" t="str">
            <v>389CN</v>
          </cell>
          <cell r="G536" t="str">
            <v>389</v>
          </cell>
          <cell r="I536">
            <v>1128505.79</v>
          </cell>
        </row>
        <row r="537">
          <cell r="A537" t="str">
            <v>393ID</v>
          </cell>
          <cell r="B537" t="str">
            <v>393</v>
          </cell>
          <cell r="D537">
            <v>458102.22</v>
          </cell>
          <cell r="F537" t="str">
            <v>389DGU</v>
          </cell>
          <cell r="G537" t="str">
            <v>389</v>
          </cell>
          <cell r="I537">
            <v>332.32</v>
          </cell>
        </row>
        <row r="538">
          <cell r="A538" t="str">
            <v>393OR</v>
          </cell>
          <cell r="B538" t="str">
            <v>393</v>
          </cell>
          <cell r="D538">
            <v>2795009.09</v>
          </cell>
          <cell r="F538" t="str">
            <v>389ID</v>
          </cell>
          <cell r="G538" t="str">
            <v>389</v>
          </cell>
          <cell r="I538">
            <v>197638.82</v>
          </cell>
        </row>
        <row r="539">
          <cell r="A539" t="str">
            <v>393SG</v>
          </cell>
          <cell r="B539" t="str">
            <v>393</v>
          </cell>
          <cell r="D539">
            <v>4708909.72</v>
          </cell>
          <cell r="F539" t="str">
            <v>389OR</v>
          </cell>
          <cell r="G539" t="str">
            <v>389</v>
          </cell>
          <cell r="I539">
            <v>3166026.9176922999</v>
          </cell>
        </row>
        <row r="540">
          <cell r="A540" t="str">
            <v>393SO</v>
          </cell>
          <cell r="B540" t="str">
            <v>393</v>
          </cell>
          <cell r="D540">
            <v>324919.37</v>
          </cell>
          <cell r="F540" t="str">
            <v>389SG</v>
          </cell>
          <cell r="G540" t="str">
            <v>389</v>
          </cell>
          <cell r="I540">
            <v>1227.55</v>
          </cell>
        </row>
        <row r="541">
          <cell r="A541" t="str">
            <v>393SSGCT</v>
          </cell>
          <cell r="B541" t="str">
            <v>393</v>
          </cell>
          <cell r="D541">
            <v>53970.76</v>
          </cell>
          <cell r="F541" t="str">
            <v>389SO</v>
          </cell>
          <cell r="G541" t="str">
            <v>389</v>
          </cell>
          <cell r="I541">
            <v>5597325.43846153</v>
          </cell>
        </row>
        <row r="542">
          <cell r="A542" t="str">
            <v>393UT</v>
          </cell>
          <cell r="B542" t="str">
            <v>393</v>
          </cell>
          <cell r="D542">
            <v>3443028.13</v>
          </cell>
          <cell r="F542" t="str">
            <v>389UT</v>
          </cell>
          <cell r="G542" t="str">
            <v>389</v>
          </cell>
          <cell r="I542">
            <v>4018301.7299999902</v>
          </cell>
        </row>
        <row r="543">
          <cell r="A543" t="str">
            <v>393WA</v>
          </cell>
          <cell r="B543" t="str">
            <v>393</v>
          </cell>
          <cell r="D543">
            <v>580484.79</v>
          </cell>
          <cell r="F543" t="str">
            <v>389WA</v>
          </cell>
          <cell r="G543" t="str">
            <v>389</v>
          </cell>
          <cell r="I543">
            <v>1098826.3500000001</v>
          </cell>
        </row>
        <row r="544">
          <cell r="A544" t="str">
            <v>393WYP</v>
          </cell>
          <cell r="B544" t="str">
            <v>393</v>
          </cell>
          <cell r="D544">
            <v>1053467.3999999999</v>
          </cell>
          <cell r="F544" t="str">
            <v>389WYP</v>
          </cell>
          <cell r="G544" t="str">
            <v>389</v>
          </cell>
          <cell r="I544">
            <v>470205.43</v>
          </cell>
        </row>
        <row r="545">
          <cell r="A545" t="str">
            <v>393WYU</v>
          </cell>
          <cell r="B545" t="str">
            <v>393</v>
          </cell>
          <cell r="D545">
            <v>98621.19</v>
          </cell>
          <cell r="F545" t="str">
            <v>389WYU</v>
          </cell>
          <cell r="G545" t="str">
            <v>389</v>
          </cell>
          <cell r="I545">
            <v>528370.06999999995</v>
          </cell>
        </row>
        <row r="546">
          <cell r="A546" t="str">
            <v>394CA</v>
          </cell>
          <cell r="B546" t="str">
            <v>394</v>
          </cell>
          <cell r="D546">
            <v>778327.6</v>
          </cell>
          <cell r="F546" t="str">
            <v>390CA</v>
          </cell>
          <cell r="G546" t="str">
            <v>390</v>
          </cell>
          <cell r="I546">
            <v>3047117.4753846098</v>
          </cell>
        </row>
        <row r="547">
          <cell r="A547" t="str">
            <v>394DGP</v>
          </cell>
          <cell r="B547" t="str">
            <v>394</v>
          </cell>
          <cell r="D547">
            <v>1342024.95</v>
          </cell>
          <cell r="F547" t="str">
            <v>390CN</v>
          </cell>
          <cell r="G547" t="str">
            <v>390</v>
          </cell>
          <cell r="I547">
            <v>12313527.692307601</v>
          </cell>
        </row>
        <row r="548">
          <cell r="A548" t="str">
            <v>394DGU</v>
          </cell>
          <cell r="B548" t="str">
            <v>394</v>
          </cell>
          <cell r="D548">
            <v>907806.77</v>
          </cell>
          <cell r="F548" t="str">
            <v>390DGP</v>
          </cell>
          <cell r="G548" t="str">
            <v>390</v>
          </cell>
          <cell r="I548">
            <v>356225.26153846201</v>
          </cell>
        </row>
        <row r="549">
          <cell r="A549" t="str">
            <v>394ID</v>
          </cell>
          <cell r="B549" t="str">
            <v>394</v>
          </cell>
          <cell r="D549">
            <v>1904906.57</v>
          </cell>
          <cell r="F549" t="str">
            <v>390DGU</v>
          </cell>
          <cell r="G549" t="str">
            <v>390</v>
          </cell>
          <cell r="I549">
            <v>1638182.15615384</v>
          </cell>
        </row>
        <row r="550">
          <cell r="A550" t="str">
            <v>394OR</v>
          </cell>
          <cell r="B550" t="str">
            <v>394</v>
          </cell>
          <cell r="D550">
            <v>10525491.42</v>
          </cell>
          <cell r="F550" t="str">
            <v>390ID</v>
          </cell>
          <cell r="G550" t="str">
            <v>390</v>
          </cell>
          <cell r="I550">
            <v>10036874.5861538</v>
          </cell>
        </row>
        <row r="551">
          <cell r="A551" t="str">
            <v>394SE</v>
          </cell>
          <cell r="B551" t="str">
            <v>394</v>
          </cell>
          <cell r="D551">
            <v>7106.36</v>
          </cell>
          <cell r="F551" t="str">
            <v>390OR</v>
          </cell>
          <cell r="G551" t="str">
            <v>390</v>
          </cell>
          <cell r="I551">
            <v>34374377.263076901</v>
          </cell>
        </row>
        <row r="552">
          <cell r="A552" t="str">
            <v>394SG</v>
          </cell>
          <cell r="B552" t="str">
            <v>394</v>
          </cell>
          <cell r="D552">
            <v>21177705.190000001</v>
          </cell>
          <cell r="F552" t="str">
            <v>390SG</v>
          </cell>
          <cell r="G552" t="str">
            <v>390</v>
          </cell>
          <cell r="I552">
            <v>5148855.4107692298</v>
          </cell>
        </row>
        <row r="553">
          <cell r="A553" t="str">
            <v>394SO</v>
          </cell>
          <cell r="B553" t="str">
            <v>394</v>
          </cell>
          <cell r="D553">
            <v>3801734.56</v>
          </cell>
          <cell r="F553" t="str">
            <v>390SO</v>
          </cell>
          <cell r="G553" t="str">
            <v>390</v>
          </cell>
          <cell r="I553">
            <v>104247391.658461</v>
          </cell>
        </row>
        <row r="554">
          <cell r="A554" t="str">
            <v>394SSGCH</v>
          </cell>
          <cell r="B554" t="str">
            <v>394</v>
          </cell>
          <cell r="D554">
            <v>1817198.89</v>
          </cell>
          <cell r="F554" t="str">
            <v>390UT</v>
          </cell>
          <cell r="G554" t="str">
            <v>390</v>
          </cell>
          <cell r="I554">
            <v>38103246.962307602</v>
          </cell>
        </row>
        <row r="555">
          <cell r="A555" t="str">
            <v>394SSGCT</v>
          </cell>
          <cell r="B555" t="str">
            <v>394</v>
          </cell>
          <cell r="D555">
            <v>89913.38</v>
          </cell>
          <cell r="F555" t="str">
            <v>390WA</v>
          </cell>
          <cell r="G555" t="str">
            <v>390</v>
          </cell>
          <cell r="I555">
            <v>13851837.3899999</v>
          </cell>
        </row>
        <row r="556">
          <cell r="A556" t="str">
            <v>394UT</v>
          </cell>
          <cell r="B556" t="str">
            <v>394</v>
          </cell>
          <cell r="D556">
            <v>13111323.640000001</v>
          </cell>
          <cell r="F556" t="str">
            <v>390WYP</v>
          </cell>
          <cell r="G556" t="str">
            <v>390</v>
          </cell>
          <cell r="I556">
            <v>12118760.6615384</v>
          </cell>
        </row>
        <row r="557">
          <cell r="A557" t="str">
            <v>394WA</v>
          </cell>
          <cell r="B557" t="str">
            <v>394</v>
          </cell>
          <cell r="D557">
            <v>2696905.34</v>
          </cell>
          <cell r="F557" t="str">
            <v>390WYU</v>
          </cell>
          <cell r="G557" t="str">
            <v>390</v>
          </cell>
          <cell r="I557">
            <v>2463674.5099999998</v>
          </cell>
        </row>
        <row r="558">
          <cell r="A558" t="str">
            <v>394WYP</v>
          </cell>
          <cell r="B558" t="str">
            <v>394</v>
          </cell>
          <cell r="D558">
            <v>4017302.79</v>
          </cell>
          <cell r="F558" t="str">
            <v>391CA</v>
          </cell>
          <cell r="G558" t="str">
            <v>391</v>
          </cell>
          <cell r="I558">
            <v>232539.72923076901</v>
          </cell>
        </row>
        <row r="559">
          <cell r="A559" t="str">
            <v>394WYU</v>
          </cell>
          <cell r="B559" t="str">
            <v>394</v>
          </cell>
          <cell r="D559">
            <v>511487.85</v>
          </cell>
          <cell r="F559" t="str">
            <v>391CN</v>
          </cell>
          <cell r="G559" t="str">
            <v>391</v>
          </cell>
          <cell r="I559">
            <v>8297646.0861538397</v>
          </cell>
        </row>
        <row r="560">
          <cell r="A560" t="str">
            <v>395CA</v>
          </cell>
          <cell r="B560" t="str">
            <v>395</v>
          </cell>
          <cell r="D560">
            <v>482079.53</v>
          </cell>
          <cell r="F560" t="str">
            <v>391DGP</v>
          </cell>
          <cell r="G560" t="str">
            <v>391</v>
          </cell>
          <cell r="I560">
            <v>80.434615385000001</v>
          </cell>
        </row>
        <row r="561">
          <cell r="A561" t="str">
            <v>395DGP</v>
          </cell>
          <cell r="B561" t="str">
            <v>395</v>
          </cell>
          <cell r="D561">
            <v>1517.68</v>
          </cell>
          <cell r="F561" t="str">
            <v>391DGU</v>
          </cell>
          <cell r="G561" t="str">
            <v>391</v>
          </cell>
          <cell r="I561">
            <v>5295.12</v>
          </cell>
        </row>
        <row r="562">
          <cell r="A562" t="str">
            <v>395DGU</v>
          </cell>
          <cell r="B562" t="str">
            <v>395</v>
          </cell>
          <cell r="D562">
            <v>5370.69</v>
          </cell>
          <cell r="F562" t="str">
            <v>391ID</v>
          </cell>
          <cell r="G562" t="str">
            <v>391</v>
          </cell>
          <cell r="I562">
            <v>721618.00384615397</v>
          </cell>
        </row>
        <row r="563">
          <cell r="A563" t="str">
            <v>395ID</v>
          </cell>
          <cell r="B563" t="str">
            <v>395</v>
          </cell>
          <cell r="D563">
            <v>1413961.08</v>
          </cell>
          <cell r="F563" t="str">
            <v>391OR</v>
          </cell>
          <cell r="G563" t="str">
            <v>391</v>
          </cell>
          <cell r="I563">
            <v>3480010.4769230699</v>
          </cell>
        </row>
        <row r="564">
          <cell r="A564" t="str">
            <v>395OR</v>
          </cell>
          <cell r="B564" t="str">
            <v>395</v>
          </cell>
          <cell r="D564">
            <v>10324536.109999999</v>
          </cell>
          <cell r="F564" t="str">
            <v>391SE</v>
          </cell>
          <cell r="G564" t="str">
            <v>391</v>
          </cell>
          <cell r="I564">
            <v>68718.415384615</v>
          </cell>
        </row>
        <row r="565">
          <cell r="A565" t="str">
            <v>395SE</v>
          </cell>
          <cell r="B565" t="str">
            <v>395</v>
          </cell>
          <cell r="D565">
            <v>7593.35</v>
          </cell>
          <cell r="F565" t="str">
            <v>391SG</v>
          </cell>
          <cell r="G565" t="str">
            <v>391</v>
          </cell>
          <cell r="I565">
            <v>4636520.2923076898</v>
          </cell>
        </row>
        <row r="566">
          <cell r="A566" t="str">
            <v>395SG</v>
          </cell>
          <cell r="B566" t="str">
            <v>395</v>
          </cell>
          <cell r="D566">
            <v>6379281</v>
          </cell>
          <cell r="F566" t="str">
            <v>391SO</v>
          </cell>
          <cell r="G566" t="str">
            <v>391</v>
          </cell>
          <cell r="I566">
            <v>54396946.946923003</v>
          </cell>
        </row>
        <row r="567">
          <cell r="A567" t="str">
            <v>395SO</v>
          </cell>
          <cell r="B567" t="str">
            <v>395</v>
          </cell>
          <cell r="D567">
            <v>5719947.9800000004</v>
          </cell>
          <cell r="F567" t="str">
            <v>391SSGCH</v>
          </cell>
          <cell r="G567" t="str">
            <v>391</v>
          </cell>
          <cell r="I567">
            <v>84025.778461537993</v>
          </cell>
        </row>
        <row r="568">
          <cell r="A568" t="str">
            <v>395SSGCH</v>
          </cell>
          <cell r="B568" t="str">
            <v>395</v>
          </cell>
          <cell r="D568">
            <v>253000.61</v>
          </cell>
          <cell r="F568" t="str">
            <v>391UT</v>
          </cell>
          <cell r="G568" t="str">
            <v>391</v>
          </cell>
          <cell r="I568">
            <v>2532046.3692307598</v>
          </cell>
        </row>
        <row r="569">
          <cell r="A569" t="str">
            <v>395SSGCT</v>
          </cell>
          <cell r="B569" t="str">
            <v>395</v>
          </cell>
          <cell r="D569">
            <v>14021.51</v>
          </cell>
          <cell r="F569" t="str">
            <v>391WA</v>
          </cell>
          <cell r="G569" t="str">
            <v>391</v>
          </cell>
          <cell r="I569">
            <v>1385555.8307692299</v>
          </cell>
        </row>
        <row r="570">
          <cell r="A570" t="str">
            <v>395UT</v>
          </cell>
          <cell r="B570" t="str">
            <v>395</v>
          </cell>
          <cell r="D570">
            <v>7764976.0199999996</v>
          </cell>
          <cell r="F570" t="str">
            <v>391WYP</v>
          </cell>
          <cell r="G570" t="str">
            <v>391</v>
          </cell>
          <cell r="I570">
            <v>2771276.1107692299</v>
          </cell>
        </row>
        <row r="571">
          <cell r="A571" t="str">
            <v>395WA</v>
          </cell>
          <cell r="B571" t="str">
            <v>395</v>
          </cell>
          <cell r="D571">
            <v>2020542.93</v>
          </cell>
          <cell r="F571" t="str">
            <v>391WYU</v>
          </cell>
          <cell r="G571" t="str">
            <v>391</v>
          </cell>
          <cell r="I571">
            <v>98189.601538461997</v>
          </cell>
        </row>
        <row r="572">
          <cell r="A572" t="str">
            <v>395WYP</v>
          </cell>
          <cell r="B572" t="str">
            <v>395</v>
          </cell>
          <cell r="D572">
            <v>2842982.35</v>
          </cell>
          <cell r="F572" t="str">
            <v>392CA</v>
          </cell>
          <cell r="G572" t="str">
            <v>392</v>
          </cell>
          <cell r="I572">
            <v>1879327.65307692</v>
          </cell>
        </row>
        <row r="573">
          <cell r="A573" t="str">
            <v>395WYU</v>
          </cell>
          <cell r="B573" t="str">
            <v>395</v>
          </cell>
          <cell r="D573">
            <v>613654.55000000005</v>
          </cell>
          <cell r="F573" t="str">
            <v>392DGP</v>
          </cell>
          <cell r="G573" t="str">
            <v>392</v>
          </cell>
          <cell r="I573">
            <v>120195.85</v>
          </cell>
        </row>
        <row r="574">
          <cell r="A574" t="str">
            <v>396CA</v>
          </cell>
          <cell r="B574" t="str">
            <v>396</v>
          </cell>
          <cell r="D574">
            <v>4599757.16</v>
          </cell>
          <cell r="F574" t="str">
            <v>392DGU</v>
          </cell>
          <cell r="G574" t="str">
            <v>392</v>
          </cell>
          <cell r="I574">
            <v>779829.02692307695</v>
          </cell>
        </row>
        <row r="575">
          <cell r="A575" t="str">
            <v>396DGP</v>
          </cell>
          <cell r="B575" t="str">
            <v>396</v>
          </cell>
          <cell r="D575">
            <v>845108.12</v>
          </cell>
          <cell r="F575" t="str">
            <v>392ID</v>
          </cell>
          <cell r="G575" t="str">
            <v>392</v>
          </cell>
          <cell r="I575">
            <v>5196841.5799999898</v>
          </cell>
        </row>
        <row r="576">
          <cell r="A576" t="str">
            <v>396DGU</v>
          </cell>
          <cell r="B576" t="str">
            <v>396</v>
          </cell>
          <cell r="D576">
            <v>1574204.83</v>
          </cell>
          <cell r="F576" t="str">
            <v>392OR</v>
          </cell>
          <cell r="G576" t="str">
            <v>392</v>
          </cell>
          <cell r="I576">
            <v>21166769.389230698</v>
          </cell>
        </row>
        <row r="577">
          <cell r="A577" t="str">
            <v>396ID</v>
          </cell>
          <cell r="B577" t="str">
            <v>396</v>
          </cell>
          <cell r="D577">
            <v>8073762.9699999997</v>
          </cell>
          <cell r="F577" t="str">
            <v>392SE</v>
          </cell>
          <cell r="G577" t="str">
            <v>392</v>
          </cell>
          <cell r="I577">
            <v>404148</v>
          </cell>
        </row>
        <row r="578">
          <cell r="A578" t="str">
            <v>396OR</v>
          </cell>
          <cell r="B578" t="str">
            <v>396</v>
          </cell>
          <cell r="D578">
            <v>34233413.18</v>
          </cell>
          <cell r="F578" t="str">
            <v>392SG</v>
          </cell>
          <cell r="G578" t="str">
            <v>392</v>
          </cell>
          <cell r="I578">
            <v>17134926.546923</v>
          </cell>
        </row>
        <row r="579">
          <cell r="A579" t="str">
            <v>396SE</v>
          </cell>
          <cell r="B579" t="str">
            <v>396</v>
          </cell>
          <cell r="D579">
            <v>45031.42</v>
          </cell>
          <cell r="F579" t="str">
            <v>392SO</v>
          </cell>
          <cell r="G579" t="str">
            <v>392</v>
          </cell>
          <cell r="I579">
            <v>7174812.1361538405</v>
          </cell>
        </row>
        <row r="580">
          <cell r="A580" t="str">
            <v>396SG</v>
          </cell>
          <cell r="B580" t="str">
            <v>396</v>
          </cell>
          <cell r="D580">
            <v>33475258.699999999</v>
          </cell>
          <cell r="F580" t="str">
            <v>392SSGCH</v>
          </cell>
          <cell r="G580" t="str">
            <v>392</v>
          </cell>
          <cell r="I580">
            <v>343984</v>
          </cell>
        </row>
        <row r="581">
          <cell r="A581" t="str">
            <v>396SO</v>
          </cell>
          <cell r="B581" t="str">
            <v>396</v>
          </cell>
          <cell r="D581">
            <v>1028104.38</v>
          </cell>
          <cell r="F581" t="str">
            <v>392SSGCT</v>
          </cell>
          <cell r="G581" t="str">
            <v>392</v>
          </cell>
          <cell r="I581">
            <v>44655.09</v>
          </cell>
        </row>
        <row r="582">
          <cell r="A582" t="str">
            <v>396SSGCH</v>
          </cell>
          <cell r="B582" t="str">
            <v>396</v>
          </cell>
          <cell r="D582">
            <v>999837.19</v>
          </cell>
          <cell r="F582" t="str">
            <v>392UT</v>
          </cell>
          <cell r="G582" t="str">
            <v>392</v>
          </cell>
          <cell r="I582">
            <v>31371326.296923</v>
          </cell>
        </row>
        <row r="583">
          <cell r="A583" t="str">
            <v>396UT</v>
          </cell>
          <cell r="B583" t="str">
            <v>396</v>
          </cell>
          <cell r="D583">
            <v>42866340.159999996</v>
          </cell>
          <cell r="F583" t="str">
            <v>392WA</v>
          </cell>
          <cell r="G583" t="str">
            <v>392</v>
          </cell>
          <cell r="I583">
            <v>4778864.2584615303</v>
          </cell>
        </row>
        <row r="584">
          <cell r="A584" t="str">
            <v>396WA</v>
          </cell>
          <cell r="B584" t="str">
            <v>396</v>
          </cell>
          <cell r="D584">
            <v>8084470.6100000003</v>
          </cell>
          <cell r="F584" t="str">
            <v>392WYP</v>
          </cell>
          <cell r="G584" t="str">
            <v>392</v>
          </cell>
          <cell r="I584">
            <v>7786773.3530769199</v>
          </cell>
        </row>
        <row r="585">
          <cell r="A585" t="str">
            <v>396WYP</v>
          </cell>
          <cell r="B585" t="str">
            <v>396</v>
          </cell>
          <cell r="D585">
            <v>12108955.82</v>
          </cell>
          <cell r="F585" t="str">
            <v>392WYU</v>
          </cell>
          <cell r="G585" t="str">
            <v>392</v>
          </cell>
          <cell r="I585">
            <v>1526153.05692307</v>
          </cell>
        </row>
        <row r="586">
          <cell r="A586" t="str">
            <v>396WYU</v>
          </cell>
          <cell r="B586" t="str">
            <v>396</v>
          </cell>
          <cell r="D586">
            <v>2953011.88</v>
          </cell>
          <cell r="F586" t="str">
            <v>393CA</v>
          </cell>
          <cell r="G586" t="str">
            <v>393</v>
          </cell>
          <cell r="I586">
            <v>198613.19076923101</v>
          </cell>
        </row>
        <row r="587">
          <cell r="A587" t="str">
            <v>397CA</v>
          </cell>
          <cell r="B587" t="str">
            <v>397</v>
          </cell>
          <cell r="D587">
            <v>3179824.52</v>
          </cell>
          <cell r="F587" t="str">
            <v>393DGP</v>
          </cell>
          <cell r="G587" t="str">
            <v>393</v>
          </cell>
          <cell r="I587">
            <v>72725.426923077001</v>
          </cell>
        </row>
        <row r="588">
          <cell r="A588" t="str">
            <v>397CN</v>
          </cell>
          <cell r="B588" t="str">
            <v>397</v>
          </cell>
          <cell r="D588">
            <v>2855125.17</v>
          </cell>
          <cell r="F588" t="str">
            <v>393DGU</v>
          </cell>
          <cell r="G588" t="str">
            <v>393</v>
          </cell>
          <cell r="I588">
            <v>275332.999230769</v>
          </cell>
        </row>
        <row r="589">
          <cell r="A589" t="str">
            <v>397DGP</v>
          </cell>
          <cell r="B589" t="str">
            <v>397</v>
          </cell>
          <cell r="D589">
            <v>1471320.94</v>
          </cell>
          <cell r="F589" t="str">
            <v>393ID</v>
          </cell>
          <cell r="G589" t="str">
            <v>393</v>
          </cell>
          <cell r="I589">
            <v>450488.46769230801</v>
          </cell>
        </row>
        <row r="590">
          <cell r="A590" t="str">
            <v>397DGU</v>
          </cell>
          <cell r="B590" t="str">
            <v>397</v>
          </cell>
          <cell r="D590">
            <v>2381433.77</v>
          </cell>
          <cell r="F590" t="str">
            <v>393OR</v>
          </cell>
          <cell r="G590" t="str">
            <v>393</v>
          </cell>
          <cell r="I590">
            <v>2683937.9446153799</v>
          </cell>
        </row>
        <row r="591">
          <cell r="A591" t="str">
            <v>397ID</v>
          </cell>
          <cell r="B591" t="str">
            <v>397</v>
          </cell>
          <cell r="D591">
            <v>6661751.3200000003</v>
          </cell>
          <cell r="F591" t="str">
            <v>393SG</v>
          </cell>
          <cell r="G591" t="str">
            <v>393</v>
          </cell>
          <cell r="I591">
            <v>4193587.4176922999</v>
          </cell>
        </row>
        <row r="592">
          <cell r="A592" t="str">
            <v>397OR</v>
          </cell>
          <cell r="B592" t="str">
            <v>397</v>
          </cell>
          <cell r="D592">
            <v>40697680.380000003</v>
          </cell>
          <cell r="F592" t="str">
            <v>393SO</v>
          </cell>
          <cell r="G592" t="str">
            <v>393</v>
          </cell>
          <cell r="I592">
            <v>328099.21000000002</v>
          </cell>
        </row>
        <row r="593">
          <cell r="A593" t="str">
            <v>397SE</v>
          </cell>
          <cell r="B593" t="str">
            <v>397</v>
          </cell>
          <cell r="D593">
            <v>126614.68</v>
          </cell>
          <cell r="F593" t="str">
            <v>393SSGCT</v>
          </cell>
          <cell r="G593" t="str">
            <v>393</v>
          </cell>
          <cell r="I593">
            <v>53970.76</v>
          </cell>
        </row>
        <row r="594">
          <cell r="A594" t="str">
            <v>397SG</v>
          </cell>
          <cell r="B594" t="str">
            <v>397</v>
          </cell>
          <cell r="D594">
            <v>102117346.73999999</v>
          </cell>
          <cell r="F594" t="str">
            <v>393UT</v>
          </cell>
          <cell r="G594" t="str">
            <v>393</v>
          </cell>
          <cell r="I594">
            <v>3435598.1069230698</v>
          </cell>
        </row>
        <row r="595">
          <cell r="A595" t="str">
            <v>397SO</v>
          </cell>
          <cell r="B595" t="str">
            <v>397</v>
          </cell>
          <cell r="D595">
            <v>57588013.939999998</v>
          </cell>
          <cell r="F595" t="str">
            <v>393WA</v>
          </cell>
          <cell r="G595" t="str">
            <v>393</v>
          </cell>
          <cell r="I595">
            <v>579482.50384615397</v>
          </cell>
        </row>
        <row r="596">
          <cell r="A596" t="str">
            <v>397SSGCH</v>
          </cell>
          <cell r="B596" t="str">
            <v>397</v>
          </cell>
          <cell r="D596">
            <v>619180.43999999994</v>
          </cell>
          <cell r="F596" t="str">
            <v>393WYP</v>
          </cell>
          <cell r="G596" t="str">
            <v>393</v>
          </cell>
          <cell r="I596">
            <v>1054998.67538461</v>
          </cell>
        </row>
        <row r="597">
          <cell r="A597" t="str">
            <v>397SSGCT</v>
          </cell>
          <cell r="B597" t="str">
            <v>397</v>
          </cell>
          <cell r="D597">
            <v>1590.16</v>
          </cell>
          <cell r="F597" t="str">
            <v>393WYU</v>
          </cell>
          <cell r="G597" t="str">
            <v>393</v>
          </cell>
          <cell r="I597">
            <v>99346.826923076995</v>
          </cell>
        </row>
        <row r="598">
          <cell r="A598" t="str">
            <v>397UT</v>
          </cell>
          <cell r="B598" t="str">
            <v>397</v>
          </cell>
          <cell r="D598">
            <v>37610339.649999999</v>
          </cell>
          <cell r="F598" t="str">
            <v>394CA</v>
          </cell>
          <cell r="G598" t="str">
            <v>394</v>
          </cell>
          <cell r="I598">
            <v>745301.61923076899</v>
          </cell>
        </row>
        <row r="599">
          <cell r="A599" t="str">
            <v>397WA</v>
          </cell>
          <cell r="B599" t="str">
            <v>397</v>
          </cell>
          <cell r="D599">
            <v>11487234.43</v>
          </cell>
          <cell r="F599" t="str">
            <v>394DGP</v>
          </cell>
          <cell r="G599" t="str">
            <v>394</v>
          </cell>
          <cell r="I599">
            <v>1355356.6</v>
          </cell>
        </row>
        <row r="600">
          <cell r="A600" t="str">
            <v>397WYP</v>
          </cell>
          <cell r="B600" t="str">
            <v>397</v>
          </cell>
          <cell r="D600">
            <v>19122208.539999999</v>
          </cell>
          <cell r="F600" t="str">
            <v>394DGU</v>
          </cell>
          <cell r="G600" t="str">
            <v>394</v>
          </cell>
          <cell r="I600">
            <v>974874.15307692299</v>
          </cell>
        </row>
        <row r="601">
          <cell r="A601" t="str">
            <v>397WYU</v>
          </cell>
          <cell r="B601" t="str">
            <v>397</v>
          </cell>
          <cell r="D601">
            <v>3416135.09</v>
          </cell>
          <cell r="F601" t="str">
            <v>394ID</v>
          </cell>
          <cell r="G601" t="str">
            <v>394</v>
          </cell>
          <cell r="I601">
            <v>1833258.6969230699</v>
          </cell>
        </row>
        <row r="602">
          <cell r="A602" t="str">
            <v>398CA</v>
          </cell>
          <cell r="B602" t="str">
            <v>398</v>
          </cell>
          <cell r="D602">
            <v>52038.49</v>
          </cell>
          <cell r="F602" t="str">
            <v>394OR</v>
          </cell>
          <cell r="G602" t="str">
            <v>394</v>
          </cell>
          <cell r="I602">
            <v>10293300.9307692</v>
          </cell>
        </row>
        <row r="603">
          <cell r="A603" t="str">
            <v>398CN</v>
          </cell>
          <cell r="B603" t="str">
            <v>398</v>
          </cell>
          <cell r="D603">
            <v>212837.16</v>
          </cell>
          <cell r="F603" t="str">
            <v>394SE</v>
          </cell>
          <cell r="G603" t="str">
            <v>394</v>
          </cell>
          <cell r="I603">
            <v>7106.36</v>
          </cell>
        </row>
        <row r="604">
          <cell r="A604" t="str">
            <v>398ID</v>
          </cell>
          <cell r="B604" t="str">
            <v>398</v>
          </cell>
          <cell r="D604">
            <v>64352.46</v>
          </cell>
          <cell r="F604" t="str">
            <v>394SG</v>
          </cell>
          <cell r="G604" t="str">
            <v>394</v>
          </cell>
          <cell r="I604">
            <v>20932952.904615302</v>
          </cell>
        </row>
        <row r="605">
          <cell r="A605" t="str">
            <v>398OR</v>
          </cell>
          <cell r="B605" t="str">
            <v>398</v>
          </cell>
          <cell r="D605">
            <v>1073546.25</v>
          </cell>
          <cell r="F605" t="str">
            <v>394SO</v>
          </cell>
          <cell r="G605" t="str">
            <v>394</v>
          </cell>
          <cell r="I605">
            <v>3812473.9946153802</v>
          </cell>
        </row>
        <row r="606">
          <cell r="A606" t="str">
            <v>398SE</v>
          </cell>
          <cell r="B606" t="str">
            <v>398</v>
          </cell>
          <cell r="D606">
            <v>1667.75</v>
          </cell>
          <cell r="F606" t="str">
            <v>394SSGCH</v>
          </cell>
          <cell r="G606" t="str">
            <v>394</v>
          </cell>
          <cell r="I606">
            <v>1716277.09692307</v>
          </cell>
        </row>
        <row r="607">
          <cell r="A607" t="str">
            <v>398SG</v>
          </cell>
          <cell r="B607" t="str">
            <v>398</v>
          </cell>
          <cell r="D607">
            <v>1982711.99</v>
          </cell>
          <cell r="F607" t="str">
            <v>394SSGCT</v>
          </cell>
          <cell r="G607" t="str">
            <v>394</v>
          </cell>
          <cell r="I607">
            <v>89913.38</v>
          </cell>
        </row>
        <row r="608">
          <cell r="A608" t="str">
            <v>398SO</v>
          </cell>
          <cell r="B608" t="str">
            <v>398</v>
          </cell>
          <cell r="D608">
            <v>2927007.35</v>
          </cell>
          <cell r="F608" t="str">
            <v>394UT</v>
          </cell>
          <cell r="G608" t="str">
            <v>394</v>
          </cell>
          <cell r="I608">
            <v>12192111.6592307</v>
          </cell>
        </row>
        <row r="609">
          <cell r="A609" t="str">
            <v>398UT</v>
          </cell>
          <cell r="B609" t="str">
            <v>398</v>
          </cell>
          <cell r="D609">
            <v>503216.31</v>
          </cell>
          <cell r="F609" t="str">
            <v>394WA</v>
          </cell>
          <cell r="G609" t="str">
            <v>394</v>
          </cell>
          <cell r="I609">
            <v>2626423.3961538398</v>
          </cell>
        </row>
        <row r="610">
          <cell r="A610" t="str">
            <v>398WA</v>
          </cell>
          <cell r="B610" t="str">
            <v>398</v>
          </cell>
          <cell r="D610">
            <v>201896.47</v>
          </cell>
          <cell r="F610" t="str">
            <v>394WYP</v>
          </cell>
          <cell r="G610" t="str">
            <v>394</v>
          </cell>
          <cell r="I610">
            <v>3834921.35923076</v>
          </cell>
        </row>
        <row r="611">
          <cell r="A611" t="str">
            <v>398WYP</v>
          </cell>
          <cell r="B611" t="str">
            <v>398</v>
          </cell>
          <cell r="D611">
            <v>183569.55</v>
          </cell>
          <cell r="F611" t="str">
            <v>394WYU</v>
          </cell>
          <cell r="G611" t="str">
            <v>394</v>
          </cell>
          <cell r="I611">
            <v>515308.74</v>
          </cell>
        </row>
        <row r="612">
          <cell r="A612" t="str">
            <v>398WYU</v>
          </cell>
          <cell r="B612" t="str">
            <v>398</v>
          </cell>
          <cell r="D612">
            <v>9803.91</v>
          </cell>
          <cell r="F612" t="str">
            <v>395CA</v>
          </cell>
          <cell r="G612" t="str">
            <v>395</v>
          </cell>
          <cell r="I612">
            <v>437175.78384615399</v>
          </cell>
        </row>
        <row r="613">
          <cell r="A613" t="str">
            <v>399SE</v>
          </cell>
          <cell r="B613" t="str">
            <v>399</v>
          </cell>
          <cell r="D613">
            <v>290691312.81999999</v>
          </cell>
          <cell r="F613" t="str">
            <v>395DGP</v>
          </cell>
          <cell r="G613" t="str">
            <v>395</v>
          </cell>
          <cell r="I613">
            <v>1517.68</v>
          </cell>
        </row>
        <row r="614">
          <cell r="A614" t="str">
            <v>DPCA</v>
          </cell>
          <cell r="B614" t="str">
            <v>DP</v>
          </cell>
          <cell r="D614">
            <v>1365808.42</v>
          </cell>
          <cell r="F614" t="str">
            <v>395DGU</v>
          </cell>
          <cell r="G614" t="str">
            <v>395</v>
          </cell>
          <cell r="I614">
            <v>5370.69</v>
          </cell>
        </row>
        <row r="615">
          <cell r="A615" t="str">
            <v>DPID</v>
          </cell>
          <cell r="B615" t="str">
            <v>DP</v>
          </cell>
          <cell r="D615">
            <v>1369499.97</v>
          </cell>
          <cell r="F615" t="str">
            <v>395ID</v>
          </cell>
          <cell r="G615" t="str">
            <v>395</v>
          </cell>
          <cell r="I615">
            <v>1313402.3946153801</v>
          </cell>
        </row>
        <row r="616">
          <cell r="A616" t="str">
            <v>DPOR</v>
          </cell>
          <cell r="B616" t="str">
            <v>DP</v>
          </cell>
          <cell r="D616">
            <v>11650419.689999999</v>
          </cell>
          <cell r="F616" t="str">
            <v>395OR</v>
          </cell>
          <cell r="G616" t="str">
            <v>395</v>
          </cell>
          <cell r="I616">
            <v>9564973.7246153802</v>
          </cell>
        </row>
        <row r="617">
          <cell r="A617" t="str">
            <v>DPUT</v>
          </cell>
          <cell r="B617" t="str">
            <v>DP</v>
          </cell>
          <cell r="D617">
            <v>12469351.539999999</v>
          </cell>
          <cell r="F617" t="str">
            <v>395SE</v>
          </cell>
          <cell r="G617" t="str">
            <v>395</v>
          </cell>
          <cell r="I617">
            <v>7593.35</v>
          </cell>
        </row>
        <row r="618">
          <cell r="A618" t="str">
            <v>DPWA</v>
          </cell>
          <cell r="B618" t="str">
            <v>DP</v>
          </cell>
          <cell r="D618">
            <v>2419843.59</v>
          </cell>
          <cell r="F618" t="str">
            <v>395SG</v>
          </cell>
          <cell r="G618" t="str">
            <v>395</v>
          </cell>
          <cell r="I618">
            <v>6299355.8023076896</v>
          </cell>
        </row>
        <row r="619">
          <cell r="A619" t="str">
            <v>DPWYU</v>
          </cell>
          <cell r="B619" t="str">
            <v>DP</v>
          </cell>
          <cell r="D619">
            <v>5724889.2000000002</v>
          </cell>
          <cell r="F619" t="str">
            <v>395SO</v>
          </cell>
          <cell r="G619" t="str">
            <v>395</v>
          </cell>
          <cell r="I619">
            <v>5394159.9453846104</v>
          </cell>
        </row>
        <row r="620">
          <cell r="A620" t="str">
            <v>GPSO</v>
          </cell>
          <cell r="B620" t="str">
            <v>GP</v>
          </cell>
          <cell r="D620">
            <v>13789707.42</v>
          </cell>
          <cell r="F620" t="str">
            <v>395SSGCH</v>
          </cell>
          <cell r="G620" t="str">
            <v>395</v>
          </cell>
          <cell r="I620">
            <v>253000.61</v>
          </cell>
        </row>
        <row r="621">
          <cell r="A621" t="str">
            <v>OPSG</v>
          </cell>
          <cell r="B621" t="str">
            <v>OP</v>
          </cell>
          <cell r="D621">
            <v>1028.02</v>
          </cell>
          <cell r="F621" t="str">
            <v>395SSGCT</v>
          </cell>
          <cell r="G621" t="str">
            <v>395</v>
          </cell>
          <cell r="I621">
            <v>14021.51</v>
          </cell>
        </row>
        <row r="622">
          <cell r="A622" t="str">
            <v>SPSG</v>
          </cell>
          <cell r="B622" t="str">
            <v>SP</v>
          </cell>
          <cell r="D622">
            <v>17214532.57</v>
          </cell>
          <cell r="F622" t="str">
            <v>395UT</v>
          </cell>
          <cell r="G622" t="str">
            <v>395</v>
          </cell>
          <cell r="I622">
            <v>7245491.1930769198</v>
          </cell>
        </row>
        <row r="623">
          <cell r="A623" t="str">
            <v>TPSG</v>
          </cell>
          <cell r="B623" t="str">
            <v>TP</v>
          </cell>
          <cell r="D623">
            <v>11887119.6</v>
          </cell>
          <cell r="F623" t="str">
            <v>395WA</v>
          </cell>
          <cell r="G623" t="str">
            <v>395</v>
          </cell>
          <cell r="I623">
            <v>1880514.7776923</v>
          </cell>
        </row>
        <row r="624">
          <cell r="A624" t="str">
            <v>143SO</v>
          </cell>
          <cell r="B624" t="str">
            <v>143</v>
          </cell>
          <cell r="D624">
            <v>57045902.364999898</v>
          </cell>
          <cell r="F624" t="str">
            <v>395WYP</v>
          </cell>
          <cell r="G624" t="str">
            <v>395</v>
          </cell>
          <cell r="I624">
            <v>2808383.9269230701</v>
          </cell>
        </row>
        <row r="625">
          <cell r="A625" t="str">
            <v>230SE</v>
          </cell>
          <cell r="B625" t="str">
            <v>230</v>
          </cell>
          <cell r="D625">
            <v>-2533541.69</v>
          </cell>
          <cell r="F625" t="str">
            <v>395WYU</v>
          </cell>
          <cell r="G625" t="str">
            <v>395</v>
          </cell>
          <cell r="I625">
            <v>613805.22153846105</v>
          </cell>
        </row>
        <row r="626">
          <cell r="A626" t="str">
            <v>232DGU</v>
          </cell>
          <cell r="B626" t="str">
            <v>232</v>
          </cell>
          <cell r="D626">
            <v>-85625</v>
          </cell>
          <cell r="F626" t="str">
            <v>396CA</v>
          </cell>
          <cell r="G626" t="str">
            <v>396</v>
          </cell>
          <cell r="I626">
            <v>3852411.7261538398</v>
          </cell>
        </row>
        <row r="627">
          <cell r="A627" t="str">
            <v>232OTHER</v>
          </cell>
          <cell r="B627" t="str">
            <v>232</v>
          </cell>
          <cell r="D627">
            <v>-911.25</v>
          </cell>
          <cell r="F627" t="str">
            <v>396DGP</v>
          </cell>
          <cell r="G627" t="str">
            <v>396</v>
          </cell>
          <cell r="I627">
            <v>845108.12</v>
          </cell>
        </row>
        <row r="628">
          <cell r="A628" t="str">
            <v>232SE</v>
          </cell>
          <cell r="B628" t="str">
            <v>232</v>
          </cell>
          <cell r="D628">
            <v>-3282800.8224999998</v>
          </cell>
          <cell r="F628" t="str">
            <v>396DGU</v>
          </cell>
          <cell r="G628" t="str">
            <v>396</v>
          </cell>
          <cell r="I628">
            <v>1643568.32384615</v>
          </cell>
        </row>
        <row r="629">
          <cell r="A629" t="str">
            <v>232SO</v>
          </cell>
          <cell r="B629" t="str">
            <v>232</v>
          </cell>
          <cell r="D629">
            <v>-4950825.74916666</v>
          </cell>
          <cell r="F629" t="str">
            <v>396ID</v>
          </cell>
          <cell r="G629" t="str">
            <v>396</v>
          </cell>
          <cell r="I629">
            <v>7367586.9507692298</v>
          </cell>
        </row>
        <row r="630">
          <cell r="A630" t="str">
            <v>2533SE</v>
          </cell>
          <cell r="B630" t="str">
            <v>2533</v>
          </cell>
          <cell r="D630">
            <v>-6496179.3416666603</v>
          </cell>
          <cell r="F630" t="str">
            <v>396OR</v>
          </cell>
          <cell r="G630" t="str">
            <v>396</v>
          </cell>
          <cell r="I630">
            <v>30942375.600769199</v>
          </cell>
        </row>
        <row r="631">
          <cell r="A631" t="str">
            <v>254105SE</v>
          </cell>
          <cell r="B631" t="str">
            <v>254105</v>
          </cell>
          <cell r="D631">
            <v>-915681.26500000001</v>
          </cell>
          <cell r="F631" t="str">
            <v>396SE</v>
          </cell>
          <cell r="G631" t="str">
            <v>396</v>
          </cell>
          <cell r="I631">
            <v>56105.039230768998</v>
          </cell>
        </row>
        <row r="632">
          <cell r="A632" t="str">
            <v>41010CA</v>
          </cell>
          <cell r="B632">
            <v>41010</v>
          </cell>
          <cell r="D632">
            <v>101390</v>
          </cell>
          <cell r="F632" t="str">
            <v>396SG</v>
          </cell>
          <cell r="G632" t="str">
            <v>396</v>
          </cell>
          <cell r="I632">
            <v>31569285.4176923</v>
          </cell>
        </row>
        <row r="633">
          <cell r="A633" t="str">
            <v>41010CN</v>
          </cell>
          <cell r="B633">
            <v>41010</v>
          </cell>
          <cell r="D633">
            <v>18276</v>
          </cell>
          <cell r="F633" t="str">
            <v>396SO</v>
          </cell>
          <cell r="G633" t="str">
            <v>396</v>
          </cell>
          <cell r="I633">
            <v>1129012.74</v>
          </cell>
        </row>
        <row r="634">
          <cell r="A634" t="str">
            <v>41010GPS</v>
          </cell>
          <cell r="B634">
            <v>41010</v>
          </cell>
          <cell r="D634">
            <v>36446362</v>
          </cell>
          <cell r="F634" t="str">
            <v>396SSGCH</v>
          </cell>
          <cell r="G634" t="str">
            <v>396</v>
          </cell>
          <cell r="I634">
            <v>999837.19</v>
          </cell>
        </row>
        <row r="635">
          <cell r="A635" t="str">
            <v>41010ID</v>
          </cell>
          <cell r="B635">
            <v>41010</v>
          </cell>
          <cell r="D635">
            <v>36110</v>
          </cell>
          <cell r="F635" t="str">
            <v>396UT</v>
          </cell>
          <cell r="G635" t="str">
            <v>396</v>
          </cell>
          <cell r="I635">
            <v>38041680.506922998</v>
          </cell>
        </row>
        <row r="636">
          <cell r="A636" t="str">
            <v>41010OR</v>
          </cell>
          <cell r="B636">
            <v>41010</v>
          </cell>
          <cell r="D636">
            <v>249502</v>
          </cell>
          <cell r="F636" t="str">
            <v>396WA</v>
          </cell>
          <cell r="G636" t="str">
            <v>396</v>
          </cell>
          <cell r="I636">
            <v>7155123.0876922999</v>
          </cell>
        </row>
        <row r="637">
          <cell r="A637" t="str">
            <v>41010OTHER</v>
          </cell>
          <cell r="B637">
            <v>41010</v>
          </cell>
          <cell r="D637">
            <v>45698882.999999985</v>
          </cell>
          <cell r="F637" t="str">
            <v>396WYP</v>
          </cell>
          <cell r="G637" t="str">
            <v>396</v>
          </cell>
          <cell r="I637">
            <v>10785195.126923</v>
          </cell>
        </row>
        <row r="638">
          <cell r="A638" t="str">
            <v>41010SE</v>
          </cell>
          <cell r="B638">
            <v>41010</v>
          </cell>
          <cell r="D638">
            <v>12803034</v>
          </cell>
          <cell r="F638" t="str">
            <v>396WYU</v>
          </cell>
          <cell r="G638" t="str">
            <v>396</v>
          </cell>
          <cell r="I638">
            <v>2861330.77461538</v>
          </cell>
        </row>
        <row r="639">
          <cell r="A639" t="str">
            <v>41010SG</v>
          </cell>
          <cell r="B639">
            <v>41010</v>
          </cell>
          <cell r="D639">
            <v>58541735</v>
          </cell>
          <cell r="F639" t="str">
            <v>397CA</v>
          </cell>
          <cell r="G639" t="str">
            <v>397</v>
          </cell>
          <cell r="I639">
            <v>2934908.7361538401</v>
          </cell>
        </row>
        <row r="640">
          <cell r="A640" t="str">
            <v>41010SNP</v>
          </cell>
          <cell r="B640">
            <v>41010</v>
          </cell>
          <cell r="D640">
            <v>26092078.999999996</v>
          </cell>
          <cell r="F640" t="str">
            <v>397CN</v>
          </cell>
          <cell r="G640" t="str">
            <v>397</v>
          </cell>
          <cell r="I640">
            <v>2853609.8061538399</v>
          </cell>
        </row>
        <row r="641">
          <cell r="A641" t="str">
            <v>41010SNPD</v>
          </cell>
          <cell r="B641">
            <v>41010</v>
          </cell>
          <cell r="D641">
            <v>986927</v>
          </cell>
          <cell r="F641" t="str">
            <v>397DGP</v>
          </cell>
          <cell r="G641" t="str">
            <v>397</v>
          </cell>
          <cell r="I641">
            <v>1516437.7738461499</v>
          </cell>
        </row>
        <row r="642">
          <cell r="A642" t="str">
            <v>41010SO</v>
          </cell>
          <cell r="B642">
            <v>41010</v>
          </cell>
          <cell r="D642">
            <v>7353797</v>
          </cell>
          <cell r="F642" t="str">
            <v>397DGU</v>
          </cell>
          <cell r="G642" t="str">
            <v>397</v>
          </cell>
          <cell r="I642">
            <v>2409093.2769230702</v>
          </cell>
        </row>
        <row r="643">
          <cell r="A643" t="str">
            <v>41010SSGCH</v>
          </cell>
          <cell r="B643">
            <v>41010</v>
          </cell>
          <cell r="D643">
            <v>37085</v>
          </cell>
          <cell r="F643" t="str">
            <v>397ID</v>
          </cell>
          <cell r="G643" t="str">
            <v>397</v>
          </cell>
          <cell r="I643">
            <v>6594614.5207692301</v>
          </cell>
        </row>
        <row r="644">
          <cell r="A644" t="str">
            <v>41010TAXDEPR</v>
          </cell>
          <cell r="B644">
            <v>41010</v>
          </cell>
          <cell r="D644">
            <v>620182307</v>
          </cell>
          <cell r="F644" t="str">
            <v>397OR</v>
          </cell>
          <cell r="G644" t="str">
            <v>397</v>
          </cell>
          <cell r="I644">
            <v>37294895.929230697</v>
          </cell>
        </row>
        <row r="645">
          <cell r="A645" t="str">
            <v>41010UT</v>
          </cell>
          <cell r="B645">
            <v>41010</v>
          </cell>
          <cell r="D645">
            <v>586910</v>
          </cell>
          <cell r="F645" t="str">
            <v>397SE</v>
          </cell>
          <cell r="G645" t="str">
            <v>397</v>
          </cell>
          <cell r="I645">
            <v>126632.45384615401</v>
          </cell>
        </row>
        <row r="646">
          <cell r="A646" t="str">
            <v>41010WA</v>
          </cell>
          <cell r="B646">
            <v>41010</v>
          </cell>
          <cell r="D646">
            <v>82603</v>
          </cell>
          <cell r="F646" t="str">
            <v>397SG</v>
          </cell>
          <cell r="G646" t="str">
            <v>397</v>
          </cell>
          <cell r="I646">
            <v>96434615.350769207</v>
          </cell>
        </row>
        <row r="647">
          <cell r="A647" t="str">
            <v>41010WYP</v>
          </cell>
          <cell r="B647">
            <v>41010</v>
          </cell>
          <cell r="D647">
            <v>631472</v>
          </cell>
          <cell r="F647" t="str">
            <v>397SO</v>
          </cell>
          <cell r="G647" t="str">
            <v>397</v>
          </cell>
          <cell r="I647">
            <v>56998623.203076899</v>
          </cell>
        </row>
        <row r="648">
          <cell r="A648" t="str">
            <v>41110BADDEBT</v>
          </cell>
          <cell r="B648">
            <v>41110</v>
          </cell>
          <cell r="D648">
            <v>-1670977.0016709999</v>
          </cell>
          <cell r="F648" t="str">
            <v>397SSGCH</v>
          </cell>
          <cell r="G648" t="str">
            <v>397</v>
          </cell>
          <cell r="I648">
            <v>615368.51769230701</v>
          </cell>
        </row>
        <row r="649">
          <cell r="A649" t="str">
            <v>41110CA</v>
          </cell>
          <cell r="B649">
            <v>41110</v>
          </cell>
          <cell r="D649">
            <v>-504634.06999999995</v>
          </cell>
          <cell r="F649" t="str">
            <v>397SSGCT</v>
          </cell>
          <cell r="G649" t="str">
            <v>397</v>
          </cell>
          <cell r="I649">
            <v>1590.16</v>
          </cell>
        </row>
        <row r="650">
          <cell r="A650" t="str">
            <v>41110CIAC</v>
          </cell>
          <cell r="B650">
            <v>41110</v>
          </cell>
          <cell r="D650">
            <v>-14673990</v>
          </cell>
          <cell r="F650" t="str">
            <v>397UT</v>
          </cell>
          <cell r="G650" t="str">
            <v>397</v>
          </cell>
          <cell r="I650">
            <v>35033356.492307603</v>
          </cell>
        </row>
        <row r="651">
          <cell r="A651" t="str">
            <v>41110FERC</v>
          </cell>
          <cell r="B651">
            <v>41110</v>
          </cell>
          <cell r="D651">
            <v>33888.36</v>
          </cell>
          <cell r="F651" t="str">
            <v>397WA</v>
          </cell>
          <cell r="G651" t="str">
            <v>397</v>
          </cell>
          <cell r="I651">
            <v>9861227.3084615301</v>
          </cell>
        </row>
        <row r="652">
          <cell r="A652" t="str">
            <v>41110GPS</v>
          </cell>
          <cell r="B652">
            <v>41110</v>
          </cell>
          <cell r="D652">
            <v>-1739033</v>
          </cell>
          <cell r="F652" t="str">
            <v>397WYP</v>
          </cell>
          <cell r="G652" t="str">
            <v>397</v>
          </cell>
          <cell r="I652">
            <v>17645134.160769202</v>
          </cell>
        </row>
        <row r="653">
          <cell r="A653" t="str">
            <v>41110ID</v>
          </cell>
          <cell r="B653">
            <v>41110</v>
          </cell>
          <cell r="D653">
            <v>-650046.16</v>
          </cell>
          <cell r="F653" t="str">
            <v>397WYU</v>
          </cell>
          <cell r="G653" t="str">
            <v>397</v>
          </cell>
          <cell r="I653">
            <v>3289931.6746153799</v>
          </cell>
        </row>
        <row r="654">
          <cell r="A654" t="str">
            <v>41110OR</v>
          </cell>
          <cell r="B654">
            <v>41110</v>
          </cell>
          <cell r="D654">
            <v>81640.35999999987</v>
          </cell>
          <cell r="F654" t="str">
            <v>398CA</v>
          </cell>
          <cell r="G654" t="str">
            <v>398</v>
          </cell>
          <cell r="I654">
            <v>41376.030769231002</v>
          </cell>
        </row>
        <row r="655">
          <cell r="A655" t="str">
            <v>41110OTHER</v>
          </cell>
          <cell r="B655">
            <v>41110</v>
          </cell>
          <cell r="D655">
            <v>-25698100.869999997</v>
          </cell>
          <cell r="F655" t="str">
            <v>398CN</v>
          </cell>
          <cell r="G655" t="str">
            <v>398</v>
          </cell>
          <cell r="I655">
            <v>212216.94615384599</v>
          </cell>
        </row>
        <row r="656">
          <cell r="A656" t="str">
            <v>41110SCHMDEXP</v>
          </cell>
          <cell r="B656">
            <v>41110</v>
          </cell>
          <cell r="D656">
            <v>-234421709</v>
          </cell>
          <cell r="F656" t="str">
            <v>398DGU</v>
          </cell>
          <cell r="G656" t="str">
            <v>398</v>
          </cell>
          <cell r="I656">
            <v>0</v>
          </cell>
        </row>
        <row r="657">
          <cell r="A657" t="str">
            <v>41110SE</v>
          </cell>
          <cell r="B657">
            <v>41110</v>
          </cell>
          <cell r="D657">
            <v>-9879322</v>
          </cell>
          <cell r="F657" t="str">
            <v>398ID</v>
          </cell>
          <cell r="G657" t="str">
            <v>398</v>
          </cell>
          <cell r="I657">
            <v>64352.46</v>
          </cell>
        </row>
        <row r="658">
          <cell r="A658" t="str">
            <v>41110SG</v>
          </cell>
          <cell r="B658">
            <v>41110</v>
          </cell>
          <cell r="D658">
            <v>-3118792.2500000005</v>
          </cell>
          <cell r="F658" t="str">
            <v>398OR</v>
          </cell>
          <cell r="G658" t="str">
            <v>398</v>
          </cell>
          <cell r="I658">
            <v>701943.21461538505</v>
          </cell>
        </row>
        <row r="659">
          <cell r="A659" t="str">
            <v>41110SGCT</v>
          </cell>
          <cell r="B659">
            <v>41110</v>
          </cell>
          <cell r="D659">
            <v>-425972</v>
          </cell>
          <cell r="F659" t="str">
            <v>398SE</v>
          </cell>
          <cell r="G659" t="str">
            <v>398</v>
          </cell>
          <cell r="I659">
            <v>1667.75</v>
          </cell>
        </row>
        <row r="660">
          <cell r="A660" t="str">
            <v>41110SNP</v>
          </cell>
          <cell r="B660">
            <v>41110</v>
          </cell>
          <cell r="D660">
            <v>-19602856</v>
          </cell>
          <cell r="F660" t="str">
            <v>398SG</v>
          </cell>
          <cell r="G660" t="str">
            <v>398</v>
          </cell>
          <cell r="I660">
            <v>1914977.5092307599</v>
          </cell>
        </row>
        <row r="661">
          <cell r="A661" t="str">
            <v>41110SNPD</v>
          </cell>
          <cell r="B661">
            <v>41110</v>
          </cell>
          <cell r="D661">
            <v>-3627116</v>
          </cell>
          <cell r="F661" t="str">
            <v>398SO</v>
          </cell>
          <cell r="G661" t="str">
            <v>398</v>
          </cell>
          <cell r="I661">
            <v>2953167.2330769198</v>
          </cell>
        </row>
        <row r="662">
          <cell r="A662" t="str">
            <v>41110SO</v>
          </cell>
          <cell r="B662">
            <v>41110</v>
          </cell>
          <cell r="D662">
            <v>-7552138</v>
          </cell>
          <cell r="F662" t="str">
            <v>398UT</v>
          </cell>
          <cell r="G662" t="str">
            <v>398</v>
          </cell>
          <cell r="I662">
            <v>426034.27</v>
          </cell>
        </row>
        <row r="663">
          <cell r="A663" t="str">
            <v>41110SSGCH</v>
          </cell>
          <cell r="B663">
            <v>41110</v>
          </cell>
          <cell r="D663">
            <v>-538368</v>
          </cell>
          <cell r="F663" t="str">
            <v>398WA</v>
          </cell>
          <cell r="G663" t="str">
            <v>398</v>
          </cell>
          <cell r="I663">
            <v>139284.612307692</v>
          </cell>
        </row>
        <row r="664">
          <cell r="A664" t="str">
            <v>41110TROJD</v>
          </cell>
          <cell r="B664">
            <v>41110</v>
          </cell>
          <cell r="D664">
            <v>-5054</v>
          </cell>
          <cell r="F664" t="str">
            <v>398WYP</v>
          </cell>
          <cell r="G664" t="str">
            <v>398</v>
          </cell>
          <cell r="I664">
            <v>180372.39461538501</v>
          </cell>
        </row>
        <row r="665">
          <cell r="A665" t="str">
            <v>41110UT</v>
          </cell>
          <cell r="B665">
            <v>41110</v>
          </cell>
          <cell r="D665">
            <v>-4820648.8500000006</v>
          </cell>
          <cell r="F665" t="str">
            <v>398WYU</v>
          </cell>
          <cell r="G665" t="str">
            <v>398</v>
          </cell>
          <cell r="I665">
            <v>9803.91</v>
          </cell>
        </row>
        <row r="666">
          <cell r="A666" t="str">
            <v>41110WA</v>
          </cell>
          <cell r="B666">
            <v>41110</v>
          </cell>
          <cell r="D666">
            <v>85613.479999999603</v>
          </cell>
          <cell r="F666" t="str">
            <v>399SE</v>
          </cell>
          <cell r="G666" t="str">
            <v>399</v>
          </cell>
          <cell r="I666">
            <v>284116584.50923002</v>
          </cell>
        </row>
        <row r="667">
          <cell r="A667" t="str">
            <v>41110WYP</v>
          </cell>
          <cell r="B667">
            <v>41110</v>
          </cell>
          <cell r="D667">
            <v>1108436.8300000003</v>
          </cell>
          <cell r="F667" t="str">
            <v>DPCA</v>
          </cell>
          <cell r="G667" t="str">
            <v>DP</v>
          </cell>
          <cell r="I667">
            <v>689972.81230769202</v>
          </cell>
        </row>
        <row r="668">
          <cell r="A668" t="str">
            <v>41110WYU</v>
          </cell>
          <cell r="B668">
            <v>41110</v>
          </cell>
          <cell r="D668">
            <v>85776.6</v>
          </cell>
          <cell r="F668" t="str">
            <v>DPID</v>
          </cell>
          <cell r="G668" t="str">
            <v>DP</v>
          </cell>
          <cell r="I668">
            <v>1312274.0030769201</v>
          </cell>
        </row>
        <row r="669">
          <cell r="A669" t="str">
            <v>40910SE</v>
          </cell>
          <cell r="B669" t="str">
            <v>40910</v>
          </cell>
          <cell r="D669">
            <v>-107215</v>
          </cell>
          <cell r="F669" t="str">
            <v>DPOR</v>
          </cell>
          <cell r="G669" t="str">
            <v>DP</v>
          </cell>
          <cell r="I669">
            <v>6091110.1684615295</v>
          </cell>
        </row>
        <row r="670">
          <cell r="A670" t="str">
            <v>40910SG</v>
          </cell>
          <cell r="B670" t="str">
            <v>40910</v>
          </cell>
          <cell r="D670">
            <v>-71942648</v>
          </cell>
          <cell r="F670" t="str">
            <v>DPSG</v>
          </cell>
          <cell r="G670" t="str">
            <v>DP</v>
          </cell>
          <cell r="I670">
            <v>0</v>
          </cell>
        </row>
        <row r="671">
          <cell r="A671" t="str">
            <v>40910SO</v>
          </cell>
          <cell r="B671" t="str">
            <v>40910</v>
          </cell>
          <cell r="D671">
            <v>-36303</v>
          </cell>
          <cell r="F671" t="str">
            <v>DPSNPD</v>
          </cell>
          <cell r="G671" t="str">
            <v>DP</v>
          </cell>
          <cell r="I671">
            <v>0</v>
          </cell>
        </row>
        <row r="672">
          <cell r="A672" t="str">
            <v>40911SG</v>
          </cell>
          <cell r="B672" t="str">
            <v>40911</v>
          </cell>
          <cell r="D672">
            <v>-297808</v>
          </cell>
          <cell r="F672" t="str">
            <v>DPUT</v>
          </cell>
          <cell r="G672" t="str">
            <v>DP</v>
          </cell>
          <cell r="I672">
            <v>8231029.4953846103</v>
          </cell>
        </row>
        <row r="673">
          <cell r="A673" t="str">
            <v>SCHMAPOTHER</v>
          </cell>
          <cell r="B673" t="str">
            <v>SCHMAP</v>
          </cell>
          <cell r="D673">
            <v>303</v>
          </cell>
          <cell r="F673" t="str">
            <v>DPWA</v>
          </cell>
          <cell r="G673" t="str">
            <v>DP</v>
          </cell>
          <cell r="I673">
            <v>1058022.4092307601</v>
          </cell>
        </row>
        <row r="674">
          <cell r="A674" t="str">
            <v>SCHMAPSE</v>
          </cell>
          <cell r="B674" t="str">
            <v>SCHMAP</v>
          </cell>
          <cell r="D674">
            <v>114420</v>
          </cell>
          <cell r="F674" t="str">
            <v>DPWYU</v>
          </cell>
          <cell r="G674" t="str">
            <v>DP</v>
          </cell>
          <cell r="I674">
            <v>4779649.5615384597</v>
          </cell>
        </row>
        <row r="675">
          <cell r="A675" t="str">
            <v>SCHMAPSO</v>
          </cell>
          <cell r="B675" t="str">
            <v>SCHMAP</v>
          </cell>
          <cell r="D675">
            <v>9365366</v>
          </cell>
          <cell r="F675" t="str">
            <v>GPSG</v>
          </cell>
          <cell r="G675" t="str">
            <v>GP</v>
          </cell>
          <cell r="I675">
            <v>-30368.615384615001</v>
          </cell>
        </row>
        <row r="676">
          <cell r="A676" t="str">
            <v>SCHMATBADDEBT</v>
          </cell>
          <cell r="B676" t="str">
            <v>SCHMAT</v>
          </cell>
          <cell r="D676">
            <v>4402986.0044029998</v>
          </cell>
          <cell r="F676" t="str">
            <v>GPSO</v>
          </cell>
          <cell r="G676" t="str">
            <v>GP</v>
          </cell>
          <cell r="I676">
            <v>2583554.5161538399</v>
          </cell>
        </row>
        <row r="677">
          <cell r="A677" t="str">
            <v>SCHMATCA</v>
          </cell>
          <cell r="B677" t="str">
            <v>SCHMAT</v>
          </cell>
          <cell r="D677">
            <v>669834</v>
          </cell>
          <cell r="F677" t="str">
            <v>IPSO</v>
          </cell>
          <cell r="G677" t="str">
            <v>IP</v>
          </cell>
          <cell r="I677">
            <v>0</v>
          </cell>
        </row>
        <row r="678">
          <cell r="A678" t="str">
            <v>SCHMATCIAC</v>
          </cell>
          <cell r="B678" t="str">
            <v>SCHMAT</v>
          </cell>
          <cell r="D678">
            <v>38665618</v>
          </cell>
          <cell r="F678" t="str">
            <v>OPSG</v>
          </cell>
          <cell r="G678" t="str">
            <v>OP</v>
          </cell>
          <cell r="I678">
            <v>-1034637.7630769199</v>
          </cell>
        </row>
        <row r="679">
          <cell r="A679" t="str">
            <v>SCHMATGPS</v>
          </cell>
          <cell r="B679" t="str">
            <v>SCHMAT</v>
          </cell>
          <cell r="D679">
            <v>4582312</v>
          </cell>
          <cell r="F679" t="str">
            <v>SPSG</v>
          </cell>
          <cell r="G679" t="str">
            <v>SP</v>
          </cell>
          <cell r="I679">
            <v>6661823.8899999997</v>
          </cell>
        </row>
        <row r="680">
          <cell r="A680" t="str">
            <v>SCHMATID</v>
          </cell>
          <cell r="B680" t="str">
            <v>SCHMAT</v>
          </cell>
          <cell r="D680">
            <v>207418.99999999997</v>
          </cell>
          <cell r="F680" t="str">
            <v>SPSG-W</v>
          </cell>
          <cell r="G680" t="str">
            <v>SP</v>
          </cell>
          <cell r="I680">
            <v>0</v>
          </cell>
        </row>
        <row r="681">
          <cell r="A681" t="str">
            <v>SCHMATOR</v>
          </cell>
          <cell r="B681" t="str">
            <v>SCHMAT</v>
          </cell>
          <cell r="D681">
            <v>7491514</v>
          </cell>
          <cell r="F681" t="str">
            <v>TPSG</v>
          </cell>
          <cell r="G681" t="str">
            <v>TP</v>
          </cell>
          <cell r="I681">
            <v>111394770.98307601</v>
          </cell>
        </row>
        <row r="682">
          <cell r="A682" t="str">
            <v>SCHMATOTHER</v>
          </cell>
          <cell r="B682" t="str">
            <v>SCHMAT</v>
          </cell>
          <cell r="D682">
            <v>67655235.999999985</v>
          </cell>
          <cell r="F682" t="str">
            <v>TPSG-W</v>
          </cell>
          <cell r="G682" t="str">
            <v>TP</v>
          </cell>
          <cell r="I682">
            <v>0</v>
          </cell>
        </row>
        <row r="683">
          <cell r="A683" t="str">
            <v>SCHMATSCHMDEXP</v>
          </cell>
          <cell r="B683" t="str">
            <v>SCHMAT</v>
          </cell>
          <cell r="D683">
            <v>617695737</v>
          </cell>
          <cell r="F683" t="str">
            <v>143SO</v>
          </cell>
          <cell r="G683" t="str">
            <v>143</v>
          </cell>
          <cell r="I683">
            <v>57045902.364999898</v>
          </cell>
        </row>
        <row r="684">
          <cell r="A684" t="str">
            <v>SCHMATSE</v>
          </cell>
          <cell r="B684" t="str">
            <v>SCHMAT</v>
          </cell>
          <cell r="D684">
            <v>26031777.999999996</v>
          </cell>
          <cell r="F684" t="str">
            <v>230SE</v>
          </cell>
          <cell r="G684" t="str">
            <v>230</v>
          </cell>
          <cell r="I684">
            <v>-2533541.69</v>
          </cell>
        </row>
        <row r="685">
          <cell r="A685" t="str">
            <v>SCHMATSG</v>
          </cell>
          <cell r="B685" t="str">
            <v>SCHMAT</v>
          </cell>
          <cell r="D685">
            <v>5181265</v>
          </cell>
          <cell r="F685" t="str">
            <v>232DGU</v>
          </cell>
          <cell r="G685" t="str">
            <v>232</v>
          </cell>
          <cell r="I685">
            <v>-85625</v>
          </cell>
        </row>
        <row r="686">
          <cell r="A686" t="str">
            <v>SCHMATSGCT</v>
          </cell>
          <cell r="B686" t="str">
            <v>SCHMAT</v>
          </cell>
          <cell r="D686">
            <v>1122425</v>
          </cell>
          <cell r="F686" t="str">
            <v>232OTHER</v>
          </cell>
          <cell r="G686" t="str">
            <v>232</v>
          </cell>
          <cell r="I686">
            <v>-911.25</v>
          </cell>
        </row>
        <row r="687">
          <cell r="A687" t="str">
            <v>SCHMATSNP</v>
          </cell>
          <cell r="B687" t="str">
            <v>SCHMAT</v>
          </cell>
          <cell r="D687">
            <v>51653068</v>
          </cell>
          <cell r="F687" t="str">
            <v>232SE</v>
          </cell>
          <cell r="G687" t="str">
            <v>232</v>
          </cell>
          <cell r="I687">
            <v>-3282800.8224999998</v>
          </cell>
        </row>
        <row r="688">
          <cell r="A688" t="str">
            <v>SCHMATSNPD</v>
          </cell>
          <cell r="B688" t="str">
            <v>SCHMAT</v>
          </cell>
          <cell r="D688">
            <v>9557365</v>
          </cell>
          <cell r="F688" t="str">
            <v>232SG</v>
          </cell>
          <cell r="G688" t="str">
            <v>232</v>
          </cell>
          <cell r="I688">
            <v>0</v>
          </cell>
        </row>
        <row r="689">
          <cell r="A689" t="str">
            <v>SCHMATSO</v>
          </cell>
          <cell r="B689" t="str">
            <v>SCHMAT</v>
          </cell>
          <cell r="D689">
            <v>19899706.000000004</v>
          </cell>
          <cell r="F689" t="str">
            <v>232SO</v>
          </cell>
          <cell r="G689" t="str">
            <v>232</v>
          </cell>
          <cell r="I689">
            <v>-4950825.74916666</v>
          </cell>
        </row>
        <row r="690">
          <cell r="A690" t="str">
            <v>SCHMATTROJD</v>
          </cell>
          <cell r="B690" t="str">
            <v>SCHMAT</v>
          </cell>
          <cell r="D690">
            <v>13316</v>
          </cell>
          <cell r="F690" t="str">
            <v>2533SE</v>
          </cell>
          <cell r="G690" t="str">
            <v>2533</v>
          </cell>
          <cell r="I690">
            <v>-6496179.3416666603</v>
          </cell>
        </row>
        <row r="691">
          <cell r="A691" t="str">
            <v>SCHMATUT</v>
          </cell>
          <cell r="B691" t="str">
            <v>SCHMAT</v>
          </cell>
          <cell r="D691">
            <v>1115120</v>
          </cell>
          <cell r="F691" t="str">
            <v>2533SSECH</v>
          </cell>
          <cell r="G691" t="str">
            <v>2533</v>
          </cell>
          <cell r="I691">
            <v>0</v>
          </cell>
        </row>
        <row r="692">
          <cell r="A692" t="str">
            <v>SCHMATWA</v>
          </cell>
          <cell r="B692" t="str">
            <v>SCHMAT</v>
          </cell>
          <cell r="D692">
            <v>5502705</v>
          </cell>
          <cell r="F692" t="str">
            <v>254105OTHER</v>
          </cell>
          <cell r="G692" t="str">
            <v>254105</v>
          </cell>
          <cell r="I692">
            <v>0</v>
          </cell>
        </row>
        <row r="693">
          <cell r="A693" t="str">
            <v>SCHMATWYP</v>
          </cell>
          <cell r="B693" t="str">
            <v>SCHMAT</v>
          </cell>
          <cell r="D693">
            <v>923479</v>
          </cell>
          <cell r="F693" t="str">
            <v>254105SE</v>
          </cell>
          <cell r="G693" t="str">
            <v>254105</v>
          </cell>
          <cell r="I693">
            <v>-915681.26500000001</v>
          </cell>
        </row>
        <row r="694">
          <cell r="A694" t="str">
            <v>SCHMDPSCHMDEXP</v>
          </cell>
          <cell r="B694" t="str">
            <v>SCHMDP</v>
          </cell>
          <cell r="D694">
            <v>267291</v>
          </cell>
          <cell r="F694" t="str">
            <v>41010CA</v>
          </cell>
          <cell r="G694">
            <v>41010</v>
          </cell>
          <cell r="I694">
            <v>101390</v>
          </cell>
        </row>
        <row r="695">
          <cell r="A695" t="str">
            <v>SCHMDPSE</v>
          </cell>
          <cell r="B695" t="str">
            <v>SCHMDP</v>
          </cell>
          <cell r="D695">
            <v>472272</v>
          </cell>
          <cell r="F695" t="str">
            <v>41010CN</v>
          </cell>
          <cell r="G695">
            <v>41010</v>
          </cell>
          <cell r="I695">
            <v>18276</v>
          </cell>
        </row>
        <row r="696">
          <cell r="A696" t="str">
            <v>SCHMDPSNP</v>
          </cell>
          <cell r="B696" t="str">
            <v>SCHMDP</v>
          </cell>
          <cell r="D696">
            <v>381063</v>
          </cell>
          <cell r="F696" t="str">
            <v>41010GPS</v>
          </cell>
          <cell r="G696">
            <v>41010</v>
          </cell>
          <cell r="I696">
            <v>36446362</v>
          </cell>
        </row>
        <row r="697">
          <cell r="A697" t="str">
            <v>SCHMDPSO</v>
          </cell>
          <cell r="B697" t="str">
            <v>SCHMDP</v>
          </cell>
          <cell r="D697">
            <v>16024752</v>
          </cell>
          <cell r="F697" t="str">
            <v>41010ID</v>
          </cell>
          <cell r="G697">
            <v>41010</v>
          </cell>
          <cell r="I697">
            <v>36110</v>
          </cell>
        </row>
        <row r="698">
          <cell r="A698" t="str">
            <v>SCHMDTCA</v>
          </cell>
          <cell r="B698" t="str">
            <v>SCHMDT</v>
          </cell>
          <cell r="D698">
            <v>267161</v>
          </cell>
          <cell r="F698" t="str">
            <v>41010OR</v>
          </cell>
          <cell r="G698">
            <v>41010</v>
          </cell>
          <cell r="I698">
            <v>249502</v>
          </cell>
        </row>
        <row r="699">
          <cell r="A699" t="str">
            <v>SCHMDTCN</v>
          </cell>
          <cell r="B699" t="str">
            <v>SCHMDT</v>
          </cell>
          <cell r="D699">
            <v>48156</v>
          </cell>
          <cell r="F699" t="str">
            <v>41010OTHER</v>
          </cell>
          <cell r="G699">
            <v>41010</v>
          </cell>
          <cell r="I699">
            <v>45698882.999999985</v>
          </cell>
        </row>
        <row r="700">
          <cell r="A700" t="str">
            <v>SCHMDTGPS</v>
          </cell>
          <cell r="B700" t="str">
            <v>SCHMDT</v>
          </cell>
          <cell r="D700">
            <v>96035313</v>
          </cell>
          <cell r="F700" t="str">
            <v>41010SE</v>
          </cell>
          <cell r="G700">
            <v>41010</v>
          </cell>
          <cell r="I700">
            <v>12803034</v>
          </cell>
        </row>
        <row r="701">
          <cell r="A701" t="str">
            <v>SCHMDTID</v>
          </cell>
          <cell r="B701" t="str">
            <v>SCHMDT</v>
          </cell>
          <cell r="D701">
            <v>95148</v>
          </cell>
          <cell r="F701" t="str">
            <v>41010SG</v>
          </cell>
          <cell r="G701">
            <v>41010</v>
          </cell>
          <cell r="I701">
            <v>58541735</v>
          </cell>
        </row>
        <row r="702">
          <cell r="A702" t="str">
            <v>SCHMDTOR</v>
          </cell>
          <cell r="B702" t="str">
            <v>SCHMDT</v>
          </cell>
          <cell r="D702">
            <v>657429</v>
          </cell>
          <cell r="F702" t="str">
            <v>41010SNP</v>
          </cell>
          <cell r="G702">
            <v>41010</v>
          </cell>
          <cell r="I702">
            <v>26092078.999999996</v>
          </cell>
        </row>
        <row r="703">
          <cell r="A703" t="str">
            <v>SCHMDTOTHER</v>
          </cell>
          <cell r="B703" t="str">
            <v>SCHMDT</v>
          </cell>
          <cell r="D703">
            <v>120415489</v>
          </cell>
          <cell r="F703" t="str">
            <v>41010SNPD</v>
          </cell>
          <cell r="G703">
            <v>41010</v>
          </cell>
          <cell r="I703">
            <v>986927</v>
          </cell>
        </row>
        <row r="704">
          <cell r="A704" t="str">
            <v>SCHMDTSE</v>
          </cell>
          <cell r="B704" t="str">
            <v>SCHMDT</v>
          </cell>
          <cell r="D704">
            <v>33735695</v>
          </cell>
          <cell r="F704" t="str">
            <v>41010SO</v>
          </cell>
          <cell r="G704">
            <v>41010</v>
          </cell>
          <cell r="I704">
            <v>7353797</v>
          </cell>
        </row>
        <row r="705">
          <cell r="A705" t="str">
            <v>SCHMDTSG</v>
          </cell>
          <cell r="B705" t="str">
            <v>SCHMDT</v>
          </cell>
          <cell r="D705">
            <v>154256106.00000006</v>
          </cell>
          <cell r="F705" t="str">
            <v>41010SSGCH</v>
          </cell>
          <cell r="G705">
            <v>41010</v>
          </cell>
          <cell r="I705">
            <v>37085</v>
          </cell>
        </row>
        <row r="706">
          <cell r="A706" t="str">
            <v>SCHMDTSNP</v>
          </cell>
          <cell r="B706" t="str">
            <v>SCHMDT</v>
          </cell>
          <cell r="D706">
            <v>68752021.000000015</v>
          </cell>
          <cell r="F706" t="str">
            <v>41010TAXDEPR</v>
          </cell>
          <cell r="G706">
            <v>41010</v>
          </cell>
          <cell r="I706">
            <v>620182307</v>
          </cell>
        </row>
        <row r="707">
          <cell r="A707" t="str">
            <v>SCHMDTSNPD</v>
          </cell>
          <cell r="B707" t="str">
            <v>SCHMDT</v>
          </cell>
          <cell r="D707">
            <v>2600530</v>
          </cell>
          <cell r="F707" t="str">
            <v>41010UT</v>
          </cell>
          <cell r="G707">
            <v>41010</v>
          </cell>
          <cell r="I707">
            <v>586910</v>
          </cell>
        </row>
        <row r="708">
          <cell r="A708" t="str">
            <v>SCHMDTSO</v>
          </cell>
          <cell r="B708" t="str">
            <v>SCHMDT</v>
          </cell>
          <cell r="D708">
            <v>19377084.000000004</v>
          </cell>
          <cell r="F708" t="str">
            <v>41010WA</v>
          </cell>
          <cell r="G708">
            <v>41010</v>
          </cell>
          <cell r="I708">
            <v>82603</v>
          </cell>
        </row>
        <row r="709">
          <cell r="A709" t="str">
            <v>SCHMDTSSGCH</v>
          </cell>
          <cell r="B709" t="str">
            <v>SCHMDT</v>
          </cell>
          <cell r="D709">
            <v>97718</v>
          </cell>
          <cell r="F709" t="str">
            <v>41010WYP</v>
          </cell>
          <cell r="G709">
            <v>41010</v>
          </cell>
          <cell r="I709">
            <v>631472</v>
          </cell>
        </row>
        <row r="710">
          <cell r="A710" t="str">
            <v>SCHMDTTAXDEPR</v>
          </cell>
          <cell r="B710" t="str">
            <v>SCHMDT</v>
          </cell>
          <cell r="D710">
            <v>1634165916</v>
          </cell>
          <cell r="F710" t="str">
            <v>41110BADDEBT</v>
          </cell>
          <cell r="G710">
            <v>41110</v>
          </cell>
          <cell r="I710">
            <v>-1670977.0016709999</v>
          </cell>
        </row>
        <row r="711">
          <cell r="A711" t="str">
            <v>SCHMDTUT</v>
          </cell>
          <cell r="B711" t="str">
            <v>SCHMDT</v>
          </cell>
          <cell r="D711">
            <v>1546493</v>
          </cell>
          <cell r="F711" t="str">
            <v>41110CA</v>
          </cell>
          <cell r="G711">
            <v>41110</v>
          </cell>
          <cell r="I711">
            <v>-504634.06999999995</v>
          </cell>
        </row>
        <row r="712">
          <cell r="A712" t="str">
            <v>SCHMDTWA</v>
          </cell>
          <cell r="B712" t="str">
            <v>SCHMDT</v>
          </cell>
          <cell r="D712">
            <v>217654</v>
          </cell>
          <cell r="F712" t="str">
            <v>41110CIAC</v>
          </cell>
          <cell r="G712">
            <v>41110</v>
          </cell>
          <cell r="I712">
            <v>-14673990</v>
          </cell>
        </row>
        <row r="713">
          <cell r="A713" t="str">
            <v>SCHMDTWYP</v>
          </cell>
          <cell r="B713" t="str">
            <v>SCHMDT</v>
          </cell>
          <cell r="D713">
            <v>1663914</v>
          </cell>
          <cell r="F713" t="str">
            <v>41110FERC</v>
          </cell>
          <cell r="G713">
            <v>41110</v>
          </cell>
          <cell r="I713">
            <v>33888.36</v>
          </cell>
        </row>
        <row r="714">
          <cell r="A714" t="str">
            <v>403360CA</v>
          </cell>
          <cell r="B714" t="str">
            <v>403360</v>
          </cell>
          <cell r="D714">
            <v>21798.89</v>
          </cell>
          <cell r="F714" t="str">
            <v>41110GPS</v>
          </cell>
          <cell r="G714">
            <v>41110</v>
          </cell>
          <cell r="I714">
            <v>-1739033</v>
          </cell>
        </row>
        <row r="715">
          <cell r="A715" t="str">
            <v>403360ID</v>
          </cell>
          <cell r="B715" t="str">
            <v>403360</v>
          </cell>
          <cell r="D715">
            <v>18208.97</v>
          </cell>
          <cell r="F715" t="str">
            <v>41110ID</v>
          </cell>
          <cell r="G715">
            <v>41110</v>
          </cell>
          <cell r="I715">
            <v>-650046.16</v>
          </cell>
        </row>
        <row r="716">
          <cell r="A716" t="str">
            <v>403360OR</v>
          </cell>
          <cell r="B716" t="str">
            <v>403360</v>
          </cell>
          <cell r="D716">
            <v>70219.03</v>
          </cell>
          <cell r="F716" t="str">
            <v>41110OR</v>
          </cell>
          <cell r="G716">
            <v>41110</v>
          </cell>
          <cell r="I716">
            <v>81640.35999999987</v>
          </cell>
        </row>
        <row r="717">
          <cell r="A717" t="str">
            <v>403360UT</v>
          </cell>
          <cell r="B717" t="str">
            <v>403360</v>
          </cell>
          <cell r="D717">
            <v>140757.29</v>
          </cell>
          <cell r="F717" t="str">
            <v>41110OTHER</v>
          </cell>
          <cell r="G717">
            <v>41110</v>
          </cell>
          <cell r="I717">
            <v>-25698100.869999997</v>
          </cell>
        </row>
        <row r="718">
          <cell r="A718" t="str">
            <v>403360WA</v>
          </cell>
          <cell r="B718" t="str">
            <v>403360</v>
          </cell>
          <cell r="D718">
            <v>4634.21</v>
          </cell>
          <cell r="F718" t="str">
            <v>41110SCHMDEXP</v>
          </cell>
          <cell r="G718">
            <v>41110</v>
          </cell>
          <cell r="I718">
            <v>-234421709</v>
          </cell>
        </row>
        <row r="719">
          <cell r="A719" t="str">
            <v>403360WYP</v>
          </cell>
          <cell r="B719" t="str">
            <v>403360</v>
          </cell>
          <cell r="D719">
            <v>35218.120000000003</v>
          </cell>
          <cell r="F719" t="str">
            <v>41110SE</v>
          </cell>
          <cell r="G719">
            <v>41110</v>
          </cell>
          <cell r="I719">
            <v>-9879322</v>
          </cell>
        </row>
        <row r="720">
          <cell r="A720" t="str">
            <v>403360WYU</v>
          </cell>
          <cell r="B720" t="str">
            <v>403360</v>
          </cell>
          <cell r="D720">
            <v>35092.660000000003</v>
          </cell>
          <cell r="F720" t="str">
            <v>41110SG</v>
          </cell>
          <cell r="G720">
            <v>41110</v>
          </cell>
          <cell r="I720">
            <v>-3118792.2500000005</v>
          </cell>
        </row>
        <row r="721">
          <cell r="A721" t="str">
            <v>403361CA</v>
          </cell>
          <cell r="B721" t="str">
            <v>403361</v>
          </cell>
          <cell r="D721">
            <v>79409.41</v>
          </cell>
          <cell r="F721" t="str">
            <v>41110SGCT</v>
          </cell>
          <cell r="G721">
            <v>41110</v>
          </cell>
          <cell r="I721">
            <v>-425972</v>
          </cell>
        </row>
        <row r="722">
          <cell r="A722" t="str">
            <v>403361ID</v>
          </cell>
          <cell r="B722" t="str">
            <v>403361</v>
          </cell>
          <cell r="D722">
            <v>28401.439999999999</v>
          </cell>
          <cell r="F722" t="str">
            <v>41110SNP</v>
          </cell>
          <cell r="G722">
            <v>41110</v>
          </cell>
          <cell r="I722">
            <v>-19602856</v>
          </cell>
        </row>
        <row r="723">
          <cell r="A723" t="str">
            <v>403361OR</v>
          </cell>
          <cell r="B723" t="str">
            <v>403361</v>
          </cell>
          <cell r="D723">
            <v>304812.45</v>
          </cell>
          <cell r="F723" t="str">
            <v>41110SNPD</v>
          </cell>
          <cell r="G723">
            <v>41110</v>
          </cell>
          <cell r="I723">
            <v>-3627116</v>
          </cell>
        </row>
        <row r="724">
          <cell r="A724" t="str">
            <v>403361UT</v>
          </cell>
          <cell r="B724" t="str">
            <v>403361</v>
          </cell>
          <cell r="D724">
            <v>677495.96</v>
          </cell>
          <cell r="F724" t="str">
            <v>41110SO</v>
          </cell>
          <cell r="G724">
            <v>41110</v>
          </cell>
          <cell r="I724">
            <v>-7552138</v>
          </cell>
        </row>
        <row r="725">
          <cell r="A725" t="str">
            <v>403361WA</v>
          </cell>
          <cell r="B725" t="str">
            <v>403361</v>
          </cell>
          <cell r="D725">
            <v>38752.720000000001</v>
          </cell>
          <cell r="F725" t="str">
            <v>41110SSGCH</v>
          </cell>
          <cell r="G725">
            <v>41110</v>
          </cell>
          <cell r="I725">
            <v>-538368</v>
          </cell>
        </row>
        <row r="726">
          <cell r="A726" t="str">
            <v>403361WYP</v>
          </cell>
          <cell r="B726" t="str">
            <v>403361</v>
          </cell>
          <cell r="D726">
            <v>161836.04999999999</v>
          </cell>
          <cell r="F726" t="str">
            <v>41110TROJD</v>
          </cell>
          <cell r="G726">
            <v>41110</v>
          </cell>
          <cell r="I726">
            <v>-5054</v>
          </cell>
        </row>
        <row r="727">
          <cell r="A727" t="str">
            <v>403361WYU</v>
          </cell>
          <cell r="B727" t="str">
            <v>403361</v>
          </cell>
          <cell r="D727">
            <v>3647.99</v>
          </cell>
          <cell r="F727" t="str">
            <v>41110UT</v>
          </cell>
          <cell r="G727">
            <v>41110</v>
          </cell>
          <cell r="I727">
            <v>-4820648.8500000006</v>
          </cell>
        </row>
        <row r="728">
          <cell r="A728" t="str">
            <v>403362CA</v>
          </cell>
          <cell r="B728" t="str">
            <v>403362</v>
          </cell>
          <cell r="D728">
            <v>545571.63</v>
          </cell>
          <cell r="F728" t="str">
            <v>41110WA</v>
          </cell>
          <cell r="G728">
            <v>41110</v>
          </cell>
          <cell r="I728">
            <v>85613.479999999603</v>
          </cell>
        </row>
        <row r="729">
          <cell r="A729" t="str">
            <v>403362ID</v>
          </cell>
          <cell r="B729" t="str">
            <v>403362</v>
          </cell>
          <cell r="D729">
            <v>662257.9</v>
          </cell>
          <cell r="F729" t="str">
            <v>41110WYP</v>
          </cell>
          <cell r="G729">
            <v>41110</v>
          </cell>
          <cell r="I729">
            <v>1108436.8300000003</v>
          </cell>
        </row>
        <row r="730">
          <cell r="A730" t="str">
            <v>403362OR</v>
          </cell>
          <cell r="B730" t="str">
            <v>403362</v>
          </cell>
          <cell r="D730">
            <v>4401785.67</v>
          </cell>
          <cell r="F730" t="str">
            <v>41110WYU</v>
          </cell>
          <cell r="G730">
            <v>41110</v>
          </cell>
          <cell r="I730">
            <v>85776.6</v>
          </cell>
        </row>
        <row r="731">
          <cell r="A731" t="str">
            <v>403362UT</v>
          </cell>
          <cell r="B731" t="str">
            <v>403362</v>
          </cell>
          <cell r="D731">
            <v>9421242.3599999901</v>
          </cell>
          <cell r="F731" t="str">
            <v>40910SE</v>
          </cell>
          <cell r="G731" t="str">
            <v>40910</v>
          </cell>
          <cell r="I731">
            <v>-107215</v>
          </cell>
        </row>
        <row r="732">
          <cell r="A732" t="str">
            <v>403362WA</v>
          </cell>
          <cell r="B732" t="str">
            <v>403362</v>
          </cell>
          <cell r="D732">
            <v>1015726.03</v>
          </cell>
          <cell r="F732" t="str">
            <v>40910SG</v>
          </cell>
          <cell r="G732" t="str">
            <v>40910</v>
          </cell>
          <cell r="I732">
            <v>-71942648</v>
          </cell>
        </row>
        <row r="733">
          <cell r="A733" t="str">
            <v>403362WYP</v>
          </cell>
          <cell r="B733" t="str">
            <v>403362</v>
          </cell>
          <cell r="D733">
            <v>2464816.2000000002</v>
          </cell>
          <cell r="F733" t="str">
            <v>40910SO</v>
          </cell>
          <cell r="G733" t="str">
            <v>40910</v>
          </cell>
          <cell r="I733">
            <v>-36303</v>
          </cell>
        </row>
        <row r="734">
          <cell r="A734" t="str">
            <v>403362WYU</v>
          </cell>
          <cell r="B734" t="str">
            <v>403362</v>
          </cell>
          <cell r="D734">
            <v>249940.11</v>
          </cell>
          <cell r="F734" t="str">
            <v>40911SG</v>
          </cell>
          <cell r="G734" t="str">
            <v>40911</v>
          </cell>
          <cell r="I734">
            <v>-297808</v>
          </cell>
        </row>
        <row r="735">
          <cell r="A735" t="str">
            <v>403364CA</v>
          </cell>
          <cell r="B735" t="str">
            <v>403364</v>
          </cell>
          <cell r="D735">
            <v>2023074.23</v>
          </cell>
          <cell r="F735" t="str">
            <v>SCHMAPOTHER</v>
          </cell>
          <cell r="G735" t="str">
            <v>SCHMAP</v>
          </cell>
          <cell r="I735">
            <v>303</v>
          </cell>
        </row>
        <row r="736">
          <cell r="A736" t="str">
            <v>403364ID</v>
          </cell>
          <cell r="B736" t="str">
            <v>403364</v>
          </cell>
          <cell r="D736">
            <v>2252898.2799999998</v>
          </cell>
          <cell r="F736" t="str">
            <v>SCHMAPSE</v>
          </cell>
          <cell r="G736" t="str">
            <v>SCHMAP</v>
          </cell>
          <cell r="I736">
            <v>114420</v>
          </cell>
        </row>
        <row r="737">
          <cell r="A737" t="str">
            <v>403364OR</v>
          </cell>
          <cell r="B737" t="str">
            <v>403364</v>
          </cell>
          <cell r="D737">
            <v>12728995.199999999</v>
          </cell>
          <cell r="F737" t="str">
            <v>SCHMAPSO</v>
          </cell>
          <cell r="G737" t="str">
            <v>SCHMAP</v>
          </cell>
          <cell r="I737">
            <v>9365366</v>
          </cell>
        </row>
        <row r="738">
          <cell r="A738" t="str">
            <v>403364UT</v>
          </cell>
          <cell r="B738" t="str">
            <v>403364</v>
          </cell>
          <cell r="D738">
            <v>10879827.5</v>
          </cell>
          <cell r="F738" t="str">
            <v>SCHMATBADDEBT</v>
          </cell>
          <cell r="G738" t="str">
            <v>SCHMAT</v>
          </cell>
          <cell r="I738">
            <v>4402986.0044029998</v>
          </cell>
        </row>
        <row r="739">
          <cell r="A739" t="str">
            <v>403364WA</v>
          </cell>
          <cell r="B739" t="str">
            <v>403364</v>
          </cell>
          <cell r="D739">
            <v>3733375.97</v>
          </cell>
          <cell r="F739" t="str">
            <v>SCHMATCA</v>
          </cell>
          <cell r="G739" t="str">
            <v>SCHMAT</v>
          </cell>
          <cell r="I739">
            <v>669834</v>
          </cell>
        </row>
        <row r="740">
          <cell r="A740" t="str">
            <v>403364WYP</v>
          </cell>
          <cell r="B740" t="str">
            <v>403364</v>
          </cell>
          <cell r="D740">
            <v>3147441.02</v>
          </cell>
          <cell r="F740" t="str">
            <v>SCHMATCIAC</v>
          </cell>
          <cell r="G740" t="str">
            <v>SCHMAT</v>
          </cell>
          <cell r="I740">
            <v>38665618</v>
          </cell>
        </row>
        <row r="741">
          <cell r="A741" t="str">
            <v>403364WYU</v>
          </cell>
          <cell r="B741" t="str">
            <v>403364</v>
          </cell>
          <cell r="D741">
            <v>658679.61</v>
          </cell>
          <cell r="F741" t="str">
            <v>SCHMATGPS</v>
          </cell>
          <cell r="G741" t="str">
            <v>SCHMAT</v>
          </cell>
          <cell r="I741">
            <v>4582312</v>
          </cell>
        </row>
        <row r="742">
          <cell r="A742" t="str">
            <v>403365CA</v>
          </cell>
          <cell r="B742" t="str">
            <v>403365</v>
          </cell>
          <cell r="D742">
            <v>1006964.99</v>
          </cell>
          <cell r="F742" t="str">
            <v>SCHMATID</v>
          </cell>
          <cell r="G742" t="str">
            <v>SCHMAT</v>
          </cell>
          <cell r="I742">
            <v>207418.99999999997</v>
          </cell>
        </row>
        <row r="743">
          <cell r="A743" t="str">
            <v>403365ID</v>
          </cell>
          <cell r="B743" t="str">
            <v>403365</v>
          </cell>
          <cell r="D743">
            <v>982118.24</v>
          </cell>
          <cell r="F743" t="str">
            <v>SCHMATOR</v>
          </cell>
          <cell r="G743" t="str">
            <v>SCHMAT</v>
          </cell>
          <cell r="I743">
            <v>7491514</v>
          </cell>
        </row>
        <row r="744">
          <cell r="A744" t="str">
            <v>403365OR</v>
          </cell>
          <cell r="B744" t="str">
            <v>403365</v>
          </cell>
          <cell r="D744">
            <v>6972300.3399999999</v>
          </cell>
          <cell r="F744" t="str">
            <v>SCHMATOTHER</v>
          </cell>
          <cell r="G744" t="str">
            <v>SCHMAT</v>
          </cell>
          <cell r="I744">
            <v>67655235.999999985</v>
          </cell>
        </row>
        <row r="745">
          <cell r="A745" t="str">
            <v>403365UT</v>
          </cell>
          <cell r="B745" t="str">
            <v>403365</v>
          </cell>
          <cell r="D745">
            <v>6490669.3599999901</v>
          </cell>
          <cell r="F745" t="str">
            <v>SCHMATSCHMDEXP</v>
          </cell>
          <cell r="G745" t="str">
            <v>SCHMAT</v>
          </cell>
          <cell r="I745">
            <v>617695737</v>
          </cell>
        </row>
        <row r="746">
          <cell r="A746" t="str">
            <v>403365WA</v>
          </cell>
          <cell r="B746" t="str">
            <v>403365</v>
          </cell>
          <cell r="D746">
            <v>1695377.59</v>
          </cell>
          <cell r="F746" t="str">
            <v>SCHMATSE</v>
          </cell>
          <cell r="G746" t="str">
            <v>SCHMAT</v>
          </cell>
          <cell r="I746">
            <v>26031777.999999996</v>
          </cell>
        </row>
        <row r="747">
          <cell r="A747" t="str">
            <v>403365WYP</v>
          </cell>
          <cell r="B747" t="str">
            <v>403365</v>
          </cell>
          <cell r="D747">
            <v>2218757.48</v>
          </cell>
          <cell r="F747" t="str">
            <v>SCHMATSG</v>
          </cell>
          <cell r="G747" t="str">
            <v>SCHMAT</v>
          </cell>
          <cell r="I747">
            <v>5181265</v>
          </cell>
        </row>
        <row r="748">
          <cell r="A748" t="str">
            <v>403365WYU</v>
          </cell>
          <cell r="B748" t="str">
            <v>403365</v>
          </cell>
          <cell r="D748">
            <v>299044.98</v>
          </cell>
          <cell r="F748" t="str">
            <v>SCHMATSGCT</v>
          </cell>
          <cell r="G748" t="str">
            <v>SCHMAT</v>
          </cell>
          <cell r="I748">
            <v>1122425</v>
          </cell>
        </row>
        <row r="749">
          <cell r="A749" t="str">
            <v>403366CA</v>
          </cell>
          <cell r="B749" t="str">
            <v>403366</v>
          </cell>
          <cell r="D749">
            <v>460930.97</v>
          </cell>
          <cell r="F749" t="str">
            <v>SCHMATSNP</v>
          </cell>
          <cell r="G749" t="str">
            <v>SCHMAT</v>
          </cell>
          <cell r="I749">
            <v>51653068</v>
          </cell>
        </row>
        <row r="750">
          <cell r="A750" t="str">
            <v>403366ID</v>
          </cell>
          <cell r="B750" t="str">
            <v>403366</v>
          </cell>
          <cell r="D750">
            <v>168727.22</v>
          </cell>
          <cell r="F750" t="str">
            <v>SCHMATSNPD</v>
          </cell>
          <cell r="G750" t="str">
            <v>SCHMAT</v>
          </cell>
          <cell r="I750">
            <v>9557365</v>
          </cell>
        </row>
        <row r="751">
          <cell r="A751" t="str">
            <v>403366OR</v>
          </cell>
          <cell r="B751" t="str">
            <v>403366</v>
          </cell>
          <cell r="D751">
            <v>2170943.2000000002</v>
          </cell>
          <cell r="F751" t="str">
            <v>SCHMATSO</v>
          </cell>
          <cell r="G751" t="str">
            <v>SCHMAT</v>
          </cell>
          <cell r="I751">
            <v>19899706.000000004</v>
          </cell>
        </row>
        <row r="752">
          <cell r="A752" t="str">
            <v>403366UT</v>
          </cell>
          <cell r="B752" t="str">
            <v>403366</v>
          </cell>
          <cell r="D752">
            <v>3802316.88</v>
          </cell>
          <cell r="F752" t="str">
            <v>SCHMATTROJD</v>
          </cell>
          <cell r="G752" t="str">
            <v>SCHMAT</v>
          </cell>
          <cell r="I752">
            <v>13316</v>
          </cell>
        </row>
        <row r="753">
          <cell r="A753" t="str">
            <v>403366WA</v>
          </cell>
          <cell r="B753" t="str">
            <v>403366</v>
          </cell>
          <cell r="D753">
            <v>698579.24</v>
          </cell>
          <cell r="F753" t="str">
            <v>SCHMATUT</v>
          </cell>
          <cell r="G753" t="str">
            <v>SCHMAT</v>
          </cell>
          <cell r="I753">
            <v>1115120</v>
          </cell>
        </row>
        <row r="754">
          <cell r="A754" t="str">
            <v>403366WYP</v>
          </cell>
          <cell r="B754" t="str">
            <v>403366</v>
          </cell>
          <cell r="D754">
            <v>518851</v>
          </cell>
          <cell r="F754" t="str">
            <v>SCHMATWA</v>
          </cell>
          <cell r="G754" t="str">
            <v>SCHMAT</v>
          </cell>
          <cell r="I754">
            <v>5502705</v>
          </cell>
        </row>
        <row r="755">
          <cell r="A755" t="str">
            <v>403366WYU</v>
          </cell>
          <cell r="B755" t="str">
            <v>403366</v>
          </cell>
          <cell r="D755">
            <v>147449.31</v>
          </cell>
          <cell r="F755" t="str">
            <v>SCHMATWYP</v>
          </cell>
          <cell r="G755" t="str">
            <v>SCHMAT</v>
          </cell>
          <cell r="I755">
            <v>923479</v>
          </cell>
        </row>
        <row r="756">
          <cell r="A756" t="str">
            <v>403367CA</v>
          </cell>
          <cell r="B756" t="str">
            <v>403367</v>
          </cell>
          <cell r="D756">
            <v>410190.5</v>
          </cell>
          <cell r="F756" t="str">
            <v>SCHMDPSCHMDEXP</v>
          </cell>
          <cell r="G756" t="str">
            <v>SCHMDP</v>
          </cell>
          <cell r="I756">
            <v>267291</v>
          </cell>
        </row>
        <row r="757">
          <cell r="A757" t="str">
            <v>403367ID</v>
          </cell>
          <cell r="B757" t="str">
            <v>403367</v>
          </cell>
          <cell r="D757">
            <v>492426.86</v>
          </cell>
          <cell r="F757" t="str">
            <v>SCHMDPSE</v>
          </cell>
          <cell r="G757" t="str">
            <v>SCHMDP</v>
          </cell>
          <cell r="I757">
            <v>472272</v>
          </cell>
        </row>
        <row r="758">
          <cell r="A758" t="str">
            <v>403367OR</v>
          </cell>
          <cell r="B758" t="str">
            <v>403367</v>
          </cell>
          <cell r="D758">
            <v>3778167.1399999899</v>
          </cell>
          <cell r="F758" t="str">
            <v>SCHMDPSNP</v>
          </cell>
          <cell r="G758" t="str">
            <v>SCHMDP</v>
          </cell>
          <cell r="I758">
            <v>381063</v>
          </cell>
        </row>
        <row r="759">
          <cell r="A759" t="str">
            <v>403367UT</v>
          </cell>
          <cell r="B759" t="str">
            <v>403367</v>
          </cell>
          <cell r="D759">
            <v>10812382.9599999</v>
          </cell>
          <cell r="F759" t="str">
            <v>SCHMDPSO</v>
          </cell>
          <cell r="G759" t="str">
            <v>SCHMDP</v>
          </cell>
          <cell r="I759">
            <v>16024752</v>
          </cell>
        </row>
        <row r="760">
          <cell r="A760" t="str">
            <v>403367WA</v>
          </cell>
          <cell r="B760" t="str">
            <v>403367</v>
          </cell>
          <cell r="D760">
            <v>634820.81000000006</v>
          </cell>
          <cell r="F760" t="str">
            <v>SCHMDTCA</v>
          </cell>
          <cell r="G760" t="str">
            <v>SCHMDT</v>
          </cell>
          <cell r="I760">
            <v>267161</v>
          </cell>
        </row>
        <row r="761">
          <cell r="A761" t="str">
            <v>403367WYP</v>
          </cell>
          <cell r="B761" t="str">
            <v>403367</v>
          </cell>
          <cell r="D761">
            <v>1088653.8</v>
          </cell>
          <cell r="F761" t="str">
            <v>SCHMDTCN</v>
          </cell>
          <cell r="G761" t="str">
            <v>SCHMDT</v>
          </cell>
          <cell r="I761">
            <v>48156</v>
          </cell>
        </row>
        <row r="762">
          <cell r="A762" t="str">
            <v>403367WYU</v>
          </cell>
          <cell r="B762" t="str">
            <v>403367</v>
          </cell>
          <cell r="D762">
            <v>569823.5</v>
          </cell>
          <cell r="F762" t="str">
            <v>SCHMDTGPS</v>
          </cell>
          <cell r="G762" t="str">
            <v>SCHMDT</v>
          </cell>
          <cell r="I762">
            <v>96035313</v>
          </cell>
        </row>
        <row r="763">
          <cell r="A763" t="str">
            <v>403368CA</v>
          </cell>
          <cell r="B763" t="str">
            <v>403368</v>
          </cell>
          <cell r="D763">
            <v>1194792.0900000001</v>
          </cell>
          <cell r="F763" t="str">
            <v>SCHMDTID</v>
          </cell>
          <cell r="G763" t="str">
            <v>SCHMDT</v>
          </cell>
          <cell r="I763">
            <v>95148</v>
          </cell>
        </row>
        <row r="764">
          <cell r="A764" t="str">
            <v>403368ID</v>
          </cell>
          <cell r="B764" t="str">
            <v>403368</v>
          </cell>
          <cell r="D764">
            <v>1503985.51</v>
          </cell>
          <cell r="F764" t="str">
            <v>SCHMDTOR</v>
          </cell>
          <cell r="G764" t="str">
            <v>SCHMDT</v>
          </cell>
          <cell r="I764">
            <v>657429</v>
          </cell>
        </row>
        <row r="765">
          <cell r="A765" t="str">
            <v>403368OR</v>
          </cell>
          <cell r="B765" t="str">
            <v>403368</v>
          </cell>
          <cell r="D765">
            <v>11184263.6399999</v>
          </cell>
          <cell r="F765" t="str">
            <v>SCHMDTOTHER</v>
          </cell>
          <cell r="G765" t="str">
            <v>SCHMDT</v>
          </cell>
          <cell r="I765">
            <v>120415489</v>
          </cell>
        </row>
        <row r="766">
          <cell r="A766" t="str">
            <v>403368UT</v>
          </cell>
          <cell r="B766" t="str">
            <v>403368</v>
          </cell>
          <cell r="D766">
            <v>8781743.1899999995</v>
          </cell>
          <cell r="F766" t="str">
            <v>SCHMDTSE</v>
          </cell>
          <cell r="G766" t="str">
            <v>SCHMDT</v>
          </cell>
          <cell r="I766">
            <v>33735695</v>
          </cell>
        </row>
        <row r="767">
          <cell r="A767" t="str">
            <v>403368WA</v>
          </cell>
          <cell r="B767" t="str">
            <v>403368</v>
          </cell>
          <cell r="D767">
            <v>2808096.69</v>
          </cell>
          <cell r="F767" t="str">
            <v>SCHMDTSG</v>
          </cell>
          <cell r="G767" t="str">
            <v>SCHMDT</v>
          </cell>
          <cell r="I767">
            <v>154256106.00000006</v>
          </cell>
        </row>
        <row r="768">
          <cell r="A768" t="str">
            <v>403368WYP</v>
          </cell>
          <cell r="B768" t="str">
            <v>403368</v>
          </cell>
          <cell r="D768">
            <v>2415251.16</v>
          </cell>
          <cell r="F768" t="str">
            <v>SCHMDTSNP</v>
          </cell>
          <cell r="G768" t="str">
            <v>SCHMDT</v>
          </cell>
          <cell r="I768">
            <v>68752021.000000015</v>
          </cell>
        </row>
        <row r="769">
          <cell r="A769" t="str">
            <v>403368WYU</v>
          </cell>
          <cell r="B769" t="str">
            <v>403368</v>
          </cell>
          <cell r="D769">
            <v>383163.91</v>
          </cell>
          <cell r="F769" t="str">
            <v>SCHMDTSNPD</v>
          </cell>
          <cell r="G769" t="str">
            <v>SCHMDT</v>
          </cell>
          <cell r="I769">
            <v>2600530</v>
          </cell>
        </row>
        <row r="770">
          <cell r="A770" t="str">
            <v>403369CA</v>
          </cell>
          <cell r="B770" t="str">
            <v>403369</v>
          </cell>
          <cell r="D770">
            <v>411769.91</v>
          </cell>
          <cell r="F770" t="str">
            <v>SCHMDTSO</v>
          </cell>
          <cell r="G770" t="str">
            <v>SCHMDT</v>
          </cell>
          <cell r="I770">
            <v>19377084.000000004</v>
          </cell>
        </row>
        <row r="771">
          <cell r="A771" t="str">
            <v>403369ID</v>
          </cell>
          <cell r="B771" t="str">
            <v>403369</v>
          </cell>
          <cell r="D771">
            <v>564951.24</v>
          </cell>
          <cell r="F771" t="str">
            <v>SCHMDTSSGCH</v>
          </cell>
          <cell r="G771" t="str">
            <v>SCHMDT</v>
          </cell>
          <cell r="I771">
            <v>97718</v>
          </cell>
        </row>
        <row r="772">
          <cell r="A772" t="str">
            <v>403369OR</v>
          </cell>
          <cell r="B772" t="str">
            <v>403369</v>
          </cell>
          <cell r="D772">
            <v>4557499.7999999896</v>
          </cell>
          <cell r="F772" t="str">
            <v>SCHMDTTAXDEPR</v>
          </cell>
          <cell r="G772" t="str">
            <v>SCHMDT</v>
          </cell>
          <cell r="I772">
            <v>1634165916</v>
          </cell>
        </row>
        <row r="773">
          <cell r="A773" t="str">
            <v>403369UT</v>
          </cell>
          <cell r="B773" t="str">
            <v>403369</v>
          </cell>
          <cell r="D773">
            <v>4014002.5</v>
          </cell>
          <cell r="F773" t="str">
            <v>SCHMDTUT</v>
          </cell>
          <cell r="G773" t="str">
            <v>SCHMDT</v>
          </cell>
          <cell r="I773">
            <v>1546493</v>
          </cell>
        </row>
        <row r="774">
          <cell r="A774" t="str">
            <v>403369WA</v>
          </cell>
          <cell r="B774" t="str">
            <v>403369</v>
          </cell>
          <cell r="D774">
            <v>1246953.54</v>
          </cell>
          <cell r="F774" t="str">
            <v>SCHMDTWA</v>
          </cell>
          <cell r="G774" t="str">
            <v>SCHMDT</v>
          </cell>
          <cell r="I774">
            <v>217654</v>
          </cell>
        </row>
        <row r="775">
          <cell r="A775" t="str">
            <v>403369WYP</v>
          </cell>
          <cell r="B775" t="str">
            <v>403369</v>
          </cell>
          <cell r="D775">
            <v>974059.52000000002</v>
          </cell>
          <cell r="F775" t="str">
            <v>SCHMDTWYP</v>
          </cell>
          <cell r="G775" t="str">
            <v>SCHMDT</v>
          </cell>
          <cell r="I775">
            <v>1663914</v>
          </cell>
        </row>
        <row r="776">
          <cell r="A776" t="str">
            <v>403369WYU</v>
          </cell>
          <cell r="B776" t="str">
            <v>403369</v>
          </cell>
          <cell r="D776">
            <v>267093.45</v>
          </cell>
          <cell r="F776" t="str">
            <v>403360CA</v>
          </cell>
          <cell r="G776" t="str">
            <v>403360</v>
          </cell>
          <cell r="I776">
            <v>21798.89</v>
          </cell>
        </row>
        <row r="777">
          <cell r="A777" t="str">
            <v>403370CA</v>
          </cell>
          <cell r="B777" t="str">
            <v>403370</v>
          </cell>
          <cell r="D777">
            <v>178768.98</v>
          </cell>
          <cell r="F777" t="str">
            <v>403360ID</v>
          </cell>
          <cell r="G777" t="str">
            <v>403360</v>
          </cell>
          <cell r="I777">
            <v>18208.97</v>
          </cell>
        </row>
        <row r="778">
          <cell r="A778" t="str">
            <v>403370ID</v>
          </cell>
          <cell r="B778" t="str">
            <v>403370</v>
          </cell>
          <cell r="D778">
            <v>447486.03</v>
          </cell>
          <cell r="F778" t="str">
            <v>403360OR</v>
          </cell>
          <cell r="G778" t="str">
            <v>403360</v>
          </cell>
          <cell r="I778">
            <v>70219.03</v>
          </cell>
        </row>
        <row r="779">
          <cell r="A779" t="str">
            <v>403370OR</v>
          </cell>
          <cell r="B779" t="str">
            <v>403370</v>
          </cell>
          <cell r="D779">
            <v>2173646.96</v>
          </cell>
          <cell r="F779" t="str">
            <v>403360UT</v>
          </cell>
          <cell r="G779" t="str">
            <v>403360</v>
          </cell>
          <cell r="I779">
            <v>140757.29</v>
          </cell>
        </row>
        <row r="780">
          <cell r="A780" t="str">
            <v>403370UT</v>
          </cell>
          <cell r="B780" t="str">
            <v>403370</v>
          </cell>
          <cell r="D780">
            <v>2366215.16</v>
          </cell>
          <cell r="F780" t="str">
            <v>403360WA</v>
          </cell>
          <cell r="G780" t="str">
            <v>403360</v>
          </cell>
          <cell r="I780">
            <v>4634.21</v>
          </cell>
        </row>
        <row r="781">
          <cell r="A781" t="str">
            <v>403370WA</v>
          </cell>
          <cell r="B781" t="str">
            <v>403370</v>
          </cell>
          <cell r="D781">
            <v>493976.78</v>
          </cell>
          <cell r="F781" t="str">
            <v>403360WYP</v>
          </cell>
          <cell r="G781" t="str">
            <v>403360</v>
          </cell>
          <cell r="I781">
            <v>35218.120000000003</v>
          </cell>
        </row>
        <row r="782">
          <cell r="A782" t="str">
            <v>403370WYP</v>
          </cell>
          <cell r="B782" t="str">
            <v>403370</v>
          </cell>
          <cell r="D782">
            <v>422825.63</v>
          </cell>
          <cell r="F782" t="str">
            <v>403360WYU</v>
          </cell>
          <cell r="G782" t="str">
            <v>403360</v>
          </cell>
          <cell r="I782">
            <v>35092.660000000003</v>
          </cell>
        </row>
        <row r="783">
          <cell r="A783" t="str">
            <v>403370WYU</v>
          </cell>
          <cell r="B783" t="str">
            <v>403370</v>
          </cell>
          <cell r="D783">
            <v>85640.93</v>
          </cell>
          <cell r="F783" t="str">
            <v>403361CA</v>
          </cell>
          <cell r="G783" t="str">
            <v>403361</v>
          </cell>
          <cell r="I783">
            <v>79409.41</v>
          </cell>
        </row>
        <row r="784">
          <cell r="A784" t="str">
            <v>403371CA</v>
          </cell>
          <cell r="B784" t="str">
            <v>403371</v>
          </cell>
          <cell r="D784">
            <v>13024.9</v>
          </cell>
          <cell r="F784" t="str">
            <v>403361ID</v>
          </cell>
          <cell r="G784" t="str">
            <v>403361</v>
          </cell>
          <cell r="I784">
            <v>28401.439999999999</v>
          </cell>
        </row>
        <row r="785">
          <cell r="A785" t="str">
            <v>403371ID</v>
          </cell>
          <cell r="B785" t="str">
            <v>403371</v>
          </cell>
          <cell r="D785">
            <v>7753.59</v>
          </cell>
          <cell r="F785" t="str">
            <v>403361OR</v>
          </cell>
          <cell r="G785" t="str">
            <v>403361</v>
          </cell>
          <cell r="I785">
            <v>304812.45</v>
          </cell>
        </row>
        <row r="786">
          <cell r="A786" t="str">
            <v>403371OR</v>
          </cell>
          <cell r="B786" t="str">
            <v>403371</v>
          </cell>
          <cell r="D786">
            <v>118612.28</v>
          </cell>
          <cell r="F786" t="str">
            <v>403361UT</v>
          </cell>
          <cell r="G786" t="str">
            <v>403361</v>
          </cell>
          <cell r="I786">
            <v>677495.96</v>
          </cell>
        </row>
        <row r="787">
          <cell r="A787" t="str">
            <v>403371UT</v>
          </cell>
          <cell r="B787" t="str">
            <v>403371</v>
          </cell>
          <cell r="D787">
            <v>270283.58</v>
          </cell>
          <cell r="F787" t="str">
            <v>403361WA</v>
          </cell>
          <cell r="G787" t="str">
            <v>403361</v>
          </cell>
          <cell r="I787">
            <v>38752.720000000001</v>
          </cell>
        </row>
        <row r="788">
          <cell r="A788" t="str">
            <v>403371WA</v>
          </cell>
          <cell r="B788" t="str">
            <v>403371</v>
          </cell>
          <cell r="D788">
            <v>19323.87</v>
          </cell>
          <cell r="F788" t="str">
            <v>403361WYP</v>
          </cell>
          <cell r="G788" t="str">
            <v>403361</v>
          </cell>
          <cell r="I788">
            <v>161836.04999999999</v>
          </cell>
        </row>
        <row r="789">
          <cell r="A789" t="str">
            <v>403371WYP</v>
          </cell>
          <cell r="B789" t="str">
            <v>403371</v>
          </cell>
          <cell r="D789">
            <v>46641.75</v>
          </cell>
          <cell r="F789" t="str">
            <v>403361WYU</v>
          </cell>
          <cell r="G789" t="str">
            <v>403361</v>
          </cell>
          <cell r="I789">
            <v>3647.99</v>
          </cell>
        </row>
        <row r="790">
          <cell r="A790" t="str">
            <v>403371WYU</v>
          </cell>
          <cell r="B790" t="str">
            <v>403371</v>
          </cell>
          <cell r="D790">
            <v>8865.4599999999991</v>
          </cell>
          <cell r="F790" t="str">
            <v>403362CA</v>
          </cell>
          <cell r="G790" t="str">
            <v>403362</v>
          </cell>
          <cell r="I790">
            <v>545571.63</v>
          </cell>
        </row>
        <row r="791">
          <cell r="A791" t="str">
            <v>403373CA</v>
          </cell>
          <cell r="B791" t="str">
            <v>403373</v>
          </cell>
          <cell r="D791">
            <v>20339.939999999999</v>
          </cell>
          <cell r="F791" t="str">
            <v>403362ID</v>
          </cell>
          <cell r="G791" t="str">
            <v>403362</v>
          </cell>
          <cell r="I791">
            <v>662257.9</v>
          </cell>
        </row>
        <row r="792">
          <cell r="A792" t="str">
            <v>403373ID</v>
          </cell>
          <cell r="B792" t="str">
            <v>403373</v>
          </cell>
          <cell r="D792">
            <v>29634.76</v>
          </cell>
          <cell r="F792" t="str">
            <v>403362OR</v>
          </cell>
          <cell r="G792" t="str">
            <v>403362</v>
          </cell>
          <cell r="I792">
            <v>4401785.67</v>
          </cell>
        </row>
        <row r="793">
          <cell r="A793" t="str">
            <v>403373OR</v>
          </cell>
          <cell r="B793" t="str">
            <v>403373</v>
          </cell>
          <cell r="D793">
            <v>671060.16</v>
          </cell>
          <cell r="F793" t="str">
            <v>403362UT</v>
          </cell>
          <cell r="G793" t="str">
            <v>403362</v>
          </cell>
          <cell r="I793">
            <v>9421242.3599999901</v>
          </cell>
        </row>
        <row r="794">
          <cell r="A794" t="str">
            <v>403373UT</v>
          </cell>
          <cell r="B794" t="str">
            <v>403373</v>
          </cell>
          <cell r="D794">
            <v>1027598.91</v>
          </cell>
          <cell r="F794" t="str">
            <v>403362WA</v>
          </cell>
          <cell r="G794" t="str">
            <v>403362</v>
          </cell>
          <cell r="I794">
            <v>1015726.03</v>
          </cell>
        </row>
        <row r="795">
          <cell r="A795" t="str">
            <v>403373WA</v>
          </cell>
          <cell r="B795" t="str">
            <v>403373</v>
          </cell>
          <cell r="D795">
            <v>125539.1</v>
          </cell>
          <cell r="F795" t="str">
            <v>403362WYP</v>
          </cell>
          <cell r="G795" t="str">
            <v>403362</v>
          </cell>
          <cell r="I795">
            <v>2464816.2000000002</v>
          </cell>
        </row>
        <row r="796">
          <cell r="A796" t="str">
            <v>403373WYP</v>
          </cell>
          <cell r="B796" t="str">
            <v>403373</v>
          </cell>
          <cell r="D796">
            <v>213888.06</v>
          </cell>
          <cell r="F796" t="str">
            <v>403362WYU</v>
          </cell>
          <cell r="G796" t="str">
            <v>403362</v>
          </cell>
          <cell r="I796">
            <v>249940.11</v>
          </cell>
        </row>
        <row r="797">
          <cell r="A797" t="str">
            <v>403373WYU</v>
          </cell>
          <cell r="B797" t="str">
            <v>403373</v>
          </cell>
          <cell r="D797">
            <v>62243.38</v>
          </cell>
          <cell r="F797" t="str">
            <v>403364CA</v>
          </cell>
          <cell r="G797" t="str">
            <v>403364</v>
          </cell>
          <cell r="I797">
            <v>2023074.23</v>
          </cell>
        </row>
        <row r="798">
          <cell r="A798" t="str">
            <v>403GPCA</v>
          </cell>
          <cell r="B798" t="str">
            <v>403GP</v>
          </cell>
          <cell r="D798">
            <v>248579.79</v>
          </cell>
          <cell r="F798" t="str">
            <v>403364ID</v>
          </cell>
          <cell r="G798" t="str">
            <v>403364</v>
          </cell>
          <cell r="I798">
            <v>2252898.2799999998</v>
          </cell>
        </row>
        <row r="799">
          <cell r="A799" t="str">
            <v>403GPCN</v>
          </cell>
          <cell r="B799" t="str">
            <v>403GP</v>
          </cell>
          <cell r="D799">
            <v>1703491.05</v>
          </cell>
          <cell r="F799" t="str">
            <v>403364OR</v>
          </cell>
          <cell r="G799" t="str">
            <v>403364</v>
          </cell>
          <cell r="I799">
            <v>12728995.199999999</v>
          </cell>
        </row>
        <row r="800">
          <cell r="A800" t="str">
            <v>403GPDGP</v>
          </cell>
          <cell r="B800" t="str">
            <v>403GP</v>
          </cell>
          <cell r="D800">
            <v>172628.35</v>
          </cell>
          <cell r="F800" t="str">
            <v>403364UT</v>
          </cell>
          <cell r="G800" t="str">
            <v>403364</v>
          </cell>
          <cell r="I800">
            <v>10879827.5</v>
          </cell>
        </row>
        <row r="801">
          <cell r="A801" t="str">
            <v>403GPDGU</v>
          </cell>
          <cell r="B801" t="str">
            <v>403GP</v>
          </cell>
          <cell r="D801">
            <v>220729.63</v>
          </cell>
          <cell r="F801" t="str">
            <v>403364WA</v>
          </cell>
          <cell r="G801" t="str">
            <v>403364</v>
          </cell>
          <cell r="I801">
            <v>3733375.97</v>
          </cell>
        </row>
        <row r="802">
          <cell r="A802" t="str">
            <v>403GPID</v>
          </cell>
          <cell r="B802" t="str">
            <v>403GP</v>
          </cell>
          <cell r="D802">
            <v>769286.28</v>
          </cell>
          <cell r="F802" t="str">
            <v>403364WYP</v>
          </cell>
          <cell r="G802" t="str">
            <v>403364</v>
          </cell>
          <cell r="I802">
            <v>3147441.02</v>
          </cell>
        </row>
        <row r="803">
          <cell r="A803" t="str">
            <v>403GPOR</v>
          </cell>
          <cell r="B803" t="str">
            <v>403GP</v>
          </cell>
          <cell r="D803">
            <v>3802020.59</v>
          </cell>
          <cell r="F803" t="str">
            <v>403364WYU</v>
          </cell>
          <cell r="G803" t="str">
            <v>403364</v>
          </cell>
          <cell r="I803">
            <v>658679.61</v>
          </cell>
        </row>
        <row r="804">
          <cell r="A804" t="str">
            <v>403GPSE</v>
          </cell>
          <cell r="B804" t="str">
            <v>403GP</v>
          </cell>
          <cell r="D804">
            <v>19448.150000000001</v>
          </cell>
          <cell r="F804" t="str">
            <v>403365CA</v>
          </cell>
          <cell r="G804" t="str">
            <v>403365</v>
          </cell>
          <cell r="I804">
            <v>1006964.99</v>
          </cell>
        </row>
        <row r="805">
          <cell r="A805" t="str">
            <v>403GPSG</v>
          </cell>
          <cell r="B805" t="str">
            <v>403GP</v>
          </cell>
          <cell r="D805">
            <v>6454937.25</v>
          </cell>
          <cell r="F805" t="str">
            <v>403365ID</v>
          </cell>
          <cell r="G805" t="str">
            <v>403365</v>
          </cell>
          <cell r="I805">
            <v>982118.24</v>
          </cell>
        </row>
        <row r="806">
          <cell r="A806" t="str">
            <v>403GPSO</v>
          </cell>
          <cell r="B806" t="str">
            <v>403GP</v>
          </cell>
          <cell r="D806">
            <v>15055655.68</v>
          </cell>
          <cell r="F806" t="str">
            <v>403365OR</v>
          </cell>
          <cell r="G806" t="str">
            <v>403365</v>
          </cell>
          <cell r="I806">
            <v>6972300.3399999999</v>
          </cell>
        </row>
        <row r="807">
          <cell r="A807" t="str">
            <v>403GPSSGCH</v>
          </cell>
          <cell r="B807" t="str">
            <v>403GP</v>
          </cell>
          <cell r="D807">
            <v>134019.51999999999</v>
          </cell>
          <cell r="F807" t="str">
            <v>403365UT</v>
          </cell>
          <cell r="G807" t="str">
            <v>403365</v>
          </cell>
          <cell r="I807">
            <v>6490669.3599999901</v>
          </cell>
        </row>
        <row r="808">
          <cell r="A808" t="str">
            <v>403GPSSGCT</v>
          </cell>
          <cell r="B808" t="str">
            <v>403GP</v>
          </cell>
          <cell r="D808">
            <v>6009.96</v>
          </cell>
          <cell r="F808" t="str">
            <v>403365WA</v>
          </cell>
          <cell r="G808" t="str">
            <v>403365</v>
          </cell>
          <cell r="I808">
            <v>1695377.59</v>
          </cell>
        </row>
        <row r="809">
          <cell r="A809" t="str">
            <v>403GPUT</v>
          </cell>
          <cell r="B809" t="str">
            <v>403GP</v>
          </cell>
          <cell r="D809">
            <v>3868814.08</v>
          </cell>
          <cell r="F809" t="str">
            <v>403365WYP</v>
          </cell>
          <cell r="G809" t="str">
            <v>403365</v>
          </cell>
          <cell r="I809">
            <v>2218757.48</v>
          </cell>
        </row>
        <row r="810">
          <cell r="A810" t="str">
            <v>403GPWA</v>
          </cell>
          <cell r="B810" t="str">
            <v>403GP</v>
          </cell>
          <cell r="D810">
            <v>1370910.84</v>
          </cell>
          <cell r="F810" t="str">
            <v>403365WYU</v>
          </cell>
          <cell r="G810" t="str">
            <v>403365</v>
          </cell>
          <cell r="I810">
            <v>299044.98</v>
          </cell>
        </row>
        <row r="811">
          <cell r="A811" t="str">
            <v>403GPWYP</v>
          </cell>
          <cell r="B811" t="str">
            <v>403GP</v>
          </cell>
          <cell r="D811">
            <v>1995021.93</v>
          </cell>
          <cell r="F811" t="str">
            <v>403366CA</v>
          </cell>
          <cell r="G811" t="str">
            <v>403366</v>
          </cell>
          <cell r="I811">
            <v>460930.97</v>
          </cell>
        </row>
        <row r="812">
          <cell r="A812" t="str">
            <v>403GPWYU</v>
          </cell>
          <cell r="B812" t="str">
            <v>403GP</v>
          </cell>
          <cell r="D812">
            <v>358837.22</v>
          </cell>
          <cell r="F812" t="str">
            <v>403366ID</v>
          </cell>
          <cell r="G812" t="str">
            <v>403366</v>
          </cell>
          <cell r="I812">
            <v>168727.22</v>
          </cell>
        </row>
        <row r="813">
          <cell r="A813" t="str">
            <v>403HPDGP</v>
          </cell>
          <cell r="B813" t="str">
            <v>403HP</v>
          </cell>
          <cell r="D813">
            <v>3760232.27</v>
          </cell>
          <cell r="F813" t="str">
            <v>403366OR</v>
          </cell>
          <cell r="G813" t="str">
            <v>403366</v>
          </cell>
          <cell r="I813">
            <v>2170943.2000000002</v>
          </cell>
        </row>
        <row r="814">
          <cell r="A814" t="str">
            <v>403HPDGU</v>
          </cell>
          <cell r="B814" t="str">
            <v>403HP</v>
          </cell>
          <cell r="D814">
            <v>995802.88</v>
          </cell>
          <cell r="F814" t="str">
            <v>403366UT</v>
          </cell>
          <cell r="G814" t="str">
            <v>403366</v>
          </cell>
          <cell r="I814">
            <v>3802316.88</v>
          </cell>
        </row>
        <row r="815">
          <cell r="A815" t="str">
            <v>403HPSG-P</v>
          </cell>
          <cell r="B815" t="str">
            <v>403HP</v>
          </cell>
          <cell r="D815">
            <v>12305805.4</v>
          </cell>
          <cell r="F815" t="str">
            <v>403366WA</v>
          </cell>
          <cell r="G815" t="str">
            <v>403366</v>
          </cell>
          <cell r="I815">
            <v>698579.24</v>
          </cell>
        </row>
        <row r="816">
          <cell r="A816" t="str">
            <v>403HPSG-U</v>
          </cell>
          <cell r="B816" t="str">
            <v>403HP</v>
          </cell>
          <cell r="D816">
            <v>3903260.6</v>
          </cell>
          <cell r="F816" t="str">
            <v>403366WYP</v>
          </cell>
          <cell r="G816" t="str">
            <v>403366</v>
          </cell>
          <cell r="I816">
            <v>518851</v>
          </cell>
        </row>
        <row r="817">
          <cell r="A817" t="str">
            <v>403OPDGU</v>
          </cell>
          <cell r="B817" t="str">
            <v>403OP</v>
          </cell>
          <cell r="D817">
            <v>120782.35</v>
          </cell>
          <cell r="F817" t="str">
            <v>403366WYU</v>
          </cell>
          <cell r="G817" t="str">
            <v>403366</v>
          </cell>
          <cell r="I817">
            <v>147449.31</v>
          </cell>
        </row>
        <row r="818">
          <cell r="A818" t="str">
            <v>403OPSG</v>
          </cell>
          <cell r="B818" t="str">
            <v>403OP</v>
          </cell>
          <cell r="D818">
            <v>32071337.59</v>
          </cell>
          <cell r="F818" t="str">
            <v>403367CA</v>
          </cell>
          <cell r="G818" t="str">
            <v>403367</v>
          </cell>
          <cell r="I818">
            <v>410190.5</v>
          </cell>
        </row>
        <row r="819">
          <cell r="A819" t="str">
            <v>403OPSG-W</v>
          </cell>
          <cell r="B819" t="str">
            <v>403OP</v>
          </cell>
          <cell r="D819">
            <v>80798658.049999997</v>
          </cell>
          <cell r="F819" t="str">
            <v>403367ID</v>
          </cell>
          <cell r="G819" t="str">
            <v>403367</v>
          </cell>
          <cell r="I819">
            <v>492426.86</v>
          </cell>
        </row>
        <row r="820">
          <cell r="A820" t="str">
            <v>403OPSSGCT</v>
          </cell>
          <cell r="B820" t="str">
            <v>403OP</v>
          </cell>
          <cell r="D820">
            <v>2623085.48</v>
          </cell>
          <cell r="F820" t="str">
            <v>403367OR</v>
          </cell>
          <cell r="G820" t="str">
            <v>403367</v>
          </cell>
          <cell r="I820">
            <v>3778167.1399999899</v>
          </cell>
        </row>
        <row r="821">
          <cell r="A821" t="str">
            <v>403SPDGP</v>
          </cell>
          <cell r="B821" t="str">
            <v>403SP</v>
          </cell>
          <cell r="D821">
            <v>21215894.629999898</v>
          </cell>
          <cell r="F821" t="str">
            <v>403367UT</v>
          </cell>
          <cell r="G821" t="str">
            <v>403367</v>
          </cell>
          <cell r="I821">
            <v>10812382.9599999</v>
          </cell>
        </row>
        <row r="822">
          <cell r="A822" t="str">
            <v>403SPDGU</v>
          </cell>
          <cell r="B822" t="str">
            <v>403SP</v>
          </cell>
          <cell r="D822">
            <v>24498302.489999902</v>
          </cell>
          <cell r="F822" t="str">
            <v>403367WA</v>
          </cell>
          <cell r="G822" t="str">
            <v>403367</v>
          </cell>
          <cell r="I822">
            <v>634820.81000000006</v>
          </cell>
        </row>
        <row r="823">
          <cell r="A823" t="str">
            <v>403SPSG</v>
          </cell>
          <cell r="B823" t="str">
            <v>403SP</v>
          </cell>
          <cell r="D823">
            <v>77213643.230000004</v>
          </cell>
          <cell r="F823" t="str">
            <v>403367WYP</v>
          </cell>
          <cell r="G823" t="str">
            <v>403367</v>
          </cell>
          <cell r="I823">
            <v>1088653.8</v>
          </cell>
        </row>
        <row r="824">
          <cell r="A824" t="str">
            <v>403SPSSGCH</v>
          </cell>
          <cell r="B824" t="str">
            <v>403SP</v>
          </cell>
          <cell r="D824">
            <v>7865082.7000000002</v>
          </cell>
          <cell r="F824" t="str">
            <v>403367WYU</v>
          </cell>
          <cell r="G824" t="str">
            <v>403367</v>
          </cell>
          <cell r="I824">
            <v>569823.5</v>
          </cell>
        </row>
        <row r="825">
          <cell r="A825" t="str">
            <v>403TPDGP</v>
          </cell>
          <cell r="B825" t="str">
            <v>403TP</v>
          </cell>
          <cell r="D825">
            <v>11038009.869999999</v>
          </cell>
          <cell r="F825" t="str">
            <v>403368CA</v>
          </cell>
          <cell r="G825" t="str">
            <v>403368</v>
          </cell>
          <cell r="I825">
            <v>1194792.0900000001</v>
          </cell>
        </row>
        <row r="826">
          <cell r="A826" t="str">
            <v>403TPDGU</v>
          </cell>
          <cell r="B826" t="str">
            <v>403TP</v>
          </cell>
          <cell r="D826">
            <v>12421827.6499999</v>
          </cell>
          <cell r="F826" t="str">
            <v>403368ID</v>
          </cell>
          <cell r="G826" t="str">
            <v>403368</v>
          </cell>
          <cell r="I826">
            <v>1503985.51</v>
          </cell>
        </row>
        <row r="827">
          <cell r="A827" t="str">
            <v>403TPSG</v>
          </cell>
          <cell r="B827" t="str">
            <v>403TP</v>
          </cell>
          <cell r="D827">
            <v>61178199.350000001</v>
          </cell>
          <cell r="F827" t="str">
            <v>403368OR</v>
          </cell>
          <cell r="G827" t="str">
            <v>403368</v>
          </cell>
          <cell r="I827">
            <v>11184263.6399999</v>
          </cell>
        </row>
        <row r="828">
          <cell r="A828" t="str">
            <v>404GPCA</v>
          </cell>
          <cell r="B828" t="str">
            <v>404GP</v>
          </cell>
          <cell r="D828">
            <v>256629.07</v>
          </cell>
          <cell r="F828" t="str">
            <v>403368UT</v>
          </cell>
          <cell r="G828" t="str">
            <v>403368</v>
          </cell>
          <cell r="I828">
            <v>8781743.1899999995</v>
          </cell>
        </row>
        <row r="829">
          <cell r="A829" t="str">
            <v>404GPCN</v>
          </cell>
          <cell r="B829" t="str">
            <v>404GP</v>
          </cell>
          <cell r="D829">
            <v>273366.96999999997</v>
          </cell>
          <cell r="F829" t="str">
            <v>403368WA</v>
          </cell>
          <cell r="G829" t="str">
            <v>403368</v>
          </cell>
          <cell r="I829">
            <v>2808096.69</v>
          </cell>
        </row>
        <row r="830">
          <cell r="A830" t="str">
            <v>404GPOR</v>
          </cell>
          <cell r="B830" t="str">
            <v>404GP</v>
          </cell>
          <cell r="D830">
            <v>751655.67</v>
          </cell>
          <cell r="F830" t="str">
            <v>403368WYP</v>
          </cell>
          <cell r="G830" t="str">
            <v>403368</v>
          </cell>
          <cell r="I830">
            <v>2415251.16</v>
          </cell>
        </row>
        <row r="831">
          <cell r="A831" t="str">
            <v>404GPSO</v>
          </cell>
          <cell r="B831" t="str">
            <v>404GP</v>
          </cell>
          <cell r="D831">
            <v>1288679.77</v>
          </cell>
          <cell r="F831" t="str">
            <v>403368WYU</v>
          </cell>
          <cell r="G831" t="str">
            <v>403368</v>
          </cell>
          <cell r="I831">
            <v>383163.91</v>
          </cell>
        </row>
        <row r="832">
          <cell r="A832" t="str">
            <v>404GPUT</v>
          </cell>
          <cell r="B832" t="str">
            <v>404GP</v>
          </cell>
          <cell r="D832">
            <v>830.42</v>
          </cell>
          <cell r="F832" t="str">
            <v>403369CA</v>
          </cell>
          <cell r="G832" t="str">
            <v>403369</v>
          </cell>
          <cell r="I832">
            <v>411769.91</v>
          </cell>
        </row>
        <row r="833">
          <cell r="A833" t="str">
            <v>404GPWA</v>
          </cell>
          <cell r="B833" t="str">
            <v>404GP</v>
          </cell>
          <cell r="D833">
            <v>144952.56</v>
          </cell>
          <cell r="F833" t="str">
            <v>403369ID</v>
          </cell>
          <cell r="G833" t="str">
            <v>403369</v>
          </cell>
          <cell r="I833">
            <v>564951.24</v>
          </cell>
        </row>
        <row r="834">
          <cell r="A834" t="str">
            <v>404GPWYP</v>
          </cell>
          <cell r="B834" t="str">
            <v>404GP</v>
          </cell>
          <cell r="D834">
            <v>620033.27</v>
          </cell>
          <cell r="F834" t="str">
            <v>403369OR</v>
          </cell>
          <cell r="G834" t="str">
            <v>403369</v>
          </cell>
          <cell r="I834">
            <v>4557499.7999999896</v>
          </cell>
        </row>
        <row r="835">
          <cell r="A835" t="str">
            <v>404GPWYU</v>
          </cell>
          <cell r="B835" t="str">
            <v>404GP</v>
          </cell>
          <cell r="D835">
            <v>4784.99</v>
          </cell>
          <cell r="F835" t="str">
            <v>403369UT</v>
          </cell>
          <cell r="G835" t="str">
            <v>403369</v>
          </cell>
          <cell r="I835">
            <v>4014002.5</v>
          </cell>
        </row>
        <row r="836">
          <cell r="A836" t="str">
            <v>404HPSG-P</v>
          </cell>
          <cell r="B836" t="str">
            <v>404HP</v>
          </cell>
          <cell r="D836">
            <v>207709.02</v>
          </cell>
          <cell r="F836" t="str">
            <v>403369WA</v>
          </cell>
          <cell r="G836" t="str">
            <v>403369</v>
          </cell>
          <cell r="I836">
            <v>1246953.54</v>
          </cell>
        </row>
        <row r="837">
          <cell r="A837" t="str">
            <v>404HPSG-U</v>
          </cell>
          <cell r="B837" t="str">
            <v>404HP</v>
          </cell>
          <cell r="D837">
            <v>46417.36</v>
          </cell>
          <cell r="F837" t="str">
            <v>403369WYP</v>
          </cell>
          <cell r="G837" t="str">
            <v>403369</v>
          </cell>
          <cell r="I837">
            <v>974059.52000000002</v>
          </cell>
        </row>
        <row r="838">
          <cell r="A838" t="str">
            <v>404IPCN</v>
          </cell>
          <cell r="B838" t="str">
            <v>404IP</v>
          </cell>
          <cell r="D838">
            <v>5799139.6399999997</v>
          </cell>
          <cell r="F838" t="str">
            <v>403369WYU</v>
          </cell>
          <cell r="G838" t="str">
            <v>403369</v>
          </cell>
          <cell r="I838">
            <v>267093.45</v>
          </cell>
        </row>
        <row r="839">
          <cell r="A839" t="str">
            <v>404IPDGU</v>
          </cell>
          <cell r="B839" t="str">
            <v>404IP</v>
          </cell>
          <cell r="D839">
            <v>16758.32</v>
          </cell>
          <cell r="F839" t="str">
            <v>403370CA</v>
          </cell>
          <cell r="G839" t="str">
            <v>403370</v>
          </cell>
          <cell r="I839">
            <v>178768.98</v>
          </cell>
        </row>
        <row r="840">
          <cell r="A840" t="str">
            <v>404IPID</v>
          </cell>
          <cell r="B840" t="str">
            <v>404IP</v>
          </cell>
          <cell r="D840">
            <v>20515.11</v>
          </cell>
          <cell r="F840" t="str">
            <v>403370ID</v>
          </cell>
          <cell r="G840" t="str">
            <v>403370</v>
          </cell>
          <cell r="I840">
            <v>447486.03</v>
          </cell>
        </row>
        <row r="841">
          <cell r="A841" t="str">
            <v>404IPOR</v>
          </cell>
          <cell r="B841" t="str">
            <v>404IP</v>
          </cell>
          <cell r="D841">
            <v>14163.39</v>
          </cell>
          <cell r="F841" t="str">
            <v>403370OR</v>
          </cell>
          <cell r="G841" t="str">
            <v>403370</v>
          </cell>
          <cell r="I841">
            <v>2173646.96</v>
          </cell>
        </row>
        <row r="842">
          <cell r="A842" t="str">
            <v>404IPSE</v>
          </cell>
          <cell r="B842" t="str">
            <v>404IP</v>
          </cell>
          <cell r="D842">
            <v>35421.85</v>
          </cell>
          <cell r="F842" t="str">
            <v>403370UT</v>
          </cell>
          <cell r="G842" t="str">
            <v>403370</v>
          </cell>
          <cell r="I842">
            <v>2366215.16</v>
          </cell>
        </row>
        <row r="843">
          <cell r="A843" t="str">
            <v>404IPSG</v>
          </cell>
          <cell r="B843" t="str">
            <v>404IP</v>
          </cell>
          <cell r="D843">
            <v>9563139.8000000007</v>
          </cell>
          <cell r="F843" t="str">
            <v>403370WA</v>
          </cell>
          <cell r="G843" t="str">
            <v>403370</v>
          </cell>
          <cell r="I843">
            <v>493976.78</v>
          </cell>
        </row>
        <row r="844">
          <cell r="A844" t="str">
            <v>404IPSG-P</v>
          </cell>
          <cell r="B844" t="str">
            <v>404IP</v>
          </cell>
          <cell r="D844">
            <v>10888642.7999999</v>
          </cell>
          <cell r="F844" t="str">
            <v>403370WYP</v>
          </cell>
          <cell r="G844" t="str">
            <v>403370</v>
          </cell>
          <cell r="I844">
            <v>422825.63</v>
          </cell>
        </row>
        <row r="845">
          <cell r="A845" t="str">
            <v>404IPSG-U</v>
          </cell>
          <cell r="B845" t="str">
            <v>404IP</v>
          </cell>
          <cell r="D845">
            <v>307800.46999999997</v>
          </cell>
          <cell r="F845" t="str">
            <v>403370WYU</v>
          </cell>
          <cell r="G845" t="str">
            <v>403370</v>
          </cell>
          <cell r="I845">
            <v>85640.93</v>
          </cell>
        </row>
        <row r="846">
          <cell r="A846" t="str">
            <v>404IPSO</v>
          </cell>
          <cell r="B846" t="str">
            <v>404IP</v>
          </cell>
          <cell r="D846">
            <v>15520231.029999901</v>
          </cell>
          <cell r="F846" t="str">
            <v>403371CA</v>
          </cell>
          <cell r="G846" t="str">
            <v>403371</v>
          </cell>
          <cell r="I846">
            <v>13024.9</v>
          </cell>
        </row>
        <row r="847">
          <cell r="A847" t="str">
            <v>404IPSSGCH</v>
          </cell>
          <cell r="B847" t="str">
            <v>404IP</v>
          </cell>
          <cell r="D847">
            <v>126559.85</v>
          </cell>
          <cell r="F847" t="str">
            <v>403371ID</v>
          </cell>
          <cell r="G847" t="str">
            <v>403371</v>
          </cell>
          <cell r="I847">
            <v>7753.59</v>
          </cell>
        </row>
        <row r="848">
          <cell r="A848" t="str">
            <v>404IPUT</v>
          </cell>
          <cell r="B848" t="str">
            <v>404IP</v>
          </cell>
          <cell r="D848">
            <v>12974.38</v>
          </cell>
          <cell r="F848" t="str">
            <v>403371OR</v>
          </cell>
          <cell r="G848" t="str">
            <v>403371</v>
          </cell>
          <cell r="I848">
            <v>118612.28</v>
          </cell>
        </row>
        <row r="849">
          <cell r="A849" t="str">
            <v>404IPWA</v>
          </cell>
          <cell r="B849" t="str">
            <v>404IP</v>
          </cell>
          <cell r="D849">
            <v>397.24</v>
          </cell>
          <cell r="F849" t="str">
            <v>403371UT</v>
          </cell>
          <cell r="G849" t="str">
            <v>403371</v>
          </cell>
          <cell r="I849">
            <v>270283.58</v>
          </cell>
        </row>
        <row r="850">
          <cell r="A850" t="str">
            <v>404IPWYP</v>
          </cell>
          <cell r="B850" t="str">
            <v>404IP</v>
          </cell>
          <cell r="D850">
            <v>145411.38</v>
          </cell>
          <cell r="F850" t="str">
            <v>403371WA</v>
          </cell>
          <cell r="G850" t="str">
            <v>403371</v>
          </cell>
          <cell r="I850">
            <v>19323.87</v>
          </cell>
        </row>
        <row r="851">
          <cell r="A851" t="str">
            <v>406SG</v>
          </cell>
          <cell r="B851" t="str">
            <v>406</v>
          </cell>
          <cell r="D851">
            <v>5523969.6900000004</v>
          </cell>
          <cell r="F851" t="str">
            <v>403371WYP</v>
          </cell>
          <cell r="G851" t="str">
            <v>403371</v>
          </cell>
          <cell r="I851">
            <v>46641.75</v>
          </cell>
        </row>
        <row r="852">
          <cell r="A852" t="str">
            <v>407OR</v>
          </cell>
          <cell r="B852" t="str">
            <v>407</v>
          </cell>
          <cell r="D852">
            <v>-5663.45</v>
          </cell>
          <cell r="F852" t="str">
            <v>403371WYU</v>
          </cell>
          <cell r="G852" t="str">
            <v>403371</v>
          </cell>
          <cell r="I852">
            <v>8865.4599999999991</v>
          </cell>
        </row>
        <row r="853">
          <cell r="A853" t="str">
            <v>407OTHER</v>
          </cell>
          <cell r="B853" t="str">
            <v>407</v>
          </cell>
          <cell r="D853">
            <v>246351.62</v>
          </cell>
          <cell r="F853" t="str">
            <v>403373CA</v>
          </cell>
          <cell r="G853" t="str">
            <v>403373</v>
          </cell>
          <cell r="I853">
            <v>20339.939999999999</v>
          </cell>
        </row>
        <row r="854">
          <cell r="A854" t="str">
            <v>407TROJP</v>
          </cell>
          <cell r="B854" t="str">
            <v>407</v>
          </cell>
          <cell r="D854">
            <v>164210.76</v>
          </cell>
          <cell r="F854" t="str">
            <v>403373ID</v>
          </cell>
          <cell r="G854" t="str">
            <v>403373</v>
          </cell>
          <cell r="I854">
            <v>29634.76</v>
          </cell>
        </row>
        <row r="855">
          <cell r="A855" t="str">
            <v>407WA</v>
          </cell>
          <cell r="B855" t="str">
            <v>407</v>
          </cell>
          <cell r="D855">
            <v>-22981.26</v>
          </cell>
          <cell r="F855" t="str">
            <v>403373OR</v>
          </cell>
          <cell r="G855" t="str">
            <v>403373</v>
          </cell>
          <cell r="I855">
            <v>671060.16</v>
          </cell>
        </row>
        <row r="856">
          <cell r="A856" t="str">
            <v>408CA</v>
          </cell>
          <cell r="B856" t="str">
            <v>408</v>
          </cell>
          <cell r="D856">
            <v>1278584.79</v>
          </cell>
          <cell r="F856" t="str">
            <v>403373UT</v>
          </cell>
          <cell r="G856" t="str">
            <v>403373</v>
          </cell>
          <cell r="I856">
            <v>1027598.91</v>
          </cell>
        </row>
        <row r="857">
          <cell r="A857" t="str">
            <v>408GPS</v>
          </cell>
          <cell r="B857" t="str">
            <v>408</v>
          </cell>
          <cell r="D857">
            <v>112588331.31</v>
          </cell>
          <cell r="F857" t="str">
            <v>403373WA</v>
          </cell>
          <cell r="G857" t="str">
            <v>403373</v>
          </cell>
          <cell r="I857">
            <v>125539.1</v>
          </cell>
        </row>
        <row r="858">
          <cell r="A858" t="str">
            <v>408OR</v>
          </cell>
          <cell r="B858" t="str">
            <v>408</v>
          </cell>
          <cell r="D858">
            <v>26116945.949999999</v>
          </cell>
          <cell r="F858" t="str">
            <v>403373WYP</v>
          </cell>
          <cell r="G858" t="str">
            <v>403373</v>
          </cell>
          <cell r="I858">
            <v>213888.06</v>
          </cell>
        </row>
        <row r="859">
          <cell r="A859" t="str">
            <v>408SE</v>
          </cell>
          <cell r="B859" t="str">
            <v>408</v>
          </cell>
          <cell r="D859">
            <v>776023.22</v>
          </cell>
          <cell r="F859" t="str">
            <v>403373WYU</v>
          </cell>
          <cell r="G859" t="str">
            <v>403373</v>
          </cell>
          <cell r="I859">
            <v>62243.38</v>
          </cell>
        </row>
        <row r="860">
          <cell r="A860" t="str">
            <v>408SO</v>
          </cell>
          <cell r="B860" t="str">
            <v>408</v>
          </cell>
          <cell r="D860">
            <v>9181285.9700000007</v>
          </cell>
          <cell r="F860" t="str">
            <v>403GPCA</v>
          </cell>
          <cell r="G860" t="str">
            <v>403GP</v>
          </cell>
          <cell r="I860">
            <v>248579.79</v>
          </cell>
        </row>
        <row r="861">
          <cell r="A861" t="str">
            <v>408UT</v>
          </cell>
          <cell r="B861" t="str">
            <v>408</v>
          </cell>
          <cell r="D861">
            <v>1831.36</v>
          </cell>
          <cell r="F861" t="str">
            <v>403GPCN</v>
          </cell>
          <cell r="G861" t="str">
            <v>403GP</v>
          </cell>
          <cell r="I861">
            <v>1703491.05</v>
          </cell>
        </row>
        <row r="862">
          <cell r="A862" t="str">
            <v>408WA</v>
          </cell>
          <cell r="B862" t="str">
            <v>408</v>
          </cell>
          <cell r="D862">
            <v>36596.660000000003</v>
          </cell>
          <cell r="F862" t="str">
            <v>403GPDGP</v>
          </cell>
          <cell r="G862" t="str">
            <v>403GP</v>
          </cell>
          <cell r="I862">
            <v>172628.35</v>
          </cell>
        </row>
        <row r="863">
          <cell r="A863" t="str">
            <v>408WYP</v>
          </cell>
          <cell r="B863" t="str">
            <v>408</v>
          </cell>
          <cell r="D863">
            <v>1719436.1</v>
          </cell>
          <cell r="F863" t="str">
            <v>403GPDGU</v>
          </cell>
          <cell r="G863" t="str">
            <v>403GP</v>
          </cell>
          <cell r="I863">
            <v>220729.63</v>
          </cell>
        </row>
        <row r="864">
          <cell r="A864" t="str">
            <v>40910IBT</v>
          </cell>
          <cell r="B864" t="str">
            <v>40910</v>
          </cell>
          <cell r="D864">
            <v>-138818714</v>
          </cell>
          <cell r="F864" t="str">
            <v>403GPID</v>
          </cell>
          <cell r="G864" t="str">
            <v>403GP</v>
          </cell>
          <cell r="I864">
            <v>769286.28</v>
          </cell>
        </row>
        <row r="865">
          <cell r="A865" t="str">
            <v>40911IBT</v>
          </cell>
          <cell r="B865" t="str">
            <v>40911</v>
          </cell>
          <cell r="D865">
            <v>-7862714</v>
          </cell>
          <cell r="F865" t="str">
            <v>403GPOR</v>
          </cell>
          <cell r="G865" t="str">
            <v>403GP</v>
          </cell>
          <cell r="I865">
            <v>3802020.59</v>
          </cell>
        </row>
        <row r="866">
          <cell r="A866" t="str">
            <v>41140DGU</v>
          </cell>
          <cell r="B866" t="str">
            <v>41140</v>
          </cell>
          <cell r="D866">
            <v>-1874204</v>
          </cell>
          <cell r="F866" t="str">
            <v>403GPSE</v>
          </cell>
          <cell r="G866" t="str">
            <v>403GP</v>
          </cell>
          <cell r="I866">
            <v>19448.150000000001</v>
          </cell>
        </row>
        <row r="867">
          <cell r="A867" t="str">
            <v>4118SE</v>
          </cell>
          <cell r="B867" t="str">
            <v>4118</v>
          </cell>
          <cell r="D867">
            <v>-164750.39999999999</v>
          </cell>
          <cell r="F867" t="str">
            <v>403GPSG</v>
          </cell>
          <cell r="G867" t="str">
            <v>403GP</v>
          </cell>
          <cell r="I867">
            <v>6454937.25</v>
          </cell>
        </row>
        <row r="868">
          <cell r="A868" t="str">
            <v>419SNP</v>
          </cell>
          <cell r="B868" t="str">
            <v>419</v>
          </cell>
          <cell r="D868">
            <v>-46510050.5</v>
          </cell>
          <cell r="F868" t="str">
            <v>403GPSO</v>
          </cell>
          <cell r="G868" t="str">
            <v>403GP</v>
          </cell>
          <cell r="I868">
            <v>15055655.68</v>
          </cell>
        </row>
        <row r="869">
          <cell r="A869" t="str">
            <v>421CA</v>
          </cell>
          <cell r="B869" t="str">
            <v>421</v>
          </cell>
          <cell r="D869">
            <v>-3754.8</v>
          </cell>
          <cell r="F869" t="str">
            <v>403GPSSGCH</v>
          </cell>
          <cell r="G869" t="str">
            <v>403GP</v>
          </cell>
          <cell r="I869">
            <v>134019.51999999999</v>
          </cell>
        </row>
        <row r="870">
          <cell r="A870" t="str">
            <v>421DGU</v>
          </cell>
          <cell r="B870" t="str">
            <v>421</v>
          </cell>
          <cell r="D870">
            <v>-26946.560000000001</v>
          </cell>
          <cell r="F870" t="str">
            <v>403GPSSGCT</v>
          </cell>
          <cell r="G870" t="str">
            <v>403GP</v>
          </cell>
          <cell r="I870">
            <v>6009.96</v>
          </cell>
        </row>
        <row r="871">
          <cell r="A871" t="str">
            <v>421OR</v>
          </cell>
          <cell r="B871" t="str">
            <v>421</v>
          </cell>
          <cell r="D871">
            <v>37036.57</v>
          </cell>
          <cell r="F871" t="str">
            <v>403GPUT</v>
          </cell>
          <cell r="G871" t="str">
            <v>403GP</v>
          </cell>
          <cell r="I871">
            <v>3868814.08</v>
          </cell>
        </row>
        <row r="872">
          <cell r="A872" t="str">
            <v>421SO</v>
          </cell>
          <cell r="B872" t="str">
            <v>421</v>
          </cell>
          <cell r="D872">
            <v>-483441.71</v>
          </cell>
          <cell r="F872" t="str">
            <v>403GPWA</v>
          </cell>
          <cell r="G872" t="str">
            <v>403GP</v>
          </cell>
          <cell r="I872">
            <v>1370910.84</v>
          </cell>
        </row>
        <row r="873">
          <cell r="A873" t="str">
            <v>421WA</v>
          </cell>
          <cell r="B873" t="str">
            <v>421</v>
          </cell>
          <cell r="D873">
            <v>4732.67</v>
          </cell>
          <cell r="F873" t="str">
            <v>403GPWYP</v>
          </cell>
          <cell r="G873" t="str">
            <v>403GP</v>
          </cell>
          <cell r="I873">
            <v>1995021.93</v>
          </cell>
        </row>
        <row r="874">
          <cell r="A874" t="str">
            <v>421WYP</v>
          </cell>
          <cell r="B874" t="str">
            <v>421</v>
          </cell>
          <cell r="D874">
            <v>741.1</v>
          </cell>
          <cell r="F874" t="str">
            <v>403GPWYU</v>
          </cell>
          <cell r="G874" t="str">
            <v>403GP</v>
          </cell>
          <cell r="I874">
            <v>358837.22</v>
          </cell>
        </row>
        <row r="875">
          <cell r="A875" t="str">
            <v>427SNP</v>
          </cell>
          <cell r="B875" t="str">
            <v>427</v>
          </cell>
          <cell r="D875">
            <v>364553117.70999998</v>
          </cell>
          <cell r="F875" t="str">
            <v>403HPDGP</v>
          </cell>
          <cell r="G875" t="str">
            <v>403HP</v>
          </cell>
          <cell r="I875">
            <v>3760232.27</v>
          </cell>
        </row>
        <row r="876">
          <cell r="A876" t="str">
            <v>428SNP</v>
          </cell>
          <cell r="B876" t="str">
            <v>428</v>
          </cell>
          <cell r="D876">
            <v>5680517.6399999997</v>
          </cell>
          <cell r="F876" t="str">
            <v>403HPDGU</v>
          </cell>
          <cell r="G876" t="str">
            <v>403HP</v>
          </cell>
          <cell r="I876">
            <v>995802.88</v>
          </cell>
        </row>
        <row r="877">
          <cell r="A877" t="str">
            <v>429SNP</v>
          </cell>
          <cell r="B877" t="str">
            <v>429</v>
          </cell>
          <cell r="D877">
            <v>-2718.18</v>
          </cell>
          <cell r="F877" t="str">
            <v>403HPSG-P</v>
          </cell>
          <cell r="G877" t="str">
            <v>403HP</v>
          </cell>
          <cell r="I877">
            <v>12305805.4</v>
          </cell>
        </row>
        <row r="878">
          <cell r="A878" t="str">
            <v>431SNP</v>
          </cell>
          <cell r="B878" t="str">
            <v>431</v>
          </cell>
          <cell r="D878">
            <v>14342093.2999999</v>
          </cell>
          <cell r="F878" t="str">
            <v>403HPSG-U</v>
          </cell>
          <cell r="G878" t="str">
            <v>403HP</v>
          </cell>
          <cell r="I878">
            <v>3903260.6</v>
          </cell>
        </row>
        <row r="879">
          <cell r="A879" t="str">
            <v>432SNP</v>
          </cell>
          <cell r="B879" t="str">
            <v>432</v>
          </cell>
          <cell r="D879">
            <v>-24643009.829999998</v>
          </cell>
          <cell r="F879" t="str">
            <v>403OPDGU</v>
          </cell>
          <cell r="G879" t="str">
            <v>403OP</v>
          </cell>
          <cell r="I879">
            <v>120782.35</v>
          </cell>
        </row>
        <row r="880">
          <cell r="A880" t="str">
            <v>440CA</v>
          </cell>
          <cell r="B880" t="str">
            <v>440</v>
          </cell>
          <cell r="D880">
            <v>51536988.469999999</v>
          </cell>
          <cell r="F880" t="str">
            <v>403OPSG</v>
          </cell>
          <cell r="G880" t="str">
            <v>403OP</v>
          </cell>
          <cell r="I880">
            <v>32071337.59</v>
          </cell>
        </row>
        <row r="881">
          <cell r="A881" t="str">
            <v>440ID</v>
          </cell>
          <cell r="B881" t="str">
            <v>440</v>
          </cell>
          <cell r="D881">
            <v>67533251.920000002</v>
          </cell>
          <cell r="F881" t="str">
            <v>403OPSG-W</v>
          </cell>
          <cell r="G881" t="str">
            <v>403OP</v>
          </cell>
          <cell r="I881">
            <v>80798658.049999997</v>
          </cell>
        </row>
        <row r="882">
          <cell r="A882" t="str">
            <v>440OR</v>
          </cell>
          <cell r="B882" t="str">
            <v>440</v>
          </cell>
          <cell r="D882">
            <v>547088443.85000002</v>
          </cell>
          <cell r="F882" t="str">
            <v>403OPSSGCT</v>
          </cell>
          <cell r="G882" t="str">
            <v>403OP</v>
          </cell>
          <cell r="I882">
            <v>2623085.48</v>
          </cell>
        </row>
        <row r="883">
          <cell r="A883" t="str">
            <v>440UT</v>
          </cell>
          <cell r="B883" t="str">
            <v>440</v>
          </cell>
          <cell r="D883">
            <v>605615593.59000003</v>
          </cell>
          <cell r="F883" t="str">
            <v>403SPDGP</v>
          </cell>
          <cell r="G883" t="str">
            <v>403SP</v>
          </cell>
          <cell r="I883">
            <v>21215894.629999898</v>
          </cell>
        </row>
        <row r="884">
          <cell r="A884" t="str">
            <v>440WA</v>
          </cell>
          <cell r="B884" t="str">
            <v>440</v>
          </cell>
          <cell r="D884">
            <v>120990323.68000001</v>
          </cell>
          <cell r="F884" t="str">
            <v>403SPDGU</v>
          </cell>
          <cell r="G884" t="str">
            <v>403SP</v>
          </cell>
          <cell r="I884">
            <v>24498302.489999902</v>
          </cell>
        </row>
        <row r="885">
          <cell r="A885" t="str">
            <v>440WYP</v>
          </cell>
          <cell r="B885" t="str">
            <v>440</v>
          </cell>
          <cell r="D885">
            <v>85676459.959999904</v>
          </cell>
          <cell r="F885" t="str">
            <v>403SPSG</v>
          </cell>
          <cell r="G885" t="str">
            <v>403SP</v>
          </cell>
          <cell r="I885">
            <v>77213643.230000004</v>
          </cell>
        </row>
        <row r="886">
          <cell r="A886" t="str">
            <v>440WYU</v>
          </cell>
          <cell r="B886" t="str">
            <v>440</v>
          </cell>
          <cell r="D886">
            <v>12223394.52</v>
          </cell>
          <cell r="F886" t="str">
            <v>403SPSSGCH</v>
          </cell>
          <cell r="G886" t="str">
            <v>403SP</v>
          </cell>
          <cell r="I886">
            <v>7865082.7000000002</v>
          </cell>
        </row>
        <row r="887">
          <cell r="A887" t="str">
            <v>442CA</v>
          </cell>
          <cell r="B887" t="str">
            <v>442</v>
          </cell>
          <cell r="D887">
            <v>47497532.640000001</v>
          </cell>
          <cell r="F887" t="str">
            <v>403TPDGP</v>
          </cell>
          <cell r="G887" t="str">
            <v>403TP</v>
          </cell>
          <cell r="I887">
            <v>11038009.869999999</v>
          </cell>
        </row>
        <row r="888">
          <cell r="A888" t="str">
            <v>442ID</v>
          </cell>
          <cell r="B888" t="str">
            <v>442</v>
          </cell>
          <cell r="D888">
            <v>162177162.33000001</v>
          </cell>
          <cell r="F888" t="str">
            <v>403TPDGU</v>
          </cell>
          <cell r="G888" t="str">
            <v>403TP</v>
          </cell>
          <cell r="I888">
            <v>12421827.6499999</v>
          </cell>
        </row>
        <row r="889">
          <cell r="A889" t="str">
            <v>442OR</v>
          </cell>
          <cell r="B889" t="str">
            <v>442</v>
          </cell>
          <cell r="D889">
            <v>568348073.05999994</v>
          </cell>
          <cell r="F889" t="str">
            <v>403TPSG</v>
          </cell>
          <cell r="G889" t="str">
            <v>403TP</v>
          </cell>
          <cell r="I889">
            <v>61178199.350000001</v>
          </cell>
        </row>
        <row r="890">
          <cell r="A890" t="str">
            <v>442UT</v>
          </cell>
          <cell r="B890" t="str">
            <v>442</v>
          </cell>
          <cell r="D890">
            <v>979839416.27999997</v>
          </cell>
          <cell r="F890" t="str">
            <v>404GPCA</v>
          </cell>
          <cell r="G890" t="str">
            <v>404GP</v>
          </cell>
          <cell r="I890">
            <v>256629.07</v>
          </cell>
        </row>
        <row r="891">
          <cell r="A891" t="str">
            <v>442WA</v>
          </cell>
          <cell r="B891" t="str">
            <v>442</v>
          </cell>
          <cell r="D891">
            <v>157346126.92999899</v>
          </cell>
          <cell r="F891" t="str">
            <v>404GPCN</v>
          </cell>
          <cell r="G891" t="str">
            <v>404GP</v>
          </cell>
          <cell r="I891">
            <v>273366.96999999997</v>
          </cell>
        </row>
        <row r="892">
          <cell r="A892" t="str">
            <v>442WYP</v>
          </cell>
          <cell r="B892" t="str">
            <v>442</v>
          </cell>
          <cell r="D892">
            <v>394491330.32999903</v>
          </cell>
          <cell r="F892" t="str">
            <v>404GPOR</v>
          </cell>
          <cell r="G892" t="str">
            <v>404GP</v>
          </cell>
          <cell r="I892">
            <v>751655.67</v>
          </cell>
        </row>
        <row r="893">
          <cell r="A893" t="str">
            <v>442WYU</v>
          </cell>
          <cell r="B893" t="str">
            <v>442</v>
          </cell>
          <cell r="D893">
            <v>93289096.680000007</v>
          </cell>
          <cell r="F893" t="str">
            <v>404GPSO</v>
          </cell>
          <cell r="G893" t="str">
            <v>404GP</v>
          </cell>
          <cell r="I893">
            <v>1288679.77</v>
          </cell>
        </row>
        <row r="894">
          <cell r="A894" t="str">
            <v>444CA</v>
          </cell>
          <cell r="B894" t="str">
            <v>444</v>
          </cell>
          <cell r="D894">
            <v>433593.09</v>
          </cell>
          <cell r="F894" t="str">
            <v>404GPUT</v>
          </cell>
          <cell r="G894" t="str">
            <v>404GP</v>
          </cell>
          <cell r="I894">
            <v>830.42</v>
          </cell>
        </row>
        <row r="895">
          <cell r="A895" t="str">
            <v>444ID</v>
          </cell>
          <cell r="B895" t="str">
            <v>444</v>
          </cell>
          <cell r="D895">
            <v>498327.05</v>
          </cell>
          <cell r="F895" t="str">
            <v>404GPWA</v>
          </cell>
          <cell r="G895" t="str">
            <v>404GP</v>
          </cell>
          <cell r="I895">
            <v>144952.56</v>
          </cell>
        </row>
        <row r="896">
          <cell r="A896" t="str">
            <v>444OR</v>
          </cell>
          <cell r="B896" t="str">
            <v>444</v>
          </cell>
          <cell r="D896">
            <v>6006233.3099999996</v>
          </cell>
          <cell r="F896" t="str">
            <v>404GPWYP</v>
          </cell>
          <cell r="G896" t="str">
            <v>404GP</v>
          </cell>
          <cell r="I896">
            <v>620033.27</v>
          </cell>
        </row>
        <row r="897">
          <cell r="A897" t="str">
            <v>444UT</v>
          </cell>
          <cell r="B897" t="str">
            <v>444</v>
          </cell>
          <cell r="D897">
            <v>10118431.359999999</v>
          </cell>
          <cell r="F897" t="str">
            <v>404GPWYU</v>
          </cell>
          <cell r="G897" t="str">
            <v>404GP</v>
          </cell>
          <cell r="I897">
            <v>4784.99</v>
          </cell>
        </row>
        <row r="898">
          <cell r="A898" t="str">
            <v>444WA</v>
          </cell>
          <cell r="B898" t="str">
            <v>444</v>
          </cell>
          <cell r="D898">
            <v>1227696.0900000001</v>
          </cell>
          <cell r="F898" t="str">
            <v>404HPSG-P</v>
          </cell>
          <cell r="G898" t="str">
            <v>404HP</v>
          </cell>
          <cell r="I898">
            <v>207709.02</v>
          </cell>
        </row>
        <row r="899">
          <cell r="A899" t="str">
            <v>444WYP</v>
          </cell>
          <cell r="B899" t="str">
            <v>444</v>
          </cell>
          <cell r="D899">
            <v>1640993.7</v>
          </cell>
          <cell r="F899" t="str">
            <v>404HPSG-U</v>
          </cell>
          <cell r="G899" t="str">
            <v>404HP</v>
          </cell>
          <cell r="I899">
            <v>46417.36</v>
          </cell>
        </row>
        <row r="900">
          <cell r="A900" t="str">
            <v>444WYU</v>
          </cell>
          <cell r="B900" t="str">
            <v>444</v>
          </cell>
          <cell r="D900">
            <v>484303.71</v>
          </cell>
          <cell r="F900" t="str">
            <v>404IPCN</v>
          </cell>
          <cell r="G900" t="str">
            <v>404IP</v>
          </cell>
          <cell r="I900">
            <v>5799139.6399999997</v>
          </cell>
        </row>
        <row r="901">
          <cell r="A901" t="str">
            <v>445UT</v>
          </cell>
          <cell r="B901" t="str">
            <v>445</v>
          </cell>
          <cell r="D901">
            <v>19305829.68</v>
          </cell>
          <cell r="F901" t="str">
            <v>404IPDGU</v>
          </cell>
          <cell r="G901" t="str">
            <v>404IP</v>
          </cell>
          <cell r="I901">
            <v>16758.32</v>
          </cell>
        </row>
        <row r="902">
          <cell r="A902" t="str">
            <v>447FERC</v>
          </cell>
          <cell r="B902" t="str">
            <v>447</v>
          </cell>
          <cell r="D902">
            <v>8653248.6300000008</v>
          </cell>
          <cell r="F902" t="str">
            <v>404IPID</v>
          </cell>
          <cell r="G902" t="str">
            <v>404IP</v>
          </cell>
          <cell r="I902">
            <v>20515.11</v>
          </cell>
        </row>
        <row r="903">
          <cell r="A903" t="str">
            <v>447NPCSE</v>
          </cell>
          <cell r="B903" t="str">
            <v>447NPC</v>
          </cell>
          <cell r="D903">
            <v>821829</v>
          </cell>
          <cell r="F903" t="str">
            <v>404IPOR</v>
          </cell>
          <cell r="G903" t="str">
            <v>404IP</v>
          </cell>
          <cell r="I903">
            <v>14163.39</v>
          </cell>
        </row>
        <row r="904">
          <cell r="A904" t="str">
            <v>447NPCSG</v>
          </cell>
          <cell r="B904" t="str">
            <v>447NPC</v>
          </cell>
          <cell r="D904">
            <v>341272115.95999902</v>
          </cell>
          <cell r="F904" t="str">
            <v>404IPSE</v>
          </cell>
          <cell r="G904" t="str">
            <v>404IP</v>
          </cell>
          <cell r="I904">
            <v>35421.85</v>
          </cell>
        </row>
        <row r="905">
          <cell r="A905" t="str">
            <v>447OR</v>
          </cell>
          <cell r="B905" t="str">
            <v>447</v>
          </cell>
          <cell r="D905">
            <v>1017847.63</v>
          </cell>
          <cell r="F905" t="str">
            <v>404IPSG</v>
          </cell>
          <cell r="G905" t="str">
            <v>404IP</v>
          </cell>
          <cell r="I905">
            <v>9563139.8000000007</v>
          </cell>
        </row>
        <row r="906">
          <cell r="A906" t="str">
            <v>447WYP</v>
          </cell>
          <cell r="B906" t="str">
            <v>447</v>
          </cell>
          <cell r="D906">
            <v>27328.07</v>
          </cell>
          <cell r="F906" t="str">
            <v>404IPSG-P</v>
          </cell>
          <cell r="G906" t="str">
            <v>404IP</v>
          </cell>
          <cell r="I906">
            <v>10888642.7999999</v>
          </cell>
        </row>
        <row r="907">
          <cell r="A907" t="str">
            <v>450CA</v>
          </cell>
          <cell r="B907" t="str">
            <v>450</v>
          </cell>
          <cell r="D907">
            <v>276626.33</v>
          </cell>
          <cell r="F907" t="str">
            <v>404IPSG-U</v>
          </cell>
          <cell r="G907" t="str">
            <v>404IP</v>
          </cell>
          <cell r="I907">
            <v>307800.46999999997</v>
          </cell>
        </row>
        <row r="908">
          <cell r="A908" t="str">
            <v>450ID</v>
          </cell>
          <cell r="B908" t="str">
            <v>450</v>
          </cell>
          <cell r="D908">
            <v>416070.58</v>
          </cell>
          <cell r="F908" t="str">
            <v>404IPSO</v>
          </cell>
          <cell r="G908" t="str">
            <v>404IP</v>
          </cell>
          <cell r="I908">
            <v>15520231.029999901</v>
          </cell>
        </row>
        <row r="909">
          <cell r="A909" t="str">
            <v>450OR</v>
          </cell>
          <cell r="B909" t="str">
            <v>450</v>
          </cell>
          <cell r="D909">
            <v>3509392.45</v>
          </cell>
          <cell r="F909" t="str">
            <v>404IPSSGCH</v>
          </cell>
          <cell r="G909" t="str">
            <v>404IP</v>
          </cell>
          <cell r="I909">
            <v>126559.85</v>
          </cell>
        </row>
        <row r="910">
          <cell r="A910" t="str">
            <v>450UT</v>
          </cell>
          <cell r="B910" t="str">
            <v>450</v>
          </cell>
          <cell r="D910">
            <v>2983752.94</v>
          </cell>
          <cell r="F910" t="str">
            <v>404IPUT</v>
          </cell>
          <cell r="G910" t="str">
            <v>404IP</v>
          </cell>
          <cell r="I910">
            <v>12974.38</v>
          </cell>
        </row>
        <row r="911">
          <cell r="A911" t="str">
            <v>450WA</v>
          </cell>
          <cell r="B911" t="str">
            <v>450</v>
          </cell>
          <cell r="D911">
            <v>643684.06999999995</v>
          </cell>
          <cell r="F911" t="str">
            <v>404IPWA</v>
          </cell>
          <cell r="G911" t="str">
            <v>404IP</v>
          </cell>
          <cell r="I911">
            <v>397.24</v>
          </cell>
        </row>
        <row r="912">
          <cell r="A912" t="str">
            <v>450WYP</v>
          </cell>
          <cell r="B912" t="str">
            <v>450</v>
          </cell>
          <cell r="D912">
            <v>510586.01</v>
          </cell>
          <cell r="F912" t="str">
            <v>404IPWYP</v>
          </cell>
          <cell r="G912" t="str">
            <v>404IP</v>
          </cell>
          <cell r="I912">
            <v>145411.38</v>
          </cell>
        </row>
        <row r="913">
          <cell r="A913" t="str">
            <v>450WYU</v>
          </cell>
          <cell r="B913" t="str">
            <v>450</v>
          </cell>
          <cell r="D913">
            <v>105792.33</v>
          </cell>
          <cell r="F913" t="str">
            <v>406SG</v>
          </cell>
          <cell r="G913" t="str">
            <v>406</v>
          </cell>
          <cell r="I913">
            <v>5523969.6900000004</v>
          </cell>
        </row>
        <row r="914">
          <cell r="A914" t="str">
            <v>451CA</v>
          </cell>
          <cell r="B914" t="str">
            <v>451</v>
          </cell>
          <cell r="D914">
            <v>58048.76</v>
          </cell>
          <cell r="F914" t="str">
            <v>407OR</v>
          </cell>
          <cell r="G914" t="str">
            <v>407</v>
          </cell>
          <cell r="I914">
            <v>-5663.45</v>
          </cell>
        </row>
        <row r="915">
          <cell r="A915" t="str">
            <v>451ID</v>
          </cell>
          <cell r="B915" t="str">
            <v>451</v>
          </cell>
          <cell r="D915">
            <v>95901.19</v>
          </cell>
          <cell r="F915" t="str">
            <v>407OTHER</v>
          </cell>
          <cell r="G915" t="str">
            <v>407</v>
          </cell>
          <cell r="I915">
            <v>246351.62</v>
          </cell>
        </row>
        <row r="916">
          <cell r="A916" t="str">
            <v>451OR</v>
          </cell>
          <cell r="B916" t="str">
            <v>451</v>
          </cell>
          <cell r="D916">
            <v>1225005.82</v>
          </cell>
          <cell r="F916" t="str">
            <v>407TROJP</v>
          </cell>
          <cell r="G916" t="str">
            <v>407</v>
          </cell>
          <cell r="I916">
            <v>164210.76</v>
          </cell>
        </row>
        <row r="917">
          <cell r="A917" t="str">
            <v>451SO</v>
          </cell>
          <cell r="B917" t="str">
            <v>451</v>
          </cell>
          <cell r="D917">
            <v>1199.47</v>
          </cell>
          <cell r="F917" t="str">
            <v>407WA</v>
          </cell>
          <cell r="G917" t="str">
            <v>407</v>
          </cell>
          <cell r="I917">
            <v>-22981.26</v>
          </cell>
        </row>
        <row r="918">
          <cell r="A918" t="str">
            <v>451UT</v>
          </cell>
          <cell r="B918" t="str">
            <v>451</v>
          </cell>
          <cell r="D918">
            <v>4068683.98</v>
          </cell>
          <cell r="F918" t="str">
            <v>408CA</v>
          </cell>
          <cell r="G918" t="str">
            <v>408</v>
          </cell>
          <cell r="I918">
            <v>1278584.79</v>
          </cell>
        </row>
        <row r="919">
          <cell r="A919" t="str">
            <v>451WA</v>
          </cell>
          <cell r="B919" t="str">
            <v>451</v>
          </cell>
          <cell r="D919">
            <v>176642.92</v>
          </cell>
          <cell r="F919" t="str">
            <v>408GPS</v>
          </cell>
          <cell r="G919" t="str">
            <v>408</v>
          </cell>
          <cell r="I919">
            <v>112588331.31</v>
          </cell>
        </row>
        <row r="920">
          <cell r="A920" t="str">
            <v>451WYP</v>
          </cell>
          <cell r="B920" t="str">
            <v>451</v>
          </cell>
          <cell r="D920">
            <v>345266.58</v>
          </cell>
          <cell r="F920" t="str">
            <v>408OR</v>
          </cell>
          <cell r="G920" t="str">
            <v>408</v>
          </cell>
          <cell r="I920">
            <v>26116945.949999999</v>
          </cell>
        </row>
        <row r="921">
          <cell r="A921" t="str">
            <v>451WYU</v>
          </cell>
          <cell r="B921" t="str">
            <v>451</v>
          </cell>
          <cell r="D921">
            <v>232757.98</v>
          </cell>
          <cell r="F921" t="str">
            <v>408SE</v>
          </cell>
          <cell r="G921" t="str">
            <v>408</v>
          </cell>
          <cell r="I921">
            <v>776023.22</v>
          </cell>
        </row>
        <row r="922">
          <cell r="A922" t="str">
            <v>453SG</v>
          </cell>
          <cell r="B922" t="str">
            <v>453</v>
          </cell>
          <cell r="D922">
            <v>94873.7</v>
          </cell>
          <cell r="F922" t="str">
            <v>408SO</v>
          </cell>
          <cell r="G922" t="str">
            <v>408</v>
          </cell>
          <cell r="I922">
            <v>9181285.9700000007</v>
          </cell>
        </row>
        <row r="923">
          <cell r="A923" t="str">
            <v>454CA</v>
          </cell>
          <cell r="B923" t="str">
            <v>454</v>
          </cell>
          <cell r="D923">
            <v>549104.51</v>
          </cell>
          <cell r="F923" t="str">
            <v>408UT</v>
          </cell>
          <cell r="G923" t="str">
            <v>408</v>
          </cell>
          <cell r="I923">
            <v>1831.36</v>
          </cell>
        </row>
        <row r="924">
          <cell r="A924" t="str">
            <v>454ID</v>
          </cell>
          <cell r="B924" t="str">
            <v>454</v>
          </cell>
          <cell r="D924">
            <v>195817.96</v>
          </cell>
          <cell r="F924" t="str">
            <v>408WA</v>
          </cell>
          <cell r="G924" t="str">
            <v>408</v>
          </cell>
          <cell r="I924">
            <v>36596.660000000003</v>
          </cell>
        </row>
        <row r="925">
          <cell r="A925" t="str">
            <v>454OR</v>
          </cell>
          <cell r="B925" t="str">
            <v>454</v>
          </cell>
          <cell r="D925">
            <v>5166499.8600000003</v>
          </cell>
          <cell r="F925" t="str">
            <v>408WYP</v>
          </cell>
          <cell r="G925" t="str">
            <v>408</v>
          </cell>
          <cell r="I925">
            <v>1719436.1</v>
          </cell>
        </row>
        <row r="926">
          <cell r="A926" t="str">
            <v>454SG</v>
          </cell>
          <cell r="B926" t="str">
            <v>454</v>
          </cell>
          <cell r="D926">
            <v>5759514.9900000002</v>
          </cell>
          <cell r="F926" t="str">
            <v>40910IBT</v>
          </cell>
          <cell r="G926" t="str">
            <v>40910</v>
          </cell>
          <cell r="I926">
            <v>-138818714</v>
          </cell>
        </row>
        <row r="927">
          <cell r="A927" t="str">
            <v>454SO</v>
          </cell>
          <cell r="B927" t="str">
            <v>454</v>
          </cell>
          <cell r="D927">
            <v>3558706.68</v>
          </cell>
          <cell r="F927" t="str">
            <v>40911IBT</v>
          </cell>
          <cell r="G927" t="str">
            <v>40911</v>
          </cell>
          <cell r="I927">
            <v>-7862714</v>
          </cell>
        </row>
        <row r="928">
          <cell r="A928" t="str">
            <v>454UT</v>
          </cell>
          <cell r="B928" t="str">
            <v>454</v>
          </cell>
          <cell r="D928">
            <v>3449397.26</v>
          </cell>
          <cell r="F928" t="str">
            <v>41140DGU</v>
          </cell>
          <cell r="G928" t="str">
            <v>41140</v>
          </cell>
          <cell r="I928">
            <v>-1874204</v>
          </cell>
        </row>
        <row r="929">
          <cell r="A929" t="str">
            <v>454WA</v>
          </cell>
          <cell r="B929" t="str">
            <v>454</v>
          </cell>
          <cell r="D929">
            <v>1090373.51</v>
          </cell>
          <cell r="F929" t="str">
            <v>41170DGU</v>
          </cell>
          <cell r="G929" t="str">
            <v>41170</v>
          </cell>
          <cell r="I929">
            <v>0</v>
          </cell>
        </row>
        <row r="930">
          <cell r="A930" t="str">
            <v>454WYP</v>
          </cell>
          <cell r="B930" t="str">
            <v>454</v>
          </cell>
          <cell r="D930">
            <v>380720.65</v>
          </cell>
          <cell r="F930" t="str">
            <v>4118SE</v>
          </cell>
          <cell r="G930" t="str">
            <v>4118</v>
          </cell>
          <cell r="I930">
            <v>-164750.39999999999</v>
          </cell>
        </row>
        <row r="931">
          <cell r="A931" t="str">
            <v>454WYU</v>
          </cell>
          <cell r="B931" t="str">
            <v>454</v>
          </cell>
          <cell r="D931">
            <v>19229.73</v>
          </cell>
          <cell r="F931" t="str">
            <v>419OTHER</v>
          </cell>
          <cell r="G931" t="str">
            <v>419</v>
          </cell>
          <cell r="I931">
            <v>0</v>
          </cell>
        </row>
        <row r="932">
          <cell r="A932" t="str">
            <v>456CA</v>
          </cell>
          <cell r="B932" t="str">
            <v>456</v>
          </cell>
          <cell r="D932">
            <v>1785661.39</v>
          </cell>
          <cell r="F932" t="str">
            <v>419SNP</v>
          </cell>
          <cell r="G932" t="str">
            <v>419</v>
          </cell>
          <cell r="I932">
            <v>-46510050.5</v>
          </cell>
        </row>
        <row r="933">
          <cell r="A933" t="str">
            <v>456ID</v>
          </cell>
          <cell r="B933" t="str">
            <v>456</v>
          </cell>
          <cell r="D933">
            <v>5356975.0999999996</v>
          </cell>
          <cell r="F933" t="str">
            <v>421CA</v>
          </cell>
          <cell r="G933" t="str">
            <v>421</v>
          </cell>
          <cell r="I933">
            <v>-3754.8</v>
          </cell>
        </row>
        <row r="934">
          <cell r="A934" t="str">
            <v>456OR</v>
          </cell>
          <cell r="B934" t="str">
            <v>456</v>
          </cell>
          <cell r="D934">
            <v>22316839.41</v>
          </cell>
          <cell r="F934" t="str">
            <v>421DGU</v>
          </cell>
          <cell r="G934" t="str">
            <v>421</v>
          </cell>
          <cell r="I934">
            <v>-26946.560000000001</v>
          </cell>
        </row>
        <row r="935">
          <cell r="A935" t="str">
            <v>456OTHER</v>
          </cell>
          <cell r="B935" t="str">
            <v>456</v>
          </cell>
          <cell r="D935">
            <v>-32947411.530000001</v>
          </cell>
          <cell r="F935" t="str">
            <v>421ID</v>
          </cell>
          <cell r="G935" t="str">
            <v>421</v>
          </cell>
          <cell r="I935">
            <v>0</v>
          </cell>
        </row>
        <row r="936">
          <cell r="A936" t="str">
            <v>456SE</v>
          </cell>
          <cell r="B936" t="str">
            <v>456</v>
          </cell>
          <cell r="D936">
            <v>11310452.43</v>
          </cell>
          <cell r="F936" t="str">
            <v>421OR</v>
          </cell>
          <cell r="G936" t="str">
            <v>421</v>
          </cell>
          <cell r="I936">
            <v>37036.57</v>
          </cell>
        </row>
        <row r="937">
          <cell r="A937" t="str">
            <v>456SG</v>
          </cell>
          <cell r="B937" t="str">
            <v>456</v>
          </cell>
          <cell r="D937">
            <v>163557210.59999999</v>
          </cell>
          <cell r="F937" t="str">
            <v>421OTHER</v>
          </cell>
          <cell r="G937" t="str">
            <v>421</v>
          </cell>
          <cell r="I937">
            <v>0</v>
          </cell>
        </row>
        <row r="938">
          <cell r="A938" t="str">
            <v>456SO</v>
          </cell>
          <cell r="B938" t="str">
            <v>456</v>
          </cell>
          <cell r="D938">
            <v>142330.17000000001</v>
          </cell>
          <cell r="F938" t="str">
            <v>421SO</v>
          </cell>
          <cell r="G938" t="str">
            <v>421</v>
          </cell>
          <cell r="I938">
            <v>-483441.71</v>
          </cell>
        </row>
        <row r="939">
          <cell r="A939" t="str">
            <v>456UT</v>
          </cell>
          <cell r="B939" t="str">
            <v>456</v>
          </cell>
          <cell r="D939">
            <v>49200900.219999902</v>
          </cell>
          <cell r="F939" t="str">
            <v>421WA</v>
          </cell>
          <cell r="G939" t="str">
            <v>421</v>
          </cell>
          <cell r="I939">
            <v>4732.67</v>
          </cell>
        </row>
        <row r="940">
          <cell r="A940" t="str">
            <v>456WA</v>
          </cell>
          <cell r="B940" t="str">
            <v>456</v>
          </cell>
          <cell r="D940">
            <v>8831494</v>
          </cell>
          <cell r="F940" t="str">
            <v>421WYP</v>
          </cell>
          <cell r="G940" t="str">
            <v>421</v>
          </cell>
          <cell r="I940">
            <v>741.1</v>
          </cell>
        </row>
        <row r="941">
          <cell r="A941" t="str">
            <v>456WYP</v>
          </cell>
          <cell r="B941" t="str">
            <v>456</v>
          </cell>
          <cell r="D941">
            <v>4092848.5</v>
          </cell>
          <cell r="F941" t="str">
            <v>427SNP</v>
          </cell>
          <cell r="G941" t="str">
            <v>427</v>
          </cell>
          <cell r="I941">
            <v>364553117.70999998</v>
          </cell>
        </row>
        <row r="942">
          <cell r="A942" t="str">
            <v>456WYU</v>
          </cell>
          <cell r="B942" t="str">
            <v>456</v>
          </cell>
          <cell r="D942">
            <v>24394.41</v>
          </cell>
          <cell r="F942" t="str">
            <v>428SNP</v>
          </cell>
          <cell r="G942" t="str">
            <v>428</v>
          </cell>
          <cell r="I942">
            <v>5680517.6399999997</v>
          </cell>
        </row>
        <row r="943">
          <cell r="A943" t="str">
            <v>500SNPPS</v>
          </cell>
          <cell r="B943" t="str">
            <v>500</v>
          </cell>
          <cell r="D943">
            <v>17070212.140000001</v>
          </cell>
          <cell r="F943" t="str">
            <v>429SNP</v>
          </cell>
          <cell r="G943" t="str">
            <v>429</v>
          </cell>
          <cell r="I943">
            <v>-2718.18</v>
          </cell>
        </row>
        <row r="944">
          <cell r="A944" t="str">
            <v>500SSGCH</v>
          </cell>
          <cell r="B944" t="str">
            <v>500</v>
          </cell>
          <cell r="D944">
            <v>2321399.64</v>
          </cell>
          <cell r="F944" t="str">
            <v>431SNP</v>
          </cell>
          <cell r="G944" t="str">
            <v>431</v>
          </cell>
          <cell r="I944">
            <v>14342093.2999999</v>
          </cell>
        </row>
        <row r="945">
          <cell r="A945" t="str">
            <v>501NPCID</v>
          </cell>
          <cell r="B945" t="str">
            <v>501NPC</v>
          </cell>
          <cell r="D945">
            <v>73044.710000000006</v>
          </cell>
          <cell r="F945" t="str">
            <v>432SNP</v>
          </cell>
          <cell r="G945" t="str">
            <v>432</v>
          </cell>
          <cell r="I945">
            <v>-24643009.829999998</v>
          </cell>
        </row>
        <row r="946">
          <cell r="A946" t="str">
            <v>501NPCSE</v>
          </cell>
          <cell r="B946" t="str">
            <v>501NPC</v>
          </cell>
          <cell r="D946">
            <v>631259025.21000004</v>
          </cell>
          <cell r="F946" t="str">
            <v>440CA</v>
          </cell>
          <cell r="G946" t="str">
            <v>440</v>
          </cell>
          <cell r="I946">
            <v>51536988.469999999</v>
          </cell>
        </row>
        <row r="947">
          <cell r="A947" t="str">
            <v>501NPCSSECH</v>
          </cell>
          <cell r="B947" t="str">
            <v>501NPC</v>
          </cell>
          <cell r="D947">
            <v>51808627.090000004</v>
          </cell>
          <cell r="F947" t="str">
            <v>440ID</v>
          </cell>
          <cell r="G947" t="str">
            <v>440</v>
          </cell>
          <cell r="I947">
            <v>67533251.920000002</v>
          </cell>
        </row>
        <row r="948">
          <cell r="A948" t="str">
            <v>501NPCWYP</v>
          </cell>
          <cell r="B948" t="str">
            <v>501NPC</v>
          </cell>
          <cell r="D948">
            <v>177899.09</v>
          </cell>
          <cell r="F948" t="str">
            <v>440OR</v>
          </cell>
          <cell r="G948" t="str">
            <v>440</v>
          </cell>
          <cell r="I948">
            <v>547088443.85000002</v>
          </cell>
        </row>
        <row r="949">
          <cell r="A949" t="str">
            <v>501SE</v>
          </cell>
          <cell r="B949" t="str">
            <v>501</v>
          </cell>
          <cell r="D949">
            <v>18026897.460000001</v>
          </cell>
          <cell r="F949" t="str">
            <v>440UT</v>
          </cell>
          <cell r="G949" t="str">
            <v>440</v>
          </cell>
          <cell r="I949">
            <v>605615593.59000003</v>
          </cell>
        </row>
        <row r="950">
          <cell r="A950" t="str">
            <v>501SSECH</v>
          </cell>
          <cell r="B950" t="str">
            <v>501</v>
          </cell>
          <cell r="D950">
            <v>2953612.8799999901</v>
          </cell>
          <cell r="F950" t="str">
            <v>440WA</v>
          </cell>
          <cell r="G950" t="str">
            <v>440</v>
          </cell>
          <cell r="I950">
            <v>120990323.68000001</v>
          </cell>
        </row>
        <row r="951">
          <cell r="A951" t="str">
            <v>502SNPPS</v>
          </cell>
          <cell r="B951" t="str">
            <v>502</v>
          </cell>
          <cell r="D951">
            <v>29674171.349999901</v>
          </cell>
          <cell r="F951" t="str">
            <v>440WYP</v>
          </cell>
          <cell r="G951" t="str">
            <v>440</v>
          </cell>
          <cell r="I951">
            <v>85676459.959999904</v>
          </cell>
        </row>
        <row r="952">
          <cell r="A952" t="str">
            <v>502SSGCH</v>
          </cell>
          <cell r="B952" t="str">
            <v>502</v>
          </cell>
          <cell r="D952">
            <v>8463931.4299999997</v>
          </cell>
          <cell r="F952" t="str">
            <v>440WYU</v>
          </cell>
          <cell r="G952" t="str">
            <v>440</v>
          </cell>
          <cell r="I952">
            <v>12223394.52</v>
          </cell>
        </row>
        <row r="953">
          <cell r="A953" t="str">
            <v>503NPCSE</v>
          </cell>
          <cell r="B953" t="str">
            <v>503NPC</v>
          </cell>
          <cell r="D953">
            <v>3583830.11</v>
          </cell>
          <cell r="F953" t="str">
            <v>442CA</v>
          </cell>
          <cell r="G953" t="str">
            <v>442</v>
          </cell>
          <cell r="I953">
            <v>47497532.640000001</v>
          </cell>
        </row>
        <row r="954">
          <cell r="A954" t="str">
            <v>505SNPPS</v>
          </cell>
          <cell r="B954" t="str">
            <v>505</v>
          </cell>
          <cell r="D954">
            <v>3046808.55</v>
          </cell>
          <cell r="F954" t="str">
            <v>442ID</v>
          </cell>
          <cell r="G954" t="str">
            <v>442</v>
          </cell>
          <cell r="I954">
            <v>162177162.33000001</v>
          </cell>
        </row>
        <row r="955">
          <cell r="A955" t="str">
            <v>505SSGCH</v>
          </cell>
          <cell r="B955" t="str">
            <v>505</v>
          </cell>
          <cell r="D955">
            <v>1143719.3400000001</v>
          </cell>
          <cell r="F955" t="str">
            <v>442OR</v>
          </cell>
          <cell r="G955" t="str">
            <v>442</v>
          </cell>
          <cell r="I955">
            <v>568348073.05999994</v>
          </cell>
        </row>
        <row r="956">
          <cell r="A956" t="str">
            <v>506SNPPS</v>
          </cell>
          <cell r="B956" t="str">
            <v>506</v>
          </cell>
          <cell r="D956">
            <v>51029619.100000001</v>
          </cell>
          <cell r="F956" t="str">
            <v>442UT</v>
          </cell>
          <cell r="G956" t="str">
            <v>442</v>
          </cell>
          <cell r="I956">
            <v>979839416.27999997</v>
          </cell>
        </row>
        <row r="957">
          <cell r="A957" t="str">
            <v>506SSGCH</v>
          </cell>
          <cell r="B957" t="str">
            <v>506</v>
          </cell>
          <cell r="D957">
            <v>1677540.12</v>
          </cell>
          <cell r="F957" t="str">
            <v>442WA</v>
          </cell>
          <cell r="G957" t="str">
            <v>442</v>
          </cell>
          <cell r="I957">
            <v>157346126.92999899</v>
          </cell>
        </row>
        <row r="958">
          <cell r="A958" t="str">
            <v>507SNPPS</v>
          </cell>
          <cell r="B958" t="str">
            <v>507</v>
          </cell>
          <cell r="D958">
            <v>277030.59000000003</v>
          </cell>
          <cell r="F958" t="str">
            <v>442WYP</v>
          </cell>
          <cell r="G958" t="str">
            <v>442</v>
          </cell>
          <cell r="I958">
            <v>394491330.32999903</v>
          </cell>
        </row>
        <row r="959">
          <cell r="A959" t="str">
            <v>507SSGCH</v>
          </cell>
          <cell r="B959" t="str">
            <v>507</v>
          </cell>
          <cell r="D959">
            <v>623.22</v>
          </cell>
          <cell r="F959" t="str">
            <v>442WYU</v>
          </cell>
          <cell r="G959" t="str">
            <v>442</v>
          </cell>
          <cell r="I959">
            <v>93289096.680000007</v>
          </cell>
        </row>
        <row r="960">
          <cell r="A960" t="str">
            <v>510SNPPS</v>
          </cell>
          <cell r="B960" t="str">
            <v>510</v>
          </cell>
          <cell r="D960">
            <v>4356102.55</v>
          </cell>
          <cell r="F960" t="str">
            <v>444CA</v>
          </cell>
          <cell r="G960" t="str">
            <v>444</v>
          </cell>
          <cell r="I960">
            <v>433593.09</v>
          </cell>
        </row>
        <row r="961">
          <cell r="A961" t="str">
            <v>510SSGCH</v>
          </cell>
          <cell r="B961" t="str">
            <v>510</v>
          </cell>
          <cell r="D961">
            <v>2009197.5</v>
          </cell>
          <cell r="F961" t="str">
            <v>444ID</v>
          </cell>
          <cell r="G961" t="str">
            <v>444</v>
          </cell>
          <cell r="I961">
            <v>498327.05</v>
          </cell>
        </row>
        <row r="962">
          <cell r="A962" t="str">
            <v>511SNPPS</v>
          </cell>
          <cell r="B962" t="str">
            <v>511</v>
          </cell>
          <cell r="D962">
            <v>22951083.7099999</v>
          </cell>
          <cell r="F962" t="str">
            <v>444OR</v>
          </cell>
          <cell r="G962" t="str">
            <v>444</v>
          </cell>
          <cell r="I962">
            <v>6006233.3099999996</v>
          </cell>
        </row>
        <row r="963">
          <cell r="A963" t="str">
            <v>511SSGCH</v>
          </cell>
          <cell r="B963" t="str">
            <v>511</v>
          </cell>
          <cell r="D963">
            <v>645306.12</v>
          </cell>
          <cell r="F963" t="str">
            <v>444UT</v>
          </cell>
          <cell r="G963" t="str">
            <v>444</v>
          </cell>
          <cell r="I963">
            <v>10118431.359999999</v>
          </cell>
        </row>
        <row r="964">
          <cell r="A964" t="str">
            <v>512SNPPS</v>
          </cell>
          <cell r="B964" t="str">
            <v>512</v>
          </cell>
          <cell r="D964">
            <v>104141439.11999901</v>
          </cell>
          <cell r="F964" t="str">
            <v>444WA</v>
          </cell>
          <cell r="G964" t="str">
            <v>444</v>
          </cell>
          <cell r="I964">
            <v>1227696.0900000001</v>
          </cell>
        </row>
        <row r="965">
          <cell r="A965" t="str">
            <v>512SSGCH</v>
          </cell>
          <cell r="B965" t="str">
            <v>512</v>
          </cell>
          <cell r="D965">
            <v>4986755.2300000004</v>
          </cell>
          <cell r="F965" t="str">
            <v>444WYP</v>
          </cell>
          <cell r="G965" t="str">
            <v>444</v>
          </cell>
          <cell r="I965">
            <v>1640993.7</v>
          </cell>
        </row>
        <row r="966">
          <cell r="A966" t="str">
            <v>513SNPPS</v>
          </cell>
          <cell r="B966" t="str">
            <v>513</v>
          </cell>
          <cell r="D966">
            <v>39206700.9799999</v>
          </cell>
          <cell r="F966" t="str">
            <v>444WYU</v>
          </cell>
          <cell r="G966" t="str">
            <v>444</v>
          </cell>
          <cell r="I966">
            <v>484303.71</v>
          </cell>
        </row>
        <row r="967">
          <cell r="A967" t="str">
            <v>513SSGCH</v>
          </cell>
          <cell r="B967" t="str">
            <v>513</v>
          </cell>
          <cell r="D967">
            <v>692107.01</v>
          </cell>
          <cell r="F967" t="str">
            <v>445UT</v>
          </cell>
          <cell r="G967" t="str">
            <v>445</v>
          </cell>
          <cell r="I967">
            <v>19305829.68</v>
          </cell>
        </row>
        <row r="968">
          <cell r="A968" t="str">
            <v>514SNPPS</v>
          </cell>
          <cell r="B968" t="str">
            <v>514</v>
          </cell>
          <cell r="D968">
            <v>11249895.8999999</v>
          </cell>
          <cell r="F968" t="str">
            <v>447FERC</v>
          </cell>
          <cell r="G968" t="str">
            <v>447</v>
          </cell>
          <cell r="I968">
            <v>8653248.6300000008</v>
          </cell>
        </row>
        <row r="969">
          <cell r="A969" t="str">
            <v>514SSGCH</v>
          </cell>
          <cell r="B969" t="str">
            <v>514</v>
          </cell>
          <cell r="D969">
            <v>2069411.73</v>
          </cell>
          <cell r="F969" t="str">
            <v>447NPCSE</v>
          </cell>
          <cell r="G969" t="str">
            <v>447NPC</v>
          </cell>
          <cell r="I969">
            <v>821829</v>
          </cell>
        </row>
        <row r="970">
          <cell r="A970" t="str">
            <v>535SNPPH-P</v>
          </cell>
          <cell r="B970" t="str">
            <v>535</v>
          </cell>
          <cell r="D970">
            <v>4810569.3063251507</v>
          </cell>
          <cell r="F970" t="str">
            <v>447NPCSG</v>
          </cell>
          <cell r="G970" t="str">
            <v>447NPC</v>
          </cell>
          <cell r="I970">
            <v>341272115.95999902</v>
          </cell>
        </row>
        <row r="971">
          <cell r="A971" t="str">
            <v>535SNPPH-U</v>
          </cell>
          <cell r="B971" t="str">
            <v>535</v>
          </cell>
          <cell r="D971">
            <v>-1023566.2863251512</v>
          </cell>
          <cell r="F971" t="str">
            <v>447OR</v>
          </cell>
          <cell r="G971" t="str">
            <v>447</v>
          </cell>
          <cell r="I971">
            <v>1017847.63</v>
          </cell>
        </row>
        <row r="972">
          <cell r="A972" t="str">
            <v>536SNPPH-P</v>
          </cell>
          <cell r="B972" t="str">
            <v>536</v>
          </cell>
          <cell r="D972">
            <v>257504.4</v>
          </cell>
          <cell r="F972" t="str">
            <v>447SG</v>
          </cell>
          <cell r="G972" t="str">
            <v>447</v>
          </cell>
          <cell r="I972">
            <v>0</v>
          </cell>
        </row>
        <row r="973">
          <cell r="A973" t="str">
            <v>537SNPPH-P</v>
          </cell>
          <cell r="B973" t="str">
            <v>537</v>
          </cell>
          <cell r="D973">
            <v>3435505.4698824165</v>
          </cell>
          <cell r="F973" t="str">
            <v>447WYP</v>
          </cell>
          <cell r="G973" t="str">
            <v>447</v>
          </cell>
          <cell r="I973">
            <v>27328.07</v>
          </cell>
        </row>
        <row r="974">
          <cell r="A974" t="str">
            <v>537SNPPH-U</v>
          </cell>
          <cell r="B974" t="str">
            <v>537</v>
          </cell>
          <cell r="D974">
            <v>261176.22011758317</v>
          </cell>
          <cell r="F974" t="str">
            <v>450CA</v>
          </cell>
          <cell r="G974" t="str">
            <v>450</v>
          </cell>
          <cell r="I974">
            <v>276626.33</v>
          </cell>
        </row>
        <row r="975">
          <cell r="A975" t="str">
            <v>539SNPPH-P</v>
          </cell>
          <cell r="B975" t="str">
            <v>539</v>
          </cell>
          <cell r="D975">
            <v>17115197.601453502</v>
          </cell>
          <cell r="F975" t="str">
            <v>450ID</v>
          </cell>
          <cell r="G975" t="str">
            <v>450</v>
          </cell>
          <cell r="I975">
            <v>416070.58</v>
          </cell>
        </row>
        <row r="976">
          <cell r="A976" t="str">
            <v>539SNPPH-U</v>
          </cell>
          <cell r="B976" t="str">
            <v>539</v>
          </cell>
          <cell r="D976">
            <v>7285781.0885464996</v>
          </cell>
          <cell r="F976" t="str">
            <v>450OR</v>
          </cell>
          <cell r="G976" t="str">
            <v>450</v>
          </cell>
          <cell r="I976">
            <v>3509392.45</v>
          </cell>
        </row>
        <row r="977">
          <cell r="A977" t="str">
            <v>540SNPPH-P</v>
          </cell>
          <cell r="B977" t="str">
            <v>540</v>
          </cell>
          <cell r="D977">
            <v>-412943.8</v>
          </cell>
          <cell r="F977" t="str">
            <v>450UT</v>
          </cell>
          <cell r="G977" t="str">
            <v>450</v>
          </cell>
          <cell r="I977">
            <v>2983752.94</v>
          </cell>
        </row>
        <row r="978">
          <cell r="A978" t="str">
            <v>540SNPPH-U</v>
          </cell>
          <cell r="B978" t="str">
            <v>540</v>
          </cell>
          <cell r="D978">
            <v>8439.41</v>
          </cell>
          <cell r="F978" t="str">
            <v>450WA</v>
          </cell>
          <cell r="G978" t="str">
            <v>450</v>
          </cell>
          <cell r="I978">
            <v>643684.06999999995</v>
          </cell>
        </row>
        <row r="979">
          <cell r="A979" t="str">
            <v>541SNPPH-P</v>
          </cell>
          <cell r="B979" t="str">
            <v>541</v>
          </cell>
          <cell r="D979">
            <v>1890.95</v>
          </cell>
          <cell r="F979" t="str">
            <v>450WYP</v>
          </cell>
          <cell r="G979" t="str">
            <v>450</v>
          </cell>
          <cell r="I979">
            <v>510586.01</v>
          </cell>
        </row>
        <row r="980">
          <cell r="A980" t="str">
            <v>542SNPPH-P</v>
          </cell>
          <cell r="B980" t="str">
            <v>542</v>
          </cell>
          <cell r="D980">
            <v>858900.31</v>
          </cell>
          <cell r="F980" t="str">
            <v>450WYU</v>
          </cell>
          <cell r="G980" t="str">
            <v>450</v>
          </cell>
          <cell r="I980">
            <v>105792.33</v>
          </cell>
        </row>
        <row r="981">
          <cell r="A981" t="str">
            <v>542SNPPH-U</v>
          </cell>
          <cell r="B981" t="str">
            <v>542</v>
          </cell>
          <cell r="D981">
            <v>171218.52</v>
          </cell>
          <cell r="F981" t="str">
            <v>451CA</v>
          </cell>
          <cell r="G981" t="str">
            <v>451</v>
          </cell>
          <cell r="I981">
            <v>58048.76</v>
          </cell>
        </row>
        <row r="982">
          <cell r="A982" t="str">
            <v>543SNPPH-P</v>
          </cell>
          <cell r="B982" t="str">
            <v>543</v>
          </cell>
          <cell r="D982">
            <v>1754987.76</v>
          </cell>
          <cell r="F982" t="str">
            <v>451ID</v>
          </cell>
          <cell r="G982" t="str">
            <v>451</v>
          </cell>
          <cell r="I982">
            <v>95901.19</v>
          </cell>
        </row>
        <row r="983">
          <cell r="A983" t="str">
            <v>543SNPPH-U</v>
          </cell>
          <cell r="B983" t="str">
            <v>543</v>
          </cell>
          <cell r="D983">
            <v>675124.73</v>
          </cell>
          <cell r="F983" t="str">
            <v>451OR</v>
          </cell>
          <cell r="G983" t="str">
            <v>451</v>
          </cell>
          <cell r="I983">
            <v>1225005.82</v>
          </cell>
        </row>
        <row r="984">
          <cell r="A984" t="str">
            <v>544SNPPH-P</v>
          </cell>
          <cell r="B984" t="str">
            <v>544</v>
          </cell>
          <cell r="D984">
            <v>2117531.79</v>
          </cell>
          <cell r="F984" t="str">
            <v>451SO</v>
          </cell>
          <cell r="G984" t="str">
            <v>451</v>
          </cell>
          <cell r="I984">
            <v>1199.47</v>
          </cell>
        </row>
        <row r="985">
          <cell r="A985" t="str">
            <v>544SNPPH-U</v>
          </cell>
          <cell r="B985" t="str">
            <v>544</v>
          </cell>
          <cell r="D985">
            <v>436216.76</v>
          </cell>
          <cell r="F985" t="str">
            <v>451UT</v>
          </cell>
          <cell r="G985" t="str">
            <v>451</v>
          </cell>
          <cell r="I985">
            <v>4068683.98</v>
          </cell>
        </row>
        <row r="986">
          <cell r="A986" t="str">
            <v>545SNPPH-P</v>
          </cell>
          <cell r="B986" t="str">
            <v>545</v>
          </cell>
          <cell r="D986">
            <v>2152266.7707244097</v>
          </cell>
          <cell r="F986" t="str">
            <v>451WA</v>
          </cell>
          <cell r="G986" t="str">
            <v>451</v>
          </cell>
          <cell r="I986">
            <v>176642.92</v>
          </cell>
        </row>
        <row r="987">
          <cell r="A987" t="str">
            <v>545SNPPH-U</v>
          </cell>
          <cell r="B987" t="str">
            <v>545</v>
          </cell>
          <cell r="D987">
            <v>809414.16927559034</v>
          </cell>
          <cell r="F987" t="str">
            <v>451WYP</v>
          </cell>
          <cell r="G987" t="str">
            <v>451</v>
          </cell>
          <cell r="I987">
            <v>345266.58</v>
          </cell>
        </row>
        <row r="988">
          <cell r="A988" t="str">
            <v>546SNPPO</v>
          </cell>
          <cell r="B988" t="str">
            <v>546</v>
          </cell>
          <cell r="D988">
            <v>429811.1</v>
          </cell>
          <cell r="F988" t="str">
            <v>451WYU</v>
          </cell>
          <cell r="G988" t="str">
            <v>451</v>
          </cell>
          <cell r="I988">
            <v>232757.98</v>
          </cell>
        </row>
        <row r="989">
          <cell r="A989" t="str">
            <v>547NPCSE</v>
          </cell>
          <cell r="B989" t="str">
            <v>547NPC</v>
          </cell>
          <cell r="D989">
            <v>355560076.27999997</v>
          </cell>
          <cell r="F989" t="str">
            <v>453SG</v>
          </cell>
          <cell r="G989" t="str">
            <v>453</v>
          </cell>
          <cell r="I989">
            <v>94873.7</v>
          </cell>
        </row>
        <row r="990">
          <cell r="A990" t="str">
            <v>547NPCSSECT</v>
          </cell>
          <cell r="B990" t="str">
            <v>547NPC</v>
          </cell>
          <cell r="D990">
            <v>11760825.890000001</v>
          </cell>
          <cell r="F990" t="str">
            <v>454CA</v>
          </cell>
          <cell r="G990" t="str">
            <v>454</v>
          </cell>
          <cell r="I990">
            <v>549104.51</v>
          </cell>
        </row>
        <row r="991">
          <cell r="A991" t="str">
            <v>548SNPPO</v>
          </cell>
          <cell r="B991" t="str">
            <v>548</v>
          </cell>
          <cell r="D991">
            <v>14419959.449999999</v>
          </cell>
          <cell r="F991" t="str">
            <v>454ID</v>
          </cell>
          <cell r="G991" t="str">
            <v>454</v>
          </cell>
          <cell r="I991">
            <v>195817.96</v>
          </cell>
        </row>
        <row r="992">
          <cell r="A992" t="str">
            <v>548SSGCT</v>
          </cell>
          <cell r="B992" t="str">
            <v>548</v>
          </cell>
          <cell r="D992">
            <v>948474.52</v>
          </cell>
          <cell r="F992" t="str">
            <v>454OR</v>
          </cell>
          <cell r="G992" t="str">
            <v>454</v>
          </cell>
          <cell r="I992">
            <v>5166499.8600000003</v>
          </cell>
        </row>
        <row r="993">
          <cell r="A993" t="str">
            <v>549SNPPO</v>
          </cell>
          <cell r="B993" t="str">
            <v>549</v>
          </cell>
          <cell r="D993">
            <v>4436535.1900000004</v>
          </cell>
          <cell r="F993" t="str">
            <v>454SG</v>
          </cell>
          <cell r="G993" t="str">
            <v>454</v>
          </cell>
          <cell r="I993">
            <v>5759514.9900000002</v>
          </cell>
        </row>
        <row r="994">
          <cell r="A994" t="str">
            <v>549SNPPO-W</v>
          </cell>
          <cell r="B994" t="str">
            <v>549</v>
          </cell>
          <cell r="D994">
            <v>16853095.629999898</v>
          </cell>
          <cell r="F994" t="str">
            <v>454SO</v>
          </cell>
          <cell r="G994" t="str">
            <v>454</v>
          </cell>
          <cell r="I994">
            <v>3558706.68</v>
          </cell>
        </row>
        <row r="995">
          <cell r="A995" t="str">
            <v>550SNPPO</v>
          </cell>
          <cell r="B995" t="str">
            <v>550</v>
          </cell>
          <cell r="D995">
            <v>276397.40000000002</v>
          </cell>
          <cell r="F995" t="str">
            <v>454UT</v>
          </cell>
          <cell r="G995" t="str">
            <v>454</v>
          </cell>
          <cell r="I995">
            <v>3449397.26</v>
          </cell>
        </row>
        <row r="996">
          <cell r="A996" t="str">
            <v>550SNPPO-W</v>
          </cell>
          <cell r="B996" t="str">
            <v>550</v>
          </cell>
          <cell r="D996">
            <v>3977470.21</v>
          </cell>
          <cell r="F996" t="str">
            <v>454WA</v>
          </cell>
          <cell r="G996" t="str">
            <v>454</v>
          </cell>
          <cell r="I996">
            <v>1090373.51</v>
          </cell>
        </row>
        <row r="997">
          <cell r="A997" t="str">
            <v>552SNPPO</v>
          </cell>
          <cell r="B997" t="str">
            <v>552</v>
          </cell>
          <cell r="D997">
            <v>2790017.66</v>
          </cell>
          <cell r="F997" t="str">
            <v>454WYP</v>
          </cell>
          <cell r="G997" t="str">
            <v>454</v>
          </cell>
          <cell r="I997">
            <v>380720.65</v>
          </cell>
        </row>
        <row r="998">
          <cell r="A998" t="str">
            <v>552SSGCT</v>
          </cell>
          <cell r="B998" t="str">
            <v>552</v>
          </cell>
          <cell r="D998">
            <v>148930.37</v>
          </cell>
          <cell r="F998" t="str">
            <v>454WYU</v>
          </cell>
          <cell r="G998" t="str">
            <v>454</v>
          </cell>
          <cell r="I998">
            <v>19229.73</v>
          </cell>
        </row>
        <row r="999">
          <cell r="A999" t="str">
            <v>553SNPPO</v>
          </cell>
          <cell r="B999" t="str">
            <v>553</v>
          </cell>
          <cell r="D999">
            <v>6686859.6299999999</v>
          </cell>
          <cell r="F999" t="str">
            <v>456CA</v>
          </cell>
          <cell r="G999" t="str">
            <v>456</v>
          </cell>
          <cell r="I999">
            <v>1785661.39</v>
          </cell>
        </row>
        <row r="1000">
          <cell r="A1000" t="str">
            <v>553SNPPO-W</v>
          </cell>
          <cell r="B1000" t="str">
            <v>553</v>
          </cell>
          <cell r="D1000">
            <v>3299935.19</v>
          </cell>
          <cell r="F1000" t="str">
            <v>456ID</v>
          </cell>
          <cell r="G1000" t="str">
            <v>456</v>
          </cell>
          <cell r="I1000">
            <v>5356975.0999999996</v>
          </cell>
        </row>
        <row r="1001">
          <cell r="A1001" t="str">
            <v>553SSGCT</v>
          </cell>
          <cell r="B1001" t="str">
            <v>553</v>
          </cell>
          <cell r="D1001">
            <v>931802.27</v>
          </cell>
          <cell r="F1001" t="str">
            <v>456OR</v>
          </cell>
          <cell r="G1001" t="str">
            <v>456</v>
          </cell>
          <cell r="I1001">
            <v>22316839.41</v>
          </cell>
        </row>
        <row r="1002">
          <cell r="A1002" t="str">
            <v>554SNPPO</v>
          </cell>
          <cell r="B1002" t="str">
            <v>554</v>
          </cell>
          <cell r="D1002">
            <v>1064214.6200000001</v>
          </cell>
          <cell r="F1002" t="str">
            <v>456OTHER</v>
          </cell>
          <cell r="G1002" t="str">
            <v>456</v>
          </cell>
          <cell r="I1002">
            <v>-32947411.530000001</v>
          </cell>
        </row>
        <row r="1003">
          <cell r="A1003" t="str">
            <v>554SNPPO-W</v>
          </cell>
          <cell r="B1003" t="str">
            <v>554</v>
          </cell>
          <cell r="D1003">
            <v>3459131.74</v>
          </cell>
          <cell r="F1003" t="str">
            <v>456SE</v>
          </cell>
          <cell r="G1003" t="str">
            <v>456</v>
          </cell>
          <cell r="I1003">
            <v>11310452.43</v>
          </cell>
        </row>
        <row r="1004">
          <cell r="A1004" t="str">
            <v>554SSGCT</v>
          </cell>
          <cell r="B1004" t="str">
            <v>554</v>
          </cell>
          <cell r="D1004">
            <v>260389.57</v>
          </cell>
          <cell r="F1004" t="str">
            <v>456SG</v>
          </cell>
          <cell r="G1004" t="str">
            <v>456</v>
          </cell>
          <cell r="I1004">
            <v>163557210.59999999</v>
          </cell>
        </row>
        <row r="1005">
          <cell r="A1005" t="str">
            <v>555ID</v>
          </cell>
          <cell r="B1005" t="str">
            <v>555</v>
          </cell>
          <cell r="D1005">
            <v>-1270838.21</v>
          </cell>
          <cell r="F1005" t="str">
            <v>456SO</v>
          </cell>
          <cell r="G1005" t="str">
            <v>456</v>
          </cell>
          <cell r="I1005">
            <v>142330.17000000001</v>
          </cell>
        </row>
        <row r="1006">
          <cell r="A1006" t="str">
            <v>555NPCSE</v>
          </cell>
          <cell r="B1006" t="str">
            <v>555NPC</v>
          </cell>
          <cell r="D1006">
            <v>28314560.780000001</v>
          </cell>
          <cell r="F1006" t="str">
            <v>456UT</v>
          </cell>
          <cell r="G1006" t="str">
            <v>456</v>
          </cell>
          <cell r="I1006">
            <v>49200900.219999902</v>
          </cell>
        </row>
        <row r="1007">
          <cell r="A1007" t="str">
            <v>555NPCSG</v>
          </cell>
          <cell r="B1007" t="str">
            <v>555NPC</v>
          </cell>
          <cell r="D1007">
            <v>406701707.19999999</v>
          </cell>
          <cell r="F1007" t="str">
            <v>456WA</v>
          </cell>
          <cell r="G1007" t="str">
            <v>456</v>
          </cell>
          <cell r="I1007">
            <v>8831494</v>
          </cell>
        </row>
        <row r="1008">
          <cell r="A1008" t="str">
            <v>555OR</v>
          </cell>
          <cell r="B1008" t="str">
            <v>555</v>
          </cell>
          <cell r="D1008">
            <v>-27060767.289999899</v>
          </cell>
          <cell r="F1008" t="str">
            <v>456WYP</v>
          </cell>
          <cell r="G1008" t="str">
            <v>456</v>
          </cell>
          <cell r="I1008">
            <v>4092848.5</v>
          </cell>
        </row>
        <row r="1009">
          <cell r="A1009" t="str">
            <v>555WA</v>
          </cell>
          <cell r="B1009" t="str">
            <v>555</v>
          </cell>
          <cell r="D1009">
            <v>-8423394.8999999892</v>
          </cell>
          <cell r="F1009" t="str">
            <v>456WYU</v>
          </cell>
          <cell r="G1009" t="str">
            <v>456</v>
          </cell>
          <cell r="I1009">
            <v>24394.41</v>
          </cell>
        </row>
        <row r="1010">
          <cell r="A1010" t="str">
            <v>556SG</v>
          </cell>
          <cell r="B1010" t="str">
            <v>556</v>
          </cell>
          <cell r="D1010">
            <v>1744114.44</v>
          </cell>
          <cell r="F1010" t="str">
            <v>500SNPPS</v>
          </cell>
          <cell r="G1010" t="str">
            <v>500</v>
          </cell>
          <cell r="I1010">
            <v>17070212.140000001</v>
          </cell>
        </row>
        <row r="1011">
          <cell r="A1011" t="str">
            <v>557ID</v>
          </cell>
          <cell r="B1011" t="str">
            <v>557</v>
          </cell>
          <cell r="D1011">
            <v>-32973.24</v>
          </cell>
          <cell r="F1011" t="str">
            <v>500SSGCH</v>
          </cell>
          <cell r="G1011" t="str">
            <v>500</v>
          </cell>
          <cell r="I1011">
            <v>2321399.64</v>
          </cell>
        </row>
        <row r="1012">
          <cell r="A1012" t="str">
            <v>557OR</v>
          </cell>
          <cell r="B1012" t="str">
            <v>557</v>
          </cell>
          <cell r="D1012">
            <v>-53813.04</v>
          </cell>
          <cell r="F1012" t="str">
            <v>501NPCID</v>
          </cell>
          <cell r="G1012" t="str">
            <v>501NPC</v>
          </cell>
          <cell r="I1012">
            <v>73044.710000000006</v>
          </cell>
        </row>
        <row r="1013">
          <cell r="A1013" t="str">
            <v>557SE</v>
          </cell>
          <cell r="B1013" t="str">
            <v>557</v>
          </cell>
          <cell r="D1013">
            <v>4237175.62</v>
          </cell>
          <cell r="F1013" t="str">
            <v>501NPCSE</v>
          </cell>
          <cell r="G1013" t="str">
            <v>501NPC</v>
          </cell>
          <cell r="I1013">
            <v>631259025.21000004</v>
          </cell>
        </row>
        <row r="1014">
          <cell r="A1014" t="str">
            <v>557SG</v>
          </cell>
          <cell r="B1014" t="str">
            <v>557</v>
          </cell>
          <cell r="D1014">
            <v>59223158.719999902</v>
          </cell>
          <cell r="F1014" t="str">
            <v>501NPCSSECH</v>
          </cell>
          <cell r="G1014" t="str">
            <v>501NPC</v>
          </cell>
          <cell r="I1014">
            <v>51808627.090000004</v>
          </cell>
        </row>
        <row r="1015">
          <cell r="A1015" t="str">
            <v>557SGCT</v>
          </cell>
          <cell r="B1015" t="str">
            <v>557</v>
          </cell>
          <cell r="D1015">
            <v>1122425.04</v>
          </cell>
          <cell r="F1015" t="str">
            <v>501NPCWYP</v>
          </cell>
          <cell r="G1015" t="str">
            <v>501NPC</v>
          </cell>
          <cell r="I1015">
            <v>177899.09</v>
          </cell>
        </row>
        <row r="1016">
          <cell r="A1016" t="str">
            <v>557WA</v>
          </cell>
          <cell r="B1016" t="str">
            <v>557</v>
          </cell>
          <cell r="D1016">
            <v>-97006.2</v>
          </cell>
          <cell r="F1016" t="str">
            <v>501SE</v>
          </cell>
          <cell r="G1016" t="str">
            <v>501</v>
          </cell>
          <cell r="I1016">
            <v>18026897.460000001</v>
          </cell>
        </row>
        <row r="1017">
          <cell r="A1017" t="str">
            <v>560SNPT</v>
          </cell>
          <cell r="B1017" t="str">
            <v>560</v>
          </cell>
          <cell r="D1017">
            <v>5689656.5199999996</v>
          </cell>
          <cell r="F1017" t="str">
            <v>501SSECH</v>
          </cell>
          <cell r="G1017" t="str">
            <v>501</v>
          </cell>
          <cell r="I1017">
            <v>2953612.8799999901</v>
          </cell>
        </row>
        <row r="1018">
          <cell r="A1018" t="str">
            <v>561SNPT</v>
          </cell>
          <cell r="B1018" t="str">
            <v>561</v>
          </cell>
          <cell r="D1018">
            <v>9748552.0299999993</v>
          </cell>
          <cell r="F1018" t="str">
            <v>502SNPPS</v>
          </cell>
          <cell r="G1018" t="str">
            <v>502</v>
          </cell>
          <cell r="I1018">
            <v>29674171.349999901</v>
          </cell>
        </row>
        <row r="1019">
          <cell r="A1019" t="str">
            <v>562SNPT</v>
          </cell>
          <cell r="B1019" t="str">
            <v>562</v>
          </cell>
          <cell r="D1019">
            <v>2647394.9</v>
          </cell>
          <cell r="F1019" t="str">
            <v>502SSGCH</v>
          </cell>
          <cell r="G1019" t="str">
            <v>502</v>
          </cell>
          <cell r="I1019">
            <v>8463931.4299999997</v>
          </cell>
        </row>
        <row r="1020">
          <cell r="A1020" t="str">
            <v>563SNPT</v>
          </cell>
          <cell r="B1020" t="str">
            <v>563</v>
          </cell>
          <cell r="D1020">
            <v>259051.02</v>
          </cell>
          <cell r="F1020" t="str">
            <v>503NPCSE</v>
          </cell>
          <cell r="G1020" t="str">
            <v>503NPC</v>
          </cell>
          <cell r="I1020">
            <v>3583830.11</v>
          </cell>
        </row>
        <row r="1021">
          <cell r="A1021" t="str">
            <v>565NPCSE</v>
          </cell>
          <cell r="B1021" t="str">
            <v>565NPC</v>
          </cell>
          <cell r="D1021">
            <v>8251909.6500000004</v>
          </cell>
          <cell r="F1021" t="str">
            <v>505SNPPS</v>
          </cell>
          <cell r="G1021" t="str">
            <v>505</v>
          </cell>
          <cell r="I1021">
            <v>3046808.55</v>
          </cell>
        </row>
        <row r="1022">
          <cell r="A1022" t="str">
            <v>565NPCSG</v>
          </cell>
          <cell r="B1022" t="str">
            <v>565NPC</v>
          </cell>
          <cell r="D1022">
            <v>129982944.529999</v>
          </cell>
          <cell r="F1022" t="str">
            <v>505SSGCH</v>
          </cell>
          <cell r="G1022" t="str">
            <v>505</v>
          </cell>
          <cell r="I1022">
            <v>1143719.3400000001</v>
          </cell>
        </row>
        <row r="1023">
          <cell r="A1023" t="str">
            <v>566SNPT</v>
          </cell>
          <cell r="B1023" t="str">
            <v>566</v>
          </cell>
          <cell r="D1023">
            <v>3568851.21999999</v>
          </cell>
          <cell r="F1023" t="str">
            <v>506SNPPS</v>
          </cell>
          <cell r="G1023" t="str">
            <v>506</v>
          </cell>
          <cell r="I1023">
            <v>51029619.100000001</v>
          </cell>
        </row>
        <row r="1024">
          <cell r="A1024" t="str">
            <v>567SNPT</v>
          </cell>
          <cell r="B1024" t="str">
            <v>567</v>
          </cell>
          <cell r="D1024">
            <v>2549553.3199999998</v>
          </cell>
          <cell r="F1024" t="str">
            <v>506SSGCH</v>
          </cell>
          <cell r="G1024" t="str">
            <v>506</v>
          </cell>
          <cell r="I1024">
            <v>1677540.12</v>
          </cell>
        </row>
        <row r="1025">
          <cell r="A1025" t="str">
            <v>568SNPT</v>
          </cell>
          <cell r="B1025" t="str">
            <v>568</v>
          </cell>
          <cell r="D1025">
            <v>2060725.7</v>
          </cell>
          <cell r="F1025" t="str">
            <v>507SNPPS</v>
          </cell>
          <cell r="G1025" t="str">
            <v>507</v>
          </cell>
          <cell r="I1025">
            <v>277030.59000000003</v>
          </cell>
        </row>
        <row r="1026">
          <cell r="A1026" t="str">
            <v>569SNPT</v>
          </cell>
          <cell r="B1026" t="str">
            <v>569</v>
          </cell>
          <cell r="D1026">
            <v>4579242.7699999996</v>
          </cell>
          <cell r="F1026" t="str">
            <v>507SSGCH</v>
          </cell>
          <cell r="G1026" t="str">
            <v>507</v>
          </cell>
          <cell r="I1026">
            <v>623.22</v>
          </cell>
        </row>
        <row r="1027">
          <cell r="A1027" t="str">
            <v>570SNPT</v>
          </cell>
          <cell r="B1027" t="str">
            <v>570</v>
          </cell>
          <cell r="D1027">
            <v>11231342.560000001</v>
          </cell>
          <cell r="F1027" t="str">
            <v>510SNPPS</v>
          </cell>
          <cell r="G1027" t="str">
            <v>510</v>
          </cell>
          <cell r="I1027">
            <v>4356102.55</v>
          </cell>
        </row>
        <row r="1028">
          <cell r="A1028" t="str">
            <v>571SNPT</v>
          </cell>
          <cell r="B1028" t="str">
            <v>571</v>
          </cell>
          <cell r="D1028">
            <v>22369881.219999898</v>
          </cell>
          <cell r="F1028" t="str">
            <v>510SSGCH</v>
          </cell>
          <cell r="G1028" t="str">
            <v>510</v>
          </cell>
          <cell r="I1028">
            <v>2009197.5</v>
          </cell>
        </row>
        <row r="1029">
          <cell r="A1029" t="str">
            <v>572SNPT</v>
          </cell>
          <cell r="B1029" t="str">
            <v>572</v>
          </cell>
          <cell r="D1029">
            <v>169531.16</v>
          </cell>
          <cell r="F1029" t="str">
            <v>511SNPPS</v>
          </cell>
          <cell r="G1029" t="str">
            <v>511</v>
          </cell>
          <cell r="I1029">
            <v>22951083.7099999</v>
          </cell>
        </row>
        <row r="1030">
          <cell r="A1030" t="str">
            <v>573SNPT</v>
          </cell>
          <cell r="B1030" t="str">
            <v>573</v>
          </cell>
          <cell r="D1030">
            <v>1607371.77</v>
          </cell>
          <cell r="F1030" t="str">
            <v>511SSGCH</v>
          </cell>
          <cell r="G1030" t="str">
            <v>511</v>
          </cell>
          <cell r="I1030">
            <v>645306.12</v>
          </cell>
        </row>
        <row r="1031">
          <cell r="A1031" t="str">
            <v>580CA</v>
          </cell>
          <cell r="B1031" t="str">
            <v>580</v>
          </cell>
          <cell r="D1031">
            <v>33814.31</v>
          </cell>
          <cell r="F1031" t="str">
            <v>512SNPPS</v>
          </cell>
          <cell r="G1031" t="str">
            <v>512</v>
          </cell>
          <cell r="I1031">
            <v>104141439.11999901</v>
          </cell>
        </row>
        <row r="1032">
          <cell r="A1032" t="str">
            <v>580ID</v>
          </cell>
          <cell r="B1032" t="str">
            <v>580</v>
          </cell>
          <cell r="D1032">
            <v>-35961.82</v>
          </cell>
          <cell r="F1032" t="str">
            <v>512SSGCH</v>
          </cell>
          <cell r="G1032" t="str">
            <v>512</v>
          </cell>
          <cell r="I1032">
            <v>4986755.2300000004</v>
          </cell>
        </row>
        <row r="1033">
          <cell r="A1033" t="str">
            <v>580OR</v>
          </cell>
          <cell r="B1033" t="str">
            <v>580</v>
          </cell>
          <cell r="D1033">
            <v>35247.370000000003</v>
          </cell>
          <cell r="F1033" t="str">
            <v>513SNPPS</v>
          </cell>
          <cell r="G1033" t="str">
            <v>513</v>
          </cell>
          <cell r="I1033">
            <v>39206700.9799999</v>
          </cell>
        </row>
        <row r="1034">
          <cell r="A1034" t="str">
            <v>580SNPD</v>
          </cell>
          <cell r="B1034" t="str">
            <v>580</v>
          </cell>
          <cell r="D1034">
            <v>14770333.8999999</v>
          </cell>
          <cell r="F1034" t="str">
            <v>513SSGCH</v>
          </cell>
          <cell r="G1034" t="str">
            <v>513</v>
          </cell>
          <cell r="I1034">
            <v>692107.01</v>
          </cell>
        </row>
        <row r="1035">
          <cell r="A1035" t="str">
            <v>580UT</v>
          </cell>
          <cell r="B1035" t="str">
            <v>580</v>
          </cell>
          <cell r="D1035">
            <v>42638.04</v>
          </cell>
          <cell r="F1035" t="str">
            <v>514SNPPS</v>
          </cell>
          <cell r="G1035" t="str">
            <v>514</v>
          </cell>
          <cell r="I1035">
            <v>11249895.8999999</v>
          </cell>
        </row>
        <row r="1036">
          <cell r="A1036" t="str">
            <v>580WA</v>
          </cell>
          <cell r="B1036" t="str">
            <v>580</v>
          </cell>
          <cell r="D1036">
            <v>29749.63</v>
          </cell>
          <cell r="F1036" t="str">
            <v>514SSGCH</v>
          </cell>
          <cell r="G1036" t="str">
            <v>514</v>
          </cell>
          <cell r="I1036">
            <v>2069411.73</v>
          </cell>
        </row>
        <row r="1037">
          <cell r="A1037" t="str">
            <v>580WYP</v>
          </cell>
          <cell r="B1037" t="str">
            <v>580</v>
          </cell>
          <cell r="D1037">
            <v>-10617.59</v>
          </cell>
          <cell r="F1037" t="str">
            <v>535SNPPH-P</v>
          </cell>
          <cell r="G1037" t="str">
            <v>535</v>
          </cell>
          <cell r="I1037">
            <v>4810569.3063251507</v>
          </cell>
        </row>
        <row r="1038">
          <cell r="A1038" t="str">
            <v>581SNPD</v>
          </cell>
          <cell r="B1038" t="str">
            <v>581</v>
          </cell>
          <cell r="D1038">
            <v>13254105.329999899</v>
          </cell>
          <cell r="F1038" t="str">
            <v>535SNPPH-U</v>
          </cell>
          <cell r="G1038" t="str">
            <v>535</v>
          </cell>
          <cell r="I1038">
            <v>-1023566.2863251512</v>
          </cell>
        </row>
        <row r="1039">
          <cell r="A1039" t="str">
            <v>582CA</v>
          </cell>
          <cell r="B1039" t="str">
            <v>582</v>
          </cell>
          <cell r="D1039">
            <v>64232.33</v>
          </cell>
          <cell r="F1039" t="str">
            <v>536SNPPH-P</v>
          </cell>
          <cell r="G1039" t="str">
            <v>536</v>
          </cell>
          <cell r="I1039">
            <v>257504.4</v>
          </cell>
        </row>
        <row r="1040">
          <cell r="A1040" t="str">
            <v>582ID</v>
          </cell>
          <cell r="B1040" t="str">
            <v>582</v>
          </cell>
          <cell r="D1040">
            <v>292041.01</v>
          </cell>
          <cell r="F1040" t="str">
            <v>537SNPPH-P</v>
          </cell>
          <cell r="G1040" t="str">
            <v>537</v>
          </cell>
          <cell r="I1040">
            <v>3435505.4698824165</v>
          </cell>
        </row>
        <row r="1041">
          <cell r="A1041" t="str">
            <v>582OR</v>
          </cell>
          <cell r="B1041" t="str">
            <v>582</v>
          </cell>
          <cell r="D1041">
            <v>1253875.45</v>
          </cell>
          <cell r="F1041" t="str">
            <v>537SNPPH-U</v>
          </cell>
          <cell r="G1041" t="str">
            <v>537</v>
          </cell>
          <cell r="I1041">
            <v>261176.22011758317</v>
          </cell>
        </row>
        <row r="1042">
          <cell r="A1042" t="str">
            <v>582SNPD</v>
          </cell>
          <cell r="B1042" t="str">
            <v>582</v>
          </cell>
          <cell r="D1042">
            <v>38529.519999999997</v>
          </cell>
          <cell r="F1042" t="str">
            <v>539SNPPH-P</v>
          </cell>
          <cell r="G1042" t="str">
            <v>539</v>
          </cell>
          <cell r="I1042">
            <v>17115197.601453502</v>
          </cell>
        </row>
        <row r="1043">
          <cell r="A1043" t="str">
            <v>582UT</v>
          </cell>
          <cell r="B1043" t="str">
            <v>582</v>
          </cell>
          <cell r="D1043">
            <v>1666474.35</v>
          </cell>
          <cell r="F1043" t="str">
            <v>539SNPPH-U</v>
          </cell>
          <cell r="G1043" t="str">
            <v>539</v>
          </cell>
          <cell r="I1043">
            <v>7285781.0885464996</v>
          </cell>
        </row>
        <row r="1044">
          <cell r="A1044" t="str">
            <v>582WA</v>
          </cell>
          <cell r="B1044" t="str">
            <v>582</v>
          </cell>
          <cell r="D1044">
            <v>260160.26</v>
          </cell>
          <cell r="F1044" t="str">
            <v>540SNPPH-P</v>
          </cell>
          <cell r="G1044" t="str">
            <v>540</v>
          </cell>
          <cell r="I1044">
            <v>-412943.8</v>
          </cell>
        </row>
        <row r="1045">
          <cell r="A1045" t="str">
            <v>582WYP</v>
          </cell>
          <cell r="B1045" t="str">
            <v>582</v>
          </cell>
          <cell r="D1045">
            <v>631225.73</v>
          </cell>
          <cell r="F1045" t="str">
            <v>540SNPPH-U</v>
          </cell>
          <cell r="G1045" t="str">
            <v>540</v>
          </cell>
          <cell r="I1045">
            <v>8439.41</v>
          </cell>
        </row>
        <row r="1046">
          <cell r="A1046" t="str">
            <v>583CA</v>
          </cell>
          <cell r="B1046" t="str">
            <v>583</v>
          </cell>
          <cell r="D1046">
            <v>430764.32</v>
          </cell>
          <cell r="F1046" t="str">
            <v>541SNPPH-P</v>
          </cell>
          <cell r="G1046" t="str">
            <v>541</v>
          </cell>
          <cell r="I1046">
            <v>1890.95</v>
          </cell>
        </row>
        <row r="1047">
          <cell r="A1047" t="str">
            <v>583ID</v>
          </cell>
          <cell r="B1047" t="str">
            <v>583</v>
          </cell>
          <cell r="D1047">
            <v>270324.12</v>
          </cell>
          <cell r="F1047" t="str">
            <v>542SNPPH-P</v>
          </cell>
          <cell r="G1047" t="str">
            <v>542</v>
          </cell>
          <cell r="I1047">
            <v>858900.31</v>
          </cell>
        </row>
        <row r="1048">
          <cell r="A1048" t="str">
            <v>583OR</v>
          </cell>
          <cell r="B1048" t="str">
            <v>583</v>
          </cell>
          <cell r="D1048">
            <v>3107108.82</v>
          </cell>
          <cell r="F1048" t="str">
            <v>542SNPPH-U</v>
          </cell>
          <cell r="G1048" t="str">
            <v>542</v>
          </cell>
          <cell r="I1048">
            <v>171218.52</v>
          </cell>
        </row>
        <row r="1049">
          <cell r="A1049" t="str">
            <v>583SNPD</v>
          </cell>
          <cell r="B1049" t="str">
            <v>583</v>
          </cell>
          <cell r="D1049">
            <v>20539.97</v>
          </cell>
          <cell r="F1049" t="str">
            <v>543SNPPH-P</v>
          </cell>
          <cell r="G1049" t="str">
            <v>543</v>
          </cell>
          <cell r="I1049">
            <v>1754987.76</v>
          </cell>
        </row>
        <row r="1050">
          <cell r="A1050" t="str">
            <v>583UT</v>
          </cell>
          <cell r="B1050" t="str">
            <v>583</v>
          </cell>
          <cell r="D1050">
            <v>1912145.1</v>
          </cell>
          <cell r="F1050" t="str">
            <v>543SNPPH-U</v>
          </cell>
          <cell r="G1050" t="str">
            <v>543</v>
          </cell>
          <cell r="I1050">
            <v>675124.73</v>
          </cell>
        </row>
        <row r="1051">
          <cell r="A1051" t="str">
            <v>583WA</v>
          </cell>
          <cell r="B1051" t="str">
            <v>583</v>
          </cell>
          <cell r="D1051">
            <v>435345.56</v>
          </cell>
          <cell r="F1051" t="str">
            <v>544SNPPH-P</v>
          </cell>
          <cell r="G1051" t="str">
            <v>544</v>
          </cell>
          <cell r="I1051">
            <v>2117531.79</v>
          </cell>
        </row>
        <row r="1052">
          <cell r="A1052" t="str">
            <v>583WYP</v>
          </cell>
          <cell r="B1052" t="str">
            <v>583</v>
          </cell>
          <cell r="D1052">
            <v>255374.3</v>
          </cell>
          <cell r="F1052" t="str">
            <v>544SNPPH-U</v>
          </cell>
          <cell r="G1052" t="str">
            <v>544</v>
          </cell>
          <cell r="I1052">
            <v>436216.76</v>
          </cell>
        </row>
        <row r="1053">
          <cell r="A1053" t="str">
            <v>583WYU</v>
          </cell>
          <cell r="B1053" t="str">
            <v>583</v>
          </cell>
          <cell r="D1053">
            <v>192860.71</v>
          </cell>
          <cell r="F1053" t="str">
            <v>545SNPPH-P</v>
          </cell>
          <cell r="G1053" t="str">
            <v>545</v>
          </cell>
          <cell r="I1053">
            <v>2152266.7707244097</v>
          </cell>
        </row>
        <row r="1054">
          <cell r="A1054" t="str">
            <v>584ID</v>
          </cell>
          <cell r="B1054" t="str">
            <v>584</v>
          </cell>
          <cell r="D1054">
            <v>8.77</v>
          </cell>
          <cell r="F1054" t="str">
            <v>545SNPPH-U</v>
          </cell>
          <cell r="G1054" t="str">
            <v>545</v>
          </cell>
          <cell r="I1054">
            <v>809414.16927559034</v>
          </cell>
        </row>
        <row r="1055">
          <cell r="A1055" t="str">
            <v>584SNPD</v>
          </cell>
          <cell r="B1055" t="str">
            <v>584</v>
          </cell>
          <cell r="D1055">
            <v>1040.8699999999999</v>
          </cell>
          <cell r="F1055" t="str">
            <v>546SNPPO</v>
          </cell>
          <cell r="G1055" t="str">
            <v>546</v>
          </cell>
          <cell r="I1055">
            <v>429811.1</v>
          </cell>
        </row>
        <row r="1056">
          <cell r="A1056" t="str">
            <v>584UT</v>
          </cell>
          <cell r="B1056" t="str">
            <v>584</v>
          </cell>
          <cell r="D1056">
            <v>136.12</v>
          </cell>
          <cell r="F1056" t="str">
            <v>547NPCSE</v>
          </cell>
          <cell r="G1056" t="str">
            <v>547NPC</v>
          </cell>
          <cell r="I1056">
            <v>355560076.27999997</v>
          </cell>
        </row>
        <row r="1057">
          <cell r="A1057" t="str">
            <v>585SNPD</v>
          </cell>
          <cell r="B1057" t="str">
            <v>585</v>
          </cell>
          <cell r="D1057">
            <v>231056.18</v>
          </cell>
          <cell r="F1057" t="str">
            <v>547NPCSSECT</v>
          </cell>
          <cell r="G1057" t="str">
            <v>547NPC</v>
          </cell>
          <cell r="I1057">
            <v>11760825.890000001</v>
          </cell>
        </row>
        <row r="1058">
          <cell r="A1058" t="str">
            <v>586CA</v>
          </cell>
          <cell r="B1058" t="str">
            <v>586</v>
          </cell>
          <cell r="D1058">
            <v>243293.58</v>
          </cell>
          <cell r="F1058" t="str">
            <v>548SNPPO</v>
          </cell>
          <cell r="G1058" t="str">
            <v>548</v>
          </cell>
          <cell r="I1058">
            <v>14419959.449999999</v>
          </cell>
        </row>
        <row r="1059">
          <cell r="A1059" t="str">
            <v>586ID</v>
          </cell>
          <cell r="B1059" t="str">
            <v>586</v>
          </cell>
          <cell r="D1059">
            <v>370779.99</v>
          </cell>
          <cell r="F1059" t="str">
            <v>548SSGCT</v>
          </cell>
          <cell r="G1059" t="str">
            <v>548</v>
          </cell>
          <cell r="I1059">
            <v>948474.52</v>
          </cell>
        </row>
        <row r="1060">
          <cell r="A1060" t="str">
            <v>586OR</v>
          </cell>
          <cell r="B1060" t="str">
            <v>586</v>
          </cell>
          <cell r="D1060">
            <v>3087122.97</v>
          </cell>
          <cell r="F1060" t="str">
            <v>549SNPPO</v>
          </cell>
          <cell r="G1060" t="str">
            <v>549</v>
          </cell>
          <cell r="I1060">
            <v>4436535.1900000004</v>
          </cell>
        </row>
        <row r="1061">
          <cell r="A1061" t="str">
            <v>586SNPD</v>
          </cell>
          <cell r="B1061" t="str">
            <v>586</v>
          </cell>
          <cell r="D1061">
            <v>1667483.4</v>
          </cell>
          <cell r="F1061" t="str">
            <v>549SNPPO-W</v>
          </cell>
          <cell r="G1061" t="str">
            <v>549</v>
          </cell>
          <cell r="I1061">
            <v>16853095.629999898</v>
          </cell>
        </row>
        <row r="1062">
          <cell r="A1062" t="str">
            <v>586UT</v>
          </cell>
          <cell r="B1062" t="str">
            <v>586</v>
          </cell>
          <cell r="D1062">
            <v>1436239.75</v>
          </cell>
          <cell r="F1062" t="str">
            <v>550SNPPO</v>
          </cell>
          <cell r="G1062" t="str">
            <v>550</v>
          </cell>
          <cell r="I1062">
            <v>276397.40000000002</v>
          </cell>
        </row>
        <row r="1063">
          <cell r="A1063" t="str">
            <v>586WA</v>
          </cell>
          <cell r="B1063" t="str">
            <v>586</v>
          </cell>
          <cell r="D1063">
            <v>543127.48</v>
          </cell>
          <cell r="F1063" t="str">
            <v>550SNPPO-W</v>
          </cell>
          <cell r="G1063" t="str">
            <v>550</v>
          </cell>
          <cell r="I1063">
            <v>3977470.21</v>
          </cell>
        </row>
        <row r="1064">
          <cell r="A1064" t="str">
            <v>586WYP</v>
          </cell>
          <cell r="B1064" t="str">
            <v>586</v>
          </cell>
          <cell r="D1064">
            <v>566716.39</v>
          </cell>
          <cell r="F1064" t="str">
            <v>552SNPPO</v>
          </cell>
          <cell r="G1064" t="str">
            <v>552</v>
          </cell>
          <cell r="I1064">
            <v>2790017.66</v>
          </cell>
        </row>
        <row r="1065">
          <cell r="A1065" t="str">
            <v>586WYU</v>
          </cell>
          <cell r="B1065" t="str">
            <v>586</v>
          </cell>
          <cell r="D1065">
            <v>64027.56</v>
          </cell>
          <cell r="F1065" t="str">
            <v>552SSGCT</v>
          </cell>
          <cell r="G1065" t="str">
            <v>552</v>
          </cell>
          <cell r="I1065">
            <v>148930.37</v>
          </cell>
        </row>
        <row r="1066">
          <cell r="A1066" t="str">
            <v>587CA</v>
          </cell>
          <cell r="B1066" t="str">
            <v>587</v>
          </cell>
          <cell r="D1066">
            <v>651052.87</v>
          </cell>
          <cell r="F1066" t="str">
            <v>553SNPPO</v>
          </cell>
          <cell r="G1066" t="str">
            <v>553</v>
          </cell>
          <cell r="I1066">
            <v>6686859.6299999999</v>
          </cell>
        </row>
        <row r="1067">
          <cell r="A1067" t="str">
            <v>587ID</v>
          </cell>
          <cell r="B1067" t="str">
            <v>587</v>
          </cell>
          <cell r="D1067">
            <v>385848.76</v>
          </cell>
          <cell r="F1067" t="str">
            <v>553SNPPO-W</v>
          </cell>
          <cell r="G1067" t="str">
            <v>553</v>
          </cell>
          <cell r="I1067">
            <v>3299935.19</v>
          </cell>
        </row>
        <row r="1068">
          <cell r="A1068" t="str">
            <v>587OR</v>
          </cell>
          <cell r="B1068" t="str">
            <v>587</v>
          </cell>
          <cell r="D1068">
            <v>4633257.93</v>
          </cell>
          <cell r="F1068" t="str">
            <v>553SSGCT</v>
          </cell>
          <cell r="G1068" t="str">
            <v>553</v>
          </cell>
          <cell r="I1068">
            <v>931802.27</v>
          </cell>
        </row>
        <row r="1069">
          <cell r="A1069" t="str">
            <v>587UT</v>
          </cell>
          <cell r="B1069" t="str">
            <v>587</v>
          </cell>
          <cell r="D1069">
            <v>5705618.46</v>
          </cell>
          <cell r="F1069" t="str">
            <v>554SNPPO</v>
          </cell>
          <cell r="G1069" t="str">
            <v>554</v>
          </cell>
          <cell r="I1069">
            <v>1064214.6200000001</v>
          </cell>
        </row>
        <row r="1070">
          <cell r="A1070" t="str">
            <v>587WA</v>
          </cell>
          <cell r="B1070" t="str">
            <v>587</v>
          </cell>
          <cell r="D1070">
            <v>990561.91</v>
          </cell>
          <cell r="F1070" t="str">
            <v>554SNPPO-W</v>
          </cell>
          <cell r="G1070" t="str">
            <v>554</v>
          </cell>
          <cell r="I1070">
            <v>3459131.74</v>
          </cell>
        </row>
        <row r="1071">
          <cell r="A1071" t="str">
            <v>587WYP</v>
          </cell>
          <cell r="B1071" t="str">
            <v>587</v>
          </cell>
          <cell r="D1071">
            <v>861304.58</v>
          </cell>
          <cell r="F1071" t="str">
            <v>554SSGCT</v>
          </cell>
          <cell r="G1071" t="str">
            <v>554</v>
          </cell>
          <cell r="I1071">
            <v>260389.57</v>
          </cell>
        </row>
        <row r="1072">
          <cell r="A1072" t="str">
            <v>587WYU</v>
          </cell>
          <cell r="B1072" t="str">
            <v>587</v>
          </cell>
          <cell r="D1072">
            <v>70212.72</v>
          </cell>
          <cell r="F1072" t="str">
            <v>555ID</v>
          </cell>
          <cell r="G1072" t="str">
            <v>555</v>
          </cell>
          <cell r="I1072">
            <v>-1270838.21</v>
          </cell>
        </row>
        <row r="1073">
          <cell r="A1073" t="str">
            <v>588CA</v>
          </cell>
          <cell r="B1073" t="str">
            <v>588</v>
          </cell>
          <cell r="D1073">
            <v>45695.35</v>
          </cell>
          <cell r="F1073" t="str">
            <v>555NPCSE</v>
          </cell>
          <cell r="G1073" t="str">
            <v>555NPC</v>
          </cell>
          <cell r="I1073">
            <v>28314560.780000001</v>
          </cell>
        </row>
        <row r="1074">
          <cell r="A1074" t="str">
            <v>588ID</v>
          </cell>
          <cell r="B1074" t="str">
            <v>588</v>
          </cell>
          <cell r="D1074">
            <v>48419.14</v>
          </cell>
          <cell r="F1074" t="str">
            <v>555NPCSG</v>
          </cell>
          <cell r="G1074" t="str">
            <v>555NPC</v>
          </cell>
          <cell r="I1074">
            <v>406701707.19999999</v>
          </cell>
        </row>
        <row r="1075">
          <cell r="A1075" t="str">
            <v>588OR</v>
          </cell>
          <cell r="B1075" t="str">
            <v>588</v>
          </cell>
          <cell r="D1075">
            <v>245849.35</v>
          </cell>
          <cell r="F1075" t="str">
            <v>555OR</v>
          </cell>
          <cell r="G1075" t="str">
            <v>555</v>
          </cell>
          <cell r="I1075">
            <v>-27060767.289999899</v>
          </cell>
        </row>
        <row r="1076">
          <cell r="A1076" t="str">
            <v>588SNPD</v>
          </cell>
          <cell r="B1076" t="str">
            <v>588</v>
          </cell>
          <cell r="D1076">
            <v>3643614.23</v>
          </cell>
          <cell r="F1076" t="str">
            <v>555WA</v>
          </cell>
          <cell r="G1076" t="str">
            <v>555</v>
          </cell>
          <cell r="I1076">
            <v>-8423394.8999999892</v>
          </cell>
        </row>
        <row r="1077">
          <cell r="A1077" t="str">
            <v>588UT</v>
          </cell>
          <cell r="B1077" t="str">
            <v>588</v>
          </cell>
          <cell r="D1077">
            <v>1250609.81</v>
          </cell>
          <cell r="F1077" t="str">
            <v>556SG</v>
          </cell>
          <cell r="G1077" t="str">
            <v>556</v>
          </cell>
          <cell r="I1077">
            <v>1744114.44</v>
          </cell>
        </row>
        <row r="1078">
          <cell r="A1078" t="str">
            <v>588WA</v>
          </cell>
          <cell r="B1078" t="str">
            <v>588</v>
          </cell>
          <cell r="D1078">
            <v>86890.64</v>
          </cell>
          <cell r="F1078" t="str">
            <v>557ID</v>
          </cell>
          <cell r="G1078" t="str">
            <v>557</v>
          </cell>
          <cell r="I1078">
            <v>-32973.24</v>
          </cell>
        </row>
        <row r="1079">
          <cell r="A1079" t="str">
            <v>588WYP</v>
          </cell>
          <cell r="B1079" t="str">
            <v>588</v>
          </cell>
          <cell r="D1079">
            <v>168132.88</v>
          </cell>
          <cell r="F1079" t="str">
            <v>557OR</v>
          </cell>
          <cell r="G1079" t="str">
            <v>557</v>
          </cell>
          <cell r="I1079">
            <v>-53813.04</v>
          </cell>
        </row>
        <row r="1080">
          <cell r="A1080" t="str">
            <v>588WYU</v>
          </cell>
          <cell r="B1080" t="str">
            <v>588</v>
          </cell>
          <cell r="D1080">
            <v>-36759.86</v>
          </cell>
          <cell r="F1080" t="str">
            <v>557SE</v>
          </cell>
          <cell r="G1080" t="str">
            <v>557</v>
          </cell>
          <cell r="I1080">
            <v>4237175.62</v>
          </cell>
        </row>
        <row r="1081">
          <cell r="A1081" t="str">
            <v>589CA</v>
          </cell>
          <cell r="B1081" t="str">
            <v>589</v>
          </cell>
          <cell r="D1081">
            <v>81026.5</v>
          </cell>
          <cell r="F1081" t="str">
            <v>557SG</v>
          </cell>
          <cell r="G1081" t="str">
            <v>557</v>
          </cell>
          <cell r="I1081">
            <v>59223158.719999902</v>
          </cell>
        </row>
        <row r="1082">
          <cell r="A1082" t="str">
            <v>589ID</v>
          </cell>
          <cell r="B1082" t="str">
            <v>589</v>
          </cell>
          <cell r="D1082">
            <v>22698.11</v>
          </cell>
          <cell r="F1082" t="str">
            <v>557SGCT</v>
          </cell>
          <cell r="G1082" t="str">
            <v>557</v>
          </cell>
          <cell r="I1082">
            <v>1122425.04</v>
          </cell>
        </row>
        <row r="1083">
          <cell r="A1083" t="str">
            <v>589OR</v>
          </cell>
          <cell r="B1083" t="str">
            <v>589</v>
          </cell>
          <cell r="D1083">
            <v>1654691.55</v>
          </cell>
          <cell r="F1083" t="str">
            <v>557WA</v>
          </cell>
          <cell r="G1083" t="str">
            <v>557</v>
          </cell>
          <cell r="I1083">
            <v>-97006.2</v>
          </cell>
        </row>
        <row r="1084">
          <cell r="A1084" t="str">
            <v>589SNPD</v>
          </cell>
          <cell r="B1084" t="str">
            <v>589</v>
          </cell>
          <cell r="D1084">
            <v>55655.61</v>
          </cell>
          <cell r="F1084" t="str">
            <v>560SNPT</v>
          </cell>
          <cell r="G1084" t="str">
            <v>560</v>
          </cell>
          <cell r="I1084">
            <v>5689656.5199999996</v>
          </cell>
        </row>
        <row r="1085">
          <cell r="A1085" t="str">
            <v>589UT</v>
          </cell>
          <cell r="B1085" t="str">
            <v>589</v>
          </cell>
          <cell r="D1085">
            <v>585292.21</v>
          </cell>
          <cell r="F1085" t="str">
            <v>561SNPT</v>
          </cell>
          <cell r="G1085" t="str">
            <v>561</v>
          </cell>
          <cell r="I1085">
            <v>9748552.0299999993</v>
          </cell>
        </row>
        <row r="1086">
          <cell r="A1086" t="str">
            <v>589WA</v>
          </cell>
          <cell r="B1086" t="str">
            <v>589</v>
          </cell>
          <cell r="D1086">
            <v>113296.38</v>
          </cell>
          <cell r="F1086" t="str">
            <v>562SNPT</v>
          </cell>
          <cell r="G1086" t="str">
            <v>562</v>
          </cell>
          <cell r="I1086">
            <v>2647394.9</v>
          </cell>
        </row>
        <row r="1087">
          <cell r="A1087" t="str">
            <v>589WYP</v>
          </cell>
          <cell r="B1087" t="str">
            <v>589</v>
          </cell>
          <cell r="D1087">
            <v>342690.79</v>
          </cell>
          <cell r="F1087" t="str">
            <v>563SNPT</v>
          </cell>
          <cell r="G1087" t="str">
            <v>563</v>
          </cell>
          <cell r="I1087">
            <v>259051.02</v>
          </cell>
        </row>
        <row r="1088">
          <cell r="A1088" t="str">
            <v>589WYU</v>
          </cell>
          <cell r="B1088" t="str">
            <v>589</v>
          </cell>
          <cell r="D1088">
            <v>156455.6</v>
          </cell>
          <cell r="F1088" t="str">
            <v>564SNPT</v>
          </cell>
          <cell r="G1088" t="str">
            <v>564</v>
          </cell>
          <cell r="I1088">
            <v>0</v>
          </cell>
        </row>
        <row r="1089">
          <cell r="A1089" t="str">
            <v>590CA</v>
          </cell>
          <cell r="B1089" t="str">
            <v>590</v>
          </cell>
          <cell r="D1089">
            <v>35160.080000000002</v>
          </cell>
          <cell r="F1089" t="str">
            <v>565NPCSE</v>
          </cell>
          <cell r="G1089" t="str">
            <v>565NPC</v>
          </cell>
          <cell r="I1089">
            <v>8251909.6500000004</v>
          </cell>
        </row>
        <row r="1090">
          <cell r="A1090" t="str">
            <v>590ID</v>
          </cell>
          <cell r="B1090" t="str">
            <v>590</v>
          </cell>
          <cell r="D1090">
            <v>41087.99</v>
          </cell>
          <cell r="F1090" t="str">
            <v>565NPCSG</v>
          </cell>
          <cell r="G1090" t="str">
            <v>565NPC</v>
          </cell>
          <cell r="I1090">
            <v>129982944.529999</v>
          </cell>
        </row>
        <row r="1091">
          <cell r="A1091" t="str">
            <v>590OR</v>
          </cell>
          <cell r="B1091" t="str">
            <v>590</v>
          </cell>
          <cell r="D1091">
            <v>345916.31</v>
          </cell>
          <cell r="F1091" t="str">
            <v>566SNPT</v>
          </cell>
          <cell r="G1091" t="str">
            <v>566</v>
          </cell>
          <cell r="I1091">
            <v>3568851.21999999</v>
          </cell>
        </row>
        <row r="1092">
          <cell r="A1092" t="str">
            <v>590SNPD</v>
          </cell>
          <cell r="B1092" t="str">
            <v>590</v>
          </cell>
          <cell r="D1092">
            <v>3516464.99</v>
          </cell>
          <cell r="F1092" t="str">
            <v>567SNPT</v>
          </cell>
          <cell r="G1092" t="str">
            <v>567</v>
          </cell>
          <cell r="I1092">
            <v>2549553.3199999998</v>
          </cell>
        </row>
        <row r="1093">
          <cell r="A1093" t="str">
            <v>590UT</v>
          </cell>
          <cell r="B1093" t="str">
            <v>590</v>
          </cell>
          <cell r="D1093">
            <v>370092.69</v>
          </cell>
          <cell r="F1093" t="str">
            <v>568SNPT</v>
          </cell>
          <cell r="G1093" t="str">
            <v>568</v>
          </cell>
          <cell r="I1093">
            <v>2060725.7</v>
          </cell>
        </row>
        <row r="1094">
          <cell r="A1094" t="str">
            <v>590WA</v>
          </cell>
          <cell r="B1094" t="str">
            <v>590</v>
          </cell>
          <cell r="D1094">
            <v>8693.99</v>
          </cell>
          <cell r="F1094" t="str">
            <v>569SNPT</v>
          </cell>
          <cell r="G1094" t="str">
            <v>569</v>
          </cell>
          <cell r="I1094">
            <v>4579242.7699999996</v>
          </cell>
        </row>
        <row r="1095">
          <cell r="A1095" t="str">
            <v>590WYP</v>
          </cell>
          <cell r="B1095" t="str">
            <v>590</v>
          </cell>
          <cell r="D1095">
            <v>107152.74</v>
          </cell>
          <cell r="F1095" t="str">
            <v>570SNPT</v>
          </cell>
          <cell r="G1095" t="str">
            <v>570</v>
          </cell>
          <cell r="I1095">
            <v>11231342.560000001</v>
          </cell>
        </row>
        <row r="1096">
          <cell r="A1096" t="str">
            <v>591CA</v>
          </cell>
          <cell r="B1096" t="str">
            <v>591</v>
          </cell>
          <cell r="D1096">
            <v>51838.04</v>
          </cell>
          <cell r="F1096" t="str">
            <v>571SNPT</v>
          </cell>
          <cell r="G1096" t="str">
            <v>571</v>
          </cell>
          <cell r="I1096">
            <v>22369881.219999898</v>
          </cell>
        </row>
        <row r="1097">
          <cell r="A1097" t="str">
            <v>591ID</v>
          </cell>
          <cell r="B1097" t="str">
            <v>591</v>
          </cell>
          <cell r="D1097">
            <v>87964.11</v>
          </cell>
          <cell r="F1097" t="str">
            <v>572SNPT</v>
          </cell>
          <cell r="G1097" t="str">
            <v>572</v>
          </cell>
          <cell r="I1097">
            <v>169531.16</v>
          </cell>
        </row>
        <row r="1098">
          <cell r="A1098" t="str">
            <v>591OR</v>
          </cell>
          <cell r="B1098" t="str">
            <v>591</v>
          </cell>
          <cell r="D1098">
            <v>938131.62</v>
          </cell>
          <cell r="F1098" t="str">
            <v>573SNPT</v>
          </cell>
          <cell r="G1098" t="str">
            <v>573</v>
          </cell>
          <cell r="I1098">
            <v>1607371.77</v>
          </cell>
        </row>
        <row r="1099">
          <cell r="A1099" t="str">
            <v>591SNPD</v>
          </cell>
          <cell r="B1099" t="str">
            <v>591</v>
          </cell>
          <cell r="D1099">
            <v>135827.66</v>
          </cell>
          <cell r="F1099" t="str">
            <v>580CA</v>
          </cell>
          <cell r="G1099" t="str">
            <v>580</v>
          </cell>
          <cell r="I1099">
            <v>33814.31</v>
          </cell>
        </row>
        <row r="1100">
          <cell r="A1100" t="str">
            <v>591UT</v>
          </cell>
          <cell r="B1100" t="str">
            <v>591</v>
          </cell>
          <cell r="D1100">
            <v>814265.12</v>
          </cell>
          <cell r="F1100" t="str">
            <v>580ID</v>
          </cell>
          <cell r="G1100" t="str">
            <v>580</v>
          </cell>
          <cell r="I1100">
            <v>-35961.82</v>
          </cell>
        </row>
        <row r="1101">
          <cell r="A1101" t="str">
            <v>591WA</v>
          </cell>
          <cell r="B1101" t="str">
            <v>591</v>
          </cell>
          <cell r="D1101">
            <v>160992.13</v>
          </cell>
          <cell r="F1101" t="str">
            <v>580OR</v>
          </cell>
          <cell r="G1101" t="str">
            <v>580</v>
          </cell>
          <cell r="I1101">
            <v>35247.370000000003</v>
          </cell>
        </row>
        <row r="1102">
          <cell r="A1102" t="str">
            <v>591WYP</v>
          </cell>
          <cell r="B1102" t="str">
            <v>591</v>
          </cell>
          <cell r="D1102">
            <v>188620.02</v>
          </cell>
          <cell r="F1102" t="str">
            <v>580SNPD</v>
          </cell>
          <cell r="G1102" t="str">
            <v>580</v>
          </cell>
          <cell r="I1102">
            <v>14770333.8999999</v>
          </cell>
        </row>
        <row r="1103">
          <cell r="A1103" t="str">
            <v>591WYU</v>
          </cell>
          <cell r="B1103" t="str">
            <v>591</v>
          </cell>
          <cell r="D1103">
            <v>98786.23</v>
          </cell>
          <cell r="F1103" t="str">
            <v>580UT</v>
          </cell>
          <cell r="G1103" t="str">
            <v>580</v>
          </cell>
          <cell r="I1103">
            <v>42638.04</v>
          </cell>
        </row>
        <row r="1104">
          <cell r="A1104" t="str">
            <v>592CA</v>
          </cell>
          <cell r="B1104" t="str">
            <v>592</v>
          </cell>
          <cell r="D1104">
            <v>410566.86</v>
          </cell>
          <cell r="F1104" t="str">
            <v>580WA</v>
          </cell>
          <cell r="G1104" t="str">
            <v>580</v>
          </cell>
          <cell r="I1104">
            <v>29749.63</v>
          </cell>
        </row>
        <row r="1105">
          <cell r="A1105" t="str">
            <v>592ID</v>
          </cell>
          <cell r="B1105" t="str">
            <v>592</v>
          </cell>
          <cell r="D1105">
            <v>871583.24</v>
          </cell>
          <cell r="F1105" t="str">
            <v>580WYP</v>
          </cell>
          <cell r="G1105" t="str">
            <v>580</v>
          </cell>
          <cell r="I1105">
            <v>-10617.59</v>
          </cell>
        </row>
        <row r="1106">
          <cell r="A1106" t="str">
            <v>592OR</v>
          </cell>
          <cell r="B1106" t="str">
            <v>592</v>
          </cell>
          <cell r="D1106">
            <v>3730206.87</v>
          </cell>
          <cell r="F1106" t="str">
            <v>580WYU</v>
          </cell>
          <cell r="G1106" t="str">
            <v>580</v>
          </cell>
          <cell r="I1106">
            <v>0</v>
          </cell>
        </row>
        <row r="1107">
          <cell r="A1107" t="str">
            <v>592SNPD</v>
          </cell>
          <cell r="B1107" t="str">
            <v>592</v>
          </cell>
          <cell r="D1107">
            <v>1915031.71</v>
          </cell>
          <cell r="F1107" t="str">
            <v>581OR</v>
          </cell>
          <cell r="G1107" t="str">
            <v>581</v>
          </cell>
          <cell r="I1107">
            <v>0</v>
          </cell>
        </row>
        <row r="1108">
          <cell r="A1108" t="str">
            <v>592UT</v>
          </cell>
          <cell r="B1108" t="str">
            <v>592</v>
          </cell>
          <cell r="D1108">
            <v>4986019.55</v>
          </cell>
          <cell r="F1108" t="str">
            <v>581SNPD</v>
          </cell>
          <cell r="G1108" t="str">
            <v>581</v>
          </cell>
          <cell r="I1108">
            <v>13254105.329999899</v>
          </cell>
        </row>
        <row r="1109">
          <cell r="A1109" t="str">
            <v>592WA</v>
          </cell>
          <cell r="B1109" t="str">
            <v>592</v>
          </cell>
          <cell r="D1109">
            <v>686975.86</v>
          </cell>
          <cell r="F1109" t="str">
            <v>582CA</v>
          </cell>
          <cell r="G1109" t="str">
            <v>582</v>
          </cell>
          <cell r="I1109">
            <v>64232.33</v>
          </cell>
        </row>
        <row r="1110">
          <cell r="A1110" t="str">
            <v>592WYP</v>
          </cell>
          <cell r="B1110" t="str">
            <v>592</v>
          </cell>
          <cell r="D1110">
            <v>1730789.35</v>
          </cell>
          <cell r="F1110" t="str">
            <v>582ID</v>
          </cell>
          <cell r="G1110" t="str">
            <v>582</v>
          </cell>
          <cell r="I1110">
            <v>292041.01</v>
          </cell>
        </row>
        <row r="1111">
          <cell r="A1111" t="str">
            <v>592WYU</v>
          </cell>
          <cell r="B1111" t="str">
            <v>592</v>
          </cell>
          <cell r="D1111">
            <v>-1007.38</v>
          </cell>
          <cell r="F1111" t="str">
            <v>582OR</v>
          </cell>
          <cell r="G1111" t="str">
            <v>582</v>
          </cell>
          <cell r="I1111">
            <v>1253875.45</v>
          </cell>
        </row>
        <row r="1112">
          <cell r="A1112" t="str">
            <v>593CA</v>
          </cell>
          <cell r="B1112" t="str">
            <v>593</v>
          </cell>
          <cell r="D1112">
            <v>5675102.3999999901</v>
          </cell>
          <cell r="F1112" t="str">
            <v>582SNPD</v>
          </cell>
          <cell r="G1112" t="str">
            <v>582</v>
          </cell>
          <cell r="I1112">
            <v>38529.519999999997</v>
          </cell>
        </row>
        <row r="1113">
          <cell r="A1113" t="str">
            <v>593ID</v>
          </cell>
          <cell r="B1113" t="str">
            <v>593</v>
          </cell>
          <cell r="D1113">
            <v>6090450.7800000003</v>
          </cell>
          <cell r="F1113" t="str">
            <v>582UT</v>
          </cell>
          <cell r="G1113" t="str">
            <v>582</v>
          </cell>
          <cell r="I1113">
            <v>1666474.35</v>
          </cell>
        </row>
        <row r="1114">
          <cell r="A1114" t="str">
            <v>593OR</v>
          </cell>
          <cell r="B1114" t="str">
            <v>593</v>
          </cell>
          <cell r="D1114">
            <v>27164995.689999901</v>
          </cell>
          <cell r="F1114" t="str">
            <v>582WA</v>
          </cell>
          <cell r="G1114" t="str">
            <v>582</v>
          </cell>
          <cell r="I1114">
            <v>260160.26</v>
          </cell>
        </row>
        <row r="1115">
          <cell r="A1115" t="str">
            <v>593SNPD</v>
          </cell>
          <cell r="B1115" t="str">
            <v>593</v>
          </cell>
          <cell r="D1115">
            <v>1192991.43</v>
          </cell>
          <cell r="F1115" t="str">
            <v>582WYP</v>
          </cell>
          <cell r="G1115" t="str">
            <v>582</v>
          </cell>
          <cell r="I1115">
            <v>631225.73</v>
          </cell>
        </row>
        <row r="1116">
          <cell r="A1116" t="str">
            <v>593UT</v>
          </cell>
          <cell r="B1116" t="str">
            <v>593</v>
          </cell>
          <cell r="D1116">
            <v>35900505.109999903</v>
          </cell>
          <cell r="F1116" t="str">
            <v>583CA</v>
          </cell>
          <cell r="G1116" t="str">
            <v>583</v>
          </cell>
          <cell r="I1116">
            <v>430764.32</v>
          </cell>
        </row>
        <row r="1117">
          <cell r="A1117" t="str">
            <v>593WA</v>
          </cell>
          <cell r="B1117" t="str">
            <v>593</v>
          </cell>
          <cell r="D1117">
            <v>4042508.7</v>
          </cell>
          <cell r="F1117" t="str">
            <v>583ID</v>
          </cell>
          <cell r="G1117" t="str">
            <v>583</v>
          </cell>
          <cell r="I1117">
            <v>270324.12</v>
          </cell>
        </row>
        <row r="1118">
          <cell r="A1118" t="str">
            <v>593WYP</v>
          </cell>
          <cell r="B1118" t="str">
            <v>593</v>
          </cell>
          <cell r="D1118">
            <v>8429096.9199999999</v>
          </cell>
          <cell r="F1118" t="str">
            <v>583OR</v>
          </cell>
          <cell r="G1118" t="str">
            <v>583</v>
          </cell>
          <cell r="I1118">
            <v>3107108.82</v>
          </cell>
        </row>
        <row r="1119">
          <cell r="A1119" t="str">
            <v>593WYU</v>
          </cell>
          <cell r="B1119" t="str">
            <v>593</v>
          </cell>
          <cell r="D1119">
            <v>1396903.8</v>
          </cell>
          <cell r="F1119" t="str">
            <v>583SNPD</v>
          </cell>
          <cell r="G1119" t="str">
            <v>583</v>
          </cell>
          <cell r="I1119">
            <v>20539.97</v>
          </cell>
        </row>
        <row r="1120">
          <cell r="A1120" t="str">
            <v>594CA</v>
          </cell>
          <cell r="B1120" t="str">
            <v>594</v>
          </cell>
          <cell r="D1120">
            <v>522065.55</v>
          </cell>
          <cell r="F1120" t="str">
            <v>583UT</v>
          </cell>
          <cell r="G1120" t="str">
            <v>583</v>
          </cell>
          <cell r="I1120">
            <v>1912145.1</v>
          </cell>
        </row>
        <row r="1121">
          <cell r="A1121" t="str">
            <v>594ID</v>
          </cell>
          <cell r="B1121" t="str">
            <v>594</v>
          </cell>
          <cell r="D1121">
            <v>754511.15</v>
          </cell>
          <cell r="F1121" t="str">
            <v>583WA</v>
          </cell>
          <cell r="G1121" t="str">
            <v>583</v>
          </cell>
          <cell r="I1121">
            <v>435345.56</v>
          </cell>
        </row>
        <row r="1122">
          <cell r="A1122" t="str">
            <v>594OR</v>
          </cell>
          <cell r="B1122" t="str">
            <v>594</v>
          </cell>
          <cell r="D1122">
            <v>5863030.5700000003</v>
          </cell>
          <cell r="F1122" t="str">
            <v>583WYP</v>
          </cell>
          <cell r="G1122" t="str">
            <v>583</v>
          </cell>
          <cell r="I1122">
            <v>255374.3</v>
          </cell>
        </row>
        <row r="1123">
          <cell r="A1123" t="str">
            <v>594SNPD</v>
          </cell>
          <cell r="B1123" t="str">
            <v>594</v>
          </cell>
          <cell r="D1123">
            <v>2257.66</v>
          </cell>
          <cell r="F1123" t="str">
            <v>583WYU</v>
          </cell>
          <cell r="G1123" t="str">
            <v>583</v>
          </cell>
          <cell r="I1123">
            <v>192860.71</v>
          </cell>
        </row>
        <row r="1124">
          <cell r="A1124" t="str">
            <v>594UT</v>
          </cell>
          <cell r="B1124" t="str">
            <v>594</v>
          </cell>
          <cell r="D1124">
            <v>12309671.539999999</v>
          </cell>
          <cell r="F1124" t="str">
            <v>584ID</v>
          </cell>
          <cell r="G1124" t="str">
            <v>584</v>
          </cell>
          <cell r="I1124">
            <v>8.77</v>
          </cell>
        </row>
        <row r="1125">
          <cell r="A1125" t="str">
            <v>594WA</v>
          </cell>
          <cell r="B1125" t="str">
            <v>594</v>
          </cell>
          <cell r="D1125">
            <v>1144133.82</v>
          </cell>
          <cell r="F1125" t="str">
            <v>584SNPD</v>
          </cell>
          <cell r="G1125" t="str">
            <v>584</v>
          </cell>
          <cell r="I1125">
            <v>1040.8699999999999</v>
          </cell>
        </row>
        <row r="1126">
          <cell r="A1126" t="str">
            <v>594WYP</v>
          </cell>
          <cell r="B1126" t="str">
            <v>594</v>
          </cell>
          <cell r="D1126">
            <v>1828777.37</v>
          </cell>
          <cell r="F1126" t="str">
            <v>584UT</v>
          </cell>
          <cell r="G1126" t="str">
            <v>584</v>
          </cell>
          <cell r="I1126">
            <v>136.12</v>
          </cell>
        </row>
        <row r="1127">
          <cell r="A1127" t="str">
            <v>594WYU</v>
          </cell>
          <cell r="B1127" t="str">
            <v>594</v>
          </cell>
          <cell r="D1127">
            <v>225122.03</v>
          </cell>
          <cell r="F1127" t="str">
            <v>585SNPD</v>
          </cell>
          <cell r="G1127" t="str">
            <v>585</v>
          </cell>
          <cell r="I1127">
            <v>231056.18</v>
          </cell>
        </row>
        <row r="1128">
          <cell r="A1128" t="str">
            <v>595SNPD</v>
          </cell>
          <cell r="B1128" t="str">
            <v>595</v>
          </cell>
          <cell r="D1128">
            <v>893540.61</v>
          </cell>
          <cell r="F1128" t="str">
            <v>585WYP</v>
          </cell>
          <cell r="G1128" t="str">
            <v>585</v>
          </cell>
          <cell r="I1128">
            <v>0</v>
          </cell>
        </row>
        <row r="1129">
          <cell r="A1129" t="str">
            <v>596CA</v>
          </cell>
          <cell r="B1129" t="str">
            <v>596</v>
          </cell>
          <cell r="D1129">
            <v>115656.09</v>
          </cell>
          <cell r="F1129" t="str">
            <v>586CA</v>
          </cell>
          <cell r="G1129" t="str">
            <v>586</v>
          </cell>
          <cell r="I1129">
            <v>243293.58</v>
          </cell>
        </row>
        <row r="1130">
          <cell r="A1130" t="str">
            <v>596ID</v>
          </cell>
          <cell r="B1130" t="str">
            <v>596</v>
          </cell>
          <cell r="D1130">
            <v>179304.43</v>
          </cell>
          <cell r="F1130" t="str">
            <v>586ID</v>
          </cell>
          <cell r="G1130" t="str">
            <v>586</v>
          </cell>
          <cell r="I1130">
            <v>370779.99</v>
          </cell>
        </row>
        <row r="1131">
          <cell r="A1131" t="str">
            <v>596OR</v>
          </cell>
          <cell r="B1131" t="str">
            <v>596</v>
          </cell>
          <cell r="D1131">
            <v>1251031.43</v>
          </cell>
          <cell r="F1131" t="str">
            <v>586OR</v>
          </cell>
          <cell r="G1131" t="str">
            <v>586</v>
          </cell>
          <cell r="I1131">
            <v>3087122.97</v>
          </cell>
        </row>
        <row r="1132">
          <cell r="A1132" t="str">
            <v>596UT</v>
          </cell>
          <cell r="B1132" t="str">
            <v>596</v>
          </cell>
          <cell r="D1132">
            <v>1899735.98</v>
          </cell>
          <cell r="F1132" t="str">
            <v>586SNPD</v>
          </cell>
          <cell r="G1132" t="str">
            <v>586</v>
          </cell>
          <cell r="I1132">
            <v>1667483.4</v>
          </cell>
        </row>
        <row r="1133">
          <cell r="A1133" t="str">
            <v>596WA</v>
          </cell>
          <cell r="B1133" t="str">
            <v>596</v>
          </cell>
          <cell r="D1133">
            <v>185923.41</v>
          </cell>
          <cell r="F1133" t="str">
            <v>586UT</v>
          </cell>
          <cell r="G1133" t="str">
            <v>586</v>
          </cell>
          <cell r="I1133">
            <v>1436239.75</v>
          </cell>
        </row>
        <row r="1134">
          <cell r="A1134" t="str">
            <v>596WYP</v>
          </cell>
          <cell r="B1134" t="str">
            <v>596</v>
          </cell>
          <cell r="D1134">
            <v>336268.73</v>
          </cell>
          <cell r="F1134" t="str">
            <v>586WA</v>
          </cell>
          <cell r="G1134" t="str">
            <v>586</v>
          </cell>
          <cell r="I1134">
            <v>543127.48</v>
          </cell>
        </row>
        <row r="1135">
          <cell r="A1135" t="str">
            <v>596WYU</v>
          </cell>
          <cell r="B1135" t="str">
            <v>596</v>
          </cell>
          <cell r="D1135">
            <v>108182.29</v>
          </cell>
          <cell r="F1135" t="str">
            <v>586WYP</v>
          </cell>
          <cell r="G1135" t="str">
            <v>586</v>
          </cell>
          <cell r="I1135">
            <v>566716.39</v>
          </cell>
        </row>
        <row r="1136">
          <cell r="A1136" t="str">
            <v>597CA</v>
          </cell>
          <cell r="B1136" t="str">
            <v>597</v>
          </cell>
          <cell r="D1136">
            <v>73622.44</v>
          </cell>
          <cell r="F1136" t="str">
            <v>586WYU</v>
          </cell>
          <cell r="G1136" t="str">
            <v>586</v>
          </cell>
          <cell r="I1136">
            <v>64027.56</v>
          </cell>
        </row>
        <row r="1137">
          <cell r="A1137" t="str">
            <v>597ID</v>
          </cell>
          <cell r="B1137" t="str">
            <v>597</v>
          </cell>
          <cell r="D1137">
            <v>372583.54</v>
          </cell>
          <cell r="F1137" t="str">
            <v>587CA</v>
          </cell>
          <cell r="G1137" t="str">
            <v>587</v>
          </cell>
          <cell r="I1137">
            <v>651052.87</v>
          </cell>
        </row>
        <row r="1138">
          <cell r="A1138" t="str">
            <v>597OR</v>
          </cell>
          <cell r="B1138" t="str">
            <v>597</v>
          </cell>
          <cell r="D1138">
            <v>1143744.0900000001</v>
          </cell>
          <cell r="F1138" t="str">
            <v>587ID</v>
          </cell>
          <cell r="G1138" t="str">
            <v>587</v>
          </cell>
          <cell r="I1138">
            <v>385848.76</v>
          </cell>
        </row>
        <row r="1139">
          <cell r="A1139" t="str">
            <v>597SNPD</v>
          </cell>
          <cell r="B1139" t="str">
            <v>597</v>
          </cell>
          <cell r="D1139">
            <v>879818.07</v>
          </cell>
          <cell r="F1139" t="str">
            <v>587OR</v>
          </cell>
          <cell r="G1139" t="str">
            <v>587</v>
          </cell>
          <cell r="I1139">
            <v>4633257.93</v>
          </cell>
        </row>
        <row r="1140">
          <cell r="A1140" t="str">
            <v>597UT</v>
          </cell>
          <cell r="B1140" t="str">
            <v>597</v>
          </cell>
          <cell r="D1140">
            <v>2155572.15</v>
          </cell>
          <cell r="F1140" t="str">
            <v>587UT</v>
          </cell>
          <cell r="G1140" t="str">
            <v>587</v>
          </cell>
          <cell r="I1140">
            <v>5705618.46</v>
          </cell>
        </row>
        <row r="1141">
          <cell r="A1141" t="str">
            <v>597WA</v>
          </cell>
          <cell r="B1141" t="str">
            <v>597</v>
          </cell>
          <cell r="D1141">
            <v>435158.25</v>
          </cell>
          <cell r="F1141" t="str">
            <v>587WA</v>
          </cell>
          <cell r="G1141" t="str">
            <v>587</v>
          </cell>
          <cell r="I1141">
            <v>990561.91</v>
          </cell>
        </row>
        <row r="1142">
          <cell r="A1142" t="str">
            <v>597WYP</v>
          </cell>
          <cell r="B1142" t="str">
            <v>597</v>
          </cell>
          <cell r="D1142">
            <v>492175.03</v>
          </cell>
          <cell r="F1142" t="str">
            <v>587WYP</v>
          </cell>
          <cell r="G1142" t="str">
            <v>587</v>
          </cell>
          <cell r="I1142">
            <v>861304.58</v>
          </cell>
        </row>
        <row r="1143">
          <cell r="A1143" t="str">
            <v>597WYU</v>
          </cell>
          <cell r="B1143" t="str">
            <v>597</v>
          </cell>
          <cell r="D1143">
            <v>94530.07</v>
          </cell>
          <cell r="F1143" t="str">
            <v>587WYU</v>
          </cell>
          <cell r="G1143" t="str">
            <v>587</v>
          </cell>
          <cell r="I1143">
            <v>70212.72</v>
          </cell>
        </row>
        <row r="1144">
          <cell r="A1144" t="str">
            <v>598CA</v>
          </cell>
          <cell r="B1144" t="str">
            <v>598</v>
          </cell>
          <cell r="D1144">
            <v>174559.32</v>
          </cell>
          <cell r="F1144" t="str">
            <v>588CA</v>
          </cell>
          <cell r="G1144" t="str">
            <v>588</v>
          </cell>
          <cell r="I1144">
            <v>45695.35</v>
          </cell>
        </row>
        <row r="1145">
          <cell r="A1145" t="str">
            <v>598ID</v>
          </cell>
          <cell r="B1145" t="str">
            <v>598</v>
          </cell>
          <cell r="D1145">
            <v>45450.19</v>
          </cell>
          <cell r="F1145" t="str">
            <v>588ID</v>
          </cell>
          <cell r="G1145" t="str">
            <v>588</v>
          </cell>
          <cell r="I1145">
            <v>48419.14</v>
          </cell>
        </row>
        <row r="1146">
          <cell r="A1146" t="str">
            <v>598OR</v>
          </cell>
          <cell r="B1146" t="str">
            <v>598</v>
          </cell>
          <cell r="D1146">
            <v>502942.16</v>
          </cell>
          <cell r="F1146" t="str">
            <v>588OR</v>
          </cell>
          <cell r="G1146" t="str">
            <v>588</v>
          </cell>
          <cell r="I1146">
            <v>245849.35</v>
          </cell>
        </row>
        <row r="1147">
          <cell r="A1147" t="str">
            <v>598SNPD</v>
          </cell>
          <cell r="B1147" t="str">
            <v>598</v>
          </cell>
          <cell r="D1147">
            <v>-549027.57999999996</v>
          </cell>
          <cell r="F1147" t="str">
            <v>588SNPD</v>
          </cell>
          <cell r="G1147" t="str">
            <v>588</v>
          </cell>
          <cell r="I1147">
            <v>3643614.23</v>
          </cell>
        </row>
        <row r="1148">
          <cell r="A1148" t="str">
            <v>598UT</v>
          </cell>
          <cell r="B1148" t="str">
            <v>598</v>
          </cell>
          <cell r="D1148">
            <v>1183276.07</v>
          </cell>
          <cell r="F1148" t="str">
            <v>588UT</v>
          </cell>
          <cell r="G1148" t="str">
            <v>588</v>
          </cell>
          <cell r="I1148">
            <v>1250609.81</v>
          </cell>
        </row>
        <row r="1149">
          <cell r="A1149" t="str">
            <v>598WA</v>
          </cell>
          <cell r="B1149" t="str">
            <v>598</v>
          </cell>
          <cell r="D1149">
            <v>24830.95</v>
          </cell>
          <cell r="F1149" t="str">
            <v>588WA</v>
          </cell>
          <cell r="G1149" t="str">
            <v>588</v>
          </cell>
          <cell r="I1149">
            <v>86890.64</v>
          </cell>
        </row>
        <row r="1150">
          <cell r="A1150" t="str">
            <v>598WYP</v>
          </cell>
          <cell r="B1150" t="str">
            <v>598</v>
          </cell>
          <cell r="D1150">
            <v>403940.7</v>
          </cell>
          <cell r="F1150" t="str">
            <v>588WYP</v>
          </cell>
          <cell r="G1150" t="str">
            <v>588</v>
          </cell>
          <cell r="I1150">
            <v>168132.88</v>
          </cell>
        </row>
        <row r="1151">
          <cell r="A1151" t="str">
            <v>598WYU</v>
          </cell>
          <cell r="B1151" t="str">
            <v>598</v>
          </cell>
          <cell r="D1151">
            <v>1208.9100000000001</v>
          </cell>
          <cell r="F1151" t="str">
            <v>588WYU</v>
          </cell>
          <cell r="G1151" t="str">
            <v>588</v>
          </cell>
          <cell r="I1151">
            <v>-36759.86</v>
          </cell>
        </row>
        <row r="1152">
          <cell r="A1152" t="str">
            <v>901CN</v>
          </cell>
          <cell r="B1152" t="str">
            <v>901</v>
          </cell>
          <cell r="D1152">
            <v>2929022.27</v>
          </cell>
          <cell r="F1152" t="str">
            <v>589CA</v>
          </cell>
          <cell r="G1152" t="str">
            <v>589</v>
          </cell>
          <cell r="I1152">
            <v>81026.5</v>
          </cell>
        </row>
        <row r="1153">
          <cell r="A1153" t="str">
            <v>901OR</v>
          </cell>
          <cell r="B1153" t="str">
            <v>901</v>
          </cell>
          <cell r="D1153">
            <v>863.19</v>
          </cell>
          <cell r="F1153" t="str">
            <v>589ID</v>
          </cell>
          <cell r="G1153" t="str">
            <v>589</v>
          </cell>
          <cell r="I1153">
            <v>22698.11</v>
          </cell>
        </row>
        <row r="1154">
          <cell r="A1154" t="str">
            <v>901WYP</v>
          </cell>
          <cell r="B1154" t="str">
            <v>901</v>
          </cell>
          <cell r="D1154">
            <v>427.72</v>
          </cell>
          <cell r="F1154" t="str">
            <v>589OR</v>
          </cell>
          <cell r="G1154" t="str">
            <v>589</v>
          </cell>
          <cell r="I1154">
            <v>1654691.55</v>
          </cell>
        </row>
        <row r="1155">
          <cell r="A1155" t="str">
            <v>902CA</v>
          </cell>
          <cell r="B1155" t="str">
            <v>902</v>
          </cell>
          <cell r="D1155">
            <v>893538.33</v>
          </cell>
          <cell r="F1155" t="str">
            <v>589SNPD</v>
          </cell>
          <cell r="G1155" t="str">
            <v>589</v>
          </cell>
          <cell r="I1155">
            <v>55655.61</v>
          </cell>
        </row>
        <row r="1156">
          <cell r="A1156" t="str">
            <v>902CN</v>
          </cell>
          <cell r="B1156" t="str">
            <v>902</v>
          </cell>
          <cell r="D1156">
            <v>2308807.7599999998</v>
          </cell>
          <cell r="F1156" t="str">
            <v>589UT</v>
          </cell>
          <cell r="G1156" t="str">
            <v>589</v>
          </cell>
          <cell r="I1156">
            <v>585292.21</v>
          </cell>
        </row>
        <row r="1157">
          <cell r="A1157" t="str">
            <v>902ID</v>
          </cell>
          <cell r="B1157" t="str">
            <v>902</v>
          </cell>
          <cell r="D1157">
            <v>1650514.02</v>
          </cell>
          <cell r="F1157" t="str">
            <v>589WA</v>
          </cell>
          <cell r="G1157" t="str">
            <v>589</v>
          </cell>
          <cell r="I1157">
            <v>113296.38</v>
          </cell>
        </row>
        <row r="1158">
          <cell r="A1158" t="str">
            <v>902OR</v>
          </cell>
          <cell r="B1158" t="str">
            <v>902</v>
          </cell>
          <cell r="D1158">
            <v>9824237.5700000003</v>
          </cell>
          <cell r="F1158" t="str">
            <v>589WYP</v>
          </cell>
          <cell r="G1158" t="str">
            <v>589</v>
          </cell>
          <cell r="I1158">
            <v>342690.79</v>
          </cell>
        </row>
        <row r="1159">
          <cell r="A1159" t="str">
            <v>902UT</v>
          </cell>
          <cell r="B1159" t="str">
            <v>902</v>
          </cell>
          <cell r="D1159">
            <v>4484876.0599999996</v>
          </cell>
          <cell r="F1159" t="str">
            <v>589WYU</v>
          </cell>
          <cell r="G1159" t="str">
            <v>589</v>
          </cell>
          <cell r="I1159">
            <v>156455.6</v>
          </cell>
        </row>
        <row r="1160">
          <cell r="A1160" t="str">
            <v>902WA</v>
          </cell>
          <cell r="B1160" t="str">
            <v>902</v>
          </cell>
          <cell r="D1160">
            <v>934527.76</v>
          </cell>
          <cell r="F1160" t="str">
            <v>590CA</v>
          </cell>
          <cell r="G1160" t="str">
            <v>590</v>
          </cell>
          <cell r="I1160">
            <v>35160.080000000002</v>
          </cell>
        </row>
        <row r="1161">
          <cell r="A1161" t="str">
            <v>902WYP</v>
          </cell>
          <cell r="B1161" t="str">
            <v>902</v>
          </cell>
          <cell r="D1161">
            <v>1507760.54</v>
          </cell>
          <cell r="F1161" t="str">
            <v>590ID</v>
          </cell>
          <cell r="G1161" t="str">
            <v>590</v>
          </cell>
          <cell r="I1161">
            <v>41087.99</v>
          </cell>
        </row>
        <row r="1162">
          <cell r="A1162" t="str">
            <v>902WYU</v>
          </cell>
          <cell r="B1162" t="str">
            <v>902</v>
          </cell>
          <cell r="D1162">
            <v>303289.3</v>
          </cell>
          <cell r="F1162" t="str">
            <v>590OR</v>
          </cell>
          <cell r="G1162" t="str">
            <v>590</v>
          </cell>
          <cell r="I1162">
            <v>345916.31</v>
          </cell>
        </row>
        <row r="1163">
          <cell r="A1163" t="str">
            <v>903CA</v>
          </cell>
          <cell r="B1163" t="str">
            <v>903</v>
          </cell>
          <cell r="D1163">
            <v>224466.56</v>
          </cell>
          <cell r="F1163" t="str">
            <v>590SNPD</v>
          </cell>
          <cell r="G1163" t="str">
            <v>590</v>
          </cell>
          <cell r="I1163">
            <v>3516464.99</v>
          </cell>
        </row>
        <row r="1164">
          <cell r="A1164" t="str">
            <v>903CN</v>
          </cell>
          <cell r="B1164" t="str">
            <v>903</v>
          </cell>
          <cell r="D1164">
            <v>48057514.019999899</v>
          </cell>
          <cell r="F1164" t="str">
            <v>590UT</v>
          </cell>
          <cell r="G1164" t="str">
            <v>590</v>
          </cell>
          <cell r="I1164">
            <v>370092.69</v>
          </cell>
        </row>
        <row r="1165">
          <cell r="A1165" t="str">
            <v>903ID</v>
          </cell>
          <cell r="B1165" t="str">
            <v>903</v>
          </cell>
          <cell r="D1165">
            <v>414584.88</v>
          </cell>
          <cell r="F1165" t="str">
            <v>590WA</v>
          </cell>
          <cell r="G1165" t="str">
            <v>590</v>
          </cell>
          <cell r="I1165">
            <v>8693.99</v>
          </cell>
        </row>
        <row r="1166">
          <cell r="A1166" t="str">
            <v>903OR</v>
          </cell>
          <cell r="B1166" t="str">
            <v>903</v>
          </cell>
          <cell r="D1166">
            <v>2358402.09</v>
          </cell>
          <cell r="F1166" t="str">
            <v>590WYP</v>
          </cell>
          <cell r="G1166" t="str">
            <v>590</v>
          </cell>
          <cell r="I1166">
            <v>107152.74</v>
          </cell>
        </row>
        <row r="1167">
          <cell r="A1167" t="str">
            <v>903UT</v>
          </cell>
          <cell r="B1167" t="str">
            <v>903</v>
          </cell>
          <cell r="D1167">
            <v>3855886.91</v>
          </cell>
          <cell r="F1167" t="str">
            <v>591CA</v>
          </cell>
          <cell r="G1167" t="str">
            <v>591</v>
          </cell>
          <cell r="I1167">
            <v>51838.04</v>
          </cell>
        </row>
        <row r="1168">
          <cell r="A1168" t="str">
            <v>903WA</v>
          </cell>
          <cell r="B1168" t="str">
            <v>903</v>
          </cell>
          <cell r="D1168">
            <v>724232.69</v>
          </cell>
          <cell r="F1168" t="str">
            <v>591ID</v>
          </cell>
          <cell r="G1168" t="str">
            <v>591</v>
          </cell>
          <cell r="I1168">
            <v>87964.11</v>
          </cell>
        </row>
        <row r="1169">
          <cell r="A1169" t="str">
            <v>903WYP</v>
          </cell>
          <cell r="B1169" t="str">
            <v>903</v>
          </cell>
          <cell r="D1169">
            <v>607220.31000000006</v>
          </cell>
          <cell r="F1169" t="str">
            <v>591OR</v>
          </cell>
          <cell r="G1169" t="str">
            <v>591</v>
          </cell>
          <cell r="I1169">
            <v>938131.62</v>
          </cell>
        </row>
        <row r="1170">
          <cell r="A1170" t="str">
            <v>903WYU</v>
          </cell>
          <cell r="B1170" t="str">
            <v>903</v>
          </cell>
          <cell r="D1170">
            <v>72085.23</v>
          </cell>
          <cell r="F1170" t="str">
            <v>591SNPD</v>
          </cell>
          <cell r="G1170" t="str">
            <v>591</v>
          </cell>
          <cell r="I1170">
            <v>135827.66</v>
          </cell>
        </row>
        <row r="1171">
          <cell r="A1171" t="str">
            <v>904CA</v>
          </cell>
          <cell r="B1171" t="str">
            <v>904</v>
          </cell>
          <cell r="D1171">
            <v>448862.43</v>
          </cell>
          <cell r="F1171" t="str">
            <v>591UT</v>
          </cell>
          <cell r="G1171" t="str">
            <v>591</v>
          </cell>
          <cell r="I1171">
            <v>814265.12</v>
          </cell>
        </row>
        <row r="1172">
          <cell r="A1172" t="str">
            <v>904CN</v>
          </cell>
          <cell r="B1172" t="str">
            <v>904</v>
          </cell>
          <cell r="D1172">
            <v>650822.05000000005</v>
          </cell>
          <cell r="F1172" t="str">
            <v>591WA</v>
          </cell>
          <cell r="G1172" t="str">
            <v>591</v>
          </cell>
          <cell r="I1172">
            <v>160992.13</v>
          </cell>
        </row>
        <row r="1173">
          <cell r="A1173" t="str">
            <v>904ID</v>
          </cell>
          <cell r="B1173" t="str">
            <v>904</v>
          </cell>
          <cell r="D1173">
            <v>293937.73</v>
          </cell>
          <cell r="F1173" t="str">
            <v>591WYP</v>
          </cell>
          <cell r="G1173" t="str">
            <v>591</v>
          </cell>
          <cell r="I1173">
            <v>188620.02</v>
          </cell>
        </row>
        <row r="1174">
          <cell r="A1174" t="str">
            <v>904OR</v>
          </cell>
          <cell r="B1174" t="str">
            <v>904</v>
          </cell>
          <cell r="D1174">
            <v>7047554.4199999897</v>
          </cell>
          <cell r="F1174" t="str">
            <v>591WYU</v>
          </cell>
          <cell r="G1174" t="str">
            <v>591</v>
          </cell>
          <cell r="I1174">
            <v>98786.23</v>
          </cell>
        </row>
        <row r="1175">
          <cell r="A1175" t="str">
            <v>904UT</v>
          </cell>
          <cell r="B1175" t="str">
            <v>904</v>
          </cell>
          <cell r="D1175">
            <v>3373083.34</v>
          </cell>
          <cell r="F1175" t="str">
            <v>592CA</v>
          </cell>
          <cell r="G1175" t="str">
            <v>592</v>
          </cell>
          <cell r="I1175">
            <v>410566.86</v>
          </cell>
        </row>
        <row r="1176">
          <cell r="A1176" t="str">
            <v>904WA</v>
          </cell>
          <cell r="B1176" t="str">
            <v>904</v>
          </cell>
          <cell r="D1176">
            <v>2024432.09</v>
          </cell>
          <cell r="F1176" t="str">
            <v>592ID</v>
          </cell>
          <cell r="G1176" t="str">
            <v>592</v>
          </cell>
          <cell r="I1176">
            <v>871583.24</v>
          </cell>
        </row>
        <row r="1177">
          <cell r="A1177" t="str">
            <v>904WYP</v>
          </cell>
          <cell r="B1177" t="str">
            <v>904</v>
          </cell>
          <cell r="D1177">
            <v>747717.82</v>
          </cell>
          <cell r="F1177" t="str">
            <v>592OR</v>
          </cell>
          <cell r="G1177" t="str">
            <v>592</v>
          </cell>
          <cell r="I1177">
            <v>3730206.87</v>
          </cell>
        </row>
        <row r="1178">
          <cell r="A1178" t="str">
            <v>905CN</v>
          </cell>
          <cell r="B1178" t="str">
            <v>905</v>
          </cell>
          <cell r="D1178">
            <v>200609.93</v>
          </cell>
          <cell r="F1178" t="str">
            <v>592SNPD</v>
          </cell>
          <cell r="G1178" t="str">
            <v>592</v>
          </cell>
          <cell r="I1178">
            <v>1915031.71</v>
          </cell>
        </row>
        <row r="1179">
          <cell r="A1179" t="str">
            <v>905OR</v>
          </cell>
          <cell r="B1179" t="str">
            <v>905</v>
          </cell>
          <cell r="D1179">
            <v>4512.75</v>
          </cell>
          <cell r="F1179" t="str">
            <v>592UT</v>
          </cell>
          <cell r="G1179" t="str">
            <v>592</v>
          </cell>
          <cell r="I1179">
            <v>4986019.55</v>
          </cell>
        </row>
        <row r="1180">
          <cell r="A1180" t="str">
            <v>907CN</v>
          </cell>
          <cell r="B1180" t="str">
            <v>907</v>
          </cell>
          <cell r="D1180">
            <v>302254.40999999997</v>
          </cell>
          <cell r="F1180" t="str">
            <v>592WA</v>
          </cell>
          <cell r="G1180" t="str">
            <v>592</v>
          </cell>
          <cell r="I1180">
            <v>686975.86</v>
          </cell>
        </row>
        <row r="1181">
          <cell r="A1181" t="str">
            <v>908CA</v>
          </cell>
          <cell r="B1181" t="str">
            <v>908</v>
          </cell>
          <cell r="D1181">
            <v>2106300.89</v>
          </cell>
          <cell r="F1181" t="str">
            <v>592WYP</v>
          </cell>
          <cell r="G1181" t="str">
            <v>592</v>
          </cell>
          <cell r="I1181">
            <v>1730789.35</v>
          </cell>
        </row>
        <row r="1182">
          <cell r="A1182" t="str">
            <v>908CN</v>
          </cell>
          <cell r="B1182" t="str">
            <v>908</v>
          </cell>
          <cell r="D1182">
            <v>1833724.63</v>
          </cell>
          <cell r="F1182" t="str">
            <v>592WYU</v>
          </cell>
          <cell r="G1182" t="str">
            <v>592</v>
          </cell>
          <cell r="I1182">
            <v>-1007.38</v>
          </cell>
        </row>
        <row r="1183">
          <cell r="A1183" t="str">
            <v>908ID</v>
          </cell>
          <cell r="B1183" t="str">
            <v>908</v>
          </cell>
          <cell r="D1183">
            <v>6203803.0999999903</v>
          </cell>
          <cell r="F1183" t="str">
            <v>593CA</v>
          </cell>
          <cell r="G1183" t="str">
            <v>593</v>
          </cell>
          <cell r="I1183">
            <v>5675102.3999999901</v>
          </cell>
        </row>
        <row r="1184">
          <cell r="A1184" t="str">
            <v>908OR</v>
          </cell>
          <cell r="B1184" t="str">
            <v>908</v>
          </cell>
          <cell r="D1184">
            <v>24191106.25</v>
          </cell>
          <cell r="F1184" t="str">
            <v>593ID</v>
          </cell>
          <cell r="G1184" t="str">
            <v>593</v>
          </cell>
          <cell r="I1184">
            <v>6090450.7800000003</v>
          </cell>
        </row>
        <row r="1185">
          <cell r="A1185" t="str">
            <v>908OTHER</v>
          </cell>
          <cell r="B1185" t="str">
            <v>908</v>
          </cell>
          <cell r="D1185">
            <v>2909034.89</v>
          </cell>
          <cell r="F1185" t="str">
            <v>593OR</v>
          </cell>
          <cell r="G1185" t="str">
            <v>593</v>
          </cell>
          <cell r="I1185">
            <v>27164995.689999901</v>
          </cell>
        </row>
        <row r="1186">
          <cell r="A1186" t="str">
            <v>908UT</v>
          </cell>
          <cell r="B1186" t="str">
            <v>908</v>
          </cell>
          <cell r="D1186">
            <v>52439679.5</v>
          </cell>
          <cell r="F1186" t="str">
            <v>593SNPD</v>
          </cell>
          <cell r="G1186" t="str">
            <v>593</v>
          </cell>
          <cell r="I1186">
            <v>1192991.43</v>
          </cell>
        </row>
        <row r="1187">
          <cell r="A1187" t="str">
            <v>908WA</v>
          </cell>
          <cell r="B1187" t="str">
            <v>908</v>
          </cell>
          <cell r="D1187">
            <v>9235840.9000000004</v>
          </cell>
          <cell r="F1187" t="str">
            <v>593UT</v>
          </cell>
          <cell r="G1187" t="str">
            <v>593</v>
          </cell>
          <cell r="I1187">
            <v>35900505.109999903</v>
          </cell>
        </row>
        <row r="1188">
          <cell r="A1188" t="str">
            <v>908WYP</v>
          </cell>
          <cell r="B1188" t="str">
            <v>908</v>
          </cell>
          <cell r="D1188">
            <v>5026201.0599999996</v>
          </cell>
          <cell r="F1188" t="str">
            <v>593WA</v>
          </cell>
          <cell r="G1188" t="str">
            <v>593</v>
          </cell>
          <cell r="I1188">
            <v>4042508.7</v>
          </cell>
        </row>
        <row r="1189">
          <cell r="A1189" t="str">
            <v>909CA</v>
          </cell>
          <cell r="B1189" t="str">
            <v>909</v>
          </cell>
          <cell r="D1189">
            <v>40883.01</v>
          </cell>
          <cell r="F1189" t="str">
            <v>593WYP</v>
          </cell>
          <cell r="G1189" t="str">
            <v>593</v>
          </cell>
          <cell r="I1189">
            <v>8429096.9199999999</v>
          </cell>
        </row>
        <row r="1190">
          <cell r="A1190" t="str">
            <v>909CN</v>
          </cell>
          <cell r="B1190" t="str">
            <v>909</v>
          </cell>
          <cell r="D1190">
            <v>4593204.12</v>
          </cell>
          <cell r="F1190" t="str">
            <v>593WYU</v>
          </cell>
          <cell r="G1190" t="str">
            <v>593</v>
          </cell>
          <cell r="I1190">
            <v>1396903.8</v>
          </cell>
        </row>
        <row r="1191">
          <cell r="A1191" t="str">
            <v>909ID</v>
          </cell>
          <cell r="B1191" t="str">
            <v>909</v>
          </cell>
          <cell r="D1191">
            <v>20091.259999999998</v>
          </cell>
          <cell r="F1191" t="str">
            <v>594CA</v>
          </cell>
          <cell r="G1191" t="str">
            <v>594</v>
          </cell>
          <cell r="I1191">
            <v>522065.55</v>
          </cell>
        </row>
        <row r="1192">
          <cell r="A1192" t="str">
            <v>909OR</v>
          </cell>
          <cell r="B1192" t="str">
            <v>909</v>
          </cell>
          <cell r="D1192">
            <v>154538.29999999999</v>
          </cell>
          <cell r="F1192" t="str">
            <v>594ID</v>
          </cell>
          <cell r="G1192" t="str">
            <v>594</v>
          </cell>
          <cell r="I1192">
            <v>754511.15</v>
          </cell>
        </row>
        <row r="1193">
          <cell r="A1193" t="str">
            <v>909UT</v>
          </cell>
          <cell r="B1193" t="str">
            <v>909</v>
          </cell>
          <cell r="D1193">
            <v>55308.44</v>
          </cell>
          <cell r="F1193" t="str">
            <v>594OR</v>
          </cell>
          <cell r="G1193" t="str">
            <v>594</v>
          </cell>
          <cell r="I1193">
            <v>5863030.5700000003</v>
          </cell>
        </row>
        <row r="1194">
          <cell r="A1194" t="str">
            <v>909WA</v>
          </cell>
          <cell r="B1194" t="str">
            <v>909</v>
          </cell>
          <cell r="D1194">
            <v>15923.41</v>
          </cell>
          <cell r="F1194" t="str">
            <v>594SNPD</v>
          </cell>
          <cell r="G1194" t="str">
            <v>594</v>
          </cell>
          <cell r="I1194">
            <v>2257.66</v>
          </cell>
        </row>
        <row r="1195">
          <cell r="A1195" t="str">
            <v>909WYP</v>
          </cell>
          <cell r="B1195" t="str">
            <v>909</v>
          </cell>
          <cell r="D1195">
            <v>201314.5</v>
          </cell>
          <cell r="F1195" t="str">
            <v>594UT</v>
          </cell>
          <cell r="G1195" t="str">
            <v>594</v>
          </cell>
          <cell r="I1195">
            <v>12309671.539999999</v>
          </cell>
        </row>
        <row r="1196">
          <cell r="A1196" t="str">
            <v>910CN</v>
          </cell>
          <cell r="B1196" t="str">
            <v>910</v>
          </cell>
          <cell r="D1196">
            <v>183174.26</v>
          </cell>
          <cell r="F1196" t="str">
            <v>594WA</v>
          </cell>
          <cell r="G1196" t="str">
            <v>594</v>
          </cell>
          <cell r="I1196">
            <v>1144133.82</v>
          </cell>
        </row>
        <row r="1197">
          <cell r="A1197" t="str">
            <v>920CA</v>
          </cell>
          <cell r="B1197" t="str">
            <v>920</v>
          </cell>
          <cell r="D1197">
            <v>111696.93</v>
          </cell>
          <cell r="F1197" t="str">
            <v>594WYP</v>
          </cell>
          <cell r="G1197" t="str">
            <v>594</v>
          </cell>
          <cell r="I1197">
            <v>1828777.37</v>
          </cell>
        </row>
        <row r="1198">
          <cell r="A1198" t="str">
            <v>920OR</v>
          </cell>
          <cell r="B1198" t="str">
            <v>920</v>
          </cell>
          <cell r="D1198">
            <v>1273245.3999999999</v>
          </cell>
          <cell r="F1198" t="str">
            <v>594WYU</v>
          </cell>
          <cell r="G1198" t="str">
            <v>594</v>
          </cell>
          <cell r="I1198">
            <v>225122.03</v>
          </cell>
        </row>
        <row r="1199">
          <cell r="A1199" t="str">
            <v>920SO</v>
          </cell>
          <cell r="B1199" t="str">
            <v>920</v>
          </cell>
          <cell r="D1199">
            <v>74526532.349999905</v>
          </cell>
          <cell r="F1199" t="str">
            <v>595CA</v>
          </cell>
          <cell r="G1199" t="str">
            <v>595</v>
          </cell>
          <cell r="I1199">
            <v>0</v>
          </cell>
        </row>
        <row r="1200">
          <cell r="A1200" t="str">
            <v>920UT</v>
          </cell>
          <cell r="B1200" t="str">
            <v>920</v>
          </cell>
          <cell r="D1200">
            <v>-5389468.6299999999</v>
          </cell>
          <cell r="F1200" t="str">
            <v>595ID</v>
          </cell>
          <cell r="G1200" t="str">
            <v>595</v>
          </cell>
          <cell r="I1200">
            <v>0</v>
          </cell>
        </row>
        <row r="1201">
          <cell r="A1201" t="str">
            <v>920WA</v>
          </cell>
          <cell r="B1201" t="str">
            <v>920</v>
          </cell>
          <cell r="D1201">
            <v>-1017958.49</v>
          </cell>
          <cell r="F1201" t="str">
            <v>595SNPD</v>
          </cell>
          <cell r="G1201" t="str">
            <v>595</v>
          </cell>
          <cell r="I1201">
            <v>893540.61</v>
          </cell>
        </row>
        <row r="1202">
          <cell r="A1202" t="str">
            <v>920WYP</v>
          </cell>
          <cell r="B1202" t="str">
            <v>920</v>
          </cell>
          <cell r="D1202">
            <v>-1355271.67</v>
          </cell>
          <cell r="F1202" t="str">
            <v>595UT</v>
          </cell>
          <cell r="G1202" t="str">
            <v>595</v>
          </cell>
          <cell r="I1202">
            <v>0</v>
          </cell>
        </row>
        <row r="1203">
          <cell r="A1203" t="str">
            <v>921CA</v>
          </cell>
          <cell r="B1203" t="str">
            <v>921</v>
          </cell>
          <cell r="D1203">
            <v>4169.28</v>
          </cell>
          <cell r="F1203" t="str">
            <v>595WA</v>
          </cell>
          <cell r="G1203" t="str">
            <v>595</v>
          </cell>
          <cell r="I1203">
            <v>0</v>
          </cell>
        </row>
        <row r="1204">
          <cell r="A1204" t="str">
            <v>921ID</v>
          </cell>
          <cell r="B1204" t="str">
            <v>921</v>
          </cell>
          <cell r="D1204">
            <v>7970.34</v>
          </cell>
          <cell r="F1204" t="str">
            <v>595WYU</v>
          </cell>
          <cell r="G1204" t="str">
            <v>595</v>
          </cell>
          <cell r="I1204">
            <v>0</v>
          </cell>
        </row>
        <row r="1205">
          <cell r="A1205" t="str">
            <v>921OR</v>
          </cell>
          <cell r="B1205" t="str">
            <v>921</v>
          </cell>
          <cell r="D1205">
            <v>42485.77</v>
          </cell>
          <cell r="F1205" t="str">
            <v>596CA</v>
          </cell>
          <cell r="G1205" t="str">
            <v>596</v>
          </cell>
          <cell r="I1205">
            <v>115656.09</v>
          </cell>
        </row>
        <row r="1206">
          <cell r="A1206" t="str">
            <v>921SO</v>
          </cell>
          <cell r="B1206" t="str">
            <v>921</v>
          </cell>
          <cell r="D1206">
            <v>9149484.4900000002</v>
          </cell>
          <cell r="F1206" t="str">
            <v>596ID</v>
          </cell>
          <cell r="G1206" t="str">
            <v>596</v>
          </cell>
          <cell r="I1206">
            <v>179304.43</v>
          </cell>
        </row>
        <row r="1207">
          <cell r="A1207" t="str">
            <v>921UT</v>
          </cell>
          <cell r="B1207" t="str">
            <v>921</v>
          </cell>
          <cell r="D1207">
            <v>87048.48</v>
          </cell>
          <cell r="F1207" t="str">
            <v>596OR</v>
          </cell>
          <cell r="G1207" t="str">
            <v>596</v>
          </cell>
          <cell r="I1207">
            <v>1251031.43</v>
          </cell>
        </row>
        <row r="1208">
          <cell r="A1208" t="str">
            <v>921WA</v>
          </cell>
          <cell r="B1208" t="str">
            <v>921</v>
          </cell>
          <cell r="D1208">
            <v>13488.04</v>
          </cell>
          <cell r="F1208" t="str">
            <v>596UT</v>
          </cell>
          <cell r="G1208" t="str">
            <v>596</v>
          </cell>
          <cell r="I1208">
            <v>1899735.98</v>
          </cell>
        </row>
        <row r="1209">
          <cell r="A1209" t="str">
            <v>921WYP</v>
          </cell>
          <cell r="B1209" t="str">
            <v>921</v>
          </cell>
          <cell r="D1209">
            <v>22726.35</v>
          </cell>
          <cell r="F1209" t="str">
            <v>596WA</v>
          </cell>
          <cell r="G1209" t="str">
            <v>596</v>
          </cell>
          <cell r="I1209">
            <v>185923.41</v>
          </cell>
        </row>
        <row r="1210">
          <cell r="A1210" t="str">
            <v>921WYU</v>
          </cell>
          <cell r="B1210" t="str">
            <v>921</v>
          </cell>
          <cell r="D1210">
            <v>3240.29</v>
          </cell>
          <cell r="F1210" t="str">
            <v>596WYP</v>
          </cell>
          <cell r="G1210" t="str">
            <v>596</v>
          </cell>
          <cell r="I1210">
            <v>336268.73</v>
          </cell>
        </row>
        <row r="1211">
          <cell r="A1211" t="str">
            <v>922SO</v>
          </cell>
          <cell r="B1211" t="str">
            <v>922</v>
          </cell>
          <cell r="D1211">
            <v>-29007645.919999901</v>
          </cell>
          <cell r="F1211" t="str">
            <v>596WYU</v>
          </cell>
          <cell r="G1211" t="str">
            <v>596</v>
          </cell>
          <cell r="I1211">
            <v>108182.29</v>
          </cell>
        </row>
        <row r="1212">
          <cell r="A1212" t="str">
            <v>923CA</v>
          </cell>
          <cell r="B1212" t="str">
            <v>923</v>
          </cell>
          <cell r="D1212">
            <v>135188.06</v>
          </cell>
          <cell r="F1212" t="str">
            <v>597CA</v>
          </cell>
          <cell r="G1212" t="str">
            <v>597</v>
          </cell>
          <cell r="I1212">
            <v>73622.44</v>
          </cell>
        </row>
        <row r="1213">
          <cell r="A1213" t="str">
            <v>923ID</v>
          </cell>
          <cell r="B1213" t="str">
            <v>923</v>
          </cell>
          <cell r="D1213">
            <v>600.85</v>
          </cell>
          <cell r="F1213" t="str">
            <v>597ID</v>
          </cell>
          <cell r="G1213" t="str">
            <v>597</v>
          </cell>
          <cell r="I1213">
            <v>372583.54</v>
          </cell>
        </row>
        <row r="1214">
          <cell r="A1214" t="str">
            <v>923OR</v>
          </cell>
          <cell r="B1214" t="str">
            <v>923</v>
          </cell>
          <cell r="D1214">
            <v>69703.41</v>
          </cell>
          <cell r="F1214" t="str">
            <v>597OR</v>
          </cell>
          <cell r="G1214" t="str">
            <v>597</v>
          </cell>
          <cell r="I1214">
            <v>1143744.0900000001</v>
          </cell>
        </row>
        <row r="1215">
          <cell r="A1215" t="str">
            <v>923SO</v>
          </cell>
          <cell r="B1215" t="str">
            <v>923</v>
          </cell>
          <cell r="D1215">
            <v>9969205.0800000001</v>
          </cell>
          <cell r="F1215" t="str">
            <v>597SNPD</v>
          </cell>
          <cell r="G1215" t="str">
            <v>597</v>
          </cell>
          <cell r="I1215">
            <v>879818.07</v>
          </cell>
        </row>
        <row r="1216">
          <cell r="A1216" t="str">
            <v>923UT</v>
          </cell>
          <cell r="B1216" t="str">
            <v>923</v>
          </cell>
          <cell r="D1216">
            <v>11467.5</v>
          </cell>
          <cell r="F1216" t="str">
            <v>597UT</v>
          </cell>
          <cell r="G1216" t="str">
            <v>597</v>
          </cell>
          <cell r="I1216">
            <v>2155572.15</v>
          </cell>
        </row>
        <row r="1217">
          <cell r="A1217" t="str">
            <v>923WA</v>
          </cell>
          <cell r="B1217" t="str">
            <v>923</v>
          </cell>
          <cell r="D1217">
            <v>764.02</v>
          </cell>
          <cell r="F1217" t="str">
            <v>597WA</v>
          </cell>
          <cell r="G1217" t="str">
            <v>597</v>
          </cell>
          <cell r="I1217">
            <v>435158.25</v>
          </cell>
        </row>
        <row r="1218">
          <cell r="A1218" t="str">
            <v>923WYP</v>
          </cell>
          <cell r="B1218" t="str">
            <v>923</v>
          </cell>
          <cell r="D1218">
            <v>2437.3200000000002</v>
          </cell>
          <cell r="F1218" t="str">
            <v>597WYP</v>
          </cell>
          <cell r="G1218" t="str">
            <v>597</v>
          </cell>
          <cell r="I1218">
            <v>492175.03</v>
          </cell>
        </row>
        <row r="1219">
          <cell r="A1219" t="str">
            <v>923WYU</v>
          </cell>
          <cell r="B1219" t="str">
            <v>923</v>
          </cell>
          <cell r="D1219">
            <v>693.19</v>
          </cell>
          <cell r="F1219" t="str">
            <v>597WYU</v>
          </cell>
          <cell r="G1219" t="str">
            <v>597</v>
          </cell>
          <cell r="I1219">
            <v>94530.07</v>
          </cell>
        </row>
        <row r="1220">
          <cell r="A1220" t="str">
            <v>924CA</v>
          </cell>
          <cell r="B1220" t="str">
            <v>924</v>
          </cell>
          <cell r="D1220">
            <v>65940.55</v>
          </cell>
          <cell r="F1220" t="str">
            <v>598CA</v>
          </cell>
          <cell r="G1220" t="str">
            <v>598</v>
          </cell>
          <cell r="I1220">
            <v>174559.32</v>
          </cell>
        </row>
        <row r="1221">
          <cell r="A1221" t="str">
            <v>924ID</v>
          </cell>
          <cell r="B1221" t="str">
            <v>924</v>
          </cell>
          <cell r="D1221">
            <v>88211.91</v>
          </cell>
          <cell r="F1221" t="str">
            <v>598ID</v>
          </cell>
          <cell r="G1221" t="str">
            <v>598</v>
          </cell>
          <cell r="I1221">
            <v>45450.19</v>
          </cell>
        </row>
        <row r="1222">
          <cell r="A1222" t="str">
            <v>924OR</v>
          </cell>
          <cell r="B1222" t="str">
            <v>924</v>
          </cell>
          <cell r="D1222">
            <v>4064265.77</v>
          </cell>
          <cell r="F1222" t="str">
            <v>598OR</v>
          </cell>
          <cell r="G1222" t="str">
            <v>598</v>
          </cell>
          <cell r="I1222">
            <v>502942.16</v>
          </cell>
        </row>
        <row r="1223">
          <cell r="A1223" t="str">
            <v>924SO</v>
          </cell>
          <cell r="B1223" t="str">
            <v>924</v>
          </cell>
          <cell r="D1223">
            <v>18822601.760000002</v>
          </cell>
          <cell r="F1223" t="str">
            <v>598SNPD</v>
          </cell>
          <cell r="G1223" t="str">
            <v>598</v>
          </cell>
          <cell r="I1223">
            <v>-549027.57999999996</v>
          </cell>
        </row>
        <row r="1224">
          <cell r="A1224" t="str">
            <v>924UT</v>
          </cell>
          <cell r="B1224" t="str">
            <v>924</v>
          </cell>
          <cell r="D1224">
            <v>1672032.81</v>
          </cell>
          <cell r="F1224" t="str">
            <v>598UT</v>
          </cell>
          <cell r="G1224" t="str">
            <v>598</v>
          </cell>
          <cell r="I1224">
            <v>1183276.07</v>
          </cell>
        </row>
        <row r="1225">
          <cell r="A1225" t="str">
            <v>924WYP</v>
          </cell>
          <cell r="B1225" t="str">
            <v>924</v>
          </cell>
          <cell r="D1225">
            <v>271760.96000000002</v>
          </cell>
          <cell r="F1225" t="str">
            <v>598WA</v>
          </cell>
          <cell r="G1225" t="str">
            <v>598</v>
          </cell>
          <cell r="I1225">
            <v>24830.95</v>
          </cell>
        </row>
        <row r="1226">
          <cell r="A1226" t="str">
            <v>925SO</v>
          </cell>
          <cell r="B1226" t="str">
            <v>925</v>
          </cell>
          <cell r="D1226">
            <v>7284848.8300000001</v>
          </cell>
          <cell r="F1226" t="str">
            <v>598WYP</v>
          </cell>
          <cell r="G1226" t="str">
            <v>598</v>
          </cell>
          <cell r="I1226">
            <v>403940.7</v>
          </cell>
        </row>
        <row r="1227">
          <cell r="A1227" t="str">
            <v>928CA</v>
          </cell>
          <cell r="B1227" t="str">
            <v>928</v>
          </cell>
          <cell r="D1227">
            <v>795967.27</v>
          </cell>
          <cell r="F1227" t="str">
            <v>598WYU</v>
          </cell>
          <cell r="G1227" t="str">
            <v>598</v>
          </cell>
          <cell r="I1227">
            <v>1208.9100000000001</v>
          </cell>
        </row>
        <row r="1228">
          <cell r="A1228" t="str">
            <v>928ID</v>
          </cell>
          <cell r="B1228" t="str">
            <v>928</v>
          </cell>
          <cell r="D1228">
            <v>1583896.58</v>
          </cell>
          <cell r="F1228" t="str">
            <v>901CN</v>
          </cell>
          <cell r="G1228" t="str">
            <v>901</v>
          </cell>
          <cell r="I1228">
            <v>2929022.27</v>
          </cell>
        </row>
        <row r="1229">
          <cell r="A1229" t="str">
            <v>928OR</v>
          </cell>
          <cell r="B1229" t="str">
            <v>928</v>
          </cell>
          <cell r="D1229">
            <v>3875184.96</v>
          </cell>
          <cell r="F1229" t="str">
            <v>901OR</v>
          </cell>
          <cell r="G1229" t="str">
            <v>901</v>
          </cell>
          <cell r="I1229">
            <v>863.19</v>
          </cell>
        </row>
        <row r="1230">
          <cell r="A1230" t="str">
            <v>928SG</v>
          </cell>
          <cell r="B1230" t="str">
            <v>928</v>
          </cell>
          <cell r="D1230">
            <v>1846170.68</v>
          </cell>
          <cell r="F1230" t="str">
            <v>901WYP</v>
          </cell>
          <cell r="G1230" t="str">
            <v>901</v>
          </cell>
          <cell r="I1230">
            <v>427.72</v>
          </cell>
        </row>
        <row r="1231">
          <cell r="A1231" t="str">
            <v>928SO</v>
          </cell>
          <cell r="B1231" t="str">
            <v>928</v>
          </cell>
          <cell r="D1231">
            <v>2815756.98</v>
          </cell>
          <cell r="F1231" t="str">
            <v>902CA</v>
          </cell>
          <cell r="G1231" t="str">
            <v>902</v>
          </cell>
          <cell r="I1231">
            <v>893538.33</v>
          </cell>
        </row>
        <row r="1232">
          <cell r="A1232" t="str">
            <v>928UT</v>
          </cell>
          <cell r="B1232" t="str">
            <v>928</v>
          </cell>
          <cell r="D1232">
            <v>6129279.0300000003</v>
          </cell>
          <cell r="F1232" t="str">
            <v>902CN</v>
          </cell>
          <cell r="G1232" t="str">
            <v>902</v>
          </cell>
          <cell r="I1232">
            <v>2308807.7599999998</v>
          </cell>
        </row>
        <row r="1233">
          <cell r="A1233" t="str">
            <v>928WA</v>
          </cell>
          <cell r="B1233" t="str">
            <v>928</v>
          </cell>
          <cell r="D1233">
            <v>1788998.4</v>
          </cell>
          <cell r="F1233" t="str">
            <v>902ID</v>
          </cell>
          <cell r="G1233" t="str">
            <v>902</v>
          </cell>
          <cell r="I1233">
            <v>1650514.02</v>
          </cell>
        </row>
        <row r="1234">
          <cell r="A1234" t="str">
            <v>928WYP</v>
          </cell>
          <cell r="B1234" t="str">
            <v>928</v>
          </cell>
          <cell r="D1234">
            <v>3021845.78</v>
          </cell>
          <cell r="F1234" t="str">
            <v>902OR</v>
          </cell>
          <cell r="G1234" t="str">
            <v>902</v>
          </cell>
          <cell r="I1234">
            <v>9824237.5700000003</v>
          </cell>
        </row>
        <row r="1235">
          <cell r="A1235" t="str">
            <v>929SO</v>
          </cell>
          <cell r="B1235" t="str">
            <v>929</v>
          </cell>
          <cell r="D1235">
            <v>-6095428.79</v>
          </cell>
          <cell r="F1235" t="str">
            <v>902UT</v>
          </cell>
          <cell r="G1235" t="str">
            <v>902</v>
          </cell>
          <cell r="I1235">
            <v>4484876.0599999996</v>
          </cell>
        </row>
        <row r="1236">
          <cell r="A1236" t="str">
            <v>930CA</v>
          </cell>
          <cell r="B1236" t="str">
            <v>930</v>
          </cell>
          <cell r="D1236">
            <v>9272.44</v>
          </cell>
          <cell r="F1236" t="str">
            <v>902WA</v>
          </cell>
          <cell r="G1236" t="str">
            <v>902</v>
          </cell>
          <cell r="I1236">
            <v>934527.76</v>
          </cell>
        </row>
        <row r="1237">
          <cell r="A1237" t="str">
            <v>930ID</v>
          </cell>
          <cell r="B1237" t="str">
            <v>930</v>
          </cell>
          <cell r="D1237">
            <v>3500</v>
          </cell>
          <cell r="F1237" t="str">
            <v>902WYP</v>
          </cell>
          <cell r="G1237" t="str">
            <v>902</v>
          </cell>
          <cell r="I1237">
            <v>1507760.54</v>
          </cell>
        </row>
        <row r="1238">
          <cell r="A1238" t="str">
            <v>930OR</v>
          </cell>
          <cell r="B1238" t="str">
            <v>930</v>
          </cell>
          <cell r="D1238">
            <v>69794.02</v>
          </cell>
          <cell r="F1238" t="str">
            <v>902WYU</v>
          </cell>
          <cell r="G1238" t="str">
            <v>902</v>
          </cell>
          <cell r="I1238">
            <v>303289.3</v>
          </cell>
        </row>
        <row r="1239">
          <cell r="A1239" t="str">
            <v>930SG</v>
          </cell>
          <cell r="B1239" t="str">
            <v>930</v>
          </cell>
          <cell r="D1239">
            <v>1449.35</v>
          </cell>
          <cell r="F1239" t="str">
            <v>903CA</v>
          </cell>
          <cell r="G1239" t="str">
            <v>903</v>
          </cell>
          <cell r="I1239">
            <v>224466.56</v>
          </cell>
        </row>
        <row r="1240">
          <cell r="A1240" t="str">
            <v>930SO</v>
          </cell>
          <cell r="B1240" t="str">
            <v>930</v>
          </cell>
          <cell r="D1240">
            <v>15492650.7199999</v>
          </cell>
          <cell r="F1240" t="str">
            <v>903CN</v>
          </cell>
          <cell r="G1240" t="str">
            <v>903</v>
          </cell>
          <cell r="I1240">
            <v>48057514.019999899</v>
          </cell>
        </row>
        <row r="1241">
          <cell r="A1241" t="str">
            <v>930UT</v>
          </cell>
          <cell r="B1241" t="str">
            <v>930</v>
          </cell>
          <cell r="D1241">
            <v>56755.02</v>
          </cell>
          <cell r="F1241" t="str">
            <v>903ID</v>
          </cell>
          <cell r="G1241" t="str">
            <v>903</v>
          </cell>
          <cell r="I1241">
            <v>414584.88</v>
          </cell>
        </row>
        <row r="1242">
          <cell r="A1242" t="str">
            <v>930WA</v>
          </cell>
          <cell r="B1242" t="str">
            <v>930</v>
          </cell>
          <cell r="D1242">
            <v>5000</v>
          </cell>
          <cell r="F1242" t="str">
            <v>903OR</v>
          </cell>
          <cell r="G1242" t="str">
            <v>903</v>
          </cell>
          <cell r="I1242">
            <v>2358402.09</v>
          </cell>
        </row>
        <row r="1243">
          <cell r="A1243" t="str">
            <v>930WYP</v>
          </cell>
          <cell r="B1243" t="str">
            <v>930</v>
          </cell>
          <cell r="D1243">
            <v>80257.2</v>
          </cell>
          <cell r="F1243" t="str">
            <v>903UT</v>
          </cell>
          <cell r="G1243" t="str">
            <v>903</v>
          </cell>
          <cell r="I1243">
            <v>3855886.91</v>
          </cell>
        </row>
        <row r="1244">
          <cell r="A1244" t="str">
            <v>931CA</v>
          </cell>
          <cell r="B1244" t="str">
            <v>931</v>
          </cell>
          <cell r="D1244">
            <v>4421.6099999999997</v>
          </cell>
          <cell r="F1244" t="str">
            <v>903WA</v>
          </cell>
          <cell r="G1244" t="str">
            <v>903</v>
          </cell>
          <cell r="I1244">
            <v>724232.69</v>
          </cell>
        </row>
        <row r="1245">
          <cell r="A1245" t="str">
            <v>931ID</v>
          </cell>
          <cell r="B1245" t="str">
            <v>931</v>
          </cell>
          <cell r="D1245">
            <v>864</v>
          </cell>
          <cell r="F1245" t="str">
            <v>903WYP</v>
          </cell>
          <cell r="G1245" t="str">
            <v>903</v>
          </cell>
          <cell r="I1245">
            <v>607220.31000000006</v>
          </cell>
        </row>
        <row r="1246">
          <cell r="A1246" t="str">
            <v>931OR</v>
          </cell>
          <cell r="B1246" t="str">
            <v>931</v>
          </cell>
          <cell r="D1246">
            <v>1111891.31</v>
          </cell>
          <cell r="F1246" t="str">
            <v>903WYU</v>
          </cell>
          <cell r="G1246" t="str">
            <v>903</v>
          </cell>
          <cell r="I1246">
            <v>72085.23</v>
          </cell>
        </row>
        <row r="1247">
          <cell r="A1247" t="str">
            <v>931SO</v>
          </cell>
          <cell r="B1247" t="str">
            <v>931</v>
          </cell>
          <cell r="D1247">
            <v>5442955.8799999999</v>
          </cell>
          <cell r="F1247" t="str">
            <v>904CA</v>
          </cell>
          <cell r="G1247" t="str">
            <v>904</v>
          </cell>
          <cell r="I1247">
            <v>448862.43</v>
          </cell>
        </row>
        <row r="1248">
          <cell r="A1248" t="str">
            <v>931UT</v>
          </cell>
          <cell r="B1248" t="str">
            <v>931</v>
          </cell>
          <cell r="D1248">
            <v>4920.04</v>
          </cell>
          <cell r="F1248" t="str">
            <v>904CN</v>
          </cell>
          <cell r="G1248" t="str">
            <v>904</v>
          </cell>
          <cell r="I1248">
            <v>650822.05000000005</v>
          </cell>
        </row>
        <row r="1249">
          <cell r="A1249" t="str">
            <v>931WA</v>
          </cell>
          <cell r="B1249" t="str">
            <v>931</v>
          </cell>
          <cell r="D1249">
            <v>10793.84</v>
          </cell>
          <cell r="F1249" t="str">
            <v>904ID</v>
          </cell>
          <cell r="G1249" t="str">
            <v>904</v>
          </cell>
          <cell r="I1249">
            <v>293937.73</v>
          </cell>
        </row>
        <row r="1250">
          <cell r="A1250" t="str">
            <v>931WYP</v>
          </cell>
          <cell r="B1250" t="str">
            <v>931</v>
          </cell>
          <cell r="D1250">
            <v>38833.64</v>
          </cell>
          <cell r="F1250" t="str">
            <v>904OR</v>
          </cell>
          <cell r="G1250" t="str">
            <v>904</v>
          </cell>
          <cell r="I1250">
            <v>7047554.4199999897</v>
          </cell>
        </row>
        <row r="1251">
          <cell r="A1251" t="str">
            <v>935CA</v>
          </cell>
          <cell r="B1251" t="str">
            <v>935</v>
          </cell>
          <cell r="D1251">
            <v>10628.04</v>
          </cell>
          <cell r="F1251" t="str">
            <v>904UT</v>
          </cell>
          <cell r="G1251" t="str">
            <v>904</v>
          </cell>
          <cell r="I1251">
            <v>3373083.34</v>
          </cell>
        </row>
        <row r="1252">
          <cell r="A1252" t="str">
            <v>935ID</v>
          </cell>
          <cell r="B1252" t="str">
            <v>935</v>
          </cell>
          <cell r="D1252">
            <v>30231.35</v>
          </cell>
          <cell r="F1252" t="str">
            <v>904WA</v>
          </cell>
          <cell r="G1252" t="str">
            <v>904</v>
          </cell>
          <cell r="I1252">
            <v>2024432.09</v>
          </cell>
        </row>
        <row r="1253">
          <cell r="A1253" t="str">
            <v>935OR</v>
          </cell>
          <cell r="B1253" t="str">
            <v>935</v>
          </cell>
          <cell r="D1253">
            <v>192084.22</v>
          </cell>
          <cell r="F1253" t="str">
            <v>904WYP</v>
          </cell>
          <cell r="G1253" t="str">
            <v>904</v>
          </cell>
          <cell r="I1253">
            <v>747717.82</v>
          </cell>
        </row>
        <row r="1254">
          <cell r="A1254" t="str">
            <v>935SO</v>
          </cell>
          <cell r="B1254" t="str">
            <v>935</v>
          </cell>
          <cell r="D1254">
            <v>23868211.939999901</v>
          </cell>
          <cell r="F1254" t="str">
            <v>904WYU</v>
          </cell>
          <cell r="G1254" t="str">
            <v>904</v>
          </cell>
          <cell r="I1254">
            <v>0</v>
          </cell>
        </row>
        <row r="1255">
          <cell r="A1255" t="str">
            <v>935UT</v>
          </cell>
          <cell r="B1255" t="str">
            <v>935</v>
          </cell>
          <cell r="D1255">
            <v>141820.26</v>
          </cell>
          <cell r="F1255" t="str">
            <v>905CN</v>
          </cell>
          <cell r="G1255" t="str">
            <v>905</v>
          </cell>
          <cell r="I1255">
            <v>200609.93</v>
          </cell>
        </row>
        <row r="1256">
          <cell r="A1256" t="str">
            <v>935WA</v>
          </cell>
          <cell r="B1256" t="str">
            <v>935</v>
          </cell>
          <cell r="D1256">
            <v>35554.6</v>
          </cell>
          <cell r="F1256" t="str">
            <v>905OR</v>
          </cell>
          <cell r="G1256" t="str">
            <v>905</v>
          </cell>
          <cell r="I1256">
            <v>4512.75</v>
          </cell>
        </row>
        <row r="1257">
          <cell r="A1257" t="str">
            <v>935WYP</v>
          </cell>
          <cell r="B1257" t="str">
            <v>935</v>
          </cell>
          <cell r="D1257">
            <v>59523.56</v>
          </cell>
          <cell r="F1257" t="str">
            <v>907CN</v>
          </cell>
          <cell r="G1257" t="str">
            <v>907</v>
          </cell>
          <cell r="I1257">
            <v>302254.40999999997</v>
          </cell>
        </row>
        <row r="1258">
          <cell r="A1258" t="str">
            <v>935WYU</v>
          </cell>
          <cell r="B1258" t="str">
            <v>935</v>
          </cell>
          <cell r="D1258">
            <v>22089.62</v>
          </cell>
          <cell r="F1258" t="str">
            <v>907OR</v>
          </cell>
          <cell r="G1258" t="str">
            <v>907</v>
          </cell>
          <cell r="I1258">
            <v>0</v>
          </cell>
        </row>
        <row r="1259">
          <cell r="F1259" t="str">
            <v>908CA</v>
          </cell>
          <cell r="G1259" t="str">
            <v>908</v>
          </cell>
          <cell r="I1259">
            <v>2106300.89</v>
          </cell>
        </row>
        <row r="1260">
          <cell r="F1260" t="str">
            <v>908CN</v>
          </cell>
          <cell r="G1260" t="str">
            <v>908</v>
          </cell>
          <cell r="I1260">
            <v>1833724.63</v>
          </cell>
        </row>
        <row r="1261">
          <cell r="F1261" t="str">
            <v>908ID</v>
          </cell>
          <cell r="G1261" t="str">
            <v>908</v>
          </cell>
          <cell r="I1261">
            <v>6203803.0999999903</v>
          </cell>
        </row>
        <row r="1262">
          <cell r="F1262" t="str">
            <v>908OR</v>
          </cell>
          <cell r="G1262" t="str">
            <v>908</v>
          </cell>
          <cell r="I1262">
            <v>24191106.25</v>
          </cell>
        </row>
        <row r="1263">
          <cell r="F1263" t="str">
            <v>908OTHER</v>
          </cell>
          <cell r="G1263" t="str">
            <v>908</v>
          </cell>
          <cell r="I1263">
            <v>2909034.89</v>
          </cell>
        </row>
        <row r="1264">
          <cell r="F1264" t="str">
            <v>908UT</v>
          </cell>
          <cell r="G1264" t="str">
            <v>908</v>
          </cell>
          <cell r="I1264">
            <v>52439679.5</v>
          </cell>
        </row>
        <row r="1265">
          <cell r="F1265" t="str">
            <v>908WA</v>
          </cell>
          <cell r="G1265" t="str">
            <v>908</v>
          </cell>
          <cell r="I1265">
            <v>9235840.9000000004</v>
          </cell>
        </row>
        <row r="1266">
          <cell r="F1266" t="str">
            <v>908WYP</v>
          </cell>
          <cell r="G1266" t="str">
            <v>908</v>
          </cell>
          <cell r="I1266">
            <v>5026201.0599999996</v>
          </cell>
        </row>
        <row r="1267">
          <cell r="F1267" t="str">
            <v>909CA</v>
          </cell>
          <cell r="G1267" t="str">
            <v>909</v>
          </cell>
          <cell r="I1267">
            <v>40883.01</v>
          </cell>
        </row>
        <row r="1268">
          <cell r="F1268" t="str">
            <v>909CN</v>
          </cell>
          <cell r="G1268" t="str">
            <v>909</v>
          </cell>
          <cell r="I1268">
            <v>4593204.12</v>
          </cell>
        </row>
        <row r="1269">
          <cell r="F1269" t="str">
            <v>909ID</v>
          </cell>
          <cell r="G1269" t="str">
            <v>909</v>
          </cell>
          <cell r="I1269">
            <v>20091.259999999998</v>
          </cell>
        </row>
        <row r="1270">
          <cell r="F1270" t="str">
            <v>909OR</v>
          </cell>
          <cell r="G1270" t="str">
            <v>909</v>
          </cell>
          <cell r="I1270">
            <v>154538.29999999999</v>
          </cell>
        </row>
        <row r="1271">
          <cell r="F1271" t="str">
            <v>909UT</v>
          </cell>
          <cell r="G1271" t="str">
            <v>909</v>
          </cell>
          <cell r="I1271">
            <v>55308.44</v>
          </cell>
        </row>
        <row r="1272">
          <cell r="F1272" t="str">
            <v>909WA</v>
          </cell>
          <cell r="G1272" t="str">
            <v>909</v>
          </cell>
          <cell r="I1272">
            <v>15923.41</v>
          </cell>
        </row>
        <row r="1273">
          <cell r="F1273" t="str">
            <v>909WYP</v>
          </cell>
          <cell r="G1273" t="str">
            <v>909</v>
          </cell>
          <cell r="I1273">
            <v>201314.5</v>
          </cell>
        </row>
        <row r="1274">
          <cell r="F1274" t="str">
            <v>909WYU</v>
          </cell>
          <cell r="G1274" t="str">
            <v>909</v>
          </cell>
          <cell r="I1274">
            <v>0</v>
          </cell>
        </row>
        <row r="1275">
          <cell r="F1275" t="str">
            <v>910CN</v>
          </cell>
          <cell r="G1275" t="str">
            <v>910</v>
          </cell>
          <cell r="I1275">
            <v>183174.26</v>
          </cell>
        </row>
        <row r="1276">
          <cell r="F1276" t="str">
            <v>920CA</v>
          </cell>
          <cell r="G1276" t="str">
            <v>920</v>
          </cell>
          <cell r="I1276">
            <v>111696.93</v>
          </cell>
        </row>
        <row r="1277">
          <cell r="F1277" t="str">
            <v>920OR</v>
          </cell>
          <cell r="G1277" t="str">
            <v>920</v>
          </cell>
          <cell r="I1277">
            <v>1273245.3999999999</v>
          </cell>
        </row>
        <row r="1278">
          <cell r="F1278" t="str">
            <v>920SO</v>
          </cell>
          <cell r="G1278" t="str">
            <v>920</v>
          </cell>
          <cell r="I1278">
            <v>74526532.349999905</v>
          </cell>
        </row>
        <row r="1279">
          <cell r="F1279" t="str">
            <v>920UT</v>
          </cell>
          <cell r="G1279" t="str">
            <v>920</v>
          </cell>
          <cell r="I1279">
            <v>-5389468.6299999999</v>
          </cell>
        </row>
        <row r="1280">
          <cell r="F1280" t="str">
            <v>920WA</v>
          </cell>
          <cell r="G1280" t="str">
            <v>920</v>
          </cell>
          <cell r="I1280">
            <v>-1017958.49</v>
          </cell>
        </row>
        <row r="1281">
          <cell r="F1281" t="str">
            <v>920WYP</v>
          </cell>
          <cell r="G1281" t="str">
            <v>920</v>
          </cell>
          <cell r="I1281">
            <v>-1355271.67</v>
          </cell>
        </row>
        <row r="1282">
          <cell r="F1282" t="str">
            <v>921CA</v>
          </cell>
          <cell r="G1282" t="str">
            <v>921</v>
          </cell>
          <cell r="I1282">
            <v>4169.28</v>
          </cell>
        </row>
        <row r="1283">
          <cell r="F1283" t="str">
            <v>921ID</v>
          </cell>
          <cell r="G1283" t="str">
            <v>921</v>
          </cell>
          <cell r="I1283">
            <v>7970.34</v>
          </cell>
        </row>
        <row r="1284">
          <cell r="F1284" t="str">
            <v>921OR</v>
          </cell>
          <cell r="G1284" t="str">
            <v>921</v>
          </cell>
          <cell r="I1284">
            <v>42485.77</v>
          </cell>
        </row>
        <row r="1285">
          <cell r="F1285" t="str">
            <v>921SO</v>
          </cell>
          <cell r="G1285" t="str">
            <v>921</v>
          </cell>
          <cell r="I1285">
            <v>9149484.4900000002</v>
          </cell>
        </row>
        <row r="1286">
          <cell r="F1286" t="str">
            <v>921UT</v>
          </cell>
          <cell r="G1286" t="str">
            <v>921</v>
          </cell>
          <cell r="I1286">
            <v>87048.48</v>
          </cell>
        </row>
        <row r="1287">
          <cell r="F1287" t="str">
            <v>921WA</v>
          </cell>
          <cell r="G1287" t="str">
            <v>921</v>
          </cell>
          <cell r="I1287">
            <v>13488.04</v>
          </cell>
        </row>
        <row r="1288">
          <cell r="F1288" t="str">
            <v>921WYP</v>
          </cell>
          <cell r="G1288" t="str">
            <v>921</v>
          </cell>
          <cell r="I1288">
            <v>22726.35</v>
          </cell>
        </row>
        <row r="1289">
          <cell r="F1289" t="str">
            <v>921WYU</v>
          </cell>
          <cell r="G1289" t="str">
            <v>921</v>
          </cell>
          <cell r="I1289">
            <v>3240.29</v>
          </cell>
        </row>
        <row r="1290">
          <cell r="F1290" t="str">
            <v>922SO</v>
          </cell>
          <cell r="G1290" t="str">
            <v>922</v>
          </cell>
          <cell r="I1290">
            <v>-29007645.919999901</v>
          </cell>
        </row>
        <row r="1291">
          <cell r="F1291" t="str">
            <v>923CA</v>
          </cell>
          <cell r="G1291" t="str">
            <v>923</v>
          </cell>
          <cell r="I1291">
            <v>135188.06</v>
          </cell>
        </row>
        <row r="1292">
          <cell r="F1292" t="str">
            <v>923ID</v>
          </cell>
          <cell r="G1292" t="str">
            <v>923</v>
          </cell>
          <cell r="I1292">
            <v>600.85</v>
          </cell>
        </row>
        <row r="1293">
          <cell r="F1293" t="str">
            <v>923OR</v>
          </cell>
          <cell r="G1293" t="str">
            <v>923</v>
          </cell>
          <cell r="I1293">
            <v>69703.41</v>
          </cell>
        </row>
        <row r="1294">
          <cell r="F1294" t="str">
            <v>923SO</v>
          </cell>
          <cell r="G1294" t="str">
            <v>923</v>
          </cell>
          <cell r="I1294">
            <v>9969205.0800000001</v>
          </cell>
        </row>
        <row r="1295">
          <cell r="F1295" t="str">
            <v>923UT</v>
          </cell>
          <cell r="G1295" t="str">
            <v>923</v>
          </cell>
          <cell r="I1295">
            <v>11467.5</v>
          </cell>
        </row>
        <row r="1296">
          <cell r="F1296" t="str">
            <v>923WA</v>
          </cell>
          <cell r="G1296" t="str">
            <v>923</v>
          </cell>
          <cell r="I1296">
            <v>764.02</v>
          </cell>
        </row>
        <row r="1297">
          <cell r="F1297" t="str">
            <v>923WYP</v>
          </cell>
          <cell r="G1297" t="str">
            <v>923</v>
          </cell>
          <cell r="I1297">
            <v>2437.3200000000002</v>
          </cell>
        </row>
        <row r="1298">
          <cell r="F1298" t="str">
            <v>923WYU</v>
          </cell>
          <cell r="G1298" t="str">
            <v>923</v>
          </cell>
          <cell r="I1298">
            <v>693.19</v>
          </cell>
        </row>
        <row r="1299">
          <cell r="F1299" t="str">
            <v>924CA</v>
          </cell>
          <cell r="G1299" t="str">
            <v>924</v>
          </cell>
          <cell r="I1299">
            <v>65940.55</v>
          </cell>
        </row>
        <row r="1300">
          <cell r="F1300" t="str">
            <v>924ID</v>
          </cell>
          <cell r="G1300" t="str">
            <v>924</v>
          </cell>
          <cell r="I1300">
            <v>88211.91</v>
          </cell>
        </row>
        <row r="1301">
          <cell r="F1301" t="str">
            <v>924OR</v>
          </cell>
          <cell r="G1301" t="str">
            <v>924</v>
          </cell>
          <cell r="I1301">
            <v>4064265.77</v>
          </cell>
        </row>
        <row r="1302">
          <cell r="F1302" t="str">
            <v>924SO</v>
          </cell>
          <cell r="G1302" t="str">
            <v>924</v>
          </cell>
          <cell r="I1302">
            <v>18822601.760000002</v>
          </cell>
        </row>
        <row r="1303">
          <cell r="F1303" t="str">
            <v>924UT</v>
          </cell>
          <cell r="G1303" t="str">
            <v>924</v>
          </cell>
          <cell r="I1303">
            <v>1672032.81</v>
          </cell>
        </row>
        <row r="1304">
          <cell r="F1304" t="str">
            <v>924WA</v>
          </cell>
          <cell r="G1304" t="str">
            <v>924</v>
          </cell>
          <cell r="I1304">
            <v>0</v>
          </cell>
        </row>
        <row r="1305">
          <cell r="F1305" t="str">
            <v>924WYP</v>
          </cell>
          <cell r="G1305" t="str">
            <v>924</v>
          </cell>
          <cell r="I1305">
            <v>271760.96000000002</v>
          </cell>
        </row>
        <row r="1306">
          <cell r="F1306" t="str">
            <v>925SO</v>
          </cell>
          <cell r="G1306" t="str">
            <v>925</v>
          </cell>
          <cell r="I1306">
            <v>7284848.8300000001</v>
          </cell>
        </row>
        <row r="1307">
          <cell r="F1307" t="str">
            <v>928CA</v>
          </cell>
          <cell r="G1307" t="str">
            <v>928</v>
          </cell>
          <cell r="I1307">
            <v>795967.27</v>
          </cell>
        </row>
        <row r="1308">
          <cell r="F1308" t="str">
            <v>928ID</v>
          </cell>
          <cell r="G1308" t="str">
            <v>928</v>
          </cell>
          <cell r="I1308">
            <v>1583896.58</v>
          </cell>
        </row>
        <row r="1309">
          <cell r="F1309" t="str">
            <v>928OR</v>
          </cell>
          <cell r="G1309" t="str">
            <v>928</v>
          </cell>
          <cell r="I1309">
            <v>3875184.96</v>
          </cell>
        </row>
        <row r="1310">
          <cell r="F1310" t="str">
            <v>928SG</v>
          </cell>
          <cell r="G1310" t="str">
            <v>928</v>
          </cell>
          <cell r="I1310">
            <v>1846170.68</v>
          </cell>
        </row>
        <row r="1311">
          <cell r="F1311" t="str">
            <v>928SO</v>
          </cell>
          <cell r="G1311" t="str">
            <v>928</v>
          </cell>
          <cell r="I1311">
            <v>2815756.98</v>
          </cell>
        </row>
        <row r="1312">
          <cell r="F1312" t="str">
            <v>928UT</v>
          </cell>
          <cell r="G1312" t="str">
            <v>928</v>
          </cell>
          <cell r="I1312">
            <v>6129279.0300000003</v>
          </cell>
        </row>
        <row r="1313">
          <cell r="F1313" t="str">
            <v>928WA</v>
          </cell>
          <cell r="G1313" t="str">
            <v>928</v>
          </cell>
          <cell r="I1313">
            <v>1788998.4</v>
          </cell>
        </row>
        <row r="1314">
          <cell r="F1314" t="str">
            <v>928WYP</v>
          </cell>
          <cell r="G1314" t="str">
            <v>928</v>
          </cell>
          <cell r="I1314">
            <v>3021845.78</v>
          </cell>
        </row>
        <row r="1315">
          <cell r="F1315" t="str">
            <v>929SO</v>
          </cell>
          <cell r="G1315" t="str">
            <v>929</v>
          </cell>
          <cell r="I1315">
            <v>-6095428.79</v>
          </cell>
        </row>
        <row r="1316">
          <cell r="F1316" t="str">
            <v>930CA</v>
          </cell>
          <cell r="G1316" t="str">
            <v>930</v>
          </cell>
          <cell r="I1316">
            <v>9272.44</v>
          </cell>
        </row>
        <row r="1317">
          <cell r="F1317" t="str">
            <v>930ID</v>
          </cell>
          <cell r="G1317" t="str">
            <v>930</v>
          </cell>
          <cell r="I1317">
            <v>3500</v>
          </cell>
        </row>
        <row r="1318">
          <cell r="F1318" t="str">
            <v>930OR</v>
          </cell>
          <cell r="G1318" t="str">
            <v>930</v>
          </cell>
          <cell r="I1318">
            <v>69794.02</v>
          </cell>
        </row>
        <row r="1319">
          <cell r="F1319" t="str">
            <v>930SG</v>
          </cell>
          <cell r="G1319" t="str">
            <v>930</v>
          </cell>
          <cell r="I1319">
            <v>1449.35</v>
          </cell>
        </row>
        <row r="1320">
          <cell r="F1320" t="str">
            <v>930SO</v>
          </cell>
          <cell r="G1320" t="str">
            <v>930</v>
          </cell>
          <cell r="I1320">
            <v>15492650.7199999</v>
          </cell>
        </row>
        <row r="1321">
          <cell r="F1321" t="str">
            <v>930UT</v>
          </cell>
          <cell r="G1321" t="str">
            <v>930</v>
          </cell>
          <cell r="I1321">
            <v>56755.02</v>
          </cell>
        </row>
        <row r="1322">
          <cell r="F1322" t="str">
            <v>930WA</v>
          </cell>
          <cell r="G1322" t="str">
            <v>930</v>
          </cell>
          <cell r="I1322">
            <v>5000</v>
          </cell>
        </row>
        <row r="1323">
          <cell r="F1323" t="str">
            <v>930WYP</v>
          </cell>
          <cell r="G1323" t="str">
            <v>930</v>
          </cell>
          <cell r="I1323">
            <v>80257.2</v>
          </cell>
        </row>
        <row r="1324">
          <cell r="F1324" t="str">
            <v>930WYU</v>
          </cell>
          <cell r="G1324" t="str">
            <v>930</v>
          </cell>
          <cell r="I1324">
            <v>0</v>
          </cell>
        </row>
        <row r="1325">
          <cell r="F1325" t="str">
            <v>931CA</v>
          </cell>
          <cell r="G1325" t="str">
            <v>931</v>
          </cell>
          <cell r="I1325">
            <v>4421.6099999999997</v>
          </cell>
        </row>
        <row r="1326">
          <cell r="F1326" t="str">
            <v>931ID</v>
          </cell>
          <cell r="G1326" t="str">
            <v>931</v>
          </cell>
          <cell r="I1326">
            <v>864</v>
          </cell>
        </row>
        <row r="1327">
          <cell r="F1327" t="str">
            <v>931OR</v>
          </cell>
          <cell r="G1327" t="str">
            <v>931</v>
          </cell>
          <cell r="I1327">
            <v>1111891.31</v>
          </cell>
        </row>
        <row r="1328">
          <cell r="F1328" t="str">
            <v>931SO</v>
          </cell>
          <cell r="G1328" t="str">
            <v>931</v>
          </cell>
          <cell r="I1328">
            <v>5442955.8799999999</v>
          </cell>
        </row>
        <row r="1329">
          <cell r="F1329" t="str">
            <v>931UT</v>
          </cell>
          <cell r="G1329" t="str">
            <v>931</v>
          </cell>
          <cell r="I1329">
            <v>4920.04</v>
          </cell>
        </row>
        <row r="1330">
          <cell r="F1330" t="str">
            <v>931WA</v>
          </cell>
          <cell r="G1330" t="str">
            <v>931</v>
          </cell>
          <cell r="I1330">
            <v>10793.84</v>
          </cell>
        </row>
        <row r="1331">
          <cell r="F1331" t="str">
            <v>931WYP</v>
          </cell>
          <cell r="G1331" t="str">
            <v>931</v>
          </cell>
          <cell r="I1331">
            <v>38833.64</v>
          </cell>
        </row>
        <row r="1332">
          <cell r="F1332" t="str">
            <v>935CA</v>
          </cell>
          <cell r="G1332" t="str">
            <v>935</v>
          </cell>
          <cell r="I1332">
            <v>10628.04</v>
          </cell>
        </row>
        <row r="1333">
          <cell r="F1333" t="str">
            <v>935ID</v>
          </cell>
          <cell r="G1333" t="str">
            <v>935</v>
          </cell>
          <cell r="I1333">
            <v>30231.35</v>
          </cell>
        </row>
        <row r="1334">
          <cell r="F1334" t="str">
            <v>935OR</v>
          </cell>
          <cell r="G1334" t="str">
            <v>935</v>
          </cell>
          <cell r="I1334">
            <v>192084.22</v>
          </cell>
        </row>
        <row r="1335">
          <cell r="F1335" t="str">
            <v>935SO</v>
          </cell>
          <cell r="G1335" t="str">
            <v>935</v>
          </cell>
          <cell r="I1335">
            <v>23868211.939999901</v>
          </cell>
        </row>
        <row r="1336">
          <cell r="F1336" t="str">
            <v>935UT</v>
          </cell>
          <cell r="G1336" t="str">
            <v>935</v>
          </cell>
          <cell r="I1336">
            <v>141820.26</v>
          </cell>
        </row>
        <row r="1337">
          <cell r="F1337" t="str">
            <v>935WA</v>
          </cell>
          <cell r="G1337" t="str">
            <v>935</v>
          </cell>
          <cell r="I1337">
            <v>35554.6</v>
          </cell>
        </row>
        <row r="1338">
          <cell r="F1338" t="str">
            <v>935WYP</v>
          </cell>
          <cell r="G1338" t="str">
            <v>935</v>
          </cell>
          <cell r="I1338">
            <v>59523.56</v>
          </cell>
        </row>
        <row r="1339">
          <cell r="F1339" t="str">
            <v>935WYU</v>
          </cell>
          <cell r="G1339" t="str">
            <v>935</v>
          </cell>
          <cell r="I1339">
            <v>22089.62</v>
          </cell>
        </row>
      </sheetData>
      <sheetData sheetId="14"/>
      <sheetData sheetId="15"/>
      <sheetData sheetId="16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ADVN</v>
          </cell>
        </row>
        <row r="28">
          <cell r="D28" t="str">
            <v>Taxes Other Than Income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  <row r="29">
          <cell r="D29" t="str">
            <v>Taxes Other Than Income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5">
          <cell r="AQ25">
            <v>0.48838198838026431</v>
          </cell>
          <cell r="AT25">
            <v>6.3009964386057896E-2</v>
          </cell>
        </row>
        <row r="26">
          <cell r="AQ26">
            <v>1.0801365719328297E-2</v>
          </cell>
          <cell r="AT26">
            <v>6.5548649799562472E-2</v>
          </cell>
        </row>
        <row r="27">
          <cell r="AQ27">
            <v>0.50081664590040742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RS Depreciation Variances"/>
      <sheetName val="DS13"/>
      <sheetName val="Loc &amp; FERC Plant R3"/>
    </sheetNames>
    <sheetDataSet>
      <sheetData sheetId="0" refreshError="1"/>
      <sheetData sheetId="1">
        <row r="2">
          <cell r="E2">
            <v>136.88</v>
          </cell>
          <cell r="F2">
            <v>273.76</v>
          </cell>
        </row>
        <row r="3">
          <cell r="E3">
            <v>2.16</v>
          </cell>
          <cell r="F3">
            <v>4.32</v>
          </cell>
        </row>
        <row r="4">
          <cell r="E4">
            <v>88.08</v>
          </cell>
          <cell r="F4">
            <v>176.17</v>
          </cell>
        </row>
        <row r="5">
          <cell r="E5">
            <v>22.53</v>
          </cell>
          <cell r="F5">
            <v>45.07</v>
          </cell>
        </row>
        <row r="6">
          <cell r="E6">
            <v>2.5</v>
          </cell>
          <cell r="F6">
            <v>5</v>
          </cell>
        </row>
        <row r="7">
          <cell r="E7">
            <v>1.7</v>
          </cell>
          <cell r="F7">
            <v>3.4</v>
          </cell>
        </row>
        <row r="8">
          <cell r="E8">
            <v>2.5099999999999998</v>
          </cell>
          <cell r="F8">
            <v>5.01</v>
          </cell>
        </row>
        <row r="9">
          <cell r="E9">
            <v>6.19</v>
          </cell>
          <cell r="F9">
            <v>12.38</v>
          </cell>
        </row>
        <row r="10">
          <cell r="E10">
            <v>2.08</v>
          </cell>
          <cell r="F10">
            <v>4.17</v>
          </cell>
        </row>
        <row r="11">
          <cell r="E11">
            <v>5.95</v>
          </cell>
          <cell r="F11">
            <v>11.89</v>
          </cell>
        </row>
        <row r="12">
          <cell r="E12">
            <v>13.12</v>
          </cell>
          <cell r="F12">
            <v>26.24</v>
          </cell>
        </row>
        <row r="13">
          <cell r="E13">
            <v>6.29</v>
          </cell>
          <cell r="F13">
            <v>12.58</v>
          </cell>
        </row>
        <row r="14">
          <cell r="E14">
            <v>16.100000000000001</v>
          </cell>
          <cell r="F14">
            <v>32.19</v>
          </cell>
        </row>
        <row r="15">
          <cell r="E15">
            <v>5.64</v>
          </cell>
          <cell r="F15">
            <v>11.28</v>
          </cell>
        </row>
        <row r="16">
          <cell r="E16">
            <v>1.42</v>
          </cell>
          <cell r="F16">
            <v>2.83</v>
          </cell>
        </row>
        <row r="17">
          <cell r="E17">
            <v>1.26</v>
          </cell>
          <cell r="F17">
            <v>2.52</v>
          </cell>
        </row>
        <row r="18">
          <cell r="E18">
            <v>1.39</v>
          </cell>
          <cell r="F18">
            <v>2.78</v>
          </cell>
        </row>
        <row r="19">
          <cell r="E19">
            <v>6.01</v>
          </cell>
          <cell r="F19">
            <v>12.03</v>
          </cell>
        </row>
        <row r="20">
          <cell r="E20">
            <v>26.73</v>
          </cell>
          <cell r="F20">
            <v>53.47</v>
          </cell>
        </row>
        <row r="21">
          <cell r="E21">
            <v>19.13</v>
          </cell>
          <cell r="F21">
            <v>38.26</v>
          </cell>
        </row>
        <row r="22">
          <cell r="E22">
            <v>12.97</v>
          </cell>
          <cell r="F22">
            <v>25.94</v>
          </cell>
        </row>
        <row r="23">
          <cell r="E23">
            <v>2.93</v>
          </cell>
          <cell r="F23">
            <v>5.86</v>
          </cell>
        </row>
        <row r="24">
          <cell r="E24">
            <v>9.31</v>
          </cell>
          <cell r="F24">
            <v>18.61</v>
          </cell>
        </row>
        <row r="25">
          <cell r="E25">
            <v>4.32</v>
          </cell>
          <cell r="F25">
            <v>8.64</v>
          </cell>
        </row>
        <row r="26">
          <cell r="E26">
            <v>53.51</v>
          </cell>
          <cell r="F26">
            <v>107.01</v>
          </cell>
        </row>
        <row r="27">
          <cell r="E27">
            <v>1.24</v>
          </cell>
          <cell r="F27">
            <v>2.48</v>
          </cell>
        </row>
        <row r="28">
          <cell r="E28">
            <v>2.42</v>
          </cell>
          <cell r="F28">
            <v>4.8499999999999996</v>
          </cell>
        </row>
        <row r="29">
          <cell r="E29">
            <v>14.19</v>
          </cell>
          <cell r="F29">
            <v>28.39</v>
          </cell>
        </row>
        <row r="30">
          <cell r="E30">
            <v>3.36</v>
          </cell>
          <cell r="F30">
            <v>6.71</v>
          </cell>
        </row>
        <row r="31">
          <cell r="E31">
            <v>11.95</v>
          </cell>
          <cell r="F31">
            <v>23.9</v>
          </cell>
        </row>
        <row r="32">
          <cell r="E32">
            <v>3.33</v>
          </cell>
          <cell r="F32">
            <v>6.66</v>
          </cell>
        </row>
        <row r="33">
          <cell r="E33">
            <v>289</v>
          </cell>
          <cell r="F33">
            <v>577.99</v>
          </cell>
        </row>
        <row r="34">
          <cell r="E34">
            <v>226.34</v>
          </cell>
          <cell r="F34">
            <v>452.68</v>
          </cell>
        </row>
        <row r="35">
          <cell r="E35">
            <v>17.79</v>
          </cell>
          <cell r="F35">
            <v>35.590000000000003</v>
          </cell>
        </row>
        <row r="36">
          <cell r="E36">
            <v>5.79</v>
          </cell>
          <cell r="F36">
            <v>11.57</v>
          </cell>
        </row>
        <row r="37">
          <cell r="E37">
            <v>0.42</v>
          </cell>
          <cell r="F37">
            <v>0.84</v>
          </cell>
        </row>
        <row r="38">
          <cell r="E38">
            <v>6.02</v>
          </cell>
          <cell r="F38">
            <v>12.04</v>
          </cell>
        </row>
        <row r="39">
          <cell r="E39">
            <v>32.479999999999997</v>
          </cell>
          <cell r="F39">
            <v>64.959999999999994</v>
          </cell>
        </row>
        <row r="40">
          <cell r="E40">
            <v>6.44</v>
          </cell>
          <cell r="F40">
            <v>12.88</v>
          </cell>
        </row>
        <row r="41">
          <cell r="E41">
            <v>12.2</v>
          </cell>
          <cell r="F41">
            <v>24.4</v>
          </cell>
        </row>
        <row r="42">
          <cell r="E42">
            <v>1.32</v>
          </cell>
          <cell r="F42">
            <v>2.65</v>
          </cell>
        </row>
        <row r="43">
          <cell r="E43">
            <v>1.45</v>
          </cell>
          <cell r="F43">
            <v>2.9</v>
          </cell>
        </row>
        <row r="44">
          <cell r="E44">
            <v>0.33</v>
          </cell>
          <cell r="F44">
            <v>0.66</v>
          </cell>
        </row>
        <row r="45">
          <cell r="E45">
            <v>1.89</v>
          </cell>
          <cell r="F45">
            <v>3.78</v>
          </cell>
        </row>
        <row r="46">
          <cell r="E46">
            <v>1.74</v>
          </cell>
          <cell r="F46">
            <v>3.49</v>
          </cell>
        </row>
        <row r="47">
          <cell r="E47">
            <v>8.25</v>
          </cell>
          <cell r="F47">
            <v>16.5</v>
          </cell>
        </row>
        <row r="48">
          <cell r="E48">
            <v>0.13</v>
          </cell>
          <cell r="F48">
            <v>0.25</v>
          </cell>
        </row>
        <row r="49">
          <cell r="E49">
            <v>2.84</v>
          </cell>
          <cell r="F49">
            <v>5.67</v>
          </cell>
        </row>
        <row r="50">
          <cell r="E50">
            <v>13.51</v>
          </cell>
          <cell r="F50">
            <v>27.02</v>
          </cell>
        </row>
        <row r="51">
          <cell r="E51">
            <v>422.11</v>
          </cell>
          <cell r="F51">
            <v>562.82000000000005</v>
          </cell>
        </row>
        <row r="52">
          <cell r="E52">
            <v>28.96</v>
          </cell>
          <cell r="F52">
            <v>38.61</v>
          </cell>
        </row>
        <row r="53">
          <cell r="E53">
            <v>41.94</v>
          </cell>
          <cell r="F53">
            <v>55.92</v>
          </cell>
        </row>
        <row r="54">
          <cell r="E54">
            <v>338.58</v>
          </cell>
          <cell r="F54">
            <v>451.44</v>
          </cell>
        </row>
        <row r="55">
          <cell r="E55">
            <v>125.75</v>
          </cell>
          <cell r="F55">
            <v>167.67</v>
          </cell>
        </row>
        <row r="56">
          <cell r="E56">
            <v>155.33000000000001</v>
          </cell>
          <cell r="F56">
            <v>207.11</v>
          </cell>
        </row>
        <row r="57">
          <cell r="E57">
            <v>689.17</v>
          </cell>
          <cell r="F57">
            <v>918.9</v>
          </cell>
        </row>
        <row r="58">
          <cell r="E58">
            <v>5.16</v>
          </cell>
          <cell r="F58">
            <v>6.88</v>
          </cell>
        </row>
        <row r="59">
          <cell r="E59">
            <v>8823.08</v>
          </cell>
          <cell r="F59">
            <v>9803.43</v>
          </cell>
        </row>
        <row r="60">
          <cell r="E60">
            <v>0</v>
          </cell>
          <cell r="F60">
            <v>-70.489999999999995</v>
          </cell>
        </row>
        <row r="61">
          <cell r="E61">
            <v>2.34</v>
          </cell>
          <cell r="F61">
            <v>2.6</v>
          </cell>
        </row>
        <row r="62">
          <cell r="E62">
            <v>198.77</v>
          </cell>
          <cell r="F62">
            <v>298.14999999999998</v>
          </cell>
        </row>
        <row r="63">
          <cell r="E63">
            <v>0.55000000000000004</v>
          </cell>
          <cell r="F63">
            <v>1.1100000000000001</v>
          </cell>
        </row>
        <row r="64">
          <cell r="E64">
            <v>0.21</v>
          </cell>
          <cell r="F64">
            <v>0.42</v>
          </cell>
        </row>
        <row r="65">
          <cell r="E65">
            <v>0.77</v>
          </cell>
          <cell r="F65">
            <v>1.54</v>
          </cell>
        </row>
        <row r="66">
          <cell r="E66">
            <v>1.22</v>
          </cell>
          <cell r="F66">
            <v>2.4300000000000002</v>
          </cell>
        </row>
        <row r="67">
          <cell r="E67">
            <v>0.23</v>
          </cell>
          <cell r="F67">
            <v>0.45</v>
          </cell>
        </row>
        <row r="68">
          <cell r="E68">
            <v>0.43</v>
          </cell>
          <cell r="F68">
            <v>0.86</v>
          </cell>
        </row>
        <row r="69">
          <cell r="E69">
            <v>1.61</v>
          </cell>
          <cell r="F69">
            <v>3.22</v>
          </cell>
        </row>
        <row r="70">
          <cell r="E70">
            <v>3.61</v>
          </cell>
          <cell r="F70">
            <v>7.21</v>
          </cell>
        </row>
        <row r="71">
          <cell r="E71">
            <v>1.37</v>
          </cell>
          <cell r="F71">
            <v>2.75</v>
          </cell>
        </row>
        <row r="72">
          <cell r="E72">
            <v>0.22</v>
          </cell>
          <cell r="F72">
            <v>0.43</v>
          </cell>
        </row>
        <row r="73">
          <cell r="E73">
            <v>0.93</v>
          </cell>
          <cell r="F73">
            <v>1.85</v>
          </cell>
        </row>
        <row r="74">
          <cell r="E74">
            <v>16.149999999999999</v>
          </cell>
          <cell r="F74">
            <v>32.299999999999997</v>
          </cell>
        </row>
        <row r="75">
          <cell r="E75">
            <v>79.08</v>
          </cell>
          <cell r="F75">
            <v>158.16</v>
          </cell>
        </row>
        <row r="76">
          <cell r="E76">
            <v>208.63</v>
          </cell>
          <cell r="F76">
            <v>417.25</v>
          </cell>
        </row>
        <row r="77">
          <cell r="E77">
            <v>157.16999999999999</v>
          </cell>
          <cell r="F77">
            <v>314.33999999999997</v>
          </cell>
        </row>
        <row r="78">
          <cell r="E78">
            <v>21.69</v>
          </cell>
          <cell r="F78">
            <v>43.39</v>
          </cell>
        </row>
        <row r="79">
          <cell r="E79">
            <v>0.61</v>
          </cell>
          <cell r="F79">
            <v>1.22</v>
          </cell>
        </row>
        <row r="80">
          <cell r="E80">
            <v>8.14</v>
          </cell>
          <cell r="F80">
            <v>16.29</v>
          </cell>
        </row>
        <row r="81">
          <cell r="E81">
            <v>28.26</v>
          </cell>
          <cell r="F81">
            <v>56.51</v>
          </cell>
        </row>
        <row r="82">
          <cell r="E82">
            <v>46.96</v>
          </cell>
          <cell r="F82">
            <v>93.93</v>
          </cell>
        </row>
        <row r="83">
          <cell r="E83">
            <v>38.299999999999997</v>
          </cell>
          <cell r="F83">
            <v>76.59</v>
          </cell>
        </row>
        <row r="84">
          <cell r="E84">
            <v>7.65</v>
          </cell>
          <cell r="F84">
            <v>15.3</v>
          </cell>
        </row>
        <row r="85">
          <cell r="E85">
            <v>5.67</v>
          </cell>
          <cell r="F85">
            <v>11.35</v>
          </cell>
        </row>
        <row r="86">
          <cell r="E86">
            <v>125.39</v>
          </cell>
          <cell r="F86">
            <v>250.78</v>
          </cell>
        </row>
        <row r="87">
          <cell r="E87">
            <v>7</v>
          </cell>
          <cell r="F87">
            <v>14</v>
          </cell>
        </row>
        <row r="88">
          <cell r="E88">
            <v>40.700000000000003</v>
          </cell>
          <cell r="F88">
            <v>81.400000000000006</v>
          </cell>
        </row>
        <row r="89">
          <cell r="E89">
            <v>1089.98</v>
          </cell>
          <cell r="F89">
            <v>1211.08</v>
          </cell>
        </row>
        <row r="90">
          <cell r="E90">
            <v>364.27</v>
          </cell>
          <cell r="F90">
            <v>728.54</v>
          </cell>
        </row>
        <row r="91">
          <cell r="E91">
            <v>75.94</v>
          </cell>
          <cell r="F91">
            <v>151.88</v>
          </cell>
        </row>
        <row r="92">
          <cell r="E92">
            <v>512.28</v>
          </cell>
          <cell r="F92">
            <v>-512.28</v>
          </cell>
        </row>
        <row r="93">
          <cell r="E93">
            <v>232.62</v>
          </cell>
          <cell r="F93">
            <v>258.47000000000003</v>
          </cell>
        </row>
        <row r="94">
          <cell r="E94">
            <v>512.28</v>
          </cell>
          <cell r="F94">
            <v>-512.28</v>
          </cell>
        </row>
        <row r="95">
          <cell r="E95">
            <v>232.62</v>
          </cell>
          <cell r="F95">
            <v>258.47000000000003</v>
          </cell>
        </row>
        <row r="96">
          <cell r="E96">
            <v>4.99</v>
          </cell>
          <cell r="F96">
            <v>9.9700000000000006</v>
          </cell>
        </row>
        <row r="97">
          <cell r="E97">
            <v>1.56</v>
          </cell>
          <cell r="F97">
            <v>3.11</v>
          </cell>
        </row>
        <row r="98">
          <cell r="E98">
            <v>59.76</v>
          </cell>
          <cell r="F98">
            <v>59.84</v>
          </cell>
        </row>
        <row r="99">
          <cell r="E99">
            <v>28</v>
          </cell>
          <cell r="F99">
            <v>28.05</v>
          </cell>
        </row>
        <row r="100">
          <cell r="E100">
            <v>10718.37</v>
          </cell>
          <cell r="F100">
            <v>14291.16</v>
          </cell>
        </row>
        <row r="101">
          <cell r="E101">
            <v>284.94</v>
          </cell>
          <cell r="F101">
            <v>379.93</v>
          </cell>
        </row>
        <row r="102">
          <cell r="E102">
            <v>0</v>
          </cell>
          <cell r="F102">
            <v>0</v>
          </cell>
        </row>
        <row r="103">
          <cell r="E103">
            <v>0</v>
          </cell>
          <cell r="F103">
            <v>2097.88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UTCR"/>
      <sheetName val="ADJ"/>
      <sheetName val="URO"/>
      <sheetName val="ECD"/>
      <sheetName val="Unadj Data for RAM"/>
      <sheetName val="Variables"/>
      <sheetName val="Inputs"/>
      <sheetName val="Factors"/>
      <sheetName val="CWC"/>
      <sheetName val="WelcomeDialog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AC2">
            <v>3</v>
          </cell>
        </row>
      </sheetData>
      <sheetData sheetId="12">
        <row r="3">
          <cell r="A3" t="str">
            <v>1011390OR</v>
          </cell>
          <cell r="B3" t="str">
            <v>1011390</v>
          </cell>
          <cell r="D3">
            <v>5918274.9500000002</v>
          </cell>
        </row>
        <row r="4">
          <cell r="A4" t="str">
            <v>1011390SG</v>
          </cell>
          <cell r="B4" t="str">
            <v>1011390</v>
          </cell>
          <cell r="D4">
            <v>12411745</v>
          </cell>
        </row>
        <row r="5">
          <cell r="A5" t="str">
            <v>1011390SO</v>
          </cell>
          <cell r="B5" t="str">
            <v>1011390</v>
          </cell>
          <cell r="D5">
            <v>12902450.800000001</v>
          </cell>
        </row>
        <row r="6">
          <cell r="A6" t="str">
            <v>1011390WYP</v>
          </cell>
          <cell r="B6" t="str">
            <v>1011390</v>
          </cell>
          <cell r="D6">
            <v>1387755.33</v>
          </cell>
        </row>
        <row r="7">
          <cell r="A7" t="str">
            <v>105SE</v>
          </cell>
          <cell r="B7" t="str">
            <v>105</v>
          </cell>
          <cell r="D7">
            <v>953013.91</v>
          </cell>
        </row>
        <row r="8">
          <cell r="A8" t="str">
            <v>105SG</v>
          </cell>
          <cell r="B8" t="str">
            <v>105</v>
          </cell>
          <cell r="D8">
            <v>0</v>
          </cell>
        </row>
        <row r="9">
          <cell r="A9" t="str">
            <v>105SNPT</v>
          </cell>
          <cell r="B9" t="str">
            <v>105</v>
          </cell>
          <cell r="D9">
            <v>163084.87</v>
          </cell>
        </row>
        <row r="10">
          <cell r="A10" t="str">
            <v>105UT</v>
          </cell>
          <cell r="B10" t="str">
            <v>105</v>
          </cell>
          <cell r="D10">
            <v>2741290.98</v>
          </cell>
        </row>
        <row r="11">
          <cell r="A11" t="str">
            <v>106SG</v>
          </cell>
          <cell r="B11" t="str">
            <v>106</v>
          </cell>
          <cell r="D11">
            <v>0</v>
          </cell>
        </row>
        <row r="12">
          <cell r="A12" t="str">
            <v>108360CA</v>
          </cell>
          <cell r="B12" t="str">
            <v>108360</v>
          </cell>
          <cell r="D12">
            <v>-426799.61</v>
          </cell>
        </row>
        <row r="13">
          <cell r="A13" t="str">
            <v>108360ID</v>
          </cell>
          <cell r="B13" t="str">
            <v>108360</v>
          </cell>
          <cell r="D13">
            <v>-217780.38</v>
          </cell>
        </row>
        <row r="14">
          <cell r="A14" t="str">
            <v>108360OR</v>
          </cell>
          <cell r="B14" t="str">
            <v>108360</v>
          </cell>
          <cell r="D14">
            <v>-1599250.82</v>
          </cell>
        </row>
        <row r="15">
          <cell r="A15" t="str">
            <v>108360UT</v>
          </cell>
          <cell r="B15" t="str">
            <v>108360</v>
          </cell>
          <cell r="D15">
            <v>-1393538.78</v>
          </cell>
        </row>
        <row r="16">
          <cell r="A16" t="str">
            <v>108360WA</v>
          </cell>
          <cell r="B16" t="str">
            <v>108360</v>
          </cell>
          <cell r="D16">
            <v>-183118.44</v>
          </cell>
        </row>
        <row r="17">
          <cell r="A17" t="str">
            <v>108360WYP</v>
          </cell>
          <cell r="B17" t="str">
            <v>108360</v>
          </cell>
          <cell r="D17">
            <v>-1142520.8799999999</v>
          </cell>
        </row>
        <row r="18">
          <cell r="A18" t="str">
            <v>108360WYU</v>
          </cell>
          <cell r="B18" t="str">
            <v>108360</v>
          </cell>
          <cell r="D18">
            <v>-313751.15000000002</v>
          </cell>
        </row>
        <row r="19">
          <cell r="A19" t="str">
            <v>108361CA</v>
          </cell>
          <cell r="B19" t="str">
            <v>108361</v>
          </cell>
          <cell r="D19">
            <v>-582614.31000000006</v>
          </cell>
        </row>
        <row r="20">
          <cell r="A20" t="str">
            <v>108361ID</v>
          </cell>
          <cell r="B20" t="str">
            <v>108361</v>
          </cell>
          <cell r="D20">
            <v>-524820.87</v>
          </cell>
        </row>
        <row r="21">
          <cell r="A21" t="str">
            <v>108361OR</v>
          </cell>
          <cell r="B21" t="str">
            <v>108361</v>
          </cell>
          <cell r="D21">
            <v>-4026751.86</v>
          </cell>
        </row>
        <row r="22">
          <cell r="A22" t="str">
            <v>108361UT</v>
          </cell>
          <cell r="B22" t="str">
            <v>108361</v>
          </cell>
          <cell r="D22">
            <v>-7490803.6699999999</v>
          </cell>
        </row>
        <row r="23">
          <cell r="A23" t="str">
            <v>108361WA</v>
          </cell>
          <cell r="B23" t="str">
            <v>108361</v>
          </cell>
          <cell r="D23">
            <v>-667744.34</v>
          </cell>
        </row>
        <row r="24">
          <cell r="A24" t="str">
            <v>108361WYP</v>
          </cell>
          <cell r="B24" t="str">
            <v>108361</v>
          </cell>
          <cell r="D24">
            <v>-2439249.7999999998</v>
          </cell>
        </row>
        <row r="25">
          <cell r="A25" t="str">
            <v>108361WYU</v>
          </cell>
          <cell r="B25" t="str">
            <v>108361</v>
          </cell>
          <cell r="D25">
            <v>-96300.36</v>
          </cell>
        </row>
        <row r="26">
          <cell r="A26" t="str">
            <v>108362CA</v>
          </cell>
          <cell r="B26" t="str">
            <v>108362</v>
          </cell>
          <cell r="D26">
            <v>-4776224.22</v>
          </cell>
        </row>
        <row r="27">
          <cell r="A27" t="str">
            <v>108362ID</v>
          </cell>
          <cell r="B27" t="str">
            <v>108362</v>
          </cell>
          <cell r="D27">
            <v>-7374318.1200000001</v>
          </cell>
        </row>
        <row r="28">
          <cell r="A28" t="str">
            <v>108362OR</v>
          </cell>
          <cell r="B28" t="str">
            <v>108362</v>
          </cell>
          <cell r="D28">
            <v>-41193640.560000002</v>
          </cell>
        </row>
        <row r="29">
          <cell r="A29" t="str">
            <v>108362UT</v>
          </cell>
          <cell r="B29" t="str">
            <v>108362</v>
          </cell>
          <cell r="D29">
            <v>-66348816.969999999</v>
          </cell>
        </row>
        <row r="30">
          <cell r="A30" t="str">
            <v>108362WA</v>
          </cell>
          <cell r="B30" t="str">
            <v>108362</v>
          </cell>
          <cell r="D30">
            <v>-16903268.760000002</v>
          </cell>
        </row>
        <row r="31">
          <cell r="A31" t="str">
            <v>108362WYP</v>
          </cell>
          <cell r="B31" t="str">
            <v>108362</v>
          </cell>
          <cell r="D31">
            <v>-29702308.920000002</v>
          </cell>
        </row>
        <row r="32">
          <cell r="A32" t="str">
            <v>108362WYU</v>
          </cell>
          <cell r="B32" t="str">
            <v>108362</v>
          </cell>
          <cell r="D32">
            <v>-1781585.28</v>
          </cell>
        </row>
        <row r="33">
          <cell r="A33" t="str">
            <v>108363UT</v>
          </cell>
          <cell r="B33" t="str">
            <v>108363</v>
          </cell>
          <cell r="D33">
            <v>-813330.87</v>
          </cell>
        </row>
        <row r="34">
          <cell r="A34" t="str">
            <v>108364CA</v>
          </cell>
          <cell r="B34" t="str">
            <v>108364</v>
          </cell>
          <cell r="D34">
            <v>-23855728.530000001</v>
          </cell>
        </row>
        <row r="35">
          <cell r="A35" t="str">
            <v>108364ID</v>
          </cell>
          <cell r="B35" t="str">
            <v>108364</v>
          </cell>
          <cell r="D35">
            <v>-24478010.949999999</v>
          </cell>
        </row>
        <row r="36">
          <cell r="A36" t="str">
            <v>108364OR</v>
          </cell>
          <cell r="B36" t="str">
            <v>108364</v>
          </cell>
          <cell r="D36">
            <v>-173826368.09999999</v>
          </cell>
        </row>
        <row r="37">
          <cell r="A37" t="str">
            <v>108364UT</v>
          </cell>
          <cell r="B37" t="str">
            <v>108364</v>
          </cell>
          <cell r="D37">
            <v>-105075573.84999999</v>
          </cell>
        </row>
        <row r="38">
          <cell r="A38" t="str">
            <v>108364WA</v>
          </cell>
          <cell r="B38" t="str">
            <v>108364</v>
          </cell>
          <cell r="D38">
            <v>-54504152.539999999</v>
          </cell>
        </row>
        <row r="39">
          <cell r="A39" t="str">
            <v>108364WYP</v>
          </cell>
          <cell r="B39" t="str">
            <v>108364</v>
          </cell>
          <cell r="D39">
            <v>-44218083.609999999</v>
          </cell>
        </row>
        <row r="40">
          <cell r="A40" t="str">
            <v>108364WYU</v>
          </cell>
          <cell r="B40" t="str">
            <v>108364</v>
          </cell>
          <cell r="D40">
            <v>-6953733.1100000003</v>
          </cell>
        </row>
        <row r="41">
          <cell r="A41" t="str">
            <v>108365CA</v>
          </cell>
          <cell r="B41" t="str">
            <v>108365</v>
          </cell>
          <cell r="D41">
            <v>-12019794.039999999</v>
          </cell>
        </row>
        <row r="42">
          <cell r="A42" t="str">
            <v>108365ID</v>
          </cell>
          <cell r="B42" t="str">
            <v>108365</v>
          </cell>
          <cell r="D42">
            <v>-12102707.880000001</v>
          </cell>
        </row>
        <row r="43">
          <cell r="A43" t="str">
            <v>108365OR</v>
          </cell>
          <cell r="B43" t="str">
            <v>108365</v>
          </cell>
          <cell r="D43">
            <v>-107859068.2</v>
          </cell>
        </row>
        <row r="44">
          <cell r="A44" t="str">
            <v>108365UT</v>
          </cell>
          <cell r="B44" t="str">
            <v>108365</v>
          </cell>
          <cell r="D44">
            <v>-56867745.020000003</v>
          </cell>
        </row>
        <row r="45">
          <cell r="A45" t="str">
            <v>108365WA</v>
          </cell>
          <cell r="B45" t="str">
            <v>108365</v>
          </cell>
          <cell r="D45">
            <v>-20664601.98</v>
          </cell>
        </row>
        <row r="46">
          <cell r="A46" t="str">
            <v>108365WYP</v>
          </cell>
          <cell r="B46" t="str">
            <v>108365</v>
          </cell>
          <cell r="D46">
            <v>-32053673.199999999</v>
          </cell>
        </row>
        <row r="47">
          <cell r="A47" t="str">
            <v>108365WYU</v>
          </cell>
          <cell r="B47" t="str">
            <v>108365</v>
          </cell>
          <cell r="D47">
            <v>-2750945.8</v>
          </cell>
        </row>
        <row r="48">
          <cell r="A48" t="str">
            <v>108366CA</v>
          </cell>
          <cell r="B48" t="str">
            <v>108366</v>
          </cell>
          <cell r="D48">
            <v>-3105669.24</v>
          </cell>
        </row>
        <row r="49">
          <cell r="A49" t="str">
            <v>108366ID</v>
          </cell>
          <cell r="B49" t="str">
            <v>108366</v>
          </cell>
          <cell r="D49">
            <v>-3195148.12</v>
          </cell>
        </row>
        <row r="50">
          <cell r="A50" t="str">
            <v>108366OR</v>
          </cell>
          <cell r="B50" t="str">
            <v>108366</v>
          </cell>
          <cell r="D50">
            <v>-37457657.460000001</v>
          </cell>
        </row>
        <row r="51">
          <cell r="A51" t="str">
            <v>108366UT</v>
          </cell>
          <cell r="B51" t="str">
            <v>108366</v>
          </cell>
          <cell r="D51">
            <v>-56270307.590000004</v>
          </cell>
        </row>
        <row r="52">
          <cell r="A52" t="str">
            <v>108366WA</v>
          </cell>
          <cell r="B52" t="str">
            <v>108366</v>
          </cell>
          <cell r="D52">
            <v>-3809578.44</v>
          </cell>
        </row>
        <row r="53">
          <cell r="A53" t="str">
            <v>108366WYP</v>
          </cell>
          <cell r="B53" t="str">
            <v>108366</v>
          </cell>
          <cell r="D53">
            <v>-4249185.3600000003</v>
          </cell>
        </row>
        <row r="54">
          <cell r="A54" t="str">
            <v>108366WYU</v>
          </cell>
          <cell r="B54" t="str">
            <v>108366</v>
          </cell>
          <cell r="D54">
            <v>-1625527.53</v>
          </cell>
        </row>
        <row r="55">
          <cell r="A55" t="str">
            <v>108367CA</v>
          </cell>
          <cell r="B55" t="str">
            <v>108367</v>
          </cell>
          <cell r="D55">
            <v>-5310384.45</v>
          </cell>
        </row>
        <row r="56">
          <cell r="A56" t="str">
            <v>108367ID</v>
          </cell>
          <cell r="B56" t="str">
            <v>108367</v>
          </cell>
          <cell r="D56">
            <v>-10346950.08</v>
          </cell>
        </row>
        <row r="57">
          <cell r="A57" t="str">
            <v>108367OR</v>
          </cell>
          <cell r="B57" t="str">
            <v>108367</v>
          </cell>
          <cell r="D57">
            <v>-46156148.740000002</v>
          </cell>
        </row>
        <row r="58">
          <cell r="A58" t="str">
            <v>108367UT</v>
          </cell>
          <cell r="B58" t="str">
            <v>108367</v>
          </cell>
          <cell r="D58">
            <v>-139587204.59999999</v>
          </cell>
        </row>
        <row r="59">
          <cell r="A59" t="str">
            <v>108367WA</v>
          </cell>
          <cell r="B59" t="str">
            <v>108367</v>
          </cell>
          <cell r="D59">
            <v>-5718209.6600000001</v>
          </cell>
        </row>
        <row r="60">
          <cell r="A60" t="str">
            <v>108367WYP</v>
          </cell>
          <cell r="B60" t="str">
            <v>108367</v>
          </cell>
          <cell r="D60">
            <v>-11032777.85</v>
          </cell>
        </row>
        <row r="61">
          <cell r="A61" t="str">
            <v>108367WYU</v>
          </cell>
          <cell r="B61" t="str">
            <v>108367</v>
          </cell>
          <cell r="D61">
            <v>-8536716.5199999996</v>
          </cell>
        </row>
        <row r="62">
          <cell r="A62" t="str">
            <v>108368CA</v>
          </cell>
          <cell r="B62" t="str">
            <v>108368</v>
          </cell>
          <cell r="D62">
            <v>-24654848.800000001</v>
          </cell>
        </row>
        <row r="63">
          <cell r="A63" t="str">
            <v>108368ID</v>
          </cell>
          <cell r="B63" t="str">
            <v>108368</v>
          </cell>
          <cell r="D63">
            <v>-26525954.09</v>
          </cell>
        </row>
        <row r="64">
          <cell r="A64" t="str">
            <v>108368OR</v>
          </cell>
          <cell r="B64" t="str">
            <v>108368</v>
          </cell>
          <cell r="D64">
            <v>-134737844</v>
          </cell>
        </row>
        <row r="65">
          <cell r="A65" t="str">
            <v>108368UT</v>
          </cell>
          <cell r="B65" t="str">
            <v>108368</v>
          </cell>
          <cell r="D65">
            <v>-107056317.26000001</v>
          </cell>
        </row>
        <row r="66">
          <cell r="A66" t="str">
            <v>108368WA</v>
          </cell>
          <cell r="B66" t="str">
            <v>108368</v>
          </cell>
          <cell r="D66">
            <v>-28933080.420000002</v>
          </cell>
        </row>
        <row r="67">
          <cell r="A67" t="str">
            <v>108368WYP</v>
          </cell>
          <cell r="B67" t="str">
            <v>108368</v>
          </cell>
          <cell r="D67">
            <v>-23464746.960000001</v>
          </cell>
        </row>
        <row r="68">
          <cell r="A68" t="str">
            <v>108368WYU</v>
          </cell>
          <cell r="B68" t="str">
            <v>108368</v>
          </cell>
          <cell r="D68">
            <v>-4454741.95</v>
          </cell>
        </row>
        <row r="69">
          <cell r="A69" t="str">
            <v>108369CA</v>
          </cell>
          <cell r="B69" t="str">
            <v>108369</v>
          </cell>
          <cell r="D69">
            <v>-5002235.82</v>
          </cell>
        </row>
        <row r="70">
          <cell r="A70" t="str">
            <v>108369ID</v>
          </cell>
          <cell r="B70" t="str">
            <v>108369</v>
          </cell>
          <cell r="D70">
            <v>-10591120.82</v>
          </cell>
        </row>
        <row r="71">
          <cell r="A71" t="str">
            <v>108369OR</v>
          </cell>
          <cell r="B71" t="str">
            <v>108369</v>
          </cell>
          <cell r="D71">
            <v>-51423280.240000002</v>
          </cell>
        </row>
        <row r="72">
          <cell r="A72" t="str">
            <v>108369UT</v>
          </cell>
          <cell r="B72" t="str">
            <v>108369</v>
          </cell>
          <cell r="D72">
            <v>-57879532.899999999</v>
          </cell>
        </row>
        <row r="73">
          <cell r="A73" t="str">
            <v>108369WA</v>
          </cell>
          <cell r="B73" t="str">
            <v>108369</v>
          </cell>
          <cell r="D73">
            <v>-11708433.67</v>
          </cell>
        </row>
        <row r="74">
          <cell r="A74" t="str">
            <v>108369WYP</v>
          </cell>
          <cell r="B74" t="str">
            <v>108369</v>
          </cell>
          <cell r="D74">
            <v>-8588969.4499999993</v>
          </cell>
        </row>
        <row r="75">
          <cell r="A75" t="str">
            <v>108369WYU</v>
          </cell>
          <cell r="B75" t="str">
            <v>108369</v>
          </cell>
          <cell r="D75">
            <v>-1581229.85</v>
          </cell>
        </row>
        <row r="76">
          <cell r="A76" t="str">
            <v>108370CA</v>
          </cell>
          <cell r="B76" t="str">
            <v>108370</v>
          </cell>
          <cell r="D76">
            <v>-1642697.09</v>
          </cell>
        </row>
        <row r="77">
          <cell r="A77" t="str">
            <v>108370ID</v>
          </cell>
          <cell r="B77" t="str">
            <v>108370</v>
          </cell>
          <cell r="D77">
            <v>-5578850.5099999998</v>
          </cell>
        </row>
        <row r="78">
          <cell r="A78" t="str">
            <v>108370OR</v>
          </cell>
          <cell r="B78" t="str">
            <v>108370</v>
          </cell>
          <cell r="D78">
            <v>-28303592.690000001</v>
          </cell>
        </row>
        <row r="79">
          <cell r="A79" t="str">
            <v>108370UT</v>
          </cell>
          <cell r="B79" t="str">
            <v>108370</v>
          </cell>
          <cell r="D79">
            <v>-39179521.43</v>
          </cell>
        </row>
        <row r="80">
          <cell r="A80" t="str">
            <v>108370WA</v>
          </cell>
          <cell r="B80" t="str">
            <v>108370</v>
          </cell>
          <cell r="D80">
            <v>-6556056.9699999997</v>
          </cell>
        </row>
        <row r="81">
          <cell r="A81" t="str">
            <v>108370WYP</v>
          </cell>
          <cell r="B81" t="str">
            <v>108370</v>
          </cell>
          <cell r="D81">
            <v>-5569473.3300000001</v>
          </cell>
        </row>
        <row r="82">
          <cell r="A82" t="str">
            <v>108370WYU</v>
          </cell>
          <cell r="B82" t="str">
            <v>108370</v>
          </cell>
          <cell r="D82">
            <v>-1421387.31</v>
          </cell>
        </row>
        <row r="83">
          <cell r="A83" t="str">
            <v>108371CA</v>
          </cell>
          <cell r="B83" t="str">
            <v>108371</v>
          </cell>
          <cell r="D83">
            <v>-92032.49</v>
          </cell>
        </row>
        <row r="84">
          <cell r="A84" t="str">
            <v>108371ID</v>
          </cell>
          <cell r="B84" t="str">
            <v>108371</v>
          </cell>
          <cell r="D84">
            <v>-133094.66</v>
          </cell>
        </row>
        <row r="85">
          <cell r="A85" t="str">
            <v>108371OR</v>
          </cell>
          <cell r="B85" t="str">
            <v>108371</v>
          </cell>
          <cell r="D85">
            <v>-1539543.05</v>
          </cell>
        </row>
        <row r="86">
          <cell r="A86" t="str">
            <v>108371UT</v>
          </cell>
          <cell r="B86" t="str">
            <v>108371</v>
          </cell>
          <cell r="D86">
            <v>-3256918.52</v>
          </cell>
        </row>
        <row r="87">
          <cell r="A87" t="str">
            <v>108371WA</v>
          </cell>
          <cell r="B87" t="str">
            <v>108371</v>
          </cell>
          <cell r="D87">
            <v>-295435.81</v>
          </cell>
        </row>
        <row r="88">
          <cell r="A88" t="str">
            <v>108371WYP</v>
          </cell>
          <cell r="B88" t="str">
            <v>108371</v>
          </cell>
          <cell r="D88">
            <v>-420171.93</v>
          </cell>
        </row>
        <row r="89">
          <cell r="A89" t="str">
            <v>108371WYU</v>
          </cell>
          <cell r="B89" t="str">
            <v>108371</v>
          </cell>
          <cell r="D89">
            <v>-66059.199999999997</v>
          </cell>
        </row>
        <row r="90">
          <cell r="A90" t="str">
            <v>108372ID</v>
          </cell>
          <cell r="B90" t="str">
            <v>108372</v>
          </cell>
          <cell r="D90">
            <v>-4552.45</v>
          </cell>
        </row>
        <row r="91">
          <cell r="A91" t="str">
            <v>108372UT</v>
          </cell>
          <cell r="B91" t="str">
            <v>108372</v>
          </cell>
          <cell r="D91">
            <v>-35840.639999999999</v>
          </cell>
        </row>
        <row r="92">
          <cell r="A92" t="str">
            <v>108373CA</v>
          </cell>
          <cell r="B92" t="str">
            <v>108373</v>
          </cell>
          <cell r="D92">
            <v>-452460.25</v>
          </cell>
        </row>
        <row r="93">
          <cell r="A93" t="str">
            <v>108373ID</v>
          </cell>
          <cell r="B93" t="str">
            <v>108373</v>
          </cell>
          <cell r="D93">
            <v>-261421.23</v>
          </cell>
        </row>
        <row r="94">
          <cell r="A94" t="str">
            <v>108373OR</v>
          </cell>
          <cell r="B94" t="str">
            <v>108373</v>
          </cell>
          <cell r="D94">
            <v>-6997312.9299999997</v>
          </cell>
        </row>
        <row r="95">
          <cell r="A95" t="str">
            <v>108373UT</v>
          </cell>
          <cell r="B95" t="str">
            <v>108373</v>
          </cell>
          <cell r="D95">
            <v>-9322838.7899999991</v>
          </cell>
        </row>
        <row r="96">
          <cell r="A96" t="str">
            <v>108373WA</v>
          </cell>
          <cell r="B96" t="str">
            <v>108373</v>
          </cell>
          <cell r="D96">
            <v>-1612871.17</v>
          </cell>
        </row>
        <row r="97">
          <cell r="A97" t="str">
            <v>108373WYP</v>
          </cell>
          <cell r="B97" t="str">
            <v>108373</v>
          </cell>
          <cell r="D97">
            <v>-1296511.45</v>
          </cell>
        </row>
        <row r="98">
          <cell r="A98" t="str">
            <v>108373WYU</v>
          </cell>
          <cell r="B98" t="str">
            <v>108373</v>
          </cell>
          <cell r="D98">
            <v>-505061.01</v>
          </cell>
        </row>
        <row r="99">
          <cell r="A99" t="str">
            <v>108GPCA</v>
          </cell>
          <cell r="B99" t="str">
            <v>108GP</v>
          </cell>
          <cell r="D99">
            <v>-4466454.6399999997</v>
          </cell>
        </row>
        <row r="100">
          <cell r="A100" t="str">
            <v>108GPCN</v>
          </cell>
          <cell r="B100" t="str">
            <v>108GP</v>
          </cell>
          <cell r="D100">
            <v>-6252191.8799999999</v>
          </cell>
        </row>
        <row r="101">
          <cell r="A101" t="str">
            <v>108GPDGP</v>
          </cell>
          <cell r="B101" t="str">
            <v>108GP</v>
          </cell>
          <cell r="D101">
            <v>-8314784.46</v>
          </cell>
        </row>
        <row r="102">
          <cell r="A102" t="str">
            <v>108GPDGU</v>
          </cell>
          <cell r="B102" t="str">
            <v>108GP</v>
          </cell>
          <cell r="D102">
            <v>-15161624.390000001</v>
          </cell>
        </row>
        <row r="103">
          <cell r="A103" t="str">
            <v>108GPID</v>
          </cell>
          <cell r="B103" t="str">
            <v>108GP</v>
          </cell>
          <cell r="D103">
            <v>-12341453.6</v>
          </cell>
        </row>
        <row r="104">
          <cell r="A104" t="str">
            <v>108GPOR</v>
          </cell>
          <cell r="B104" t="str">
            <v>108GP</v>
          </cell>
          <cell r="D104">
            <v>-45832984.170000002</v>
          </cell>
        </row>
        <row r="105">
          <cell r="A105" t="str">
            <v>108GPSE</v>
          </cell>
          <cell r="B105" t="str">
            <v>108GP</v>
          </cell>
          <cell r="D105">
            <v>-494058.36</v>
          </cell>
        </row>
        <row r="106">
          <cell r="A106" t="str">
            <v>108GPSG</v>
          </cell>
          <cell r="B106" t="str">
            <v>108GP</v>
          </cell>
          <cell r="D106">
            <v>-41919497.390000001</v>
          </cell>
        </row>
        <row r="107">
          <cell r="A107" t="str">
            <v>108GPSO</v>
          </cell>
          <cell r="B107" t="str">
            <v>108GP</v>
          </cell>
          <cell r="D107">
            <v>-97093727.999999955</v>
          </cell>
        </row>
        <row r="108">
          <cell r="A108" t="str">
            <v>108GPSSGCH</v>
          </cell>
          <cell r="B108" t="str">
            <v>108GP</v>
          </cell>
          <cell r="D108">
            <v>-3098868.13</v>
          </cell>
        </row>
        <row r="109">
          <cell r="A109" t="str">
            <v>108GPSSGCT</v>
          </cell>
          <cell r="B109" t="str">
            <v>108GP</v>
          </cell>
          <cell r="D109">
            <v>-60639.91</v>
          </cell>
        </row>
        <row r="110">
          <cell r="A110" t="str">
            <v>108GPUT</v>
          </cell>
          <cell r="B110" t="str">
            <v>108GP</v>
          </cell>
          <cell r="D110">
            <v>-52542821.009999998</v>
          </cell>
        </row>
        <row r="111">
          <cell r="A111" t="str">
            <v>108GPWA</v>
          </cell>
          <cell r="B111" t="str">
            <v>108GP</v>
          </cell>
          <cell r="D111">
            <v>-14188396.07</v>
          </cell>
        </row>
        <row r="112">
          <cell r="A112" t="str">
            <v>108GPWYP</v>
          </cell>
          <cell r="B112" t="str">
            <v>108GP</v>
          </cell>
          <cell r="D112">
            <v>-16930812.829999998</v>
          </cell>
        </row>
        <row r="113">
          <cell r="A113" t="str">
            <v>108GPWYU</v>
          </cell>
          <cell r="B113" t="str">
            <v>108GP</v>
          </cell>
          <cell r="D113">
            <v>-4256910.66</v>
          </cell>
        </row>
        <row r="114">
          <cell r="A114" t="str">
            <v>108HPDGP</v>
          </cell>
          <cell r="B114" t="str">
            <v>108HP</v>
          </cell>
          <cell r="D114">
            <v>-149511800.61000001</v>
          </cell>
        </row>
        <row r="115">
          <cell r="A115" t="str">
            <v>108HPDGU</v>
          </cell>
          <cell r="B115" t="str">
            <v>108HP</v>
          </cell>
          <cell r="D115">
            <v>-26377027.41</v>
          </cell>
        </row>
        <row r="116">
          <cell r="A116" t="str">
            <v>108HPSG-P</v>
          </cell>
          <cell r="B116" t="str">
            <v>108HP</v>
          </cell>
          <cell r="D116">
            <v>-42009755.439999998</v>
          </cell>
        </row>
        <row r="117">
          <cell r="A117" t="str">
            <v>108HPSG-U</v>
          </cell>
          <cell r="B117" t="str">
            <v>108HP</v>
          </cell>
          <cell r="D117">
            <v>-13788588.460000001</v>
          </cell>
        </row>
        <row r="118">
          <cell r="A118" t="str">
            <v>108MPSE</v>
          </cell>
          <cell r="B118" t="str">
            <v>108MP</v>
          </cell>
          <cell r="D118">
            <v>-156753129.77000001</v>
          </cell>
        </row>
        <row r="119">
          <cell r="A119" t="str">
            <v>108OPDGU</v>
          </cell>
          <cell r="B119" t="str">
            <v>108OP</v>
          </cell>
          <cell r="D119">
            <v>-1878217.04</v>
          </cell>
        </row>
        <row r="120">
          <cell r="A120" t="str">
            <v>108OPSG</v>
          </cell>
          <cell r="B120" t="str">
            <v>108OP</v>
          </cell>
          <cell r="D120">
            <v>-73684231.079999998</v>
          </cell>
        </row>
        <row r="121">
          <cell r="A121" t="str">
            <v>108OPSSGCT</v>
          </cell>
          <cell r="B121" t="str">
            <v>108OP</v>
          </cell>
          <cell r="D121">
            <v>-14778200</v>
          </cell>
        </row>
        <row r="122">
          <cell r="A122" t="str">
            <v>108SPDGP</v>
          </cell>
          <cell r="B122" t="str">
            <v>108SP</v>
          </cell>
          <cell r="D122">
            <v>-827113833.07000005</v>
          </cell>
        </row>
        <row r="123">
          <cell r="A123" t="str">
            <v>108SPDGU</v>
          </cell>
          <cell r="B123" t="str">
            <v>108SP</v>
          </cell>
          <cell r="D123">
            <v>-905984690.70000005</v>
          </cell>
        </row>
        <row r="124">
          <cell r="A124" t="str">
            <v>108SPSG</v>
          </cell>
          <cell r="B124" t="str">
            <v>108SP</v>
          </cell>
          <cell r="D124">
            <v>-461358477.37</v>
          </cell>
        </row>
        <row r="125">
          <cell r="A125" t="str">
            <v>108SPSSGCH</v>
          </cell>
          <cell r="B125" t="str">
            <v>108SP</v>
          </cell>
          <cell r="D125">
            <v>-215914211.47</v>
          </cell>
        </row>
        <row r="126">
          <cell r="A126" t="str">
            <v>108TPDGP</v>
          </cell>
          <cell r="B126" t="str">
            <v>108TP</v>
          </cell>
          <cell r="D126">
            <v>-363435824.63</v>
          </cell>
        </row>
        <row r="127">
          <cell r="A127" t="str">
            <v>108TPDGU</v>
          </cell>
          <cell r="B127" t="str">
            <v>108TP</v>
          </cell>
          <cell r="D127">
            <v>-364972988.42000002</v>
          </cell>
        </row>
        <row r="128">
          <cell r="A128" t="str">
            <v>108TPSG</v>
          </cell>
          <cell r="B128" t="str">
            <v>108TP</v>
          </cell>
          <cell r="D128">
            <v>-321739158.87</v>
          </cell>
        </row>
        <row r="129">
          <cell r="A129" t="str">
            <v>111GPCA</v>
          </cell>
          <cell r="B129" t="str">
            <v>111GP</v>
          </cell>
          <cell r="D129">
            <v>-721054.56</v>
          </cell>
        </row>
        <row r="130">
          <cell r="A130" t="str">
            <v>111GPCN</v>
          </cell>
          <cell r="B130" t="str">
            <v>111GP</v>
          </cell>
          <cell r="D130">
            <v>-1850277.3</v>
          </cell>
        </row>
        <row r="131">
          <cell r="A131" t="str">
            <v>111GPOR</v>
          </cell>
          <cell r="B131" t="str">
            <v>111GP</v>
          </cell>
          <cell r="D131">
            <v>-8641206.8100000005</v>
          </cell>
        </row>
        <row r="132">
          <cell r="A132" t="str">
            <v>111GPSG</v>
          </cell>
          <cell r="B132" t="str">
            <v>111GP</v>
          </cell>
          <cell r="D132">
            <v>-544002.32999999996</v>
          </cell>
        </row>
        <row r="133">
          <cell r="A133" t="str">
            <v>111GPSO</v>
          </cell>
          <cell r="B133" t="str">
            <v>111GP</v>
          </cell>
          <cell r="D133">
            <v>-6485640.6900000004</v>
          </cell>
        </row>
        <row r="134">
          <cell r="A134" t="str">
            <v>111GPUT</v>
          </cell>
          <cell r="B134" t="str">
            <v>111GP</v>
          </cell>
          <cell r="D134">
            <v>-9200.57</v>
          </cell>
        </row>
        <row r="135">
          <cell r="A135" t="str">
            <v>111GPWA</v>
          </cell>
          <cell r="B135" t="str">
            <v>111GP</v>
          </cell>
          <cell r="D135">
            <v>-1243982.1499999999</v>
          </cell>
        </row>
        <row r="136">
          <cell r="A136" t="str">
            <v>111GPWYP</v>
          </cell>
          <cell r="B136" t="str">
            <v>111GP</v>
          </cell>
          <cell r="D136">
            <v>-6142339.3799999999</v>
          </cell>
        </row>
        <row r="137">
          <cell r="A137" t="str">
            <v>111GPWYU</v>
          </cell>
          <cell r="B137" t="str">
            <v>111GP</v>
          </cell>
          <cell r="D137">
            <v>-25295.89</v>
          </cell>
        </row>
        <row r="138">
          <cell r="A138" t="str">
            <v>111HPDGP</v>
          </cell>
          <cell r="B138" t="str">
            <v>111HP</v>
          </cell>
          <cell r="D138">
            <v>-344575.42</v>
          </cell>
        </row>
        <row r="139">
          <cell r="A139" t="str">
            <v>111HPSG-P</v>
          </cell>
          <cell r="B139" t="str">
            <v>111HP</v>
          </cell>
          <cell r="D139">
            <v>-3016.74</v>
          </cell>
        </row>
        <row r="140">
          <cell r="A140" t="str">
            <v>111HPSG-U</v>
          </cell>
          <cell r="B140" t="str">
            <v>111HP</v>
          </cell>
          <cell r="D140">
            <v>-292432.05</v>
          </cell>
        </row>
        <row r="141">
          <cell r="A141" t="str">
            <v>111IPCN</v>
          </cell>
          <cell r="B141" t="str">
            <v>111IP</v>
          </cell>
          <cell r="D141">
            <v>-77181052.680000007</v>
          </cell>
        </row>
        <row r="142">
          <cell r="A142" t="str">
            <v>111IPDGP</v>
          </cell>
          <cell r="B142" t="str">
            <v>111IP</v>
          </cell>
          <cell r="D142">
            <v>-2844878.23</v>
          </cell>
        </row>
        <row r="143">
          <cell r="A143" t="str">
            <v>111IPDGU</v>
          </cell>
          <cell r="B143" t="str">
            <v>111IP</v>
          </cell>
          <cell r="D143">
            <v>-330314.71000000002</v>
          </cell>
        </row>
        <row r="144">
          <cell r="A144" t="str">
            <v>111IPID</v>
          </cell>
          <cell r="B144" t="str">
            <v>111IP</v>
          </cell>
          <cell r="D144">
            <v>-685032.4</v>
          </cell>
        </row>
        <row r="145">
          <cell r="A145" t="str">
            <v>111IPOR</v>
          </cell>
          <cell r="B145" t="str">
            <v>111IP</v>
          </cell>
          <cell r="D145">
            <v>-15187.93</v>
          </cell>
        </row>
        <row r="146">
          <cell r="A146" t="str">
            <v>111IPSE</v>
          </cell>
          <cell r="B146" t="str">
            <v>111IP</v>
          </cell>
          <cell r="D146">
            <v>-765903.59</v>
          </cell>
        </row>
        <row r="147">
          <cell r="A147" t="str">
            <v>111IPSG</v>
          </cell>
          <cell r="B147" t="str">
            <v>111IP</v>
          </cell>
          <cell r="D147">
            <v>-31899735.43</v>
          </cell>
        </row>
        <row r="148">
          <cell r="A148" t="str">
            <v>111IPSG-P</v>
          </cell>
          <cell r="B148" t="str">
            <v>111IP</v>
          </cell>
          <cell r="D148">
            <v>-9679396.3900000006</v>
          </cell>
        </row>
        <row r="149">
          <cell r="A149" t="str">
            <v>111IPSG-U</v>
          </cell>
          <cell r="B149" t="str">
            <v>111IP</v>
          </cell>
          <cell r="D149">
            <v>-2799243.99</v>
          </cell>
        </row>
        <row r="150">
          <cell r="A150" t="str">
            <v>111IPSO</v>
          </cell>
          <cell r="B150" t="str">
            <v>111IP</v>
          </cell>
          <cell r="D150">
            <v>-236039862.56</v>
          </cell>
        </row>
        <row r="151">
          <cell r="A151" t="str">
            <v>111IPSSGCH</v>
          </cell>
          <cell r="B151" t="str">
            <v>111IP</v>
          </cell>
          <cell r="D151">
            <v>-17090.77</v>
          </cell>
        </row>
        <row r="152">
          <cell r="A152" t="str">
            <v>111IPUT</v>
          </cell>
          <cell r="B152" t="str">
            <v>111IP</v>
          </cell>
          <cell r="D152">
            <v>-4222.8500000000004</v>
          </cell>
        </row>
        <row r="153">
          <cell r="A153" t="str">
            <v>111IPWA</v>
          </cell>
          <cell r="B153" t="str">
            <v>111IP</v>
          </cell>
          <cell r="D153">
            <v>-760.58</v>
          </cell>
        </row>
        <row r="154">
          <cell r="A154" t="str">
            <v>111IPWYP</v>
          </cell>
          <cell r="B154" t="str">
            <v>111IP</v>
          </cell>
          <cell r="D154">
            <v>-10251.629999999999</v>
          </cell>
        </row>
        <row r="155">
          <cell r="A155" t="str">
            <v>111SPSSGCT</v>
          </cell>
          <cell r="B155" t="str">
            <v>111SP</v>
          </cell>
          <cell r="D155">
            <v>-476004.06</v>
          </cell>
        </row>
        <row r="156">
          <cell r="A156" t="str">
            <v>114DGP</v>
          </cell>
          <cell r="B156" t="str">
            <v>114</v>
          </cell>
          <cell r="D156">
            <v>14560710.68</v>
          </cell>
        </row>
        <row r="157">
          <cell r="A157" t="str">
            <v>114SG</v>
          </cell>
          <cell r="B157" t="str">
            <v>114</v>
          </cell>
          <cell r="D157">
            <v>142633069.06999999</v>
          </cell>
        </row>
        <row r="158">
          <cell r="A158" t="str">
            <v>115DGP</v>
          </cell>
          <cell r="B158" t="str">
            <v>115</v>
          </cell>
          <cell r="D158">
            <v>-10571539.84</v>
          </cell>
        </row>
        <row r="159">
          <cell r="A159" t="str">
            <v>115SG</v>
          </cell>
          <cell r="B159" t="str">
            <v>115</v>
          </cell>
          <cell r="D159">
            <v>-72056950.760000005</v>
          </cell>
        </row>
        <row r="160">
          <cell r="A160" t="str">
            <v>124CA</v>
          </cell>
          <cell r="B160" t="str">
            <v>124</v>
          </cell>
          <cell r="D160">
            <v>425752.48</v>
          </cell>
        </row>
        <row r="161">
          <cell r="A161" t="str">
            <v>124ID</v>
          </cell>
          <cell r="B161" t="str">
            <v>124</v>
          </cell>
          <cell r="D161">
            <v>40287.769999999997</v>
          </cell>
        </row>
        <row r="162">
          <cell r="A162" t="str">
            <v>124MT</v>
          </cell>
          <cell r="B162" t="str">
            <v>124</v>
          </cell>
          <cell r="D162">
            <v>0</v>
          </cell>
        </row>
        <row r="163">
          <cell r="A163" t="str">
            <v>124OR</v>
          </cell>
          <cell r="B163" t="str">
            <v>124</v>
          </cell>
          <cell r="D163">
            <v>0.17</v>
          </cell>
        </row>
        <row r="164">
          <cell r="A164" t="str">
            <v>124OTHER</v>
          </cell>
          <cell r="B164" t="str">
            <v>124</v>
          </cell>
          <cell r="D164">
            <v>-3326065.25</v>
          </cell>
        </row>
        <row r="165">
          <cell r="A165" t="str">
            <v>124SO</v>
          </cell>
          <cell r="B165" t="str">
            <v>124</v>
          </cell>
          <cell r="D165">
            <v>-2462.9699999999998</v>
          </cell>
        </row>
        <row r="166">
          <cell r="A166" t="str">
            <v>124UT</v>
          </cell>
          <cell r="B166" t="str">
            <v>124</v>
          </cell>
          <cell r="D166">
            <v>5648477.3099999996</v>
          </cell>
        </row>
        <row r="167">
          <cell r="A167" t="str">
            <v>124WA</v>
          </cell>
          <cell r="B167" t="str">
            <v>124</v>
          </cell>
          <cell r="D167">
            <v>2114865.5</v>
          </cell>
        </row>
        <row r="168">
          <cell r="A168" t="str">
            <v>124WYP</v>
          </cell>
          <cell r="B168" t="str">
            <v>124</v>
          </cell>
          <cell r="D168">
            <v>117215.94</v>
          </cell>
        </row>
        <row r="169">
          <cell r="A169" t="str">
            <v>124WYU</v>
          </cell>
          <cell r="B169" t="str">
            <v>124</v>
          </cell>
          <cell r="D169">
            <v>13132.83</v>
          </cell>
        </row>
        <row r="170">
          <cell r="A170" t="str">
            <v>131SNP</v>
          </cell>
          <cell r="B170" t="str">
            <v>131</v>
          </cell>
          <cell r="D170">
            <v>10619911.5300675</v>
          </cell>
        </row>
        <row r="171">
          <cell r="A171" t="str">
            <v>135SG</v>
          </cell>
          <cell r="B171" t="str">
            <v>135</v>
          </cell>
          <cell r="D171">
            <v>2899.166666566</v>
          </cell>
        </row>
        <row r="172">
          <cell r="A172" t="str">
            <v>141SO</v>
          </cell>
          <cell r="B172" t="str">
            <v>141</v>
          </cell>
          <cell r="D172">
            <v>1043169.9083333299</v>
          </cell>
        </row>
        <row r="173">
          <cell r="A173" t="str">
            <v>143SO</v>
          </cell>
          <cell r="B173" t="str">
            <v>143</v>
          </cell>
          <cell r="D173">
            <v>19811284.4967167</v>
          </cell>
        </row>
        <row r="174">
          <cell r="A174" t="str">
            <v>151SE</v>
          </cell>
          <cell r="B174" t="str">
            <v>151</v>
          </cell>
          <cell r="D174">
            <v>98477314.840000004</v>
          </cell>
        </row>
        <row r="175">
          <cell r="A175" t="str">
            <v>151SSECH</v>
          </cell>
          <cell r="B175" t="str">
            <v>151</v>
          </cell>
          <cell r="D175">
            <v>7980421.1500000004</v>
          </cell>
        </row>
        <row r="176">
          <cell r="A176" t="str">
            <v>154CA</v>
          </cell>
          <cell r="B176" t="str">
            <v>154</v>
          </cell>
          <cell r="D176">
            <v>1102563.28</v>
          </cell>
        </row>
        <row r="177">
          <cell r="A177" t="str">
            <v>154ID</v>
          </cell>
          <cell r="B177" t="str">
            <v>154</v>
          </cell>
          <cell r="D177">
            <v>4945929.78</v>
          </cell>
        </row>
        <row r="178">
          <cell r="A178" t="str">
            <v>154OR</v>
          </cell>
          <cell r="B178" t="str">
            <v>154</v>
          </cell>
          <cell r="D178">
            <v>24130029.760000002</v>
          </cell>
        </row>
        <row r="179">
          <cell r="A179" t="str">
            <v>154SE</v>
          </cell>
          <cell r="B179" t="str">
            <v>154</v>
          </cell>
          <cell r="D179">
            <v>3982452.06</v>
          </cell>
        </row>
        <row r="180">
          <cell r="A180" t="str">
            <v>154SG</v>
          </cell>
          <cell r="B180" t="str">
            <v>154</v>
          </cell>
          <cell r="D180">
            <v>1793870.84</v>
          </cell>
        </row>
        <row r="181">
          <cell r="A181" t="str">
            <v>154SNPD</v>
          </cell>
          <cell r="B181" t="str">
            <v>154</v>
          </cell>
          <cell r="D181">
            <v>-4566192.3499999996</v>
          </cell>
        </row>
        <row r="182">
          <cell r="A182" t="str">
            <v>154SNPPH</v>
          </cell>
          <cell r="B182" t="str">
            <v>154</v>
          </cell>
          <cell r="D182">
            <v>-21080.639999999999</v>
          </cell>
        </row>
        <row r="183">
          <cell r="A183" t="str">
            <v>154SNPPS</v>
          </cell>
          <cell r="B183" t="str">
            <v>154</v>
          </cell>
          <cell r="D183">
            <v>68557160.170000002</v>
          </cell>
        </row>
        <row r="184">
          <cell r="A184" t="str">
            <v>154SO</v>
          </cell>
          <cell r="B184" t="str">
            <v>154</v>
          </cell>
          <cell r="D184">
            <v>425988.94</v>
          </cell>
        </row>
        <row r="185">
          <cell r="A185" t="str">
            <v>154SSGCH</v>
          </cell>
          <cell r="B185" t="str">
            <v>154</v>
          </cell>
          <cell r="D185">
            <v>0</v>
          </cell>
        </row>
        <row r="186">
          <cell r="A186" t="str">
            <v>154UT</v>
          </cell>
          <cell r="B186" t="str">
            <v>154</v>
          </cell>
          <cell r="D186">
            <v>34604859.460000001</v>
          </cell>
        </row>
        <row r="187">
          <cell r="A187" t="str">
            <v>154WA</v>
          </cell>
          <cell r="B187" t="str">
            <v>154</v>
          </cell>
          <cell r="D187">
            <v>5422271.7699999996</v>
          </cell>
        </row>
        <row r="188">
          <cell r="A188" t="str">
            <v>154WYP</v>
          </cell>
          <cell r="B188" t="str">
            <v>154</v>
          </cell>
          <cell r="D188">
            <v>7836846.3899999997</v>
          </cell>
        </row>
        <row r="189">
          <cell r="A189" t="str">
            <v>154WYU</v>
          </cell>
          <cell r="B189" t="str">
            <v>154</v>
          </cell>
          <cell r="D189">
            <v>1047826.08</v>
          </cell>
        </row>
        <row r="190">
          <cell r="A190" t="str">
            <v>163SO</v>
          </cell>
          <cell r="B190" t="str">
            <v>163</v>
          </cell>
          <cell r="D190">
            <v>0</v>
          </cell>
        </row>
        <row r="191">
          <cell r="A191" t="str">
            <v>165GPS</v>
          </cell>
          <cell r="B191" t="str">
            <v>165</v>
          </cell>
          <cell r="D191">
            <v>214683.88</v>
          </cell>
        </row>
        <row r="192">
          <cell r="A192" t="str">
            <v>165ID</v>
          </cell>
          <cell r="B192" t="str">
            <v>165</v>
          </cell>
          <cell r="D192">
            <v>173502.35</v>
          </cell>
        </row>
        <row r="193">
          <cell r="A193" t="str">
            <v>165OR</v>
          </cell>
          <cell r="B193" t="str">
            <v>165</v>
          </cell>
          <cell r="D193">
            <v>1877076.97</v>
          </cell>
        </row>
        <row r="194">
          <cell r="A194" t="str">
            <v>165OTHER</v>
          </cell>
          <cell r="B194" t="str">
            <v>165</v>
          </cell>
          <cell r="D194">
            <v>0</v>
          </cell>
        </row>
        <row r="195">
          <cell r="A195" t="str">
            <v>165SE</v>
          </cell>
          <cell r="B195" t="str">
            <v>165</v>
          </cell>
          <cell r="D195">
            <v>2415202.38</v>
          </cell>
        </row>
        <row r="196">
          <cell r="A196" t="str">
            <v>165SG</v>
          </cell>
          <cell r="B196" t="str">
            <v>165</v>
          </cell>
          <cell r="D196">
            <v>2881363.85</v>
          </cell>
        </row>
        <row r="197">
          <cell r="A197" t="str">
            <v>165SO</v>
          </cell>
          <cell r="B197" t="str">
            <v>165</v>
          </cell>
          <cell r="D197">
            <v>27969043.800000001</v>
          </cell>
        </row>
        <row r="198">
          <cell r="A198" t="str">
            <v>165UT</v>
          </cell>
          <cell r="B198" t="str">
            <v>165</v>
          </cell>
          <cell r="D198">
            <v>3556708.96</v>
          </cell>
        </row>
        <row r="199">
          <cell r="A199" t="str">
            <v>165WA</v>
          </cell>
          <cell r="B199" t="str">
            <v>165</v>
          </cell>
          <cell r="D199">
            <v>0</v>
          </cell>
        </row>
        <row r="200">
          <cell r="A200" t="str">
            <v>165WYP</v>
          </cell>
          <cell r="B200" t="str">
            <v>165</v>
          </cell>
          <cell r="D200">
            <v>0</v>
          </cell>
        </row>
        <row r="201">
          <cell r="A201" t="str">
            <v>165WYU</v>
          </cell>
          <cell r="B201" t="str">
            <v>165</v>
          </cell>
          <cell r="D201">
            <v>0</v>
          </cell>
        </row>
        <row r="202">
          <cell r="A202" t="str">
            <v>18222OR</v>
          </cell>
          <cell r="B202" t="str">
            <v>18222</v>
          </cell>
          <cell r="D202">
            <v>-243499.37</v>
          </cell>
        </row>
        <row r="203">
          <cell r="A203" t="str">
            <v>18222TROJD</v>
          </cell>
          <cell r="B203" t="str">
            <v>18222</v>
          </cell>
          <cell r="D203">
            <v>4287664.9400000004</v>
          </cell>
        </row>
        <row r="204">
          <cell r="A204" t="str">
            <v>18222TROJP</v>
          </cell>
          <cell r="B204" t="str">
            <v>18222</v>
          </cell>
          <cell r="D204">
            <v>2928183.77</v>
          </cell>
        </row>
        <row r="205">
          <cell r="A205" t="str">
            <v>18222WA</v>
          </cell>
          <cell r="B205" t="str">
            <v>18222</v>
          </cell>
          <cell r="D205">
            <v>-988160.16</v>
          </cell>
        </row>
        <row r="206">
          <cell r="A206" t="str">
            <v>182MCA</v>
          </cell>
          <cell r="B206" t="str">
            <v>182M</v>
          </cell>
          <cell r="D206">
            <v>2302131.44</v>
          </cell>
        </row>
        <row r="207">
          <cell r="A207" t="str">
            <v>182MID</v>
          </cell>
          <cell r="B207" t="str">
            <v>182M</v>
          </cell>
          <cell r="D207">
            <v>-303616.53000000003</v>
          </cell>
        </row>
        <row r="208">
          <cell r="A208" t="str">
            <v>182MOR</v>
          </cell>
          <cell r="B208" t="str">
            <v>182M</v>
          </cell>
          <cell r="D208">
            <v>14241794.92</v>
          </cell>
        </row>
        <row r="209">
          <cell r="A209" t="str">
            <v>182MOTHER</v>
          </cell>
          <cell r="B209" t="str">
            <v>182M</v>
          </cell>
          <cell r="D209">
            <v>29475911.559999999</v>
          </cell>
        </row>
        <row r="210">
          <cell r="A210" t="str">
            <v>182MSE</v>
          </cell>
          <cell r="B210" t="str">
            <v>182M</v>
          </cell>
          <cell r="D210">
            <v>0</v>
          </cell>
        </row>
        <row r="211">
          <cell r="A211" t="str">
            <v>182MSG</v>
          </cell>
          <cell r="B211" t="str">
            <v>182M</v>
          </cell>
          <cell r="D211">
            <v>11063985.369999999</v>
          </cell>
        </row>
        <row r="212">
          <cell r="A212" t="str">
            <v>182MSGCT</v>
          </cell>
          <cell r="B212" t="str">
            <v>182M</v>
          </cell>
          <cell r="D212">
            <v>11317785.82</v>
          </cell>
        </row>
        <row r="213">
          <cell r="A213" t="str">
            <v>182MSO</v>
          </cell>
          <cell r="B213" t="str">
            <v>182M</v>
          </cell>
          <cell r="D213">
            <v>5772075.7999999998</v>
          </cell>
        </row>
        <row r="214">
          <cell r="A214" t="str">
            <v>182MUT</v>
          </cell>
          <cell r="B214" t="str">
            <v>182M</v>
          </cell>
          <cell r="D214">
            <v>4850703.8600000003</v>
          </cell>
        </row>
        <row r="215">
          <cell r="A215" t="str">
            <v>182MWA</v>
          </cell>
          <cell r="B215" t="str">
            <v>182M</v>
          </cell>
          <cell r="D215">
            <v>3194262</v>
          </cell>
        </row>
        <row r="216">
          <cell r="A216" t="str">
            <v>182MWYP</v>
          </cell>
          <cell r="B216" t="str">
            <v>182M</v>
          </cell>
          <cell r="D216">
            <v>0</v>
          </cell>
        </row>
        <row r="217">
          <cell r="A217" t="str">
            <v>182MWYU</v>
          </cell>
          <cell r="B217" t="str">
            <v>182M</v>
          </cell>
          <cell r="D217">
            <v>0</v>
          </cell>
        </row>
        <row r="218">
          <cell r="A218" t="str">
            <v>182WCA</v>
          </cell>
          <cell r="B218" t="str">
            <v>182W</v>
          </cell>
          <cell r="D218">
            <v>0</v>
          </cell>
        </row>
        <row r="219">
          <cell r="A219" t="str">
            <v>182WID</v>
          </cell>
          <cell r="B219" t="str">
            <v>182W</v>
          </cell>
          <cell r="D219">
            <v>3847393.86</v>
          </cell>
        </row>
        <row r="220">
          <cell r="A220" t="str">
            <v>182WOTHER</v>
          </cell>
          <cell r="B220" t="str">
            <v>182W</v>
          </cell>
          <cell r="D220">
            <v>2925574</v>
          </cell>
        </row>
        <row r="221">
          <cell r="A221" t="str">
            <v>182WUT</v>
          </cell>
          <cell r="B221" t="str">
            <v>182W</v>
          </cell>
          <cell r="D221">
            <v>1299819.81</v>
          </cell>
        </row>
        <row r="222">
          <cell r="A222" t="str">
            <v>182WWYP</v>
          </cell>
          <cell r="B222" t="str">
            <v>182W</v>
          </cell>
          <cell r="D222">
            <v>285719.49</v>
          </cell>
        </row>
        <row r="223">
          <cell r="A223" t="str">
            <v>182WWYU</v>
          </cell>
          <cell r="B223" t="str">
            <v>182W</v>
          </cell>
          <cell r="D223">
            <v>12313.46</v>
          </cell>
        </row>
        <row r="224">
          <cell r="A224" t="str">
            <v>186MDGP</v>
          </cell>
          <cell r="B224" t="str">
            <v>186M</v>
          </cell>
          <cell r="D224">
            <v>0</v>
          </cell>
        </row>
        <row r="225">
          <cell r="A225" t="str">
            <v>186MID</v>
          </cell>
          <cell r="B225" t="str">
            <v>186M</v>
          </cell>
          <cell r="D225">
            <v>0</v>
          </cell>
        </row>
        <row r="226">
          <cell r="A226" t="str">
            <v>186MOR</v>
          </cell>
          <cell r="B226" t="str">
            <v>186M</v>
          </cell>
          <cell r="D226">
            <v>0</v>
          </cell>
        </row>
        <row r="227">
          <cell r="A227" t="str">
            <v>186MOTHER</v>
          </cell>
          <cell r="B227" t="str">
            <v>186M</v>
          </cell>
          <cell r="D227">
            <v>3824386.63</v>
          </cell>
        </row>
        <row r="228">
          <cell r="A228" t="str">
            <v>186MSE</v>
          </cell>
          <cell r="B228" t="str">
            <v>186M</v>
          </cell>
          <cell r="D228">
            <v>6448563.4900000002</v>
          </cell>
        </row>
        <row r="229">
          <cell r="A229" t="str">
            <v>186MSG</v>
          </cell>
          <cell r="B229" t="str">
            <v>186M</v>
          </cell>
          <cell r="D229">
            <v>38627321.219999999</v>
          </cell>
        </row>
        <row r="230">
          <cell r="A230" t="str">
            <v>186MSO</v>
          </cell>
          <cell r="B230" t="str">
            <v>186M</v>
          </cell>
          <cell r="D230">
            <v>404597.98</v>
          </cell>
        </row>
        <row r="231">
          <cell r="A231" t="str">
            <v>186MWA</v>
          </cell>
          <cell r="B231" t="str">
            <v>186M</v>
          </cell>
          <cell r="D231">
            <v>0</v>
          </cell>
        </row>
        <row r="232">
          <cell r="A232" t="str">
            <v>186WOTHER</v>
          </cell>
          <cell r="B232" t="str">
            <v>186W</v>
          </cell>
          <cell r="D232">
            <v>0</v>
          </cell>
        </row>
        <row r="233">
          <cell r="A233" t="str">
            <v>190BADDEBT</v>
          </cell>
          <cell r="B233" t="str">
            <v>190</v>
          </cell>
          <cell r="D233">
            <v>4726876.17</v>
          </cell>
        </row>
        <row r="234">
          <cell r="A234" t="str">
            <v>190CA</v>
          </cell>
          <cell r="B234" t="str">
            <v>190</v>
          </cell>
          <cell r="D234">
            <v>86267.69</v>
          </cell>
        </row>
        <row r="235">
          <cell r="A235" t="str">
            <v>190CN</v>
          </cell>
          <cell r="B235" t="str">
            <v>190</v>
          </cell>
          <cell r="D235">
            <v>136014.31</v>
          </cell>
        </row>
        <row r="236">
          <cell r="A236" t="str">
            <v>190DGP</v>
          </cell>
          <cell r="B236" t="str">
            <v>190</v>
          </cell>
          <cell r="D236">
            <v>2805.63</v>
          </cell>
        </row>
        <row r="237">
          <cell r="A237" t="str">
            <v>190DGU</v>
          </cell>
          <cell r="B237" t="str">
            <v>190</v>
          </cell>
          <cell r="D237">
            <v>0</v>
          </cell>
        </row>
        <row r="238">
          <cell r="A238" t="str">
            <v>190ID</v>
          </cell>
          <cell r="B238" t="str">
            <v>190</v>
          </cell>
          <cell r="D238">
            <v>209278.36</v>
          </cell>
        </row>
        <row r="239">
          <cell r="A239" t="str">
            <v>190MT</v>
          </cell>
          <cell r="B239" t="str">
            <v>190</v>
          </cell>
          <cell r="D239">
            <v>0</v>
          </cell>
        </row>
        <row r="240">
          <cell r="A240" t="str">
            <v>190OR</v>
          </cell>
          <cell r="B240" t="str">
            <v>190</v>
          </cell>
          <cell r="D240">
            <v>837294.68</v>
          </cell>
        </row>
        <row r="241">
          <cell r="A241" t="str">
            <v>190OTHER</v>
          </cell>
          <cell r="B241" t="str">
            <v>190</v>
          </cell>
          <cell r="D241">
            <v>9785239.8200000003</v>
          </cell>
        </row>
        <row r="242">
          <cell r="A242" t="str">
            <v>190SE</v>
          </cell>
          <cell r="B242" t="str">
            <v>190</v>
          </cell>
          <cell r="D242">
            <v>11286664.130000001</v>
          </cell>
        </row>
        <row r="243">
          <cell r="A243" t="str">
            <v>190SG</v>
          </cell>
          <cell r="B243" t="str">
            <v>190</v>
          </cell>
          <cell r="D243">
            <v>5151612.43</v>
          </cell>
        </row>
        <row r="244">
          <cell r="A244" t="str">
            <v>190SNP</v>
          </cell>
          <cell r="B244" t="str">
            <v>190</v>
          </cell>
          <cell r="D244">
            <v>21315.26</v>
          </cell>
        </row>
        <row r="245">
          <cell r="A245" t="str">
            <v>190SNPD</v>
          </cell>
          <cell r="B245" t="str">
            <v>190</v>
          </cell>
          <cell r="D245">
            <v>749974.61</v>
          </cell>
        </row>
        <row r="246">
          <cell r="A246" t="str">
            <v>190SO</v>
          </cell>
          <cell r="B246" t="str">
            <v>190</v>
          </cell>
          <cell r="D246">
            <v>94794432.870000005</v>
          </cell>
        </row>
        <row r="247">
          <cell r="A247" t="str">
            <v>190TROJD</v>
          </cell>
          <cell r="B247" t="str">
            <v>190</v>
          </cell>
          <cell r="D247">
            <v>14795.28</v>
          </cell>
        </row>
        <row r="248">
          <cell r="A248" t="str">
            <v>190UT</v>
          </cell>
          <cell r="B248" t="str">
            <v>190</v>
          </cell>
          <cell r="D248">
            <v>519416.19</v>
          </cell>
        </row>
        <row r="249">
          <cell r="A249" t="str">
            <v>190WA</v>
          </cell>
          <cell r="B249" t="str">
            <v>190</v>
          </cell>
          <cell r="D249">
            <v>490711.06</v>
          </cell>
        </row>
        <row r="250">
          <cell r="A250" t="str">
            <v>190WYP</v>
          </cell>
          <cell r="B250" t="str">
            <v>190</v>
          </cell>
          <cell r="D250">
            <v>466203.03</v>
          </cell>
        </row>
        <row r="251">
          <cell r="A251" t="str">
            <v>2281SO</v>
          </cell>
          <cell r="B251" t="str">
            <v>2281</v>
          </cell>
          <cell r="D251">
            <v>-227438.6</v>
          </cell>
        </row>
        <row r="252">
          <cell r="A252" t="str">
            <v>2282SO</v>
          </cell>
          <cell r="B252" t="str">
            <v>2282</v>
          </cell>
          <cell r="D252">
            <v>-8150900.8799999999</v>
          </cell>
        </row>
        <row r="253">
          <cell r="A253" t="str">
            <v>2283SO</v>
          </cell>
          <cell r="B253" t="str">
            <v>2283</v>
          </cell>
          <cell r="D253">
            <v>-20291798.66</v>
          </cell>
        </row>
        <row r="254">
          <cell r="A254" t="str">
            <v>22841SE</v>
          </cell>
          <cell r="B254" t="str">
            <v>22841</v>
          </cell>
          <cell r="D254">
            <v>0</v>
          </cell>
        </row>
        <row r="255">
          <cell r="A255" t="str">
            <v>22842TROJD</v>
          </cell>
          <cell r="B255" t="str">
            <v>22842</v>
          </cell>
          <cell r="D255">
            <v>-2501014.34</v>
          </cell>
        </row>
        <row r="256">
          <cell r="A256" t="str">
            <v>230SE</v>
          </cell>
          <cell r="B256" t="str">
            <v>230</v>
          </cell>
          <cell r="D256">
            <v>-2236501.3599999901</v>
          </cell>
        </row>
        <row r="257">
          <cell r="A257" t="str">
            <v>230TROJP</v>
          </cell>
          <cell r="B257" t="str">
            <v>230</v>
          </cell>
          <cell r="D257">
            <v>-2400816.87</v>
          </cell>
        </row>
        <row r="258">
          <cell r="A258" t="str">
            <v>232SE</v>
          </cell>
          <cell r="B258" t="str">
            <v>232</v>
          </cell>
          <cell r="D258">
            <v>-951900.38083327701</v>
          </cell>
        </row>
        <row r="259">
          <cell r="A259" t="str">
            <v>232SG</v>
          </cell>
          <cell r="B259" t="str">
            <v>232</v>
          </cell>
          <cell r="D259">
            <v>0</v>
          </cell>
        </row>
        <row r="260">
          <cell r="A260" t="str">
            <v>232SO</v>
          </cell>
          <cell r="B260" t="str">
            <v>232</v>
          </cell>
          <cell r="D260">
            <v>1162879.31250016</v>
          </cell>
        </row>
        <row r="261">
          <cell r="A261" t="str">
            <v>252CA</v>
          </cell>
          <cell r="B261" t="str">
            <v>252</v>
          </cell>
          <cell r="D261">
            <v>-6365.5</v>
          </cell>
        </row>
        <row r="262">
          <cell r="A262" t="str">
            <v>252CN</v>
          </cell>
          <cell r="B262" t="str">
            <v>252</v>
          </cell>
          <cell r="D262">
            <v>161701.31</v>
          </cell>
        </row>
        <row r="263">
          <cell r="A263" t="str">
            <v>252ID</v>
          </cell>
          <cell r="B263" t="str">
            <v>252</v>
          </cell>
          <cell r="D263">
            <v>-20233</v>
          </cell>
        </row>
        <row r="264">
          <cell r="A264" t="str">
            <v>252OR</v>
          </cell>
          <cell r="B264" t="str">
            <v>252</v>
          </cell>
          <cell r="D264">
            <v>-373553.64</v>
          </cell>
        </row>
        <row r="265">
          <cell r="A265" t="str">
            <v>252SG</v>
          </cell>
          <cell r="B265" t="str">
            <v>252</v>
          </cell>
          <cell r="D265">
            <v>-2286353.2000000002</v>
          </cell>
        </row>
        <row r="266">
          <cell r="A266" t="str">
            <v>252UT</v>
          </cell>
          <cell r="B266" t="str">
            <v>252</v>
          </cell>
          <cell r="D266">
            <v>-8081957.7999999998</v>
          </cell>
        </row>
        <row r="267">
          <cell r="A267" t="str">
            <v>252WA</v>
          </cell>
          <cell r="B267" t="str">
            <v>252</v>
          </cell>
          <cell r="D267">
            <v>-14142.5</v>
          </cell>
        </row>
        <row r="268">
          <cell r="A268" t="str">
            <v>252WYP</v>
          </cell>
          <cell r="B268" t="str">
            <v>252</v>
          </cell>
          <cell r="D268">
            <v>-1296393.17</v>
          </cell>
        </row>
        <row r="269">
          <cell r="A269" t="str">
            <v>252WYU</v>
          </cell>
          <cell r="B269" t="str">
            <v>252</v>
          </cell>
          <cell r="D269">
            <v>-634069.5</v>
          </cell>
        </row>
        <row r="270">
          <cell r="A270" t="str">
            <v>25316SE</v>
          </cell>
          <cell r="B270" t="str">
            <v>25316</v>
          </cell>
          <cell r="D270">
            <v>-551000</v>
          </cell>
        </row>
        <row r="271">
          <cell r="A271" t="str">
            <v>25317SE</v>
          </cell>
          <cell r="B271" t="str">
            <v>25317</v>
          </cell>
          <cell r="D271">
            <v>-1544144</v>
          </cell>
        </row>
        <row r="272">
          <cell r="A272" t="str">
            <v>25318SNPPS</v>
          </cell>
          <cell r="B272" t="str">
            <v>25318</v>
          </cell>
          <cell r="D272">
            <v>-273000</v>
          </cell>
        </row>
        <row r="273">
          <cell r="A273" t="str">
            <v>25325SE</v>
          </cell>
          <cell r="B273" t="str">
            <v>25325</v>
          </cell>
          <cell r="D273">
            <v>0</v>
          </cell>
        </row>
        <row r="274">
          <cell r="A274" t="str">
            <v>2533SE</v>
          </cell>
          <cell r="B274" t="str">
            <v>2533</v>
          </cell>
          <cell r="D274">
            <v>-5487245.4008333096</v>
          </cell>
        </row>
        <row r="275">
          <cell r="A275" t="str">
            <v>2533SSECH</v>
          </cell>
          <cell r="B275" t="str">
            <v>2533</v>
          </cell>
          <cell r="D275">
            <v>0</v>
          </cell>
        </row>
        <row r="276">
          <cell r="A276" t="str">
            <v>25399CA</v>
          </cell>
          <cell r="B276" t="str">
            <v>25399</v>
          </cell>
          <cell r="D276">
            <v>-29922.97</v>
          </cell>
        </row>
        <row r="277">
          <cell r="A277" t="str">
            <v>25399ID</v>
          </cell>
          <cell r="B277" t="str">
            <v>25399</v>
          </cell>
          <cell r="D277">
            <v>-21440.04</v>
          </cell>
        </row>
        <row r="278">
          <cell r="A278" t="str">
            <v>25399OR</v>
          </cell>
          <cell r="B278" t="str">
            <v>25399</v>
          </cell>
          <cell r="D278">
            <v>-504787.43</v>
          </cell>
        </row>
        <row r="279">
          <cell r="A279" t="str">
            <v>25399OTHER</v>
          </cell>
          <cell r="B279" t="str">
            <v>25399</v>
          </cell>
          <cell r="D279">
            <v>-1549057.2</v>
          </cell>
        </row>
        <row r="280">
          <cell r="A280" t="str">
            <v>25399SE</v>
          </cell>
          <cell r="B280" t="str">
            <v>25399</v>
          </cell>
          <cell r="D280">
            <v>-3050806.65</v>
          </cell>
        </row>
        <row r="281">
          <cell r="A281" t="str">
            <v>25399SG</v>
          </cell>
          <cell r="B281" t="str">
            <v>25399</v>
          </cell>
          <cell r="D281">
            <v>-18767792.489999998</v>
          </cell>
        </row>
        <row r="282">
          <cell r="A282" t="str">
            <v>25399SO</v>
          </cell>
          <cell r="B282" t="str">
            <v>25399</v>
          </cell>
          <cell r="D282">
            <v>-1064748.18</v>
          </cell>
        </row>
        <row r="283">
          <cell r="A283" t="str">
            <v>25399UT</v>
          </cell>
          <cell r="B283" t="str">
            <v>25399</v>
          </cell>
          <cell r="D283">
            <v>-274302.93</v>
          </cell>
        </row>
        <row r="284">
          <cell r="A284" t="str">
            <v>25399WA</v>
          </cell>
          <cell r="B284" t="str">
            <v>25399</v>
          </cell>
          <cell r="D284">
            <v>-84043.95</v>
          </cell>
        </row>
        <row r="285">
          <cell r="A285" t="str">
            <v>25399WYP</v>
          </cell>
          <cell r="B285" t="str">
            <v>25399</v>
          </cell>
          <cell r="D285">
            <v>-29788.400000000001</v>
          </cell>
        </row>
        <row r="286">
          <cell r="A286" t="str">
            <v>25399WYU</v>
          </cell>
          <cell r="B286" t="str">
            <v>25399</v>
          </cell>
          <cell r="D286">
            <v>-272.10000000000002</v>
          </cell>
        </row>
        <row r="287">
          <cell r="A287" t="str">
            <v>254105SE</v>
          </cell>
          <cell r="B287" t="str">
            <v>254105</v>
          </cell>
          <cell r="D287">
            <v>-422204.35666666599</v>
          </cell>
        </row>
        <row r="288">
          <cell r="A288" t="str">
            <v>254105TROJP</v>
          </cell>
          <cell r="B288" t="str">
            <v>254105</v>
          </cell>
          <cell r="D288">
            <v>-775532.13</v>
          </cell>
        </row>
        <row r="289">
          <cell r="A289" t="str">
            <v>254OTHER</v>
          </cell>
          <cell r="B289" t="str">
            <v>254</v>
          </cell>
          <cell r="D289">
            <v>0</v>
          </cell>
        </row>
        <row r="290">
          <cell r="A290" t="str">
            <v>254SO</v>
          </cell>
          <cell r="B290" t="str">
            <v>254</v>
          </cell>
          <cell r="D290">
            <v>-3585336.13</v>
          </cell>
        </row>
        <row r="291">
          <cell r="A291" t="str">
            <v>254WA</v>
          </cell>
          <cell r="B291" t="str">
            <v>254</v>
          </cell>
          <cell r="D291">
            <v>0</v>
          </cell>
        </row>
        <row r="292">
          <cell r="A292" t="str">
            <v>255DGU</v>
          </cell>
          <cell r="B292" t="str">
            <v>255</v>
          </cell>
          <cell r="D292">
            <v>0</v>
          </cell>
        </row>
        <row r="293">
          <cell r="A293" t="str">
            <v>255ITC84</v>
          </cell>
          <cell r="B293" t="str">
            <v>255</v>
          </cell>
          <cell r="D293">
            <v>-3199757</v>
          </cell>
        </row>
        <row r="294">
          <cell r="A294" t="str">
            <v>255ITC85</v>
          </cell>
          <cell r="B294" t="str">
            <v>255</v>
          </cell>
          <cell r="D294">
            <v>-4741072</v>
          </cell>
        </row>
        <row r="295">
          <cell r="A295" t="str">
            <v>255ITC86</v>
          </cell>
          <cell r="B295" t="str">
            <v>255</v>
          </cell>
          <cell r="D295">
            <v>-2096319</v>
          </cell>
        </row>
        <row r="296">
          <cell r="A296" t="str">
            <v>255ITC88</v>
          </cell>
          <cell r="B296" t="str">
            <v>255</v>
          </cell>
          <cell r="D296">
            <v>-296316</v>
          </cell>
        </row>
        <row r="297">
          <cell r="A297" t="str">
            <v>255ITC89</v>
          </cell>
          <cell r="B297" t="str">
            <v>255</v>
          </cell>
          <cell r="D297">
            <v>-634042</v>
          </cell>
        </row>
        <row r="298">
          <cell r="A298" t="str">
            <v>255ITC90</v>
          </cell>
          <cell r="B298" t="str">
            <v>255</v>
          </cell>
          <cell r="D298">
            <v>-387846</v>
          </cell>
        </row>
        <row r="299">
          <cell r="A299" t="str">
            <v>281DGP</v>
          </cell>
          <cell r="B299" t="str">
            <v>281</v>
          </cell>
          <cell r="D299">
            <v>-170215</v>
          </cell>
        </row>
        <row r="300">
          <cell r="A300" t="str">
            <v>282DGP</v>
          </cell>
          <cell r="B300" t="str">
            <v>282</v>
          </cell>
          <cell r="D300">
            <v>0</v>
          </cell>
        </row>
        <row r="301">
          <cell r="A301" t="str">
            <v>282DITBAL</v>
          </cell>
          <cell r="B301" t="str">
            <v>282</v>
          </cell>
          <cell r="D301">
            <v>-1261975444.95</v>
          </cell>
        </row>
        <row r="302">
          <cell r="A302" t="str">
            <v>282FERC</v>
          </cell>
          <cell r="B302" t="str">
            <v>282</v>
          </cell>
          <cell r="D302">
            <v>-19195</v>
          </cell>
        </row>
        <row r="303">
          <cell r="A303" t="str">
            <v>282OR</v>
          </cell>
          <cell r="B303" t="str">
            <v>282</v>
          </cell>
          <cell r="D303">
            <v>-848844.45</v>
          </cell>
        </row>
        <row r="304">
          <cell r="A304" t="str">
            <v>282SE</v>
          </cell>
          <cell r="B304" t="str">
            <v>282</v>
          </cell>
          <cell r="D304">
            <v>-9688126</v>
          </cell>
        </row>
        <row r="305">
          <cell r="A305" t="str">
            <v>282SG</v>
          </cell>
          <cell r="B305" t="str">
            <v>282</v>
          </cell>
          <cell r="D305">
            <v>16499776.470000001</v>
          </cell>
        </row>
        <row r="306">
          <cell r="A306" t="str">
            <v>282SO</v>
          </cell>
          <cell r="B306" t="str">
            <v>282</v>
          </cell>
          <cell r="D306">
            <v>-15829565.16</v>
          </cell>
        </row>
        <row r="307">
          <cell r="A307" t="str">
            <v>282WYP</v>
          </cell>
          <cell r="B307" t="str">
            <v>282</v>
          </cell>
          <cell r="D307">
            <v>0</v>
          </cell>
        </row>
        <row r="308">
          <cell r="A308" t="str">
            <v>283CA</v>
          </cell>
          <cell r="B308" t="str">
            <v>283</v>
          </cell>
          <cell r="D308">
            <v>-769714.87</v>
          </cell>
        </row>
        <row r="309">
          <cell r="A309" t="str">
            <v>283GPS</v>
          </cell>
          <cell r="B309" t="str">
            <v>283</v>
          </cell>
          <cell r="D309">
            <v>-13337078.060000001</v>
          </cell>
        </row>
        <row r="310">
          <cell r="A310" t="str">
            <v>283ID</v>
          </cell>
          <cell r="B310" t="str">
            <v>283</v>
          </cell>
          <cell r="D310">
            <v>-58923.48</v>
          </cell>
        </row>
        <row r="311">
          <cell r="A311" t="str">
            <v>283OR</v>
          </cell>
          <cell r="B311" t="str">
            <v>283</v>
          </cell>
          <cell r="D311">
            <v>-8446232.3300000001</v>
          </cell>
        </row>
        <row r="312">
          <cell r="A312" t="str">
            <v>283OTHER</v>
          </cell>
          <cell r="B312" t="str">
            <v>283</v>
          </cell>
          <cell r="D312">
            <v>-17573426.489999998</v>
          </cell>
        </row>
        <row r="313">
          <cell r="A313" t="str">
            <v>283SE</v>
          </cell>
          <cell r="B313" t="str">
            <v>283</v>
          </cell>
          <cell r="D313">
            <v>-12087093.48</v>
          </cell>
        </row>
        <row r="314">
          <cell r="A314" t="str">
            <v>283SG</v>
          </cell>
          <cell r="B314" t="str">
            <v>283</v>
          </cell>
          <cell r="D314">
            <v>-7763177.5899999999</v>
          </cell>
        </row>
        <row r="315">
          <cell r="A315" t="str">
            <v>283SSGCH</v>
          </cell>
          <cell r="B315" t="str">
            <v>283</v>
          </cell>
          <cell r="D315">
            <v>-3263985.44</v>
          </cell>
        </row>
        <row r="316">
          <cell r="A316" t="str">
            <v>283SNP</v>
          </cell>
          <cell r="B316" t="str">
            <v>283</v>
          </cell>
          <cell r="D316">
            <v>-9709210.8499999996</v>
          </cell>
        </row>
        <row r="317">
          <cell r="A317" t="str">
            <v>283SO</v>
          </cell>
          <cell r="B317" t="str">
            <v>283</v>
          </cell>
          <cell r="D317">
            <v>-1264463.8</v>
          </cell>
        </row>
        <row r="318">
          <cell r="A318" t="str">
            <v>283TROJD</v>
          </cell>
          <cell r="B318" t="str">
            <v>283</v>
          </cell>
          <cell r="D318">
            <v>-401581.5</v>
          </cell>
        </row>
        <row r="319">
          <cell r="A319" t="str">
            <v>283UT</v>
          </cell>
          <cell r="B319" t="str">
            <v>283</v>
          </cell>
          <cell r="D319">
            <v>-3229073.68</v>
          </cell>
        </row>
        <row r="320">
          <cell r="A320" t="str">
            <v>283WA</v>
          </cell>
          <cell r="B320" t="str">
            <v>283</v>
          </cell>
          <cell r="D320">
            <v>-396571.64</v>
          </cell>
        </row>
        <row r="321">
          <cell r="A321" t="str">
            <v>283WYP</v>
          </cell>
          <cell r="B321" t="str">
            <v>283</v>
          </cell>
          <cell r="D321">
            <v>-969270.9</v>
          </cell>
        </row>
        <row r="322">
          <cell r="A322" t="str">
            <v>283WYU</v>
          </cell>
          <cell r="B322" t="str">
            <v>283</v>
          </cell>
          <cell r="D322">
            <v>0</v>
          </cell>
        </row>
        <row r="323">
          <cell r="A323" t="str">
            <v>302DGP</v>
          </cell>
          <cell r="B323" t="str">
            <v>302</v>
          </cell>
          <cell r="D323">
            <v>2844878.23</v>
          </cell>
        </row>
        <row r="324">
          <cell r="A324" t="str">
            <v>302DGU</v>
          </cell>
          <cell r="B324" t="str">
            <v>302</v>
          </cell>
          <cell r="D324">
            <v>679585.53</v>
          </cell>
        </row>
        <row r="325">
          <cell r="A325" t="str">
            <v>302ID</v>
          </cell>
          <cell r="B325" t="str">
            <v>302</v>
          </cell>
          <cell r="D325">
            <v>1000000</v>
          </cell>
        </row>
        <row r="326">
          <cell r="A326" t="str">
            <v>302SG</v>
          </cell>
          <cell r="B326" t="str">
            <v>302</v>
          </cell>
          <cell r="D326">
            <v>2945256.46</v>
          </cell>
        </row>
        <row r="327">
          <cell r="A327" t="str">
            <v>302SG-P</v>
          </cell>
          <cell r="B327" t="str">
            <v>302</v>
          </cell>
          <cell r="D327">
            <v>60589959.609999999</v>
          </cell>
        </row>
        <row r="328">
          <cell r="A328" t="str">
            <v>302SG-U</v>
          </cell>
          <cell r="B328" t="str">
            <v>302</v>
          </cell>
          <cell r="D328">
            <v>9703141.9299999997</v>
          </cell>
        </row>
        <row r="329">
          <cell r="A329" t="str">
            <v>303CN</v>
          </cell>
          <cell r="B329" t="str">
            <v>303</v>
          </cell>
          <cell r="D329">
            <v>106735672.53</v>
          </cell>
        </row>
        <row r="330">
          <cell r="A330" t="str">
            <v>303DGP</v>
          </cell>
          <cell r="B330" t="str">
            <v>303</v>
          </cell>
          <cell r="D330">
            <v>344575.42</v>
          </cell>
        </row>
        <row r="331">
          <cell r="A331" t="str">
            <v>303ID</v>
          </cell>
          <cell r="B331" t="str">
            <v>303</v>
          </cell>
          <cell r="D331">
            <v>392380.9</v>
          </cell>
        </row>
        <row r="332">
          <cell r="A332" t="str">
            <v>303OR</v>
          </cell>
          <cell r="B332" t="str">
            <v>303</v>
          </cell>
          <cell r="D332">
            <v>10944.62</v>
          </cell>
        </row>
        <row r="333">
          <cell r="A333" t="str">
            <v>303SE</v>
          </cell>
          <cell r="B333" t="str">
            <v>303</v>
          </cell>
          <cell r="D333">
            <v>2593998.79</v>
          </cell>
        </row>
        <row r="334">
          <cell r="A334" t="str">
            <v>303SG</v>
          </cell>
          <cell r="B334" t="str">
            <v>303</v>
          </cell>
          <cell r="D334">
            <v>61670019.729999997</v>
          </cell>
        </row>
        <row r="335">
          <cell r="A335" t="str">
            <v>303SO</v>
          </cell>
          <cell r="B335" t="str">
            <v>303</v>
          </cell>
          <cell r="D335">
            <v>376460520.36000001</v>
          </cell>
        </row>
        <row r="336">
          <cell r="A336" t="str">
            <v>303UT</v>
          </cell>
          <cell r="B336" t="str">
            <v>303</v>
          </cell>
          <cell r="D336">
            <v>885352.04</v>
          </cell>
        </row>
        <row r="337">
          <cell r="A337" t="str">
            <v>303WA</v>
          </cell>
          <cell r="B337" t="str">
            <v>303</v>
          </cell>
          <cell r="D337">
            <v>2855.19</v>
          </cell>
        </row>
        <row r="338">
          <cell r="A338" t="str">
            <v>303WYP</v>
          </cell>
          <cell r="B338" t="str">
            <v>303</v>
          </cell>
          <cell r="D338">
            <v>246393.75</v>
          </cell>
        </row>
        <row r="339">
          <cell r="A339" t="str">
            <v>310DGP</v>
          </cell>
          <cell r="B339" t="str">
            <v>310</v>
          </cell>
          <cell r="D339">
            <v>2329517.46</v>
          </cell>
        </row>
        <row r="340">
          <cell r="A340" t="str">
            <v>310DGU</v>
          </cell>
          <cell r="B340" t="str">
            <v>310</v>
          </cell>
          <cell r="D340">
            <v>34798445.670000002</v>
          </cell>
        </row>
        <row r="341">
          <cell r="A341" t="str">
            <v>310SG</v>
          </cell>
          <cell r="B341" t="str">
            <v>310</v>
          </cell>
          <cell r="D341">
            <v>46390622.25</v>
          </cell>
        </row>
        <row r="342">
          <cell r="A342" t="str">
            <v>310SSGCH</v>
          </cell>
          <cell r="B342" t="str">
            <v>310</v>
          </cell>
          <cell r="D342">
            <v>1246362.8799999999</v>
          </cell>
        </row>
        <row r="343">
          <cell r="A343" t="str">
            <v>311DGP</v>
          </cell>
          <cell r="B343" t="str">
            <v>311</v>
          </cell>
          <cell r="D343">
            <v>234583903.84999999</v>
          </cell>
        </row>
        <row r="344">
          <cell r="A344" t="str">
            <v>311DGU</v>
          </cell>
          <cell r="B344" t="str">
            <v>311</v>
          </cell>
          <cell r="D344">
            <v>328103333.26999998</v>
          </cell>
        </row>
        <row r="345">
          <cell r="A345" t="str">
            <v>311SG</v>
          </cell>
          <cell r="B345" t="str">
            <v>311</v>
          </cell>
          <cell r="D345">
            <v>180787199.84999999</v>
          </cell>
        </row>
        <row r="346">
          <cell r="A346" t="str">
            <v>311SSGCH</v>
          </cell>
          <cell r="B346" t="str">
            <v>311</v>
          </cell>
          <cell r="D346">
            <v>46472906.740000002</v>
          </cell>
        </row>
        <row r="347">
          <cell r="A347" t="str">
            <v>312DGP</v>
          </cell>
          <cell r="B347" t="str">
            <v>312</v>
          </cell>
          <cell r="D347">
            <v>733572145.50999999</v>
          </cell>
        </row>
        <row r="348">
          <cell r="A348" t="str">
            <v>312DGU</v>
          </cell>
          <cell r="B348" t="str">
            <v>312</v>
          </cell>
          <cell r="D348">
            <v>684674569.49000001</v>
          </cell>
        </row>
        <row r="349">
          <cell r="A349" t="str">
            <v>312SG</v>
          </cell>
          <cell r="B349" t="str">
            <v>312</v>
          </cell>
          <cell r="D349">
            <v>1152073921.0599999</v>
          </cell>
        </row>
        <row r="350">
          <cell r="A350" t="str">
            <v>312SSGCH</v>
          </cell>
          <cell r="B350" t="str">
            <v>312</v>
          </cell>
          <cell r="D350">
            <v>227094747.80000001</v>
          </cell>
        </row>
        <row r="351">
          <cell r="A351" t="str">
            <v>314DGP</v>
          </cell>
          <cell r="B351" t="str">
            <v>314</v>
          </cell>
          <cell r="D351">
            <v>148744159.24000001</v>
          </cell>
        </row>
        <row r="352">
          <cell r="A352" t="str">
            <v>314DGU</v>
          </cell>
          <cell r="B352" t="str">
            <v>314</v>
          </cell>
          <cell r="D352">
            <v>149578749.05000001</v>
          </cell>
        </row>
        <row r="353">
          <cell r="A353" t="str">
            <v>314SG</v>
          </cell>
          <cell r="B353" t="str">
            <v>314</v>
          </cell>
          <cell r="D353">
            <v>399088056.75999999</v>
          </cell>
        </row>
        <row r="354">
          <cell r="A354" t="str">
            <v>314SSGCH</v>
          </cell>
          <cell r="B354" t="str">
            <v>314</v>
          </cell>
          <cell r="D354">
            <v>53243723.219999999</v>
          </cell>
        </row>
        <row r="355">
          <cell r="A355" t="str">
            <v>315DGP</v>
          </cell>
          <cell r="B355" t="str">
            <v>315</v>
          </cell>
          <cell r="D355">
            <v>88302750.659999996</v>
          </cell>
        </row>
        <row r="356">
          <cell r="A356" t="str">
            <v>315DGU</v>
          </cell>
          <cell r="B356" t="str">
            <v>315</v>
          </cell>
          <cell r="D356">
            <v>139491009.56999999</v>
          </cell>
        </row>
        <row r="357">
          <cell r="A357" t="str">
            <v>315SG</v>
          </cell>
          <cell r="B357" t="str">
            <v>315</v>
          </cell>
          <cell r="D357">
            <v>70794478.459999993</v>
          </cell>
        </row>
        <row r="358">
          <cell r="A358" t="str">
            <v>315SSGCH</v>
          </cell>
          <cell r="B358" t="str">
            <v>315</v>
          </cell>
          <cell r="D358">
            <v>47145723.049999997</v>
          </cell>
        </row>
        <row r="359">
          <cell r="A359" t="str">
            <v>316DGP</v>
          </cell>
          <cell r="B359" t="str">
            <v>316</v>
          </cell>
          <cell r="D359">
            <v>5435809.21</v>
          </cell>
        </row>
        <row r="360">
          <cell r="A360" t="str">
            <v>316DGU</v>
          </cell>
          <cell r="B360" t="str">
            <v>316</v>
          </cell>
          <cell r="D360">
            <v>7154981.1900000004</v>
          </cell>
        </row>
        <row r="361">
          <cell r="A361" t="str">
            <v>316SG</v>
          </cell>
          <cell r="B361" t="str">
            <v>316</v>
          </cell>
          <cell r="D361">
            <v>12065582.359999999</v>
          </cell>
        </row>
        <row r="362">
          <cell r="A362" t="str">
            <v>316SSGCH</v>
          </cell>
          <cell r="B362" t="str">
            <v>316</v>
          </cell>
          <cell r="D362">
            <v>3144721.81</v>
          </cell>
        </row>
        <row r="363">
          <cell r="A363" t="str">
            <v>330DGP</v>
          </cell>
          <cell r="B363" t="str">
            <v>330</v>
          </cell>
          <cell r="D363">
            <v>10626875.310000001</v>
          </cell>
        </row>
        <row r="364">
          <cell r="A364" t="str">
            <v>330DGU</v>
          </cell>
          <cell r="B364" t="str">
            <v>330</v>
          </cell>
          <cell r="D364">
            <v>5308869.74</v>
          </cell>
        </row>
        <row r="365">
          <cell r="A365" t="str">
            <v>330SG-P</v>
          </cell>
          <cell r="B365" t="str">
            <v>330</v>
          </cell>
          <cell r="D365">
            <v>3024748.94</v>
          </cell>
        </row>
        <row r="366">
          <cell r="A366" t="str">
            <v>330SG-U</v>
          </cell>
          <cell r="B366" t="str">
            <v>330</v>
          </cell>
          <cell r="D366">
            <v>635699.65</v>
          </cell>
        </row>
        <row r="367">
          <cell r="A367" t="str">
            <v>331DGP</v>
          </cell>
          <cell r="B367" t="str">
            <v>331</v>
          </cell>
          <cell r="D367">
            <v>21475136.460000001</v>
          </cell>
        </row>
        <row r="368">
          <cell r="A368" t="str">
            <v>331DGU</v>
          </cell>
          <cell r="B368" t="str">
            <v>331</v>
          </cell>
          <cell r="D368">
            <v>5456993.0599999996</v>
          </cell>
        </row>
        <row r="369">
          <cell r="A369" t="str">
            <v>331SG-P</v>
          </cell>
          <cell r="B369" t="str">
            <v>331</v>
          </cell>
          <cell r="D369">
            <v>49204334.990000002</v>
          </cell>
        </row>
        <row r="370">
          <cell r="A370" t="str">
            <v>331SG-U</v>
          </cell>
          <cell r="B370" t="str">
            <v>331</v>
          </cell>
          <cell r="D370">
            <v>6714009.2000000002</v>
          </cell>
        </row>
        <row r="371">
          <cell r="A371" t="str">
            <v>332DGP</v>
          </cell>
          <cell r="B371" t="str">
            <v>332</v>
          </cell>
          <cell r="D371">
            <v>151645776.81</v>
          </cell>
        </row>
        <row r="372">
          <cell r="A372" t="str">
            <v>332DGU</v>
          </cell>
          <cell r="B372" t="str">
            <v>332</v>
          </cell>
          <cell r="D372">
            <v>21450262.850000001</v>
          </cell>
        </row>
        <row r="373">
          <cell r="A373" t="str">
            <v>332SG-P</v>
          </cell>
          <cell r="B373" t="str">
            <v>332</v>
          </cell>
          <cell r="D373">
            <v>67916742.769999996</v>
          </cell>
        </row>
        <row r="374">
          <cell r="A374" t="str">
            <v>332SG-U</v>
          </cell>
          <cell r="B374" t="str">
            <v>332</v>
          </cell>
          <cell r="D374">
            <v>34038889.670000002</v>
          </cell>
        </row>
        <row r="375">
          <cell r="A375" t="str">
            <v>333DGP</v>
          </cell>
          <cell r="B375" t="str">
            <v>333</v>
          </cell>
          <cell r="D375">
            <v>31101142.48</v>
          </cell>
        </row>
        <row r="376">
          <cell r="A376" t="str">
            <v>333DGU</v>
          </cell>
          <cell r="B376" t="str">
            <v>333</v>
          </cell>
          <cell r="D376">
            <v>9755615.5500000007</v>
          </cell>
        </row>
        <row r="377">
          <cell r="A377" t="str">
            <v>333SG-P</v>
          </cell>
          <cell r="B377" t="str">
            <v>333</v>
          </cell>
          <cell r="D377">
            <v>36184323.07</v>
          </cell>
        </row>
        <row r="378">
          <cell r="A378" t="str">
            <v>333SG-U</v>
          </cell>
          <cell r="B378" t="str">
            <v>333</v>
          </cell>
          <cell r="D378">
            <v>12709987.6</v>
          </cell>
        </row>
        <row r="379">
          <cell r="A379" t="str">
            <v>334DGP</v>
          </cell>
          <cell r="B379" t="str">
            <v>334</v>
          </cell>
          <cell r="D379">
            <v>5115261.21</v>
          </cell>
        </row>
        <row r="380">
          <cell r="A380" t="str">
            <v>334DGU</v>
          </cell>
          <cell r="B380" t="str">
            <v>334</v>
          </cell>
          <cell r="D380">
            <v>4265577.6399999997</v>
          </cell>
        </row>
        <row r="381">
          <cell r="A381" t="str">
            <v>334SG-P</v>
          </cell>
          <cell r="B381" t="str">
            <v>334</v>
          </cell>
          <cell r="D381">
            <v>30388167.289999999</v>
          </cell>
        </row>
        <row r="382">
          <cell r="A382" t="str">
            <v>334SG-U</v>
          </cell>
          <cell r="B382" t="str">
            <v>334</v>
          </cell>
          <cell r="D382">
            <v>3969183.58</v>
          </cell>
        </row>
        <row r="383">
          <cell r="A383" t="str">
            <v>335DGP</v>
          </cell>
          <cell r="B383" t="str">
            <v>335</v>
          </cell>
          <cell r="D383">
            <v>1371505.49</v>
          </cell>
        </row>
        <row r="384">
          <cell r="A384" t="str">
            <v>335DGU</v>
          </cell>
          <cell r="B384" t="str">
            <v>335</v>
          </cell>
          <cell r="D384">
            <v>202500.14</v>
          </cell>
        </row>
        <row r="385">
          <cell r="A385" t="str">
            <v>335SG-P</v>
          </cell>
          <cell r="B385" t="str">
            <v>335</v>
          </cell>
          <cell r="D385">
            <v>980878.84</v>
          </cell>
        </row>
        <row r="386">
          <cell r="A386" t="str">
            <v>335SG-U</v>
          </cell>
          <cell r="B386" t="str">
            <v>335</v>
          </cell>
          <cell r="D386">
            <v>20738.25</v>
          </cell>
        </row>
        <row r="387">
          <cell r="A387" t="str">
            <v>336DGP</v>
          </cell>
          <cell r="B387" t="str">
            <v>336</v>
          </cell>
          <cell r="D387">
            <v>4558459.24</v>
          </cell>
        </row>
        <row r="388">
          <cell r="A388" t="str">
            <v>336DGU</v>
          </cell>
          <cell r="B388" t="str">
            <v>336</v>
          </cell>
          <cell r="D388">
            <v>831441.57</v>
          </cell>
        </row>
        <row r="389">
          <cell r="A389" t="str">
            <v>336SG-P</v>
          </cell>
          <cell r="B389" t="str">
            <v>336</v>
          </cell>
          <cell r="D389">
            <v>7907187.6500000004</v>
          </cell>
        </row>
        <row r="390">
          <cell r="A390" t="str">
            <v>336SG-U</v>
          </cell>
          <cell r="B390" t="str">
            <v>336</v>
          </cell>
          <cell r="D390">
            <v>599113.38</v>
          </cell>
        </row>
        <row r="391">
          <cell r="A391" t="str">
            <v>340SG</v>
          </cell>
          <cell r="B391" t="str">
            <v>340</v>
          </cell>
          <cell r="D391">
            <v>21542551.039999999</v>
          </cell>
        </row>
        <row r="392">
          <cell r="A392" t="str">
            <v>341DGU</v>
          </cell>
          <cell r="B392" t="str">
            <v>341</v>
          </cell>
          <cell r="D392">
            <v>170925.77</v>
          </cell>
        </row>
        <row r="393">
          <cell r="A393" t="str">
            <v>341SG</v>
          </cell>
          <cell r="B393" t="str">
            <v>341</v>
          </cell>
          <cell r="D393">
            <v>45709169.359999999</v>
          </cell>
        </row>
        <row r="394">
          <cell r="A394" t="str">
            <v>341SSGCT</v>
          </cell>
          <cell r="B394" t="str">
            <v>341</v>
          </cell>
          <cell r="D394">
            <v>4237997.1399999997</v>
          </cell>
        </row>
        <row r="395">
          <cell r="A395" t="str">
            <v>342DGU</v>
          </cell>
          <cell r="B395" t="str">
            <v>342</v>
          </cell>
          <cell r="D395">
            <v>121338.9</v>
          </cell>
        </row>
        <row r="396">
          <cell r="A396" t="str">
            <v>342SG</v>
          </cell>
          <cell r="B396" t="str">
            <v>342</v>
          </cell>
          <cell r="D396">
            <v>27029975.039999999</v>
          </cell>
        </row>
        <row r="397">
          <cell r="A397" t="str">
            <v>342SSGCT</v>
          </cell>
          <cell r="B397" t="str">
            <v>342</v>
          </cell>
          <cell r="D397">
            <v>2257624.7200000002</v>
          </cell>
        </row>
        <row r="398">
          <cell r="A398" t="str">
            <v>343DGU</v>
          </cell>
          <cell r="B398" t="str">
            <v>343</v>
          </cell>
          <cell r="D398">
            <v>774172.7</v>
          </cell>
        </row>
        <row r="399">
          <cell r="A399" t="str">
            <v>343SG</v>
          </cell>
          <cell r="B399" t="str">
            <v>343</v>
          </cell>
          <cell r="D399">
            <v>484158807.95999998</v>
          </cell>
        </row>
        <row r="400">
          <cell r="A400" t="str">
            <v>343SSGCT</v>
          </cell>
          <cell r="B400" t="str">
            <v>343</v>
          </cell>
          <cell r="D400">
            <v>51250473.890000001</v>
          </cell>
        </row>
        <row r="401">
          <cell r="A401" t="str">
            <v>344SG</v>
          </cell>
          <cell r="B401" t="str">
            <v>344</v>
          </cell>
          <cell r="D401">
            <v>113726950.94</v>
          </cell>
        </row>
        <row r="402">
          <cell r="A402" t="str">
            <v>344SSGCT</v>
          </cell>
          <cell r="B402" t="str">
            <v>344</v>
          </cell>
          <cell r="D402">
            <v>15873643.470000001</v>
          </cell>
        </row>
        <row r="403">
          <cell r="A403" t="str">
            <v>345DGU</v>
          </cell>
          <cell r="B403" t="str">
            <v>345</v>
          </cell>
          <cell r="D403">
            <v>156586.13</v>
          </cell>
        </row>
        <row r="404">
          <cell r="A404" t="str">
            <v>345SG</v>
          </cell>
          <cell r="B404" t="str">
            <v>345</v>
          </cell>
          <cell r="D404">
            <v>36636837.560000002</v>
          </cell>
        </row>
        <row r="405">
          <cell r="A405" t="str">
            <v>345SSGCT</v>
          </cell>
          <cell r="B405" t="str">
            <v>345</v>
          </cell>
          <cell r="D405">
            <v>5642150.8300000001</v>
          </cell>
        </row>
        <row r="406">
          <cell r="A406" t="str">
            <v>346DGU</v>
          </cell>
          <cell r="B406" t="str">
            <v>346</v>
          </cell>
          <cell r="D406">
            <v>11813.11</v>
          </cell>
        </row>
        <row r="407">
          <cell r="A407" t="str">
            <v>346SG</v>
          </cell>
          <cell r="B407" t="str">
            <v>346</v>
          </cell>
          <cell r="D407">
            <v>3709372.07</v>
          </cell>
        </row>
        <row r="408">
          <cell r="A408" t="str">
            <v>347SG</v>
          </cell>
          <cell r="B408" t="str">
            <v>347</v>
          </cell>
          <cell r="D408">
            <v>0</v>
          </cell>
        </row>
        <row r="409">
          <cell r="A409" t="str">
            <v>350DGP</v>
          </cell>
          <cell r="B409" t="str">
            <v>350</v>
          </cell>
          <cell r="D409">
            <v>21301975.390000001</v>
          </cell>
        </row>
        <row r="410">
          <cell r="A410" t="str">
            <v>350DGU</v>
          </cell>
          <cell r="B410" t="str">
            <v>350</v>
          </cell>
          <cell r="D410">
            <v>48627811.030000001</v>
          </cell>
        </row>
        <row r="411">
          <cell r="A411" t="str">
            <v>350SG</v>
          </cell>
          <cell r="B411" t="str">
            <v>350</v>
          </cell>
          <cell r="D411">
            <v>23210735.239999998</v>
          </cell>
        </row>
        <row r="412">
          <cell r="A412" t="str">
            <v>352DGP</v>
          </cell>
          <cell r="B412" t="str">
            <v>352</v>
          </cell>
          <cell r="D412">
            <v>7681080.5700000003</v>
          </cell>
        </row>
        <row r="413">
          <cell r="A413" t="str">
            <v>352DGU</v>
          </cell>
          <cell r="B413" t="str">
            <v>352</v>
          </cell>
          <cell r="D413">
            <v>18310308.649999999</v>
          </cell>
        </row>
        <row r="414">
          <cell r="A414" t="str">
            <v>352SG</v>
          </cell>
          <cell r="B414" t="str">
            <v>352</v>
          </cell>
          <cell r="D414">
            <v>33443348.09</v>
          </cell>
        </row>
        <row r="415">
          <cell r="A415" t="str">
            <v>353DGP</v>
          </cell>
          <cell r="B415" t="str">
            <v>353</v>
          </cell>
          <cell r="D415">
            <v>134397946.83000001</v>
          </cell>
        </row>
        <row r="416">
          <cell r="A416" t="str">
            <v>353DGU</v>
          </cell>
          <cell r="B416" t="str">
            <v>353</v>
          </cell>
          <cell r="D416">
            <v>197048614.05000001</v>
          </cell>
        </row>
        <row r="417">
          <cell r="A417" t="str">
            <v>353SG</v>
          </cell>
          <cell r="B417" t="str">
            <v>353</v>
          </cell>
          <cell r="D417">
            <v>662619051.98000002</v>
          </cell>
        </row>
        <row r="418">
          <cell r="A418" t="str">
            <v>354DGP</v>
          </cell>
          <cell r="B418" t="str">
            <v>354</v>
          </cell>
          <cell r="D418">
            <v>156343413.31999999</v>
          </cell>
        </row>
        <row r="419">
          <cell r="A419" t="str">
            <v>354DGU</v>
          </cell>
          <cell r="B419" t="str">
            <v>354</v>
          </cell>
          <cell r="D419">
            <v>126993480.98</v>
          </cell>
        </row>
        <row r="420">
          <cell r="A420" t="str">
            <v>354SG</v>
          </cell>
          <cell r="B420" t="str">
            <v>354</v>
          </cell>
          <cell r="D420">
            <v>111822785.70999999</v>
          </cell>
        </row>
        <row r="421">
          <cell r="A421" t="str">
            <v>355DGP</v>
          </cell>
          <cell r="B421" t="str">
            <v>355</v>
          </cell>
          <cell r="D421">
            <v>68904554.819999993</v>
          </cell>
        </row>
        <row r="422">
          <cell r="A422" t="str">
            <v>355DGU</v>
          </cell>
          <cell r="B422" t="str">
            <v>355</v>
          </cell>
          <cell r="D422">
            <v>119043745.11</v>
          </cell>
        </row>
        <row r="423">
          <cell r="A423" t="str">
            <v>355SG</v>
          </cell>
          <cell r="B423" t="str">
            <v>355</v>
          </cell>
          <cell r="D423">
            <v>325505825.24000001</v>
          </cell>
        </row>
        <row r="424">
          <cell r="A424" t="str">
            <v>356DGP</v>
          </cell>
          <cell r="B424" t="str">
            <v>356</v>
          </cell>
          <cell r="D424">
            <v>207761880.09999999</v>
          </cell>
        </row>
        <row r="425">
          <cell r="A425" t="str">
            <v>356DGU</v>
          </cell>
          <cell r="B425" t="str">
            <v>356</v>
          </cell>
          <cell r="D425">
            <v>158769388.86000001</v>
          </cell>
        </row>
        <row r="426">
          <cell r="A426" t="str">
            <v>356SG</v>
          </cell>
          <cell r="B426" t="str">
            <v>356</v>
          </cell>
          <cell r="D426">
            <v>302767734.05000001</v>
          </cell>
        </row>
        <row r="427">
          <cell r="A427" t="str">
            <v>357DGP</v>
          </cell>
          <cell r="B427" t="str">
            <v>357</v>
          </cell>
          <cell r="D427">
            <v>6370.99</v>
          </cell>
        </row>
        <row r="428">
          <cell r="A428" t="str">
            <v>357DGU</v>
          </cell>
          <cell r="B428" t="str">
            <v>357</v>
          </cell>
          <cell r="D428">
            <v>162746.45000000001</v>
          </cell>
        </row>
        <row r="429">
          <cell r="A429" t="str">
            <v>357SG</v>
          </cell>
          <cell r="B429" t="str">
            <v>357</v>
          </cell>
          <cell r="D429">
            <v>3108685.71</v>
          </cell>
        </row>
        <row r="430">
          <cell r="A430" t="str">
            <v>358DGU</v>
          </cell>
          <cell r="B430" t="str">
            <v>358</v>
          </cell>
          <cell r="D430">
            <v>1018662.8</v>
          </cell>
        </row>
        <row r="431">
          <cell r="A431" t="str">
            <v>358SG</v>
          </cell>
          <cell r="B431" t="str">
            <v>358</v>
          </cell>
          <cell r="D431">
            <v>6369400.8099999996</v>
          </cell>
        </row>
        <row r="432">
          <cell r="A432" t="str">
            <v>359DGP</v>
          </cell>
          <cell r="B432" t="str">
            <v>359</v>
          </cell>
          <cell r="D432">
            <v>1905513.38</v>
          </cell>
        </row>
        <row r="433">
          <cell r="A433" t="str">
            <v>359DGU</v>
          </cell>
          <cell r="B433" t="str">
            <v>359</v>
          </cell>
          <cell r="D433">
            <v>501203.41</v>
          </cell>
        </row>
        <row r="434">
          <cell r="A434" t="str">
            <v>359SG</v>
          </cell>
          <cell r="B434" t="str">
            <v>359</v>
          </cell>
          <cell r="D434">
            <v>9087804.9499999993</v>
          </cell>
        </row>
        <row r="435">
          <cell r="A435" t="str">
            <v>360CA</v>
          </cell>
          <cell r="B435" t="str">
            <v>360</v>
          </cell>
          <cell r="D435">
            <v>1029975.23</v>
          </cell>
        </row>
        <row r="436">
          <cell r="A436" t="str">
            <v>360ID</v>
          </cell>
          <cell r="B436" t="str">
            <v>360</v>
          </cell>
          <cell r="D436">
            <v>1250719.27</v>
          </cell>
        </row>
        <row r="437">
          <cell r="A437" t="str">
            <v>360OR</v>
          </cell>
          <cell r="B437" t="str">
            <v>360</v>
          </cell>
          <cell r="D437">
            <v>8407628.6400000006</v>
          </cell>
        </row>
        <row r="438">
          <cell r="A438" t="str">
            <v>360UT</v>
          </cell>
          <cell r="B438" t="str">
            <v>360</v>
          </cell>
          <cell r="D438">
            <v>28992476.510000002</v>
          </cell>
        </row>
        <row r="439">
          <cell r="A439" t="str">
            <v>360WA</v>
          </cell>
          <cell r="B439" t="str">
            <v>360</v>
          </cell>
          <cell r="D439">
            <v>1555634.18</v>
          </cell>
        </row>
        <row r="440">
          <cell r="A440" t="str">
            <v>360WYP</v>
          </cell>
          <cell r="B440" t="str">
            <v>360</v>
          </cell>
          <cell r="D440">
            <v>2470545.88</v>
          </cell>
        </row>
        <row r="441">
          <cell r="A441" t="str">
            <v>360WYU</v>
          </cell>
          <cell r="B441" t="str">
            <v>360</v>
          </cell>
          <cell r="D441">
            <v>1384181.77</v>
          </cell>
        </row>
        <row r="442">
          <cell r="A442" t="str">
            <v>361CA</v>
          </cell>
          <cell r="B442" t="str">
            <v>361</v>
          </cell>
          <cell r="D442">
            <v>1462927.27</v>
          </cell>
        </row>
        <row r="443">
          <cell r="A443" t="str">
            <v>361ID</v>
          </cell>
          <cell r="B443" t="str">
            <v>361</v>
          </cell>
          <cell r="D443">
            <v>785509.52</v>
          </cell>
        </row>
        <row r="444">
          <cell r="A444" t="str">
            <v>361OR</v>
          </cell>
          <cell r="B444" t="str">
            <v>361</v>
          </cell>
          <cell r="D444">
            <v>12789794.289999999</v>
          </cell>
        </row>
        <row r="445">
          <cell r="A445" t="str">
            <v>361UT</v>
          </cell>
          <cell r="B445" t="str">
            <v>361</v>
          </cell>
          <cell r="D445">
            <v>25559680.710000001</v>
          </cell>
        </row>
        <row r="446">
          <cell r="A446" t="str">
            <v>361WA</v>
          </cell>
          <cell r="B446" t="str">
            <v>361</v>
          </cell>
          <cell r="D446">
            <v>2161920.08</v>
          </cell>
        </row>
        <row r="447">
          <cell r="A447" t="str">
            <v>361WYP</v>
          </cell>
          <cell r="B447" t="str">
            <v>361</v>
          </cell>
          <cell r="D447">
            <v>5051125.24</v>
          </cell>
        </row>
        <row r="448">
          <cell r="A448" t="str">
            <v>361WYU</v>
          </cell>
          <cell r="B448" t="str">
            <v>361</v>
          </cell>
          <cell r="D448">
            <v>180371.99</v>
          </cell>
        </row>
        <row r="449">
          <cell r="A449" t="str">
            <v>362CA</v>
          </cell>
          <cell r="B449" t="str">
            <v>362</v>
          </cell>
          <cell r="D449">
            <v>13629566.140000001</v>
          </cell>
        </row>
        <row r="450">
          <cell r="A450" t="str">
            <v>362ID</v>
          </cell>
          <cell r="B450" t="str">
            <v>362</v>
          </cell>
          <cell r="D450">
            <v>19569636.75</v>
          </cell>
        </row>
        <row r="451">
          <cell r="A451" t="str">
            <v>362OR</v>
          </cell>
          <cell r="B451" t="str">
            <v>362</v>
          </cell>
          <cell r="D451">
            <v>170529857.69</v>
          </cell>
        </row>
        <row r="452">
          <cell r="A452" t="str">
            <v>362UT</v>
          </cell>
          <cell r="B452" t="str">
            <v>362</v>
          </cell>
          <cell r="D452">
            <v>325460996.10000002</v>
          </cell>
        </row>
        <row r="453">
          <cell r="A453" t="str">
            <v>362WA</v>
          </cell>
          <cell r="B453" t="str">
            <v>362</v>
          </cell>
          <cell r="D453">
            <v>42739895.329999998</v>
          </cell>
        </row>
        <row r="454">
          <cell r="A454" t="str">
            <v>362WYP</v>
          </cell>
          <cell r="B454" t="str">
            <v>362</v>
          </cell>
          <cell r="D454">
            <v>93526738.019999996</v>
          </cell>
        </row>
        <row r="455">
          <cell r="A455" t="str">
            <v>362WYU</v>
          </cell>
          <cell r="B455" t="str">
            <v>362</v>
          </cell>
          <cell r="D455">
            <v>5688349.3799999999</v>
          </cell>
        </row>
        <row r="456">
          <cell r="A456" t="str">
            <v>363UT</v>
          </cell>
          <cell r="B456" t="str">
            <v>363</v>
          </cell>
          <cell r="D456">
            <v>1457804.66</v>
          </cell>
        </row>
        <row r="457">
          <cell r="A457" t="str">
            <v>364CA</v>
          </cell>
          <cell r="B457" t="str">
            <v>364</v>
          </cell>
          <cell r="D457">
            <v>46067019.140000001</v>
          </cell>
        </row>
        <row r="458">
          <cell r="A458" t="str">
            <v>364ID</v>
          </cell>
          <cell r="B458" t="str">
            <v>364</v>
          </cell>
          <cell r="D458">
            <v>53958420.299999997</v>
          </cell>
        </row>
        <row r="459">
          <cell r="A459" t="str">
            <v>364OR</v>
          </cell>
          <cell r="B459" t="str">
            <v>364</v>
          </cell>
          <cell r="D459">
            <v>287608935.80000001</v>
          </cell>
        </row>
        <row r="460">
          <cell r="A460" t="str">
            <v>364UT</v>
          </cell>
          <cell r="B460" t="str">
            <v>364</v>
          </cell>
          <cell r="D460">
            <v>262746309.72</v>
          </cell>
        </row>
        <row r="461">
          <cell r="A461" t="str">
            <v>364WA</v>
          </cell>
          <cell r="B461" t="str">
            <v>364</v>
          </cell>
          <cell r="D461">
            <v>80185486.980000004</v>
          </cell>
        </row>
        <row r="462">
          <cell r="A462" t="str">
            <v>364WYP</v>
          </cell>
          <cell r="B462" t="str">
            <v>364</v>
          </cell>
          <cell r="D462">
            <v>73626647.329999998</v>
          </cell>
        </row>
        <row r="463">
          <cell r="A463" t="str">
            <v>364WYU</v>
          </cell>
          <cell r="B463" t="str">
            <v>364</v>
          </cell>
          <cell r="D463">
            <v>15746487.220000001</v>
          </cell>
        </row>
        <row r="464">
          <cell r="A464" t="str">
            <v>365CA</v>
          </cell>
          <cell r="B464" t="str">
            <v>365</v>
          </cell>
          <cell r="D464">
            <v>31412669.879999999</v>
          </cell>
        </row>
        <row r="465">
          <cell r="A465" t="str">
            <v>365ID</v>
          </cell>
          <cell r="B465" t="str">
            <v>365</v>
          </cell>
          <cell r="D465">
            <v>32529903.280000001</v>
          </cell>
        </row>
        <row r="466">
          <cell r="A466" t="str">
            <v>365OR</v>
          </cell>
          <cell r="B466" t="str">
            <v>365</v>
          </cell>
          <cell r="D466">
            <v>211509818.53</v>
          </cell>
        </row>
        <row r="467">
          <cell r="A467" t="str">
            <v>365UT</v>
          </cell>
          <cell r="B467" t="str">
            <v>365</v>
          </cell>
          <cell r="D467">
            <v>182955794.02000001</v>
          </cell>
        </row>
        <row r="468">
          <cell r="A468" t="str">
            <v>365WA</v>
          </cell>
          <cell r="B468" t="str">
            <v>365</v>
          </cell>
          <cell r="D468">
            <v>53387749.600000001</v>
          </cell>
        </row>
        <row r="469">
          <cell r="A469" t="str">
            <v>365WYP</v>
          </cell>
          <cell r="B469" t="str">
            <v>365</v>
          </cell>
          <cell r="D469">
            <v>71841898.019999996</v>
          </cell>
        </row>
        <row r="470">
          <cell r="A470" t="str">
            <v>365WYU</v>
          </cell>
          <cell r="B470" t="str">
            <v>365</v>
          </cell>
          <cell r="D470">
            <v>9805370.4399999995</v>
          </cell>
        </row>
        <row r="471">
          <cell r="A471" t="str">
            <v>366CA</v>
          </cell>
          <cell r="B471" t="str">
            <v>366</v>
          </cell>
          <cell r="D471">
            <v>14600010.439999999</v>
          </cell>
        </row>
        <row r="472">
          <cell r="A472" t="str">
            <v>366ID</v>
          </cell>
          <cell r="B472" t="str">
            <v>366</v>
          </cell>
          <cell r="D472">
            <v>6478411.9100000001</v>
          </cell>
        </row>
        <row r="473">
          <cell r="A473" t="str">
            <v>366OR</v>
          </cell>
          <cell r="B473" t="str">
            <v>366</v>
          </cell>
          <cell r="D473">
            <v>76621303.870000005</v>
          </cell>
        </row>
        <row r="474">
          <cell r="A474" t="str">
            <v>366UT</v>
          </cell>
          <cell r="B474" t="str">
            <v>366</v>
          </cell>
          <cell r="D474">
            <v>136166740.43000001</v>
          </cell>
        </row>
        <row r="475">
          <cell r="A475" t="str">
            <v>366WA</v>
          </cell>
          <cell r="B475" t="str">
            <v>366</v>
          </cell>
          <cell r="D475">
            <v>13848186.050000001</v>
          </cell>
        </row>
        <row r="476">
          <cell r="A476" t="str">
            <v>366WYP</v>
          </cell>
          <cell r="B476" t="str">
            <v>366</v>
          </cell>
          <cell r="D476">
            <v>9817897.4199999999</v>
          </cell>
        </row>
        <row r="477">
          <cell r="A477" t="str">
            <v>366WYU</v>
          </cell>
          <cell r="B477" t="str">
            <v>366</v>
          </cell>
          <cell r="D477">
            <v>3420025.33</v>
          </cell>
        </row>
        <row r="478">
          <cell r="A478" t="str">
            <v>367CA</v>
          </cell>
          <cell r="B478" t="str">
            <v>367</v>
          </cell>
          <cell r="D478">
            <v>15975250.189999999</v>
          </cell>
        </row>
        <row r="479">
          <cell r="A479" t="str">
            <v>367ID</v>
          </cell>
          <cell r="B479" t="str">
            <v>367</v>
          </cell>
          <cell r="D479">
            <v>21374961.699999999</v>
          </cell>
        </row>
        <row r="480">
          <cell r="A480" t="str">
            <v>367OR</v>
          </cell>
          <cell r="B480" t="str">
            <v>367</v>
          </cell>
          <cell r="D480">
            <v>136280331.56</v>
          </cell>
        </row>
        <row r="481">
          <cell r="A481" t="str">
            <v>367UT</v>
          </cell>
          <cell r="B481" t="str">
            <v>367</v>
          </cell>
          <cell r="D481">
            <v>392400172.32999998</v>
          </cell>
        </row>
        <row r="482">
          <cell r="A482" t="str">
            <v>367WA</v>
          </cell>
          <cell r="B482" t="str">
            <v>367</v>
          </cell>
          <cell r="D482">
            <v>17866641.690000001</v>
          </cell>
        </row>
        <row r="483">
          <cell r="A483" t="str">
            <v>367WYP</v>
          </cell>
          <cell r="B483" t="str">
            <v>367</v>
          </cell>
          <cell r="D483">
            <v>23681878.989999998</v>
          </cell>
        </row>
        <row r="484">
          <cell r="A484" t="str">
            <v>367WYU</v>
          </cell>
          <cell r="B484" t="str">
            <v>367</v>
          </cell>
          <cell r="D484">
            <v>15014668.25</v>
          </cell>
        </row>
        <row r="485">
          <cell r="A485" t="str">
            <v>368CA</v>
          </cell>
          <cell r="B485" t="str">
            <v>368</v>
          </cell>
          <cell r="D485">
            <v>42456055.810000002</v>
          </cell>
        </row>
        <row r="486">
          <cell r="A486" t="str">
            <v>368ID</v>
          </cell>
          <cell r="B486" t="str">
            <v>368</v>
          </cell>
          <cell r="D486">
            <v>59097172.079999998</v>
          </cell>
        </row>
        <row r="487">
          <cell r="A487" t="str">
            <v>368OR</v>
          </cell>
          <cell r="B487" t="str">
            <v>368</v>
          </cell>
          <cell r="D487">
            <v>345605500.57999998</v>
          </cell>
        </row>
        <row r="488">
          <cell r="A488" t="str">
            <v>368UT</v>
          </cell>
          <cell r="B488" t="str">
            <v>368</v>
          </cell>
          <cell r="D488">
            <v>332790963.60000002</v>
          </cell>
        </row>
        <row r="489">
          <cell r="A489" t="str">
            <v>368WA</v>
          </cell>
          <cell r="B489" t="str">
            <v>368</v>
          </cell>
          <cell r="D489">
            <v>83882986.650000006</v>
          </cell>
        </row>
        <row r="490">
          <cell r="A490" t="str">
            <v>368WYP</v>
          </cell>
          <cell r="B490" t="str">
            <v>368</v>
          </cell>
          <cell r="D490">
            <v>63165875.93</v>
          </cell>
        </row>
        <row r="491">
          <cell r="A491" t="str">
            <v>368WYU</v>
          </cell>
          <cell r="B491" t="str">
            <v>368</v>
          </cell>
          <cell r="D491">
            <v>9979391.6300000008</v>
          </cell>
        </row>
        <row r="492">
          <cell r="A492" t="str">
            <v>369CA</v>
          </cell>
          <cell r="B492" t="str">
            <v>369</v>
          </cell>
          <cell r="D492">
            <v>20331900.550000001</v>
          </cell>
        </row>
        <row r="493">
          <cell r="A493" t="str">
            <v>369ID</v>
          </cell>
          <cell r="B493" t="str">
            <v>369</v>
          </cell>
          <cell r="D493">
            <v>23607964.760000002</v>
          </cell>
        </row>
        <row r="494">
          <cell r="A494" t="str">
            <v>369OR</v>
          </cell>
          <cell r="B494" t="str">
            <v>369</v>
          </cell>
          <cell r="D494">
            <v>189300675.38999999</v>
          </cell>
        </row>
        <row r="495">
          <cell r="A495" t="str">
            <v>369UT</v>
          </cell>
          <cell r="B495" t="str">
            <v>369</v>
          </cell>
          <cell r="D495">
            <v>172323269.93000001</v>
          </cell>
        </row>
        <row r="496">
          <cell r="A496" t="str">
            <v>369WA</v>
          </cell>
          <cell r="B496" t="str">
            <v>369</v>
          </cell>
          <cell r="D496">
            <v>41060086.060000002</v>
          </cell>
        </row>
        <row r="497">
          <cell r="A497" t="str">
            <v>369WYP</v>
          </cell>
          <cell r="B497" t="str">
            <v>369</v>
          </cell>
          <cell r="D497">
            <v>28966052.550000001</v>
          </cell>
        </row>
        <row r="498">
          <cell r="A498" t="str">
            <v>369WYU</v>
          </cell>
          <cell r="B498" t="str">
            <v>369</v>
          </cell>
          <cell r="D498">
            <v>6444557.8899999997</v>
          </cell>
        </row>
        <row r="499">
          <cell r="A499" t="str">
            <v>370CA</v>
          </cell>
          <cell r="B499" t="str">
            <v>370</v>
          </cell>
          <cell r="D499">
            <v>3914382.92</v>
          </cell>
        </row>
        <row r="500">
          <cell r="A500" t="str">
            <v>370ID</v>
          </cell>
          <cell r="B500" t="str">
            <v>370</v>
          </cell>
          <cell r="D500">
            <v>13783211.77</v>
          </cell>
        </row>
        <row r="501">
          <cell r="A501" t="str">
            <v>370OR</v>
          </cell>
          <cell r="B501" t="str">
            <v>370</v>
          </cell>
          <cell r="D501">
            <v>59230781.670000002</v>
          </cell>
        </row>
        <row r="502">
          <cell r="A502" t="str">
            <v>370UT</v>
          </cell>
          <cell r="B502" t="str">
            <v>370</v>
          </cell>
          <cell r="D502">
            <v>84684830.640000001</v>
          </cell>
        </row>
        <row r="503">
          <cell r="A503" t="str">
            <v>370WA</v>
          </cell>
          <cell r="B503" t="str">
            <v>370</v>
          </cell>
          <cell r="D503">
            <v>13707392.449999999</v>
          </cell>
        </row>
        <row r="504">
          <cell r="A504" t="str">
            <v>370WYP</v>
          </cell>
          <cell r="B504" t="str">
            <v>370</v>
          </cell>
          <cell r="D504">
            <v>12198620.26</v>
          </cell>
        </row>
        <row r="505">
          <cell r="A505" t="str">
            <v>370WYU</v>
          </cell>
          <cell r="B505" t="str">
            <v>370</v>
          </cell>
          <cell r="D505">
            <v>2910665.74</v>
          </cell>
        </row>
        <row r="506">
          <cell r="A506" t="str">
            <v>371CA</v>
          </cell>
          <cell r="B506" t="str">
            <v>371</v>
          </cell>
          <cell r="D506">
            <v>271125.09000000003</v>
          </cell>
        </row>
        <row r="507">
          <cell r="A507" t="str">
            <v>371ID</v>
          </cell>
          <cell r="B507" t="str">
            <v>371</v>
          </cell>
          <cell r="D507">
            <v>159013.06</v>
          </cell>
        </row>
        <row r="508">
          <cell r="A508" t="str">
            <v>371OR</v>
          </cell>
          <cell r="B508" t="str">
            <v>371</v>
          </cell>
          <cell r="D508">
            <v>2440374.7400000002</v>
          </cell>
        </row>
        <row r="509">
          <cell r="A509" t="str">
            <v>371UT</v>
          </cell>
          <cell r="B509" t="str">
            <v>371</v>
          </cell>
          <cell r="D509">
            <v>4574925.95</v>
          </cell>
        </row>
        <row r="510">
          <cell r="A510" t="str">
            <v>371WA</v>
          </cell>
          <cell r="B510" t="str">
            <v>371</v>
          </cell>
          <cell r="D510">
            <v>530673.19999999995</v>
          </cell>
        </row>
        <row r="511">
          <cell r="A511" t="str">
            <v>371WYP</v>
          </cell>
          <cell r="B511" t="str">
            <v>371</v>
          </cell>
          <cell r="D511">
            <v>747236.58</v>
          </cell>
        </row>
        <row r="512">
          <cell r="A512" t="str">
            <v>371WYU</v>
          </cell>
          <cell r="B512" t="str">
            <v>371</v>
          </cell>
          <cell r="D512">
            <v>138477.51</v>
          </cell>
        </row>
        <row r="513">
          <cell r="A513" t="str">
            <v>372ID</v>
          </cell>
          <cell r="B513" t="str">
            <v>372</v>
          </cell>
          <cell r="D513">
            <v>4873.1400000000003</v>
          </cell>
        </row>
        <row r="514">
          <cell r="A514" t="str">
            <v>372UT</v>
          </cell>
          <cell r="B514" t="str">
            <v>372</v>
          </cell>
          <cell r="D514">
            <v>44784.75</v>
          </cell>
        </row>
        <row r="515">
          <cell r="A515" t="str">
            <v>373CA</v>
          </cell>
          <cell r="B515" t="str">
            <v>373</v>
          </cell>
          <cell r="D515">
            <v>661750.96</v>
          </cell>
        </row>
        <row r="516">
          <cell r="A516" t="str">
            <v>373ID</v>
          </cell>
          <cell r="B516" t="str">
            <v>373</v>
          </cell>
          <cell r="D516">
            <v>565408.49</v>
          </cell>
        </row>
        <row r="517">
          <cell r="A517" t="str">
            <v>373OR</v>
          </cell>
          <cell r="B517" t="str">
            <v>373</v>
          </cell>
          <cell r="D517">
            <v>20254317.16</v>
          </cell>
        </row>
        <row r="518">
          <cell r="A518" t="str">
            <v>373UT</v>
          </cell>
          <cell r="B518" t="str">
            <v>373</v>
          </cell>
          <cell r="D518">
            <v>24777401.940000001</v>
          </cell>
        </row>
        <row r="519">
          <cell r="A519" t="str">
            <v>373WA</v>
          </cell>
          <cell r="B519" t="str">
            <v>373</v>
          </cell>
          <cell r="D519">
            <v>3636055.74</v>
          </cell>
        </row>
        <row r="520">
          <cell r="A520" t="str">
            <v>373WYP</v>
          </cell>
          <cell r="B520" t="str">
            <v>373</v>
          </cell>
          <cell r="D520">
            <v>6259881.54</v>
          </cell>
        </row>
        <row r="521">
          <cell r="A521" t="str">
            <v>373WYU</v>
          </cell>
          <cell r="B521" t="str">
            <v>373</v>
          </cell>
          <cell r="D521">
            <v>2057077.81</v>
          </cell>
        </row>
        <row r="522">
          <cell r="A522" t="str">
            <v>389CA</v>
          </cell>
          <cell r="B522" t="str">
            <v>389</v>
          </cell>
          <cell r="D522">
            <v>217568.45</v>
          </cell>
        </row>
        <row r="523">
          <cell r="A523" t="str">
            <v>389CN</v>
          </cell>
          <cell r="B523" t="str">
            <v>389</v>
          </cell>
          <cell r="D523">
            <v>1128505.79</v>
          </cell>
        </row>
        <row r="524">
          <cell r="A524" t="str">
            <v>389DGU</v>
          </cell>
          <cell r="B524" t="str">
            <v>389</v>
          </cell>
          <cell r="D524">
            <v>332.32</v>
          </cell>
        </row>
        <row r="525">
          <cell r="A525" t="str">
            <v>389ID</v>
          </cell>
          <cell r="B525" t="str">
            <v>389</v>
          </cell>
          <cell r="D525">
            <v>197638.82</v>
          </cell>
        </row>
        <row r="526">
          <cell r="A526" t="str">
            <v>389OR</v>
          </cell>
          <cell r="B526" t="str">
            <v>389</v>
          </cell>
          <cell r="D526">
            <v>1995950.46</v>
          </cell>
        </row>
        <row r="527">
          <cell r="A527" t="str">
            <v>389SG</v>
          </cell>
          <cell r="B527" t="str">
            <v>389</v>
          </cell>
          <cell r="D527">
            <v>1227.55</v>
          </cell>
        </row>
        <row r="528">
          <cell r="A528" t="str">
            <v>389SO</v>
          </cell>
          <cell r="B528" t="str">
            <v>389</v>
          </cell>
          <cell r="D528">
            <v>5598054.8600000003</v>
          </cell>
        </row>
        <row r="529">
          <cell r="A529" t="str">
            <v>389UT</v>
          </cell>
          <cell r="B529" t="str">
            <v>389</v>
          </cell>
          <cell r="D529">
            <v>3912172.9</v>
          </cell>
        </row>
        <row r="530">
          <cell r="A530" t="str">
            <v>389WA</v>
          </cell>
          <cell r="B530" t="str">
            <v>389</v>
          </cell>
          <cell r="D530">
            <v>1098826.3500000001</v>
          </cell>
        </row>
        <row r="531">
          <cell r="A531" t="str">
            <v>389WYP</v>
          </cell>
          <cell r="B531" t="str">
            <v>389</v>
          </cell>
          <cell r="D531">
            <v>314170.02</v>
          </cell>
        </row>
        <row r="532">
          <cell r="A532" t="str">
            <v>389WYU</v>
          </cell>
          <cell r="B532" t="str">
            <v>389</v>
          </cell>
          <cell r="D532">
            <v>528370.06999999995</v>
          </cell>
        </row>
        <row r="533">
          <cell r="A533" t="str">
            <v>390CA</v>
          </cell>
          <cell r="B533" t="str">
            <v>390</v>
          </cell>
          <cell r="D533">
            <v>2264509.4300000002</v>
          </cell>
        </row>
        <row r="534">
          <cell r="A534" t="str">
            <v>390CN</v>
          </cell>
          <cell r="B534" t="str">
            <v>390</v>
          </cell>
          <cell r="D534">
            <v>12044329.76</v>
          </cell>
        </row>
        <row r="535">
          <cell r="A535" t="str">
            <v>390DGP</v>
          </cell>
          <cell r="B535" t="str">
            <v>390</v>
          </cell>
          <cell r="D535">
            <v>358413.26</v>
          </cell>
        </row>
        <row r="536">
          <cell r="A536" t="str">
            <v>390DGU</v>
          </cell>
          <cell r="B536" t="str">
            <v>390</v>
          </cell>
          <cell r="D536">
            <v>1573572.34</v>
          </cell>
        </row>
        <row r="537">
          <cell r="A537" t="str">
            <v>390ID</v>
          </cell>
          <cell r="B537" t="str">
            <v>390</v>
          </cell>
          <cell r="D537">
            <v>9491722.8800000008</v>
          </cell>
        </row>
        <row r="538">
          <cell r="A538" t="str">
            <v>390OR</v>
          </cell>
          <cell r="B538" t="str">
            <v>390</v>
          </cell>
          <cell r="D538">
            <v>30043484.210000001</v>
          </cell>
        </row>
        <row r="539">
          <cell r="A539" t="str">
            <v>390SG</v>
          </cell>
          <cell r="B539" t="str">
            <v>390</v>
          </cell>
          <cell r="D539">
            <v>3999427.23</v>
          </cell>
        </row>
        <row r="540">
          <cell r="A540" t="str">
            <v>390SO</v>
          </cell>
          <cell r="B540" t="str">
            <v>390</v>
          </cell>
          <cell r="D540">
            <v>105194832.18000001</v>
          </cell>
        </row>
        <row r="541">
          <cell r="A541" t="str">
            <v>390UT</v>
          </cell>
          <cell r="B541" t="str">
            <v>390</v>
          </cell>
          <cell r="D541">
            <v>35541247.770000003</v>
          </cell>
        </row>
        <row r="542">
          <cell r="A542" t="str">
            <v>390WA</v>
          </cell>
          <cell r="B542" t="str">
            <v>390</v>
          </cell>
          <cell r="D542">
            <v>13252231.189999999</v>
          </cell>
        </row>
        <row r="543">
          <cell r="A543" t="str">
            <v>390WYP</v>
          </cell>
          <cell r="B543" t="str">
            <v>390</v>
          </cell>
          <cell r="D543">
            <v>10950045.970000001</v>
          </cell>
        </row>
        <row r="544">
          <cell r="A544" t="str">
            <v>390WYU</v>
          </cell>
          <cell r="B544" t="str">
            <v>390</v>
          </cell>
          <cell r="D544">
            <v>2362788.4900000002</v>
          </cell>
        </row>
        <row r="545">
          <cell r="A545" t="str">
            <v>391CA</v>
          </cell>
          <cell r="B545" t="str">
            <v>391</v>
          </cell>
          <cell r="D545">
            <v>316444.82</v>
          </cell>
        </row>
        <row r="546">
          <cell r="A546" t="str">
            <v>391CN</v>
          </cell>
          <cell r="B546" t="str">
            <v>391</v>
          </cell>
          <cell r="D546">
            <v>6267156.1100000003</v>
          </cell>
        </row>
        <row r="547">
          <cell r="A547" t="str">
            <v>391DGP</v>
          </cell>
          <cell r="B547" t="str">
            <v>391</v>
          </cell>
          <cell r="D547">
            <v>348870.31</v>
          </cell>
        </row>
        <row r="548">
          <cell r="A548" t="str">
            <v>391DGU</v>
          </cell>
          <cell r="B548" t="str">
            <v>391</v>
          </cell>
          <cell r="D548">
            <v>249870.18</v>
          </cell>
        </row>
        <row r="549">
          <cell r="A549" t="str">
            <v>391ID</v>
          </cell>
          <cell r="B549" t="str">
            <v>391</v>
          </cell>
          <cell r="D549">
            <v>1072309.49</v>
          </cell>
        </row>
        <row r="550">
          <cell r="A550" t="str">
            <v>391OR</v>
          </cell>
          <cell r="B550" t="str">
            <v>391</v>
          </cell>
          <cell r="D550">
            <v>5733819</v>
          </cell>
        </row>
        <row r="551">
          <cell r="A551" t="str">
            <v>391SE</v>
          </cell>
          <cell r="B551" t="str">
            <v>391</v>
          </cell>
          <cell r="D551">
            <v>156613.21</v>
          </cell>
        </row>
        <row r="552">
          <cell r="A552" t="str">
            <v>391SG</v>
          </cell>
          <cell r="B552" t="str">
            <v>391</v>
          </cell>
          <cell r="D552">
            <v>5794288.5999999996</v>
          </cell>
        </row>
        <row r="553">
          <cell r="A553" t="str">
            <v>391SO</v>
          </cell>
          <cell r="B553" t="str">
            <v>391</v>
          </cell>
          <cell r="D553">
            <v>78656660.980000004</v>
          </cell>
        </row>
        <row r="554">
          <cell r="A554" t="str">
            <v>391SSGCH</v>
          </cell>
          <cell r="B554" t="str">
            <v>391</v>
          </cell>
          <cell r="D554">
            <v>294876.74</v>
          </cell>
        </row>
        <row r="555">
          <cell r="A555" t="str">
            <v>391SSGCT</v>
          </cell>
          <cell r="B555" t="str">
            <v>391</v>
          </cell>
          <cell r="D555">
            <v>8608.57</v>
          </cell>
        </row>
        <row r="556">
          <cell r="A556" t="str">
            <v>391UT</v>
          </cell>
          <cell r="B556" t="str">
            <v>391</v>
          </cell>
          <cell r="D556">
            <v>4130495.41</v>
          </cell>
        </row>
        <row r="557">
          <cell r="A557" t="str">
            <v>391WA</v>
          </cell>
          <cell r="B557" t="str">
            <v>391</v>
          </cell>
          <cell r="D557">
            <v>1632018.1</v>
          </cell>
        </row>
        <row r="558">
          <cell r="A558" t="str">
            <v>391WYP</v>
          </cell>
          <cell r="B558" t="str">
            <v>391</v>
          </cell>
          <cell r="D558">
            <v>3297805.37</v>
          </cell>
        </row>
        <row r="559">
          <cell r="A559" t="str">
            <v>391WYU</v>
          </cell>
          <cell r="B559" t="str">
            <v>391</v>
          </cell>
          <cell r="D559">
            <v>288058.82</v>
          </cell>
        </row>
        <row r="560">
          <cell r="A560" t="str">
            <v>392CA</v>
          </cell>
          <cell r="B560" t="str">
            <v>392</v>
          </cell>
          <cell r="D560">
            <v>1474724.75</v>
          </cell>
        </row>
        <row r="561">
          <cell r="A561" t="str">
            <v>392CN</v>
          </cell>
          <cell r="B561" t="str">
            <v>392</v>
          </cell>
          <cell r="D561">
            <v>19078.400000000001</v>
          </cell>
        </row>
        <row r="562">
          <cell r="A562" t="str">
            <v>392DGP</v>
          </cell>
          <cell r="B562" t="str">
            <v>392</v>
          </cell>
          <cell r="D562">
            <v>164925.43</v>
          </cell>
        </row>
        <row r="563">
          <cell r="A563" t="str">
            <v>392DGU</v>
          </cell>
          <cell r="B563" t="str">
            <v>392</v>
          </cell>
          <cell r="D563">
            <v>1181064.52</v>
          </cell>
        </row>
        <row r="564">
          <cell r="A564" t="str">
            <v>392ID</v>
          </cell>
          <cell r="B564" t="str">
            <v>392</v>
          </cell>
          <cell r="D564">
            <v>4927131.1500000004</v>
          </cell>
        </row>
        <row r="565">
          <cell r="A565" t="str">
            <v>392OR</v>
          </cell>
          <cell r="B565" t="str">
            <v>392</v>
          </cell>
          <cell r="D565">
            <v>19254290.870000001</v>
          </cell>
        </row>
        <row r="566">
          <cell r="A566" t="str">
            <v>392SE</v>
          </cell>
          <cell r="B566" t="str">
            <v>392</v>
          </cell>
          <cell r="D566">
            <v>680089.66</v>
          </cell>
        </row>
        <row r="567">
          <cell r="A567" t="str">
            <v>392SG</v>
          </cell>
          <cell r="B567" t="str">
            <v>392</v>
          </cell>
          <cell r="D567">
            <v>14478632.119999999</v>
          </cell>
        </row>
        <row r="568">
          <cell r="A568" t="str">
            <v>392SO</v>
          </cell>
          <cell r="B568" t="str">
            <v>392</v>
          </cell>
          <cell r="D568">
            <v>8650942.4800000004</v>
          </cell>
        </row>
        <row r="569">
          <cell r="A569" t="str">
            <v>392SSGCH</v>
          </cell>
          <cell r="B569" t="str">
            <v>392</v>
          </cell>
          <cell r="D569">
            <v>359605.81</v>
          </cell>
        </row>
        <row r="570">
          <cell r="A570" t="str">
            <v>392SSGCT</v>
          </cell>
          <cell r="B570" t="str">
            <v>392</v>
          </cell>
          <cell r="D570">
            <v>59476.27</v>
          </cell>
        </row>
        <row r="571">
          <cell r="A571" t="str">
            <v>392UT</v>
          </cell>
          <cell r="B571" t="str">
            <v>392</v>
          </cell>
          <cell r="D571">
            <v>32432506.399999999</v>
          </cell>
        </row>
        <row r="572">
          <cell r="A572" t="str">
            <v>392WA</v>
          </cell>
          <cell r="B572" t="str">
            <v>392</v>
          </cell>
          <cell r="D572">
            <v>4745806.87</v>
          </cell>
        </row>
        <row r="573">
          <cell r="A573" t="str">
            <v>392WYP</v>
          </cell>
          <cell r="B573" t="str">
            <v>392</v>
          </cell>
          <cell r="D573">
            <v>6820445.7300000004</v>
          </cell>
        </row>
        <row r="574">
          <cell r="A574" t="str">
            <v>392WYU</v>
          </cell>
          <cell r="B574" t="str">
            <v>392</v>
          </cell>
          <cell r="D574">
            <v>1616252.15</v>
          </cell>
        </row>
        <row r="575">
          <cell r="A575" t="str">
            <v>393CA</v>
          </cell>
          <cell r="B575" t="str">
            <v>393</v>
          </cell>
          <cell r="D575">
            <v>158157.51</v>
          </cell>
        </row>
        <row r="576">
          <cell r="A576" t="str">
            <v>393DGP</v>
          </cell>
          <cell r="B576" t="str">
            <v>393</v>
          </cell>
          <cell r="D576">
            <v>335808.15</v>
          </cell>
        </row>
        <row r="577">
          <cell r="A577" t="str">
            <v>393DGU</v>
          </cell>
          <cell r="B577" t="str">
            <v>393</v>
          </cell>
          <cell r="D577">
            <v>652864.5</v>
          </cell>
        </row>
        <row r="578">
          <cell r="A578" t="str">
            <v>393ID</v>
          </cell>
          <cell r="B578" t="str">
            <v>393</v>
          </cell>
          <cell r="D578">
            <v>613062.87</v>
          </cell>
        </row>
        <row r="579">
          <cell r="A579" t="str">
            <v>393OR</v>
          </cell>
          <cell r="B579" t="str">
            <v>393</v>
          </cell>
          <cell r="D579">
            <v>2459302.7000000002</v>
          </cell>
        </row>
        <row r="580">
          <cell r="A580" t="str">
            <v>393SG</v>
          </cell>
          <cell r="B580" t="str">
            <v>393</v>
          </cell>
          <cell r="D580">
            <v>2820694.55</v>
          </cell>
        </row>
        <row r="581">
          <cell r="A581" t="str">
            <v>393SO</v>
          </cell>
          <cell r="B581" t="str">
            <v>393</v>
          </cell>
          <cell r="D581">
            <v>494537.64</v>
          </cell>
        </row>
        <row r="582">
          <cell r="A582" t="str">
            <v>393SSGCT</v>
          </cell>
          <cell r="B582" t="str">
            <v>393</v>
          </cell>
          <cell r="D582">
            <v>106993.22</v>
          </cell>
        </row>
        <row r="583">
          <cell r="A583" t="str">
            <v>393UT</v>
          </cell>
          <cell r="B583" t="str">
            <v>393</v>
          </cell>
          <cell r="D583">
            <v>3730055.71</v>
          </cell>
        </row>
        <row r="584">
          <cell r="A584" t="str">
            <v>393WA</v>
          </cell>
          <cell r="B584" t="str">
            <v>393</v>
          </cell>
          <cell r="D584">
            <v>537370.99</v>
          </cell>
        </row>
        <row r="585">
          <cell r="A585" t="str">
            <v>393WYP</v>
          </cell>
          <cell r="B585" t="str">
            <v>393</v>
          </cell>
          <cell r="D585">
            <v>1052807.3799999999</v>
          </cell>
        </row>
        <row r="586">
          <cell r="A586" t="str">
            <v>393WYU</v>
          </cell>
          <cell r="B586" t="str">
            <v>393</v>
          </cell>
          <cell r="D586">
            <v>264303.06</v>
          </cell>
        </row>
        <row r="587">
          <cell r="A587" t="str">
            <v>394CA</v>
          </cell>
          <cell r="B587" t="str">
            <v>394</v>
          </cell>
          <cell r="D587">
            <v>664868.19999999995</v>
          </cell>
        </row>
        <row r="588">
          <cell r="A588" t="str">
            <v>394DGP</v>
          </cell>
          <cell r="B588" t="str">
            <v>394</v>
          </cell>
          <cell r="D588">
            <v>3068741.93</v>
          </cell>
        </row>
        <row r="589">
          <cell r="A589" t="str">
            <v>394DGU</v>
          </cell>
          <cell r="B589" t="str">
            <v>394</v>
          </cell>
          <cell r="D589">
            <v>4291783.54</v>
          </cell>
        </row>
        <row r="590">
          <cell r="A590" t="str">
            <v>394ID</v>
          </cell>
          <cell r="B590" t="str">
            <v>394</v>
          </cell>
          <cell r="D590">
            <v>1536014.35</v>
          </cell>
        </row>
        <row r="591">
          <cell r="A591" t="str">
            <v>394OR</v>
          </cell>
          <cell r="B591" t="str">
            <v>394</v>
          </cell>
          <cell r="D591">
            <v>9550793.0399999991</v>
          </cell>
        </row>
        <row r="592">
          <cell r="A592" t="str">
            <v>394SE</v>
          </cell>
          <cell r="B592" t="str">
            <v>394</v>
          </cell>
          <cell r="D592">
            <v>7106.36</v>
          </cell>
        </row>
        <row r="593">
          <cell r="A593" t="str">
            <v>394SG</v>
          </cell>
          <cell r="B593" t="str">
            <v>394</v>
          </cell>
          <cell r="D593">
            <v>17454230.370000001</v>
          </cell>
        </row>
        <row r="594">
          <cell r="A594" t="str">
            <v>394SO</v>
          </cell>
          <cell r="B594" t="str">
            <v>394</v>
          </cell>
          <cell r="D594">
            <v>4276183.46</v>
          </cell>
        </row>
        <row r="595">
          <cell r="A595" t="str">
            <v>394SSGCH</v>
          </cell>
          <cell r="B595" t="str">
            <v>394</v>
          </cell>
          <cell r="D595">
            <v>2280926.02</v>
          </cell>
        </row>
        <row r="596">
          <cell r="A596" t="str">
            <v>394SSGCT</v>
          </cell>
          <cell r="B596" t="str">
            <v>394</v>
          </cell>
          <cell r="D596">
            <v>74831.22</v>
          </cell>
        </row>
        <row r="597">
          <cell r="A597" t="str">
            <v>394UT</v>
          </cell>
          <cell r="B597" t="str">
            <v>394</v>
          </cell>
          <cell r="D597">
            <v>11784315.029999999</v>
          </cell>
        </row>
        <row r="598">
          <cell r="A598" t="str">
            <v>394WA</v>
          </cell>
          <cell r="B598" t="str">
            <v>394</v>
          </cell>
          <cell r="D598">
            <v>2352955.59</v>
          </cell>
        </row>
        <row r="599">
          <cell r="A599" t="str">
            <v>394WYP</v>
          </cell>
          <cell r="B599" t="str">
            <v>394</v>
          </cell>
          <cell r="D599">
            <v>3557177.18</v>
          </cell>
        </row>
        <row r="600">
          <cell r="A600" t="str">
            <v>394WYU</v>
          </cell>
          <cell r="B600" t="str">
            <v>394</v>
          </cell>
          <cell r="D600">
            <v>743082.57</v>
          </cell>
        </row>
        <row r="601">
          <cell r="A601" t="str">
            <v>395CA</v>
          </cell>
          <cell r="B601" t="str">
            <v>395</v>
          </cell>
          <cell r="D601">
            <v>365435.9</v>
          </cell>
        </row>
        <row r="602">
          <cell r="A602" t="str">
            <v>395DGP</v>
          </cell>
          <cell r="B602" t="str">
            <v>395</v>
          </cell>
          <cell r="D602">
            <v>79045.75</v>
          </cell>
        </row>
        <row r="603">
          <cell r="A603" t="str">
            <v>395DGU</v>
          </cell>
          <cell r="B603" t="str">
            <v>395</v>
          </cell>
          <cell r="D603">
            <v>553701.96</v>
          </cell>
        </row>
        <row r="604">
          <cell r="A604" t="str">
            <v>395ID</v>
          </cell>
          <cell r="B604" t="str">
            <v>395</v>
          </cell>
          <cell r="D604">
            <v>1277073.67</v>
          </cell>
        </row>
        <row r="605">
          <cell r="A605" t="str">
            <v>395OR</v>
          </cell>
          <cell r="B605" t="str">
            <v>395</v>
          </cell>
          <cell r="D605">
            <v>10668957.83</v>
          </cell>
        </row>
        <row r="606">
          <cell r="A606" t="str">
            <v>395SE</v>
          </cell>
          <cell r="B606" t="str">
            <v>395</v>
          </cell>
          <cell r="D606">
            <v>42438.17</v>
          </cell>
        </row>
        <row r="607">
          <cell r="A607" t="str">
            <v>395SG</v>
          </cell>
          <cell r="B607" t="str">
            <v>395</v>
          </cell>
          <cell r="D607">
            <v>5533702.3099999996</v>
          </cell>
        </row>
        <row r="608">
          <cell r="A608" t="str">
            <v>395SO</v>
          </cell>
          <cell r="B608" t="str">
            <v>395</v>
          </cell>
          <cell r="D608">
            <v>5788393.7199999997</v>
          </cell>
        </row>
        <row r="609">
          <cell r="A609" t="str">
            <v>395SSGCH</v>
          </cell>
          <cell r="B609" t="str">
            <v>395</v>
          </cell>
          <cell r="D609">
            <v>253000.61</v>
          </cell>
        </row>
        <row r="610">
          <cell r="A610" t="str">
            <v>395SSGCT</v>
          </cell>
          <cell r="B610" t="str">
            <v>395</v>
          </cell>
          <cell r="D610">
            <v>110119.09</v>
          </cell>
        </row>
        <row r="611">
          <cell r="A611" t="str">
            <v>395UT</v>
          </cell>
          <cell r="B611" t="str">
            <v>395</v>
          </cell>
          <cell r="D611">
            <v>8108507.2400000002</v>
          </cell>
        </row>
        <row r="612">
          <cell r="A612" t="str">
            <v>395WA</v>
          </cell>
          <cell r="B612" t="str">
            <v>395</v>
          </cell>
          <cell r="D612">
            <v>2128155.4</v>
          </cell>
        </row>
        <row r="613">
          <cell r="A613" t="str">
            <v>395WYP</v>
          </cell>
          <cell r="B613" t="str">
            <v>395</v>
          </cell>
          <cell r="D613">
            <v>3749289.42</v>
          </cell>
        </row>
        <row r="614">
          <cell r="A614" t="str">
            <v>395WYU</v>
          </cell>
          <cell r="B614" t="str">
            <v>395</v>
          </cell>
          <cell r="D614">
            <v>938331.35</v>
          </cell>
        </row>
        <row r="615">
          <cell r="A615" t="str">
            <v>396CA</v>
          </cell>
          <cell r="B615" t="str">
            <v>396</v>
          </cell>
          <cell r="D615">
            <v>3843590.55</v>
          </cell>
        </row>
        <row r="616">
          <cell r="A616" t="str">
            <v>396DGP</v>
          </cell>
          <cell r="B616" t="str">
            <v>396</v>
          </cell>
          <cell r="D616">
            <v>1190335.1000000001</v>
          </cell>
        </row>
        <row r="617">
          <cell r="A617" t="str">
            <v>396DGU</v>
          </cell>
          <cell r="B617" t="str">
            <v>396</v>
          </cell>
          <cell r="D617">
            <v>2259805.86</v>
          </cell>
        </row>
        <row r="618">
          <cell r="A618" t="str">
            <v>396ID</v>
          </cell>
          <cell r="B618" t="str">
            <v>396</v>
          </cell>
          <cell r="D618">
            <v>7383638.8799999999</v>
          </cell>
        </row>
        <row r="619">
          <cell r="A619" t="str">
            <v>396OR</v>
          </cell>
          <cell r="B619" t="str">
            <v>396</v>
          </cell>
          <cell r="D619">
            <v>26828997.43</v>
          </cell>
        </row>
        <row r="620">
          <cell r="A620" t="str">
            <v>396SE</v>
          </cell>
          <cell r="B620" t="str">
            <v>396</v>
          </cell>
          <cell r="D620">
            <v>73822.83</v>
          </cell>
        </row>
        <row r="621">
          <cell r="A621" t="str">
            <v>396SG</v>
          </cell>
          <cell r="B621" t="str">
            <v>396</v>
          </cell>
          <cell r="D621">
            <v>28834248.620000001</v>
          </cell>
        </row>
        <row r="622">
          <cell r="A622" t="str">
            <v>396SO</v>
          </cell>
          <cell r="B622" t="str">
            <v>396</v>
          </cell>
          <cell r="D622">
            <v>1864544.73</v>
          </cell>
        </row>
        <row r="623">
          <cell r="A623" t="str">
            <v>396SSGCH</v>
          </cell>
          <cell r="B623" t="str">
            <v>396</v>
          </cell>
          <cell r="D623">
            <v>724647.66</v>
          </cell>
        </row>
        <row r="624">
          <cell r="A624" t="str">
            <v>396UT</v>
          </cell>
          <cell r="B624" t="str">
            <v>396</v>
          </cell>
          <cell r="D624">
            <v>34587079.270000003</v>
          </cell>
        </row>
        <row r="625">
          <cell r="A625" t="str">
            <v>396WA</v>
          </cell>
          <cell r="B625" t="str">
            <v>396</v>
          </cell>
          <cell r="D625">
            <v>6519179.25</v>
          </cell>
        </row>
        <row r="626">
          <cell r="A626" t="str">
            <v>396WYP</v>
          </cell>
          <cell r="B626" t="str">
            <v>396</v>
          </cell>
          <cell r="D626">
            <v>10304966.27</v>
          </cell>
        </row>
        <row r="627">
          <cell r="A627" t="str">
            <v>396WYU</v>
          </cell>
          <cell r="B627" t="str">
            <v>396</v>
          </cell>
          <cell r="D627">
            <v>2737252.59</v>
          </cell>
        </row>
        <row r="628">
          <cell r="A628" t="str">
            <v>397CA</v>
          </cell>
          <cell r="B628" t="str">
            <v>397</v>
          </cell>
          <cell r="D628">
            <v>2964237.88</v>
          </cell>
        </row>
        <row r="629">
          <cell r="A629" t="str">
            <v>397CN</v>
          </cell>
          <cell r="B629" t="str">
            <v>397</v>
          </cell>
          <cell r="D629">
            <v>4577691.42</v>
          </cell>
        </row>
        <row r="630">
          <cell r="A630" t="str">
            <v>397DGP</v>
          </cell>
          <cell r="B630" t="str">
            <v>397</v>
          </cell>
          <cell r="D630">
            <v>6060185.8099999996</v>
          </cell>
        </row>
        <row r="631">
          <cell r="A631" t="str">
            <v>397DGU</v>
          </cell>
          <cell r="B631" t="str">
            <v>397</v>
          </cell>
          <cell r="D631">
            <v>10676180.699999999</v>
          </cell>
        </row>
        <row r="632">
          <cell r="A632" t="str">
            <v>397ID</v>
          </cell>
          <cell r="B632" t="str">
            <v>397</v>
          </cell>
          <cell r="D632">
            <v>6166840.5800000001</v>
          </cell>
        </row>
        <row r="633">
          <cell r="A633" t="str">
            <v>397OR</v>
          </cell>
          <cell r="B633" t="str">
            <v>397</v>
          </cell>
          <cell r="D633">
            <v>38525224.140000001</v>
          </cell>
        </row>
        <row r="634">
          <cell r="A634" t="str">
            <v>397SE</v>
          </cell>
          <cell r="B634" t="str">
            <v>397</v>
          </cell>
          <cell r="D634">
            <v>113108.22</v>
          </cell>
        </row>
        <row r="635">
          <cell r="A635" t="str">
            <v>397SG</v>
          </cell>
          <cell r="B635" t="str">
            <v>397</v>
          </cell>
          <cell r="D635">
            <v>60975081.520000003</v>
          </cell>
        </row>
        <row r="636">
          <cell r="A636" t="str">
            <v>397SO</v>
          </cell>
          <cell r="B636" t="str">
            <v>397</v>
          </cell>
          <cell r="D636">
            <v>45598431.700000003</v>
          </cell>
        </row>
        <row r="637">
          <cell r="A637" t="str">
            <v>397SSGCH</v>
          </cell>
          <cell r="B637" t="str">
            <v>397</v>
          </cell>
          <cell r="D637">
            <v>876343.19</v>
          </cell>
        </row>
        <row r="638">
          <cell r="A638" t="str">
            <v>397SSGCT</v>
          </cell>
          <cell r="B638" t="str">
            <v>397</v>
          </cell>
          <cell r="D638">
            <v>87578.45</v>
          </cell>
        </row>
        <row r="639">
          <cell r="A639" t="str">
            <v>397UT</v>
          </cell>
          <cell r="B639" t="str">
            <v>397</v>
          </cell>
          <cell r="D639">
            <v>29259801.800000001</v>
          </cell>
        </row>
        <row r="640">
          <cell r="A640" t="str">
            <v>397WA</v>
          </cell>
          <cell r="B640" t="str">
            <v>397</v>
          </cell>
          <cell r="D640">
            <v>9845977.8200000003</v>
          </cell>
        </row>
        <row r="641">
          <cell r="A641" t="str">
            <v>397WYP</v>
          </cell>
          <cell r="B641" t="str">
            <v>397</v>
          </cell>
          <cell r="D641">
            <v>15739367.49</v>
          </cell>
        </row>
        <row r="642">
          <cell r="A642" t="str">
            <v>397WYU</v>
          </cell>
          <cell r="B642" t="str">
            <v>397</v>
          </cell>
          <cell r="D642">
            <v>2970351.92</v>
          </cell>
        </row>
        <row r="643">
          <cell r="A643" t="str">
            <v>398CA</v>
          </cell>
          <cell r="B643" t="str">
            <v>398</v>
          </cell>
          <cell r="D643">
            <v>14408.7</v>
          </cell>
        </row>
        <row r="644">
          <cell r="A644" t="str">
            <v>398CN</v>
          </cell>
          <cell r="B644" t="str">
            <v>398</v>
          </cell>
          <cell r="D644">
            <v>197260.48</v>
          </cell>
        </row>
        <row r="645">
          <cell r="A645" t="str">
            <v>398DGP</v>
          </cell>
          <cell r="B645" t="str">
            <v>398</v>
          </cell>
          <cell r="D645">
            <v>29910.47</v>
          </cell>
        </row>
        <row r="646">
          <cell r="A646" t="str">
            <v>398DGU</v>
          </cell>
          <cell r="B646" t="str">
            <v>398</v>
          </cell>
          <cell r="D646">
            <v>21453.4</v>
          </cell>
        </row>
        <row r="647">
          <cell r="A647" t="str">
            <v>398ID</v>
          </cell>
          <cell r="B647" t="str">
            <v>398</v>
          </cell>
          <cell r="D647">
            <v>61049.53</v>
          </cell>
        </row>
        <row r="648">
          <cell r="A648" t="str">
            <v>398OR</v>
          </cell>
          <cell r="B648" t="str">
            <v>398</v>
          </cell>
          <cell r="D648">
            <v>450004.26</v>
          </cell>
        </row>
        <row r="649">
          <cell r="A649" t="str">
            <v>398SE</v>
          </cell>
          <cell r="B649" t="str">
            <v>398</v>
          </cell>
          <cell r="D649">
            <v>3531.29</v>
          </cell>
        </row>
        <row r="650">
          <cell r="A650" t="str">
            <v>398SG</v>
          </cell>
          <cell r="B650" t="str">
            <v>398</v>
          </cell>
          <cell r="D650">
            <v>1197150.23</v>
          </cell>
        </row>
        <row r="651">
          <cell r="A651" t="str">
            <v>398SO</v>
          </cell>
          <cell r="B651" t="str">
            <v>398</v>
          </cell>
          <cell r="D651">
            <v>3038647.75</v>
          </cell>
        </row>
        <row r="652">
          <cell r="A652" t="str">
            <v>398SSGCT</v>
          </cell>
          <cell r="B652" t="str">
            <v>398</v>
          </cell>
          <cell r="D652">
            <v>2650.04</v>
          </cell>
        </row>
        <row r="653">
          <cell r="A653" t="str">
            <v>398UT</v>
          </cell>
          <cell r="B653" t="str">
            <v>398</v>
          </cell>
          <cell r="D653">
            <v>336256.72</v>
          </cell>
        </row>
        <row r="654">
          <cell r="A654" t="str">
            <v>398WA</v>
          </cell>
          <cell r="B654" t="str">
            <v>398</v>
          </cell>
          <cell r="D654">
            <v>92805.31</v>
          </cell>
        </row>
        <row r="655">
          <cell r="A655" t="str">
            <v>398WYP</v>
          </cell>
          <cell r="B655" t="str">
            <v>398</v>
          </cell>
          <cell r="D655">
            <v>150209.71</v>
          </cell>
        </row>
        <row r="656">
          <cell r="A656" t="str">
            <v>398WYU</v>
          </cell>
          <cell r="B656" t="str">
            <v>398</v>
          </cell>
          <cell r="D656">
            <v>28653.07</v>
          </cell>
        </row>
        <row r="657">
          <cell r="A657" t="str">
            <v>399SE</v>
          </cell>
          <cell r="B657" t="str">
            <v>399</v>
          </cell>
          <cell r="D657">
            <v>257515812.25999999</v>
          </cell>
        </row>
        <row r="658">
          <cell r="A658" t="str">
            <v>403360CA</v>
          </cell>
          <cell r="B658" t="str">
            <v>403360</v>
          </cell>
          <cell r="D658">
            <v>14185.4</v>
          </cell>
        </row>
        <row r="659">
          <cell r="A659" t="str">
            <v>403360ID</v>
          </cell>
          <cell r="B659" t="str">
            <v>403360</v>
          </cell>
          <cell r="D659">
            <v>17468.990000000002</v>
          </cell>
        </row>
        <row r="660">
          <cell r="A660" t="str">
            <v>403360OR</v>
          </cell>
          <cell r="B660" t="str">
            <v>403360</v>
          </cell>
          <cell r="D660">
            <v>60448.01</v>
          </cell>
        </row>
        <row r="661">
          <cell r="A661" t="str">
            <v>403360UT</v>
          </cell>
          <cell r="B661" t="str">
            <v>403360</v>
          </cell>
          <cell r="D661">
            <v>116867.480000002</v>
          </cell>
        </row>
        <row r="662">
          <cell r="A662" t="str">
            <v>403360WA</v>
          </cell>
          <cell r="B662" t="str">
            <v>403360</v>
          </cell>
          <cell r="D662">
            <v>5509.06</v>
          </cell>
        </row>
        <row r="663">
          <cell r="A663" t="str">
            <v>403360WYP</v>
          </cell>
          <cell r="B663" t="str">
            <v>403360</v>
          </cell>
          <cell r="D663">
            <v>35417.790000000998</v>
          </cell>
        </row>
        <row r="664">
          <cell r="A664" t="str">
            <v>403360WYU</v>
          </cell>
          <cell r="B664" t="str">
            <v>403360</v>
          </cell>
          <cell r="D664">
            <v>24295.46</v>
          </cell>
        </row>
        <row r="665">
          <cell r="A665" t="str">
            <v>403361CA</v>
          </cell>
          <cell r="B665" t="str">
            <v>403361</v>
          </cell>
          <cell r="D665">
            <v>29414.13</v>
          </cell>
        </row>
        <row r="666">
          <cell r="A666" t="str">
            <v>403361ID</v>
          </cell>
          <cell r="B666" t="str">
            <v>403361</v>
          </cell>
          <cell r="D666">
            <v>14588.11</v>
          </cell>
        </row>
        <row r="667">
          <cell r="A667" t="str">
            <v>403361OR</v>
          </cell>
          <cell r="B667" t="str">
            <v>403361</v>
          </cell>
          <cell r="D667">
            <v>227808.43999999901</v>
          </cell>
        </row>
        <row r="668">
          <cell r="A668" t="str">
            <v>403361UT</v>
          </cell>
          <cell r="B668" t="str">
            <v>403361</v>
          </cell>
          <cell r="D668">
            <v>464523.79999999597</v>
          </cell>
        </row>
        <row r="669">
          <cell r="A669" t="str">
            <v>403361WA</v>
          </cell>
          <cell r="B669" t="str">
            <v>403361</v>
          </cell>
          <cell r="D669">
            <v>37300.65</v>
          </cell>
        </row>
        <row r="670">
          <cell r="A670" t="str">
            <v>403361WYP</v>
          </cell>
          <cell r="B670" t="str">
            <v>403361</v>
          </cell>
          <cell r="D670">
            <v>114913.480000002</v>
          </cell>
        </row>
        <row r="671">
          <cell r="A671" t="str">
            <v>403361WYU</v>
          </cell>
          <cell r="B671" t="str">
            <v>403361</v>
          </cell>
          <cell r="D671">
            <v>4066.52</v>
          </cell>
        </row>
        <row r="672">
          <cell r="A672" t="str">
            <v>403362CA</v>
          </cell>
          <cell r="B672" t="str">
            <v>403362</v>
          </cell>
          <cell r="D672">
            <v>309405.08999999496</v>
          </cell>
        </row>
        <row r="673">
          <cell r="A673" t="str">
            <v>403362ID</v>
          </cell>
          <cell r="B673" t="str">
            <v>403362</v>
          </cell>
          <cell r="D673">
            <v>379480.739999994</v>
          </cell>
        </row>
        <row r="674">
          <cell r="A674" t="str">
            <v>403362OR</v>
          </cell>
          <cell r="B674" t="str">
            <v>403362</v>
          </cell>
          <cell r="D674">
            <v>3863690.6499998597</v>
          </cell>
        </row>
        <row r="675">
          <cell r="A675" t="str">
            <v>403362UT</v>
          </cell>
          <cell r="B675" t="str">
            <v>403362</v>
          </cell>
          <cell r="D675">
            <v>6226854.9300001403</v>
          </cell>
        </row>
        <row r="676">
          <cell r="A676" t="str">
            <v>403362WA</v>
          </cell>
          <cell r="B676" t="str">
            <v>403362</v>
          </cell>
          <cell r="D676">
            <v>1079608.16000004</v>
          </cell>
        </row>
        <row r="677">
          <cell r="A677" t="str">
            <v>403362WYP</v>
          </cell>
          <cell r="B677" t="str">
            <v>403362</v>
          </cell>
          <cell r="D677">
            <v>2041033.67000004</v>
          </cell>
        </row>
        <row r="678">
          <cell r="A678" t="str">
            <v>403362WYU</v>
          </cell>
          <cell r="B678" t="str">
            <v>403362</v>
          </cell>
          <cell r="D678">
            <v>126012.83000000101</v>
          </cell>
        </row>
        <row r="679">
          <cell r="A679" t="str">
            <v>403363UT</v>
          </cell>
          <cell r="B679" t="str">
            <v>403363</v>
          </cell>
          <cell r="D679">
            <v>142101.1</v>
          </cell>
        </row>
        <row r="680">
          <cell r="A680" t="str">
            <v>403364CA</v>
          </cell>
          <cell r="B680" t="str">
            <v>403364</v>
          </cell>
          <cell r="D680">
            <v>1659983.70000001</v>
          </cell>
        </row>
        <row r="681">
          <cell r="A681" t="str">
            <v>403364ID</v>
          </cell>
          <cell r="B681" t="str">
            <v>403364</v>
          </cell>
          <cell r="D681">
            <v>2023217.1300000099</v>
          </cell>
        </row>
        <row r="682">
          <cell r="A682" t="str">
            <v>403364MT</v>
          </cell>
          <cell r="B682" t="str">
            <v>403364</v>
          </cell>
          <cell r="D682">
            <v>0</v>
          </cell>
        </row>
        <row r="683">
          <cell r="A683" t="str">
            <v>403364OR</v>
          </cell>
          <cell r="B683" t="str">
            <v>403364</v>
          </cell>
          <cell r="D683">
            <v>12267480.26</v>
          </cell>
        </row>
        <row r="684">
          <cell r="A684" t="str">
            <v>403364UT</v>
          </cell>
          <cell r="B684" t="str">
            <v>403364</v>
          </cell>
          <cell r="D684">
            <v>9872739.1299998406</v>
          </cell>
        </row>
        <row r="685">
          <cell r="A685" t="str">
            <v>403364WA</v>
          </cell>
          <cell r="B685" t="str">
            <v>403364</v>
          </cell>
          <cell r="D685">
            <v>4096500.55999998</v>
          </cell>
        </row>
        <row r="686">
          <cell r="A686" t="str">
            <v>403364WYP</v>
          </cell>
          <cell r="B686" t="str">
            <v>403364</v>
          </cell>
          <cell r="D686">
            <v>3103291.4000000102</v>
          </cell>
        </row>
        <row r="687">
          <cell r="A687" t="str">
            <v>403364WYU</v>
          </cell>
          <cell r="B687" t="str">
            <v>403364</v>
          </cell>
          <cell r="D687">
            <v>664673.05000000505</v>
          </cell>
        </row>
        <row r="688">
          <cell r="A688" t="str">
            <v>403365CA</v>
          </cell>
          <cell r="B688" t="str">
            <v>403365</v>
          </cell>
          <cell r="D688">
            <v>787678.23999999801</v>
          </cell>
        </row>
        <row r="689">
          <cell r="A689" t="str">
            <v>403365ID</v>
          </cell>
          <cell r="B689" t="str">
            <v>403365</v>
          </cell>
          <cell r="D689">
            <v>874186.17000001296</v>
          </cell>
        </row>
        <row r="690">
          <cell r="A690" t="str">
            <v>403365MT</v>
          </cell>
          <cell r="B690" t="str">
            <v>403365</v>
          </cell>
          <cell r="D690">
            <v>0</v>
          </cell>
        </row>
        <row r="691">
          <cell r="A691" t="str">
            <v>403365OR</v>
          </cell>
          <cell r="B691" t="str">
            <v>403365</v>
          </cell>
          <cell r="D691">
            <v>6449625.40999984</v>
          </cell>
        </row>
        <row r="692">
          <cell r="A692" t="str">
            <v>403365UT</v>
          </cell>
          <cell r="B692" t="str">
            <v>403365</v>
          </cell>
          <cell r="D692">
            <v>4916517.4600000205</v>
          </cell>
        </row>
        <row r="693">
          <cell r="A693" t="str">
            <v>403365WA</v>
          </cell>
          <cell r="B693" t="str">
            <v>403365</v>
          </cell>
          <cell r="D693">
            <v>1295827.9399999899</v>
          </cell>
        </row>
        <row r="694">
          <cell r="A694" t="str">
            <v>403365WYP</v>
          </cell>
          <cell r="B694" t="str">
            <v>403365</v>
          </cell>
          <cell r="D694">
            <v>1804821.15</v>
          </cell>
        </row>
        <row r="695">
          <cell r="A695" t="str">
            <v>403365WYU</v>
          </cell>
          <cell r="B695" t="str">
            <v>403365</v>
          </cell>
          <cell r="D695">
            <v>242868.869999997</v>
          </cell>
        </row>
        <row r="696">
          <cell r="A696" t="str">
            <v>403366CA</v>
          </cell>
          <cell r="B696" t="str">
            <v>403366</v>
          </cell>
          <cell r="D696">
            <v>366440.81999999902</v>
          </cell>
        </row>
        <row r="697">
          <cell r="A697" t="str">
            <v>403366ID</v>
          </cell>
          <cell r="B697" t="str">
            <v>403366</v>
          </cell>
          <cell r="D697">
            <v>150502.34999999899</v>
          </cell>
        </row>
        <row r="698">
          <cell r="A698" t="str">
            <v>403366MT</v>
          </cell>
          <cell r="B698" t="str">
            <v>403366</v>
          </cell>
          <cell r="D698">
            <v>0</v>
          </cell>
        </row>
        <row r="699">
          <cell r="A699" t="str">
            <v>403366OR</v>
          </cell>
          <cell r="B699" t="str">
            <v>403366</v>
          </cell>
          <cell r="D699">
            <v>2096756.3500000101</v>
          </cell>
        </row>
        <row r="700">
          <cell r="A700" t="str">
            <v>403366UT</v>
          </cell>
          <cell r="B700" t="str">
            <v>403366</v>
          </cell>
          <cell r="D700">
            <v>3172407.1699999198</v>
          </cell>
        </row>
        <row r="701">
          <cell r="A701" t="str">
            <v>403366WA</v>
          </cell>
          <cell r="B701" t="str">
            <v>403366</v>
          </cell>
          <cell r="D701">
            <v>238309.37</v>
          </cell>
        </row>
        <row r="702">
          <cell r="A702" t="str">
            <v>403366WYP</v>
          </cell>
          <cell r="B702" t="str">
            <v>403366</v>
          </cell>
          <cell r="D702">
            <v>242695.22999999899</v>
          </cell>
        </row>
        <row r="703">
          <cell r="A703" t="str">
            <v>403366WYU</v>
          </cell>
          <cell r="B703" t="str">
            <v>403366</v>
          </cell>
          <cell r="D703">
            <v>85898.89</v>
          </cell>
        </row>
        <row r="704">
          <cell r="A704" t="str">
            <v>403367CA</v>
          </cell>
          <cell r="B704" t="str">
            <v>403367</v>
          </cell>
          <cell r="D704">
            <v>339568.33</v>
          </cell>
        </row>
        <row r="705">
          <cell r="A705" t="str">
            <v>403367ID</v>
          </cell>
          <cell r="B705" t="str">
            <v>403367</v>
          </cell>
          <cell r="D705">
            <v>448897.82999999699</v>
          </cell>
        </row>
        <row r="706">
          <cell r="A706" t="str">
            <v>403367MT</v>
          </cell>
          <cell r="B706" t="str">
            <v>403367</v>
          </cell>
          <cell r="D706">
            <v>0</v>
          </cell>
        </row>
        <row r="707">
          <cell r="A707" t="str">
            <v>403367OR</v>
          </cell>
          <cell r="B707" t="str">
            <v>403367</v>
          </cell>
          <cell r="D707">
            <v>3014906.2800000398</v>
          </cell>
        </row>
        <row r="708">
          <cell r="A708" t="str">
            <v>403367UT</v>
          </cell>
          <cell r="B708" t="str">
            <v>403367</v>
          </cell>
          <cell r="D708">
            <v>8273907.5199999399</v>
          </cell>
        </row>
        <row r="709">
          <cell r="A709" t="str">
            <v>403367WA</v>
          </cell>
          <cell r="B709" t="str">
            <v>403367</v>
          </cell>
          <cell r="D709">
            <v>415186.510000001</v>
          </cell>
        </row>
        <row r="710">
          <cell r="A710" t="str">
            <v>403367WYP</v>
          </cell>
          <cell r="B710" t="str">
            <v>403367</v>
          </cell>
          <cell r="D710">
            <v>567518.74999999895</v>
          </cell>
        </row>
        <row r="711">
          <cell r="A711" t="str">
            <v>403367WYU</v>
          </cell>
          <cell r="B711" t="str">
            <v>403367</v>
          </cell>
          <cell r="D711">
            <v>372307.349999998</v>
          </cell>
        </row>
        <row r="712">
          <cell r="A712" t="str">
            <v>403368CA</v>
          </cell>
          <cell r="B712" t="str">
            <v>403368</v>
          </cell>
          <cell r="D712">
            <v>1577621.5999999801</v>
          </cell>
        </row>
        <row r="713">
          <cell r="A713" t="str">
            <v>403368ID</v>
          </cell>
          <cell r="B713" t="str">
            <v>403368</v>
          </cell>
          <cell r="D713">
            <v>1339853.23000001</v>
          </cell>
        </row>
        <row r="714">
          <cell r="A714" t="str">
            <v>403368MT</v>
          </cell>
          <cell r="B714" t="str">
            <v>403368</v>
          </cell>
          <cell r="D714">
            <v>0</v>
          </cell>
        </row>
        <row r="715">
          <cell r="A715" t="str">
            <v>403368OR</v>
          </cell>
          <cell r="B715" t="str">
            <v>403368</v>
          </cell>
          <cell r="D715">
            <v>8936606.0999999903</v>
          </cell>
        </row>
        <row r="716">
          <cell r="A716" t="str">
            <v>403368UT</v>
          </cell>
          <cell r="B716" t="str">
            <v>403368</v>
          </cell>
          <cell r="D716">
            <v>7461975.9899999397</v>
          </cell>
        </row>
        <row r="717">
          <cell r="A717" t="str">
            <v>403368WA</v>
          </cell>
          <cell r="B717" t="str">
            <v>403368</v>
          </cell>
          <cell r="D717">
            <v>1773653.84</v>
          </cell>
        </row>
        <row r="718">
          <cell r="A718" t="str">
            <v>403368WYP</v>
          </cell>
          <cell r="B718" t="str">
            <v>403368</v>
          </cell>
          <cell r="D718">
            <v>1478798.71</v>
          </cell>
        </row>
        <row r="719">
          <cell r="A719" t="str">
            <v>403368WYU</v>
          </cell>
          <cell r="B719" t="str">
            <v>403368</v>
          </cell>
          <cell r="D719">
            <v>234414.05000000101</v>
          </cell>
        </row>
        <row r="720">
          <cell r="A720" t="str">
            <v>403369CA</v>
          </cell>
          <cell r="B720" t="str">
            <v>403369</v>
          </cell>
          <cell r="D720">
            <v>399471.82000000402</v>
          </cell>
        </row>
        <row r="721">
          <cell r="A721" t="str">
            <v>403369ID</v>
          </cell>
          <cell r="B721" t="str">
            <v>403369</v>
          </cell>
          <cell r="D721">
            <v>509638.48999999597</v>
          </cell>
        </row>
        <row r="722">
          <cell r="A722" t="str">
            <v>403369OR</v>
          </cell>
          <cell r="B722" t="str">
            <v>403369</v>
          </cell>
          <cell r="D722">
            <v>3384683.4499999401</v>
          </cell>
        </row>
        <row r="723">
          <cell r="A723" t="str">
            <v>403369UT</v>
          </cell>
          <cell r="B723" t="str">
            <v>403369</v>
          </cell>
          <cell r="D723">
            <v>3687485.6399999098</v>
          </cell>
        </row>
        <row r="724">
          <cell r="A724" t="str">
            <v>403369WA</v>
          </cell>
          <cell r="B724" t="str">
            <v>403369</v>
          </cell>
          <cell r="D724">
            <v>806520.63999999303</v>
          </cell>
        </row>
        <row r="725">
          <cell r="A725" t="str">
            <v>403369WYP</v>
          </cell>
          <cell r="B725" t="str">
            <v>403369</v>
          </cell>
          <cell r="D725">
            <v>629688.28999999596</v>
          </cell>
        </row>
        <row r="726">
          <cell r="A726" t="str">
            <v>403369WYU</v>
          </cell>
          <cell r="B726" t="str">
            <v>403369</v>
          </cell>
          <cell r="D726">
            <v>137190.239999999</v>
          </cell>
        </row>
        <row r="727">
          <cell r="A727" t="str">
            <v>403370CA</v>
          </cell>
          <cell r="B727" t="str">
            <v>403370</v>
          </cell>
          <cell r="D727">
            <v>137755.87</v>
          </cell>
        </row>
        <row r="728">
          <cell r="A728" t="str">
            <v>403370ID</v>
          </cell>
          <cell r="B728" t="str">
            <v>403370</v>
          </cell>
          <cell r="D728">
            <v>457446.09</v>
          </cell>
        </row>
        <row r="729">
          <cell r="A729" t="str">
            <v>403370MT</v>
          </cell>
          <cell r="B729" t="str">
            <v>403370</v>
          </cell>
          <cell r="D729">
            <v>0</v>
          </cell>
        </row>
        <row r="730">
          <cell r="A730" t="str">
            <v>403370OR</v>
          </cell>
          <cell r="B730" t="str">
            <v>403370</v>
          </cell>
          <cell r="D730">
            <v>2100863.74999998</v>
          </cell>
        </row>
        <row r="731">
          <cell r="A731" t="str">
            <v>403370UT</v>
          </cell>
          <cell r="B731" t="str">
            <v>403370</v>
          </cell>
          <cell r="D731">
            <v>2803596.1899999799</v>
          </cell>
        </row>
        <row r="732">
          <cell r="A732" t="str">
            <v>403370WA</v>
          </cell>
          <cell r="B732" t="str">
            <v>403370</v>
          </cell>
          <cell r="D732">
            <v>483092.81000000099</v>
          </cell>
        </row>
        <row r="733">
          <cell r="A733" t="str">
            <v>403370WYP</v>
          </cell>
          <cell r="B733" t="str">
            <v>403370</v>
          </cell>
          <cell r="D733">
            <v>392246.08999999898</v>
          </cell>
        </row>
        <row r="734">
          <cell r="A734" t="str">
            <v>403370WYU</v>
          </cell>
          <cell r="B734" t="str">
            <v>403370</v>
          </cell>
          <cell r="D734">
            <v>90561.99</v>
          </cell>
        </row>
        <row r="735">
          <cell r="A735" t="str">
            <v>403371CA</v>
          </cell>
          <cell r="B735" t="str">
            <v>403371</v>
          </cell>
          <cell r="D735">
            <v>12925.62</v>
          </cell>
        </row>
        <row r="736">
          <cell r="A736" t="str">
            <v>403371ID</v>
          </cell>
          <cell r="B736" t="str">
            <v>403371</v>
          </cell>
          <cell r="D736">
            <v>7245.65</v>
          </cell>
        </row>
        <row r="737">
          <cell r="A737" t="str">
            <v>403371MT</v>
          </cell>
          <cell r="B737" t="str">
            <v>403371</v>
          </cell>
          <cell r="D737">
            <v>0</v>
          </cell>
        </row>
        <row r="738">
          <cell r="A738" t="str">
            <v>403371OR</v>
          </cell>
          <cell r="B738" t="str">
            <v>403371</v>
          </cell>
          <cell r="D738">
            <v>96219.199999998003</v>
          </cell>
        </row>
        <row r="739">
          <cell r="A739" t="str">
            <v>403371UT</v>
          </cell>
          <cell r="B739" t="str">
            <v>403371</v>
          </cell>
          <cell r="D739">
            <v>209733.57999999501</v>
          </cell>
        </row>
        <row r="740">
          <cell r="A740" t="str">
            <v>403371WA</v>
          </cell>
          <cell r="B740" t="str">
            <v>403371</v>
          </cell>
          <cell r="D740">
            <v>19422.7</v>
          </cell>
        </row>
        <row r="741">
          <cell r="A741" t="str">
            <v>403371WYP</v>
          </cell>
          <cell r="B741" t="str">
            <v>403371</v>
          </cell>
          <cell r="D741">
            <v>28946.73</v>
          </cell>
        </row>
        <row r="742">
          <cell r="A742" t="str">
            <v>403371WYU</v>
          </cell>
          <cell r="B742" t="str">
            <v>403371</v>
          </cell>
          <cell r="D742">
            <v>5357.55</v>
          </cell>
        </row>
        <row r="743">
          <cell r="A743" t="str">
            <v>403372ID</v>
          </cell>
          <cell r="B743" t="str">
            <v>403372</v>
          </cell>
          <cell r="D743">
            <v>126.86</v>
          </cell>
        </row>
        <row r="744">
          <cell r="A744" t="str">
            <v>403372UT</v>
          </cell>
          <cell r="B744" t="str">
            <v>403372</v>
          </cell>
          <cell r="D744">
            <v>1165.83</v>
          </cell>
        </row>
        <row r="745">
          <cell r="A745" t="str">
            <v>403373CA</v>
          </cell>
          <cell r="B745" t="str">
            <v>403373</v>
          </cell>
          <cell r="D745">
            <v>27850.35</v>
          </cell>
        </row>
        <row r="746">
          <cell r="A746" t="str">
            <v>403373ID</v>
          </cell>
          <cell r="B746" t="str">
            <v>403373</v>
          </cell>
          <cell r="D746">
            <v>31804</v>
          </cell>
        </row>
        <row r="747">
          <cell r="A747" t="str">
            <v>403373MT</v>
          </cell>
          <cell r="B747" t="str">
            <v>403373</v>
          </cell>
          <cell r="D747">
            <v>0</v>
          </cell>
        </row>
        <row r="748">
          <cell r="A748" t="str">
            <v>403373OR</v>
          </cell>
          <cell r="B748" t="str">
            <v>403373</v>
          </cell>
          <cell r="D748">
            <v>543575.290000004</v>
          </cell>
        </row>
        <row r="749">
          <cell r="A749" t="str">
            <v>403373UT</v>
          </cell>
          <cell r="B749" t="str">
            <v>403373</v>
          </cell>
          <cell r="D749">
            <v>1400105.26999995</v>
          </cell>
        </row>
        <row r="750">
          <cell r="A750" t="str">
            <v>403373WA</v>
          </cell>
          <cell r="B750" t="str">
            <v>403373</v>
          </cell>
          <cell r="D750">
            <v>112962.379999999</v>
          </cell>
        </row>
        <row r="751">
          <cell r="A751" t="str">
            <v>403373WYP</v>
          </cell>
          <cell r="B751" t="str">
            <v>403373</v>
          </cell>
          <cell r="D751">
            <v>165644.899999999</v>
          </cell>
        </row>
        <row r="752">
          <cell r="A752" t="str">
            <v>403373WYU</v>
          </cell>
          <cell r="B752" t="str">
            <v>403373</v>
          </cell>
          <cell r="D752">
            <v>55827.37</v>
          </cell>
        </row>
        <row r="753">
          <cell r="A753" t="str">
            <v>403GPCA</v>
          </cell>
          <cell r="B753" t="str">
            <v>403GP</v>
          </cell>
          <cell r="D753">
            <v>247309.509999993</v>
          </cell>
        </row>
        <row r="754">
          <cell r="A754" t="str">
            <v>403GPCN</v>
          </cell>
          <cell r="B754" t="str">
            <v>403GP</v>
          </cell>
          <cell r="D754">
            <v>1339978.28</v>
          </cell>
        </row>
        <row r="755">
          <cell r="A755" t="str">
            <v>403GPDGP</v>
          </cell>
          <cell r="B755" t="str">
            <v>403GP</v>
          </cell>
          <cell r="D755">
            <v>474746.04999999702</v>
          </cell>
        </row>
        <row r="756">
          <cell r="A756" t="str">
            <v>403GPDGU</v>
          </cell>
          <cell r="B756" t="str">
            <v>403GP</v>
          </cell>
          <cell r="D756">
            <v>824141.54</v>
          </cell>
        </row>
        <row r="757">
          <cell r="A757" t="str">
            <v>403GPID</v>
          </cell>
          <cell r="B757" t="str">
            <v>403GP</v>
          </cell>
          <cell r="D757">
            <v>869008.379999939</v>
          </cell>
        </row>
        <row r="758">
          <cell r="A758" t="str">
            <v>403GPOR</v>
          </cell>
          <cell r="B758" t="str">
            <v>403GP</v>
          </cell>
          <cell r="D758">
            <v>4420450.0200001504</v>
          </cell>
        </row>
        <row r="759">
          <cell r="A759" t="str">
            <v>403GPSE</v>
          </cell>
          <cell r="B759" t="str">
            <v>403GP</v>
          </cell>
          <cell r="D759">
            <v>33855.800000000003</v>
          </cell>
        </row>
        <row r="760">
          <cell r="A760" t="str">
            <v>403GPSG</v>
          </cell>
          <cell r="B760" t="str">
            <v>403GP</v>
          </cell>
          <cell r="D760">
            <v>4821660.4899995597</v>
          </cell>
        </row>
        <row r="761">
          <cell r="A761" t="str">
            <v>403GPSO</v>
          </cell>
          <cell r="B761" t="str">
            <v>403GP</v>
          </cell>
          <cell r="D761">
            <v>18253418.090000201</v>
          </cell>
        </row>
        <row r="762">
          <cell r="A762" t="str">
            <v>403GPSSGCH</v>
          </cell>
          <cell r="B762" t="str">
            <v>403GP</v>
          </cell>
          <cell r="D762">
            <v>184405.320000001</v>
          </cell>
        </row>
        <row r="763">
          <cell r="A763" t="str">
            <v>403GPSSGCT</v>
          </cell>
          <cell r="B763" t="str">
            <v>403GP</v>
          </cell>
          <cell r="D763">
            <v>14779.68</v>
          </cell>
        </row>
        <row r="764">
          <cell r="A764" t="str">
            <v>403GPUT</v>
          </cell>
          <cell r="B764" t="str">
            <v>403GP</v>
          </cell>
          <cell r="D764">
            <v>4044923.2199997101</v>
          </cell>
        </row>
        <row r="765">
          <cell r="A765" t="str">
            <v>403GPWA</v>
          </cell>
          <cell r="B765" t="str">
            <v>403GP</v>
          </cell>
          <cell r="D765">
            <v>1345699.3800000299</v>
          </cell>
        </row>
        <row r="766">
          <cell r="A766" t="str">
            <v>403GPWYP</v>
          </cell>
          <cell r="B766" t="str">
            <v>403GP</v>
          </cell>
          <cell r="D766">
            <v>1718012.1899999101</v>
          </cell>
        </row>
        <row r="767">
          <cell r="A767" t="str">
            <v>403GPWYU</v>
          </cell>
          <cell r="B767" t="str">
            <v>403GP</v>
          </cell>
          <cell r="D767">
            <v>354384.88999997702</v>
          </cell>
        </row>
        <row r="768">
          <cell r="A768" t="str">
            <v>403HPDGP</v>
          </cell>
          <cell r="B768" t="str">
            <v>403HP</v>
          </cell>
          <cell r="D768">
            <v>5125230.9700000398</v>
          </cell>
        </row>
        <row r="769">
          <cell r="A769" t="str">
            <v>403HPDGU</v>
          </cell>
          <cell r="B769" t="str">
            <v>403HP</v>
          </cell>
          <cell r="D769">
            <v>1212848.5600000101</v>
          </cell>
        </row>
        <row r="770">
          <cell r="A770" t="str">
            <v>403HPSG-P</v>
          </cell>
          <cell r="B770" t="str">
            <v>403HP</v>
          </cell>
          <cell r="D770">
            <v>5345032.68999987</v>
          </cell>
        </row>
        <row r="771">
          <cell r="A771" t="str">
            <v>403HPSG-U</v>
          </cell>
          <cell r="B771" t="str">
            <v>403HP</v>
          </cell>
          <cell r="D771">
            <v>1486260.3899999501</v>
          </cell>
        </row>
        <row r="772">
          <cell r="A772" t="str">
            <v>403OPDGU</v>
          </cell>
          <cell r="B772" t="str">
            <v>403OP</v>
          </cell>
          <cell r="D772">
            <v>40730.910000000003</v>
          </cell>
        </row>
        <row r="773">
          <cell r="A773" t="str">
            <v>403OPSG</v>
          </cell>
          <cell r="B773" t="str">
            <v>403OP</v>
          </cell>
          <cell r="D773">
            <v>22160711.9199997</v>
          </cell>
        </row>
        <row r="774">
          <cell r="A774" t="str">
            <v>403OPSSGCT</v>
          </cell>
          <cell r="B774" t="str">
            <v>403OP</v>
          </cell>
          <cell r="D774">
            <v>3172392.28000001</v>
          </cell>
        </row>
        <row r="775">
          <cell r="A775" t="str">
            <v>403SPDGP</v>
          </cell>
          <cell r="B775" t="str">
            <v>403SP</v>
          </cell>
          <cell r="D775">
            <v>37795528.110000297</v>
          </cell>
        </row>
        <row r="776">
          <cell r="A776" t="str">
            <v>403SPDGU</v>
          </cell>
          <cell r="B776" t="str">
            <v>403SP</v>
          </cell>
          <cell r="D776">
            <v>40799838.469999097</v>
          </cell>
        </row>
        <row r="777">
          <cell r="A777" t="str">
            <v>403SPSG</v>
          </cell>
          <cell r="B777" t="str">
            <v>403SP</v>
          </cell>
          <cell r="D777">
            <v>55940357.809998602</v>
          </cell>
        </row>
        <row r="778">
          <cell r="A778" t="str">
            <v>403SPSSGCH</v>
          </cell>
          <cell r="B778" t="str">
            <v>403SP</v>
          </cell>
          <cell r="D778">
            <v>9023375.6599999499</v>
          </cell>
        </row>
        <row r="779">
          <cell r="A779" t="str">
            <v>403TPDGP</v>
          </cell>
          <cell r="B779" t="str">
            <v>403TP</v>
          </cell>
          <cell r="D779">
            <v>12311592.3700001</v>
          </cell>
        </row>
        <row r="780">
          <cell r="A780" t="str">
            <v>403TPDGU</v>
          </cell>
          <cell r="B780" t="str">
            <v>403TP</v>
          </cell>
          <cell r="D780">
            <v>13383224.449999001</v>
          </cell>
        </row>
        <row r="781">
          <cell r="A781" t="str">
            <v>403TPSG</v>
          </cell>
          <cell r="B781" t="str">
            <v>403TP</v>
          </cell>
          <cell r="D781">
            <v>30696066.890000097</v>
          </cell>
        </row>
        <row r="782">
          <cell r="A782" t="str">
            <v>404GPCA</v>
          </cell>
          <cell r="B782" t="str">
            <v>404GP</v>
          </cell>
          <cell r="D782">
            <v>57441.3</v>
          </cell>
        </row>
        <row r="783">
          <cell r="A783" t="str">
            <v>404GPCN</v>
          </cell>
          <cell r="B783" t="str">
            <v>404GP</v>
          </cell>
          <cell r="D783">
            <v>203325.47999999899</v>
          </cell>
        </row>
        <row r="784">
          <cell r="A784" t="str">
            <v>404GPOR</v>
          </cell>
          <cell r="B784" t="str">
            <v>404GP</v>
          </cell>
          <cell r="D784">
            <v>642170.81999999704</v>
          </cell>
        </row>
        <row r="785">
          <cell r="A785" t="str">
            <v>404GPSO</v>
          </cell>
          <cell r="B785" t="str">
            <v>404GP</v>
          </cell>
          <cell r="D785">
            <v>1915976.96000002</v>
          </cell>
        </row>
        <row r="786">
          <cell r="A786" t="str">
            <v>404GPUT</v>
          </cell>
          <cell r="B786" t="str">
            <v>404GP</v>
          </cell>
          <cell r="D786">
            <v>724.57</v>
          </cell>
        </row>
        <row r="787">
          <cell r="A787" t="str">
            <v>404GPWA</v>
          </cell>
          <cell r="B787" t="str">
            <v>404GP</v>
          </cell>
          <cell r="D787">
            <v>64284.91</v>
          </cell>
        </row>
        <row r="788">
          <cell r="A788" t="str">
            <v>404GPWYP</v>
          </cell>
          <cell r="B788" t="str">
            <v>404GP</v>
          </cell>
          <cell r="D788">
            <v>238023.99999999799</v>
          </cell>
        </row>
        <row r="789">
          <cell r="A789" t="str">
            <v>404GPWYU</v>
          </cell>
          <cell r="B789" t="str">
            <v>404GP</v>
          </cell>
          <cell r="D789">
            <v>1712.54</v>
          </cell>
        </row>
        <row r="790">
          <cell r="A790" t="str">
            <v>404HPDGP</v>
          </cell>
          <cell r="B790" t="str">
            <v>404HP</v>
          </cell>
          <cell r="D790">
            <v>0</v>
          </cell>
        </row>
        <row r="791">
          <cell r="A791" t="str">
            <v>404HPSG-P</v>
          </cell>
          <cell r="B791" t="str">
            <v>404HP</v>
          </cell>
          <cell r="D791">
            <v>2239.66</v>
          </cell>
        </row>
        <row r="792">
          <cell r="A792" t="str">
            <v>404HPSG-U</v>
          </cell>
          <cell r="B792" t="str">
            <v>404HP</v>
          </cell>
          <cell r="D792">
            <v>37992.43</v>
          </cell>
        </row>
        <row r="793">
          <cell r="A793" t="str">
            <v>404IPCN</v>
          </cell>
          <cell r="B793" t="str">
            <v>404IP</v>
          </cell>
          <cell r="D793">
            <v>4667692.0799999703</v>
          </cell>
        </row>
        <row r="794">
          <cell r="A794" t="str">
            <v>404IPDGP</v>
          </cell>
          <cell r="B794" t="str">
            <v>404IP</v>
          </cell>
          <cell r="D794">
            <v>0</v>
          </cell>
        </row>
        <row r="795">
          <cell r="A795" t="str">
            <v>404IPDGU</v>
          </cell>
          <cell r="B795" t="str">
            <v>404IP</v>
          </cell>
          <cell r="D795">
            <v>18380.099999999999</v>
          </cell>
        </row>
        <row r="796">
          <cell r="A796" t="str">
            <v>404IPID</v>
          </cell>
          <cell r="B796" t="str">
            <v>404IP</v>
          </cell>
          <cell r="D796">
            <v>20217.28</v>
          </cell>
        </row>
        <row r="797">
          <cell r="A797" t="str">
            <v>404IPOR</v>
          </cell>
          <cell r="B797" t="str">
            <v>404IP</v>
          </cell>
          <cell r="D797">
            <v>14342.68</v>
          </cell>
        </row>
        <row r="798">
          <cell r="A798" t="str">
            <v>404IPSE</v>
          </cell>
          <cell r="B798" t="str">
            <v>404IP</v>
          </cell>
          <cell r="D798">
            <v>3247.92</v>
          </cell>
        </row>
        <row r="799">
          <cell r="A799" t="str">
            <v>404IPSG</v>
          </cell>
          <cell r="B799" t="str">
            <v>404IP</v>
          </cell>
          <cell r="D799">
            <v>6375894.3500001496</v>
          </cell>
        </row>
        <row r="800">
          <cell r="A800" t="str">
            <v>404IPSG-P</v>
          </cell>
          <cell r="B800" t="str">
            <v>404IP</v>
          </cell>
          <cell r="D800">
            <v>2388647.9000000102</v>
          </cell>
        </row>
        <row r="801">
          <cell r="A801" t="str">
            <v>404IPSG-U</v>
          </cell>
          <cell r="B801" t="str">
            <v>404IP</v>
          </cell>
          <cell r="D801">
            <v>329957.840000002</v>
          </cell>
        </row>
        <row r="802">
          <cell r="A802" t="str">
            <v>404IPSO</v>
          </cell>
          <cell r="B802" t="str">
            <v>404IP</v>
          </cell>
          <cell r="D802">
            <v>30687950.2799985</v>
          </cell>
        </row>
        <row r="803">
          <cell r="A803" t="str">
            <v>404IPSSGCH</v>
          </cell>
          <cell r="B803" t="str">
            <v>404IP</v>
          </cell>
          <cell r="D803">
            <v>5777.16</v>
          </cell>
        </row>
        <row r="804">
          <cell r="A804" t="str">
            <v>404IPUT</v>
          </cell>
          <cell r="B804" t="str">
            <v>404IP</v>
          </cell>
          <cell r="D804">
            <v>1631.06</v>
          </cell>
        </row>
        <row r="805">
          <cell r="A805" t="str">
            <v>404IPWA</v>
          </cell>
          <cell r="B805" t="str">
            <v>404IP</v>
          </cell>
          <cell r="D805">
            <v>500.75</v>
          </cell>
        </row>
        <row r="806">
          <cell r="A806" t="str">
            <v>404IPWYP</v>
          </cell>
          <cell r="B806" t="str">
            <v>404IP</v>
          </cell>
          <cell r="D806">
            <v>9694.1200000000008</v>
          </cell>
        </row>
        <row r="807">
          <cell r="A807" t="str">
            <v>404OPSSGCT</v>
          </cell>
          <cell r="B807" t="str">
            <v>404OP</v>
          </cell>
          <cell r="D807">
            <v>284181.820000001</v>
          </cell>
        </row>
        <row r="808">
          <cell r="A808" t="str">
            <v>406SG</v>
          </cell>
          <cell r="B808" t="str">
            <v>406</v>
          </cell>
          <cell r="D808">
            <v>5479352.9300000099</v>
          </cell>
        </row>
        <row r="809">
          <cell r="A809" t="str">
            <v>407OR</v>
          </cell>
          <cell r="B809" t="str">
            <v>407</v>
          </cell>
          <cell r="D809">
            <v>0</v>
          </cell>
        </row>
        <row r="810">
          <cell r="A810" t="str">
            <v>407OTHER</v>
          </cell>
          <cell r="B810" t="str">
            <v>407</v>
          </cell>
          <cell r="D810">
            <v>9006244</v>
          </cell>
        </row>
        <row r="811">
          <cell r="A811" t="str">
            <v>407SG</v>
          </cell>
          <cell r="B811" t="str">
            <v>407</v>
          </cell>
          <cell r="D811">
            <v>333104.640000001</v>
          </cell>
        </row>
        <row r="812">
          <cell r="A812" t="str">
            <v>407SG-P</v>
          </cell>
          <cell r="B812" t="str">
            <v>407</v>
          </cell>
          <cell r="D812">
            <v>156025.54</v>
          </cell>
        </row>
        <row r="813">
          <cell r="A813" t="str">
            <v>407TROJP</v>
          </cell>
          <cell r="B813" t="str">
            <v>407</v>
          </cell>
          <cell r="D813">
            <v>1674863.03999999</v>
          </cell>
        </row>
        <row r="814">
          <cell r="A814" t="str">
            <v>407WA</v>
          </cell>
          <cell r="B814" t="str">
            <v>407</v>
          </cell>
          <cell r="D814">
            <v>0</v>
          </cell>
        </row>
        <row r="815">
          <cell r="A815" t="str">
            <v>408CA</v>
          </cell>
          <cell r="B815" t="str">
            <v>408</v>
          </cell>
          <cell r="D815">
            <v>930684.36</v>
          </cell>
        </row>
        <row r="816">
          <cell r="A816" t="str">
            <v>408GPS</v>
          </cell>
          <cell r="B816" t="str">
            <v>408</v>
          </cell>
          <cell r="D816">
            <v>71176714.070000306</v>
          </cell>
        </row>
        <row r="817">
          <cell r="A817" t="str">
            <v>408OR</v>
          </cell>
          <cell r="B817" t="str">
            <v>408</v>
          </cell>
          <cell r="D817">
            <v>19493109.490000099</v>
          </cell>
        </row>
        <row r="818">
          <cell r="A818" t="str">
            <v>408SE</v>
          </cell>
          <cell r="B818" t="str">
            <v>408</v>
          </cell>
          <cell r="D818">
            <v>399896.52999999898</v>
          </cell>
        </row>
        <row r="819">
          <cell r="A819" t="str">
            <v>408SO</v>
          </cell>
          <cell r="B819" t="str">
            <v>408</v>
          </cell>
          <cell r="D819">
            <v>8434660.8699999899</v>
          </cell>
        </row>
        <row r="820">
          <cell r="A820" t="str">
            <v>408UT</v>
          </cell>
          <cell r="B820" t="str">
            <v>408</v>
          </cell>
          <cell r="D820">
            <v>-136514.39000000001</v>
          </cell>
        </row>
        <row r="821">
          <cell r="A821" t="str">
            <v>408WA</v>
          </cell>
          <cell r="B821" t="str">
            <v>408</v>
          </cell>
          <cell r="D821">
            <v>5237.7700000000004</v>
          </cell>
        </row>
        <row r="822">
          <cell r="A822" t="str">
            <v>408WYP</v>
          </cell>
          <cell r="B822" t="str">
            <v>408</v>
          </cell>
          <cell r="D822">
            <v>1321101.7</v>
          </cell>
        </row>
        <row r="823">
          <cell r="A823" t="str">
            <v>41010BADDEBT</v>
          </cell>
          <cell r="B823">
            <v>41010</v>
          </cell>
          <cell r="D823">
            <v>44507.995548999999</v>
          </cell>
        </row>
        <row r="824">
          <cell r="A824" t="str">
            <v>41010CA</v>
          </cell>
          <cell r="B824">
            <v>41010</v>
          </cell>
          <cell r="D824">
            <v>10708759</v>
          </cell>
        </row>
        <row r="825">
          <cell r="A825" t="str">
            <v>41010CN</v>
          </cell>
          <cell r="B825">
            <v>41010</v>
          </cell>
          <cell r="D825">
            <v>17863</v>
          </cell>
        </row>
        <row r="826">
          <cell r="A826" t="str">
            <v>41010DGP</v>
          </cell>
          <cell r="B826">
            <v>41010</v>
          </cell>
          <cell r="D826">
            <v>1828</v>
          </cell>
        </row>
        <row r="827">
          <cell r="A827" t="str">
            <v>41010FERC</v>
          </cell>
          <cell r="B827">
            <v>41010</v>
          </cell>
          <cell r="D827">
            <v>690553</v>
          </cell>
        </row>
        <row r="828">
          <cell r="A828" t="str">
            <v>41010GPS</v>
          </cell>
          <cell r="B828">
            <v>41010</v>
          </cell>
          <cell r="D828">
            <v>6977422</v>
          </cell>
        </row>
        <row r="829">
          <cell r="A829" t="str">
            <v>41010ID</v>
          </cell>
          <cell r="B829">
            <v>41010</v>
          </cell>
          <cell r="D829">
            <v>11273050</v>
          </cell>
        </row>
        <row r="830">
          <cell r="A830" t="str">
            <v>41010OR</v>
          </cell>
          <cell r="B830">
            <v>41010</v>
          </cell>
          <cell r="D830">
            <v>93067704.999999985</v>
          </cell>
        </row>
        <row r="831">
          <cell r="A831" t="str">
            <v>41010OTHER</v>
          </cell>
          <cell r="B831">
            <v>41010</v>
          </cell>
          <cell r="D831">
            <v>1796363</v>
          </cell>
        </row>
        <row r="832">
          <cell r="A832" t="str">
            <v>41010SE</v>
          </cell>
          <cell r="B832">
            <v>41010</v>
          </cell>
          <cell r="D832">
            <v>12333572.999999998</v>
          </cell>
        </row>
        <row r="833">
          <cell r="A833" t="str">
            <v>41010SG</v>
          </cell>
          <cell r="B833">
            <v>41010</v>
          </cell>
          <cell r="D833">
            <v>1951863.1951870001</v>
          </cell>
        </row>
        <row r="834">
          <cell r="A834" t="str">
            <v>41010SNP</v>
          </cell>
          <cell r="B834">
            <v>41010</v>
          </cell>
          <cell r="D834">
            <v>23979.997601999999</v>
          </cell>
        </row>
        <row r="835">
          <cell r="A835" t="str">
            <v>41010SNPD</v>
          </cell>
          <cell r="B835">
            <v>41010</v>
          </cell>
          <cell r="D835">
            <v>46618</v>
          </cell>
        </row>
        <row r="836">
          <cell r="A836" t="str">
            <v>41010SO</v>
          </cell>
          <cell r="B836">
            <v>41010</v>
          </cell>
          <cell r="D836">
            <v>30018717</v>
          </cell>
        </row>
        <row r="837">
          <cell r="A837" t="str">
            <v>41010TROJD</v>
          </cell>
          <cell r="B837">
            <v>41010</v>
          </cell>
          <cell r="D837">
            <v>10994</v>
          </cell>
        </row>
        <row r="838">
          <cell r="A838" t="str">
            <v>41010UT</v>
          </cell>
          <cell r="B838">
            <v>41010</v>
          </cell>
          <cell r="D838">
            <v>92228647</v>
          </cell>
        </row>
        <row r="839">
          <cell r="A839" t="str">
            <v>41010WA</v>
          </cell>
          <cell r="B839">
            <v>41010</v>
          </cell>
          <cell r="D839">
            <v>20604614</v>
          </cell>
        </row>
        <row r="840">
          <cell r="A840" t="str">
            <v>41010WYP</v>
          </cell>
          <cell r="B840">
            <v>41010</v>
          </cell>
          <cell r="D840">
            <v>37454176.999999993</v>
          </cell>
        </row>
        <row r="841">
          <cell r="A841" t="str">
            <v>41010WYU</v>
          </cell>
          <cell r="B841">
            <v>41010</v>
          </cell>
          <cell r="D841">
            <v>1479527</v>
          </cell>
        </row>
        <row r="842">
          <cell r="A842" t="str">
            <v>41110BADDEBT</v>
          </cell>
          <cell r="B842">
            <v>41110</v>
          </cell>
          <cell r="D842">
            <v>0</v>
          </cell>
        </row>
        <row r="843">
          <cell r="A843" t="str">
            <v>41110CA</v>
          </cell>
          <cell r="B843">
            <v>41110</v>
          </cell>
          <cell r="D843">
            <v>-9019495</v>
          </cell>
        </row>
        <row r="844">
          <cell r="A844" t="str">
            <v>41110CN</v>
          </cell>
          <cell r="B844">
            <v>41110</v>
          </cell>
          <cell r="D844">
            <v>0</v>
          </cell>
        </row>
        <row r="845">
          <cell r="A845" t="str">
            <v>41110DGP</v>
          </cell>
          <cell r="B845">
            <v>41110</v>
          </cell>
          <cell r="D845">
            <v>-297114</v>
          </cell>
        </row>
        <row r="846">
          <cell r="A846" t="str">
            <v>41110FERC</v>
          </cell>
          <cell r="B846">
            <v>41110</v>
          </cell>
          <cell r="D846">
            <v>-614765</v>
          </cell>
        </row>
        <row r="847">
          <cell r="A847" t="str">
            <v>41110GPS</v>
          </cell>
          <cell r="B847">
            <v>41110</v>
          </cell>
          <cell r="D847">
            <v>-112763</v>
          </cell>
        </row>
        <row r="848">
          <cell r="A848" t="str">
            <v>41110ID</v>
          </cell>
          <cell r="B848">
            <v>41110</v>
          </cell>
          <cell r="D848">
            <v>-9895566</v>
          </cell>
        </row>
        <row r="849">
          <cell r="A849" t="str">
            <v>41110OR</v>
          </cell>
          <cell r="B849">
            <v>41110</v>
          </cell>
          <cell r="D849">
            <v>-82315852</v>
          </cell>
        </row>
        <row r="850">
          <cell r="A850" t="str">
            <v>41110OTHER</v>
          </cell>
          <cell r="B850">
            <v>41110</v>
          </cell>
          <cell r="D850">
            <v>-3509097</v>
          </cell>
        </row>
        <row r="851">
          <cell r="A851" t="str">
            <v>41110SE</v>
          </cell>
          <cell r="B851">
            <v>41110</v>
          </cell>
          <cell r="D851">
            <v>-6097659</v>
          </cell>
        </row>
        <row r="852">
          <cell r="A852" t="str">
            <v>41110SG</v>
          </cell>
          <cell r="B852">
            <v>41110</v>
          </cell>
          <cell r="D852">
            <v>-7886614.7886620006</v>
          </cell>
        </row>
        <row r="853">
          <cell r="A853" t="str">
            <v>41110SSGCH</v>
          </cell>
          <cell r="B853">
            <v>41110</v>
          </cell>
          <cell r="D853">
            <v>-267166</v>
          </cell>
        </row>
        <row r="854">
          <cell r="A854" t="str">
            <v>41110SNP</v>
          </cell>
          <cell r="B854">
            <v>41110</v>
          </cell>
          <cell r="D854">
            <v>-1338506.8661489999</v>
          </cell>
        </row>
        <row r="855">
          <cell r="A855" t="str">
            <v>41110SNPD</v>
          </cell>
          <cell r="B855">
            <v>41110</v>
          </cell>
          <cell r="D855">
            <v>-682368</v>
          </cell>
        </row>
        <row r="856">
          <cell r="A856" t="str">
            <v>41110SO</v>
          </cell>
          <cell r="B856">
            <v>41110</v>
          </cell>
          <cell r="D856">
            <v>-46077559</v>
          </cell>
        </row>
        <row r="857">
          <cell r="A857" t="str">
            <v>41110TROJD</v>
          </cell>
          <cell r="B857">
            <v>41110</v>
          </cell>
          <cell r="D857">
            <v>-337380</v>
          </cell>
        </row>
        <row r="858">
          <cell r="A858" t="str">
            <v>41110UT</v>
          </cell>
          <cell r="B858">
            <v>41110</v>
          </cell>
          <cell r="D858">
            <v>-82070233.999999985</v>
          </cell>
        </row>
        <row r="859">
          <cell r="A859" t="str">
            <v>41110WA</v>
          </cell>
          <cell r="B859">
            <v>41110</v>
          </cell>
          <cell r="D859">
            <v>-18112353.000000004</v>
          </cell>
        </row>
        <row r="860">
          <cell r="A860" t="str">
            <v>41110WYP</v>
          </cell>
          <cell r="B860">
            <v>41110</v>
          </cell>
          <cell r="D860">
            <v>-32057026</v>
          </cell>
        </row>
        <row r="861">
          <cell r="A861" t="str">
            <v>41110WYU</v>
          </cell>
          <cell r="B861">
            <v>41110</v>
          </cell>
          <cell r="D861">
            <v>-1260115</v>
          </cell>
        </row>
        <row r="862">
          <cell r="A862" t="str">
            <v>41140DGU</v>
          </cell>
          <cell r="B862" t="str">
            <v>41140</v>
          </cell>
          <cell r="D862">
            <v>-5854860</v>
          </cell>
        </row>
        <row r="863">
          <cell r="A863" t="str">
            <v>41170SG-P</v>
          </cell>
          <cell r="B863" t="str">
            <v>41170</v>
          </cell>
          <cell r="D863">
            <v>0</v>
          </cell>
        </row>
        <row r="864">
          <cell r="A864" t="str">
            <v>4118SE</v>
          </cell>
          <cell r="B864" t="str">
            <v>4118</v>
          </cell>
          <cell r="D864">
            <v>-8947548.1300000008</v>
          </cell>
        </row>
        <row r="865">
          <cell r="A865" t="str">
            <v>419SNP</v>
          </cell>
          <cell r="B865" t="str">
            <v>419</v>
          </cell>
          <cell r="D865">
            <v>-28231166.969999898</v>
          </cell>
        </row>
        <row r="866">
          <cell r="A866" t="str">
            <v>421CA</v>
          </cell>
          <cell r="B866" t="str">
            <v>421</v>
          </cell>
          <cell r="D866">
            <v>0</v>
          </cell>
        </row>
        <row r="867">
          <cell r="A867" t="str">
            <v>421CN</v>
          </cell>
          <cell r="B867" t="str">
            <v>421</v>
          </cell>
          <cell r="D867">
            <v>44168.92</v>
          </cell>
        </row>
        <row r="868">
          <cell r="A868" t="str">
            <v>421DGP</v>
          </cell>
          <cell r="B868" t="str">
            <v>421</v>
          </cell>
          <cell r="D868">
            <v>253.1</v>
          </cell>
        </row>
        <row r="869">
          <cell r="A869" t="str">
            <v>421DGU</v>
          </cell>
          <cell r="B869" t="str">
            <v>421</v>
          </cell>
          <cell r="D869">
            <v>0</v>
          </cell>
        </row>
        <row r="870">
          <cell r="A870" t="str">
            <v>421OR</v>
          </cell>
          <cell r="B870" t="str">
            <v>421</v>
          </cell>
          <cell r="D870">
            <v>2881.55</v>
          </cell>
        </row>
        <row r="871">
          <cell r="A871" t="str">
            <v>421OTHER</v>
          </cell>
          <cell r="B871" t="str">
            <v>421</v>
          </cell>
          <cell r="D871">
            <v>0</v>
          </cell>
        </row>
        <row r="872">
          <cell r="A872" t="str">
            <v>421SG</v>
          </cell>
          <cell r="B872" t="str">
            <v>421</v>
          </cell>
          <cell r="D872">
            <v>-192619.570000001</v>
          </cell>
        </row>
        <row r="873">
          <cell r="A873" t="str">
            <v>421SO</v>
          </cell>
          <cell r="B873" t="str">
            <v>421</v>
          </cell>
          <cell r="D873">
            <v>2593326.35</v>
          </cell>
        </row>
        <row r="874">
          <cell r="A874" t="str">
            <v>421UT</v>
          </cell>
          <cell r="B874" t="str">
            <v>421</v>
          </cell>
          <cell r="D874">
            <v>-711689.42</v>
          </cell>
        </row>
        <row r="875">
          <cell r="A875" t="str">
            <v>421WA</v>
          </cell>
          <cell r="B875" t="str">
            <v>421</v>
          </cell>
          <cell r="D875">
            <v>-10770.09</v>
          </cell>
        </row>
        <row r="876">
          <cell r="A876" t="str">
            <v>421WYP</v>
          </cell>
          <cell r="B876" t="str">
            <v>421</v>
          </cell>
          <cell r="D876">
            <v>527.47</v>
          </cell>
        </row>
        <row r="877">
          <cell r="A877" t="str">
            <v>427SNP</v>
          </cell>
          <cell r="B877" t="str">
            <v>427</v>
          </cell>
          <cell r="D877">
            <v>259660775.81999901</v>
          </cell>
        </row>
        <row r="878">
          <cell r="A878" t="str">
            <v>428SNP</v>
          </cell>
          <cell r="B878" t="str">
            <v>428</v>
          </cell>
          <cell r="D878">
            <v>8083800.5199999902</v>
          </cell>
        </row>
        <row r="879">
          <cell r="A879" t="str">
            <v>429SNP</v>
          </cell>
          <cell r="B879" t="str">
            <v>429</v>
          </cell>
          <cell r="D879">
            <v>-86967.48</v>
          </cell>
        </row>
        <row r="880">
          <cell r="A880" t="str">
            <v>431SNP</v>
          </cell>
          <cell r="B880" t="str">
            <v>431</v>
          </cell>
          <cell r="D880">
            <v>27700404.620000299</v>
          </cell>
        </row>
        <row r="881">
          <cell r="A881" t="str">
            <v>432SNP</v>
          </cell>
          <cell r="B881" t="str">
            <v>432</v>
          </cell>
          <cell r="D881">
            <v>-29342231.869996998</v>
          </cell>
        </row>
        <row r="882">
          <cell r="A882" t="str">
            <v>440CA</v>
          </cell>
          <cell r="B882" t="str">
            <v>440</v>
          </cell>
          <cell r="D882">
            <v>35929855.649999902</v>
          </cell>
        </row>
        <row r="883">
          <cell r="A883" t="str">
            <v>440ID</v>
          </cell>
          <cell r="B883" t="str">
            <v>440</v>
          </cell>
          <cell r="D883">
            <v>42564688.969999902</v>
          </cell>
        </row>
        <row r="884">
          <cell r="A884" t="str">
            <v>440OR</v>
          </cell>
          <cell r="B884" t="str">
            <v>440</v>
          </cell>
          <cell r="D884">
            <v>419533576.619995</v>
          </cell>
        </row>
        <row r="885">
          <cell r="A885" t="str">
            <v>440UT</v>
          </cell>
          <cell r="B885" t="str">
            <v>440</v>
          </cell>
          <cell r="D885">
            <v>490496976.82000399</v>
          </cell>
        </row>
        <row r="886">
          <cell r="A886" t="str">
            <v>440WA</v>
          </cell>
          <cell r="B886" t="str">
            <v>440</v>
          </cell>
          <cell r="D886">
            <v>91980419.839999899</v>
          </cell>
        </row>
        <row r="887">
          <cell r="A887" t="str">
            <v>440WYP</v>
          </cell>
          <cell r="B887" t="str">
            <v>440</v>
          </cell>
          <cell r="D887">
            <v>66703554.779999897</v>
          </cell>
        </row>
        <row r="888">
          <cell r="A888" t="str">
            <v>440WYU</v>
          </cell>
          <cell r="B888" t="str">
            <v>440</v>
          </cell>
          <cell r="D888">
            <v>9396382.8800000399</v>
          </cell>
        </row>
        <row r="889">
          <cell r="A889" t="str">
            <v>442CA</v>
          </cell>
          <cell r="B889" t="str">
            <v>442</v>
          </cell>
          <cell r="D889">
            <v>32317717.3300003</v>
          </cell>
        </row>
        <row r="890">
          <cell r="A890" t="str">
            <v>442ID</v>
          </cell>
          <cell r="B890" t="str">
            <v>442</v>
          </cell>
          <cell r="D890">
            <v>120344148.269998</v>
          </cell>
        </row>
        <row r="891">
          <cell r="A891" t="str">
            <v>442OR</v>
          </cell>
          <cell r="B891" t="str">
            <v>442</v>
          </cell>
          <cell r="D891">
            <v>453675061.21999502</v>
          </cell>
        </row>
        <row r="892">
          <cell r="A892" t="str">
            <v>442UT</v>
          </cell>
          <cell r="B892" t="str">
            <v>442</v>
          </cell>
          <cell r="D892">
            <v>766787473.50998902</v>
          </cell>
        </row>
        <row r="893">
          <cell r="A893" t="str">
            <v>442WA</v>
          </cell>
          <cell r="B893" t="str">
            <v>442</v>
          </cell>
          <cell r="D893">
            <v>128457808.68000001</v>
          </cell>
        </row>
        <row r="894">
          <cell r="A894" t="str">
            <v>442WYP</v>
          </cell>
          <cell r="B894" t="str">
            <v>442</v>
          </cell>
          <cell r="D894">
            <v>294761425.45999497</v>
          </cell>
        </row>
        <row r="895">
          <cell r="A895" t="str">
            <v>442WYU</v>
          </cell>
          <cell r="B895" t="str">
            <v>442</v>
          </cell>
          <cell r="D895">
            <v>38521593.340000004</v>
          </cell>
        </row>
        <row r="896">
          <cell r="A896" t="str">
            <v>444CA</v>
          </cell>
          <cell r="B896" t="str">
            <v>444</v>
          </cell>
          <cell r="D896">
            <v>316574.14</v>
          </cell>
        </row>
        <row r="897">
          <cell r="A897" t="str">
            <v>444ID</v>
          </cell>
          <cell r="B897" t="str">
            <v>444</v>
          </cell>
          <cell r="D897">
            <v>262188.71000000101</v>
          </cell>
        </row>
        <row r="898">
          <cell r="A898" t="str">
            <v>444OR</v>
          </cell>
          <cell r="B898" t="str">
            <v>444</v>
          </cell>
          <cell r="D898">
            <v>4920515.8499999996</v>
          </cell>
        </row>
        <row r="899">
          <cell r="A899" t="str">
            <v>444UT</v>
          </cell>
          <cell r="B899" t="str">
            <v>444</v>
          </cell>
          <cell r="D899">
            <v>9581348.0800000299</v>
          </cell>
        </row>
        <row r="900">
          <cell r="A900" t="str">
            <v>444WA</v>
          </cell>
          <cell r="B900" t="str">
            <v>444</v>
          </cell>
          <cell r="D900">
            <v>1042201.44</v>
          </cell>
        </row>
        <row r="901">
          <cell r="A901" t="str">
            <v>444WYP</v>
          </cell>
          <cell r="B901" t="str">
            <v>444</v>
          </cell>
          <cell r="D901">
            <v>1573077.45</v>
          </cell>
        </row>
        <row r="902">
          <cell r="A902" t="str">
            <v>444WYU</v>
          </cell>
          <cell r="B902" t="str">
            <v>444</v>
          </cell>
          <cell r="D902">
            <v>542622.4</v>
          </cell>
        </row>
        <row r="903">
          <cell r="A903" t="str">
            <v>445UT</v>
          </cell>
          <cell r="B903" t="str">
            <v>445</v>
          </cell>
          <cell r="D903">
            <v>17060572.4599999</v>
          </cell>
        </row>
        <row r="904">
          <cell r="A904" t="str">
            <v>447FERC</v>
          </cell>
          <cell r="B904" t="str">
            <v>447</v>
          </cell>
          <cell r="D904">
            <v>6884618.2500000102</v>
          </cell>
        </row>
        <row r="905">
          <cell r="A905" t="str">
            <v>447NPCSE</v>
          </cell>
          <cell r="B905" t="str">
            <v>447NPC</v>
          </cell>
          <cell r="D905">
            <v>-169491.64</v>
          </cell>
        </row>
        <row r="906">
          <cell r="A906" t="str">
            <v>447NPCSG</v>
          </cell>
          <cell r="B906" t="str">
            <v>447NPC</v>
          </cell>
          <cell r="D906">
            <v>777610587.75999296</v>
          </cell>
        </row>
        <row r="907">
          <cell r="A907" t="str">
            <v>447OR</v>
          </cell>
          <cell r="B907" t="str">
            <v>447</v>
          </cell>
          <cell r="D907">
            <v>917619.59000000195</v>
          </cell>
        </row>
        <row r="908">
          <cell r="A908" t="str">
            <v>447WYP</v>
          </cell>
          <cell r="B908" t="str">
            <v>447</v>
          </cell>
          <cell r="D908">
            <v>31405.09</v>
          </cell>
        </row>
        <row r="909">
          <cell r="A909" t="str">
            <v>449UT</v>
          </cell>
          <cell r="B909" t="str">
            <v>449</v>
          </cell>
          <cell r="D909">
            <v>2.64</v>
          </cell>
        </row>
        <row r="910">
          <cell r="A910" t="str">
            <v>450CA</v>
          </cell>
          <cell r="B910" t="str">
            <v>450</v>
          </cell>
          <cell r="D910">
            <v>167659.099999998</v>
          </cell>
        </row>
        <row r="911">
          <cell r="A911" t="str">
            <v>450ID</v>
          </cell>
          <cell r="B911" t="str">
            <v>450</v>
          </cell>
          <cell r="D911">
            <v>244600.739999999</v>
          </cell>
        </row>
        <row r="912">
          <cell r="A912" t="str">
            <v>450OR</v>
          </cell>
          <cell r="B912" t="str">
            <v>450</v>
          </cell>
          <cell r="D912">
            <v>2323980.9399999799</v>
          </cell>
        </row>
        <row r="913">
          <cell r="A913" t="str">
            <v>450UT</v>
          </cell>
          <cell r="B913" t="str">
            <v>450</v>
          </cell>
          <cell r="D913">
            <v>2484205.9899999602</v>
          </cell>
        </row>
        <row r="914">
          <cell r="A914" t="str">
            <v>450WA</v>
          </cell>
          <cell r="B914" t="str">
            <v>450</v>
          </cell>
          <cell r="D914">
            <v>480281.16000000201</v>
          </cell>
        </row>
        <row r="915">
          <cell r="A915" t="str">
            <v>450WYP</v>
          </cell>
          <cell r="B915" t="str">
            <v>450</v>
          </cell>
          <cell r="D915">
            <v>406654.07999999297</v>
          </cell>
        </row>
        <row r="916">
          <cell r="A916" t="str">
            <v>450WYU</v>
          </cell>
          <cell r="B916" t="str">
            <v>450</v>
          </cell>
          <cell r="D916">
            <v>72987.5</v>
          </cell>
        </row>
        <row r="917">
          <cell r="A917" t="str">
            <v>451CA</v>
          </cell>
          <cell r="B917" t="str">
            <v>451</v>
          </cell>
          <cell r="D917">
            <v>79861.429999999993</v>
          </cell>
        </row>
        <row r="918">
          <cell r="A918" t="str">
            <v>451ID</v>
          </cell>
          <cell r="B918" t="str">
            <v>451</v>
          </cell>
          <cell r="D918">
            <v>133812.890000001</v>
          </cell>
        </row>
        <row r="919">
          <cell r="A919" t="str">
            <v>451MT</v>
          </cell>
          <cell r="B919" t="str">
            <v>451</v>
          </cell>
          <cell r="D919">
            <v>0</v>
          </cell>
        </row>
        <row r="920">
          <cell r="A920" t="str">
            <v>451OR</v>
          </cell>
          <cell r="B920" t="str">
            <v>451</v>
          </cell>
          <cell r="D920">
            <v>1779928.5000000501</v>
          </cell>
        </row>
        <row r="921">
          <cell r="A921" t="str">
            <v>451OTHER</v>
          </cell>
          <cell r="B921" t="str">
            <v>451</v>
          </cell>
          <cell r="D921">
            <v>2.99</v>
          </cell>
        </row>
        <row r="922">
          <cell r="A922" t="str">
            <v>451SO</v>
          </cell>
          <cell r="B922" t="str">
            <v>451</v>
          </cell>
          <cell r="D922">
            <v>26536.91</v>
          </cell>
        </row>
        <row r="923">
          <cell r="A923" t="str">
            <v>451UT</v>
          </cell>
          <cell r="B923" t="str">
            <v>451</v>
          </cell>
          <cell r="D923">
            <v>4539976.7199999904</v>
          </cell>
        </row>
        <row r="924">
          <cell r="A924" t="str">
            <v>451WA</v>
          </cell>
          <cell r="B924" t="str">
            <v>451</v>
          </cell>
          <cell r="D924">
            <v>244621.990000002</v>
          </cell>
        </row>
        <row r="925">
          <cell r="A925" t="str">
            <v>451WYP</v>
          </cell>
          <cell r="B925" t="str">
            <v>451</v>
          </cell>
          <cell r="D925">
            <v>324091.34999999998</v>
          </cell>
        </row>
        <row r="926">
          <cell r="A926" t="str">
            <v>451WYU</v>
          </cell>
          <cell r="B926" t="str">
            <v>451</v>
          </cell>
          <cell r="D926">
            <v>122337.210000001</v>
          </cell>
        </row>
        <row r="927">
          <cell r="A927" t="str">
            <v>453SG</v>
          </cell>
          <cell r="B927" t="str">
            <v>453</v>
          </cell>
          <cell r="D927">
            <v>38377.61</v>
          </cell>
        </row>
        <row r="928">
          <cell r="A928" t="str">
            <v>454CA</v>
          </cell>
          <cell r="B928" t="str">
            <v>454</v>
          </cell>
          <cell r="D928">
            <v>528777.97999999498</v>
          </cell>
        </row>
        <row r="929">
          <cell r="A929" t="str">
            <v>454ID</v>
          </cell>
          <cell r="B929" t="str">
            <v>454</v>
          </cell>
          <cell r="D929">
            <v>398242.86</v>
          </cell>
        </row>
        <row r="930">
          <cell r="A930" t="str">
            <v>454OR</v>
          </cell>
          <cell r="B930" t="str">
            <v>454</v>
          </cell>
          <cell r="D930">
            <v>5664464.4799999604</v>
          </cell>
        </row>
        <row r="931">
          <cell r="A931" t="str">
            <v>454SG</v>
          </cell>
          <cell r="B931" t="str">
            <v>454</v>
          </cell>
          <cell r="D931">
            <v>5052708.88</v>
          </cell>
        </row>
        <row r="932">
          <cell r="A932" t="str">
            <v>454SO</v>
          </cell>
          <cell r="B932" t="str">
            <v>454</v>
          </cell>
          <cell r="D932">
            <v>550678.4</v>
          </cell>
        </row>
        <row r="933">
          <cell r="A933" t="str">
            <v>454UT</v>
          </cell>
          <cell r="B933" t="str">
            <v>454</v>
          </cell>
          <cell r="D933">
            <v>5649803.0200000098</v>
          </cell>
        </row>
        <row r="934">
          <cell r="A934" t="str">
            <v>454WA</v>
          </cell>
          <cell r="B934" t="str">
            <v>454</v>
          </cell>
          <cell r="D934">
            <v>1233713.99999998</v>
          </cell>
        </row>
        <row r="935">
          <cell r="A935" t="str">
            <v>454WYP</v>
          </cell>
          <cell r="B935" t="str">
            <v>454</v>
          </cell>
          <cell r="D935">
            <v>480041.62000000197</v>
          </cell>
        </row>
        <row r="936">
          <cell r="A936" t="str">
            <v>454WYU</v>
          </cell>
          <cell r="B936" t="str">
            <v>454</v>
          </cell>
          <cell r="D936">
            <v>14978.74</v>
          </cell>
        </row>
        <row r="937">
          <cell r="A937" t="str">
            <v>456CA</v>
          </cell>
          <cell r="B937" t="str">
            <v>456</v>
          </cell>
          <cell r="D937">
            <v>0</v>
          </cell>
        </row>
        <row r="938">
          <cell r="A938" t="str">
            <v>456ID</v>
          </cell>
          <cell r="B938" t="str">
            <v>456</v>
          </cell>
          <cell r="D938">
            <v>2300.31</v>
          </cell>
        </row>
        <row r="939">
          <cell r="A939" t="str">
            <v>456OR</v>
          </cell>
          <cell r="B939" t="str">
            <v>456</v>
          </cell>
          <cell r="D939">
            <v>8909100.5999999698</v>
          </cell>
        </row>
        <row r="940">
          <cell r="A940" t="str">
            <v>456OTHER</v>
          </cell>
          <cell r="B940" t="str">
            <v>456</v>
          </cell>
          <cell r="D940">
            <v>26983711.980000298</v>
          </cell>
        </row>
        <row r="941">
          <cell r="A941" t="str">
            <v>456SE</v>
          </cell>
          <cell r="B941" t="str">
            <v>456</v>
          </cell>
          <cell r="D941">
            <v>12650761.829999899</v>
          </cell>
        </row>
        <row r="942">
          <cell r="A942" t="str">
            <v>456SG</v>
          </cell>
          <cell r="B942" t="str">
            <v>456</v>
          </cell>
          <cell r="D942">
            <v>66492045.120000303</v>
          </cell>
        </row>
        <row r="943">
          <cell r="A943" t="str">
            <v>456SO</v>
          </cell>
          <cell r="B943" t="str">
            <v>456</v>
          </cell>
          <cell r="D943">
            <v>238555.71</v>
          </cell>
        </row>
        <row r="944">
          <cell r="A944" t="str">
            <v>456UT</v>
          </cell>
          <cell r="B944" t="str">
            <v>456</v>
          </cell>
          <cell r="D944">
            <v>-869865.97000001103</v>
          </cell>
        </row>
        <row r="945">
          <cell r="A945" t="str">
            <v>456WA</v>
          </cell>
          <cell r="B945" t="str">
            <v>456</v>
          </cell>
          <cell r="D945">
            <v>517930.12</v>
          </cell>
        </row>
        <row r="946">
          <cell r="A946" t="str">
            <v>456WYP</v>
          </cell>
          <cell r="B946" t="str">
            <v>456</v>
          </cell>
          <cell r="D946">
            <v>187425.93</v>
          </cell>
        </row>
        <row r="947">
          <cell r="A947" t="str">
            <v>500SNPPS</v>
          </cell>
          <cell r="B947" t="str">
            <v>500</v>
          </cell>
          <cell r="D947">
            <v>19381164.079999901</v>
          </cell>
        </row>
        <row r="948">
          <cell r="A948" t="str">
            <v>500SSGCH</v>
          </cell>
          <cell r="B948" t="str">
            <v>500</v>
          </cell>
          <cell r="D948">
            <v>1525943.98999999</v>
          </cell>
        </row>
        <row r="949">
          <cell r="A949" t="str">
            <v>501NPCSE</v>
          </cell>
          <cell r="B949" t="str">
            <v>501NPC</v>
          </cell>
          <cell r="D949">
            <v>476667520.02000302</v>
          </cell>
        </row>
        <row r="950">
          <cell r="A950" t="str">
            <v>501NPCSSECH</v>
          </cell>
          <cell r="B950" t="str">
            <v>501NPC</v>
          </cell>
          <cell r="D950">
            <v>51237919.159999996</v>
          </cell>
        </row>
        <row r="951">
          <cell r="A951" t="str">
            <v>501SE</v>
          </cell>
          <cell r="B951" t="str">
            <v>501</v>
          </cell>
          <cell r="D951">
            <v>4746497.2899990994</v>
          </cell>
        </row>
        <row r="952">
          <cell r="A952" t="str">
            <v>501SSECH</v>
          </cell>
          <cell r="B952" t="str">
            <v>501</v>
          </cell>
          <cell r="D952">
            <v>1628088.55</v>
          </cell>
        </row>
        <row r="953">
          <cell r="A953" t="str">
            <v>502SNPPS</v>
          </cell>
          <cell r="B953" t="str">
            <v>502</v>
          </cell>
          <cell r="D953">
            <v>29652879.850000199</v>
          </cell>
        </row>
        <row r="954">
          <cell r="A954" t="str">
            <v>502SSGCH</v>
          </cell>
          <cell r="B954" t="str">
            <v>502</v>
          </cell>
          <cell r="D954">
            <v>2103507.6299999901</v>
          </cell>
        </row>
        <row r="955">
          <cell r="A955" t="str">
            <v>503NPCSE</v>
          </cell>
          <cell r="B955" t="str">
            <v>503NPC</v>
          </cell>
          <cell r="D955">
            <v>4815708.29</v>
          </cell>
        </row>
        <row r="956">
          <cell r="A956" t="str">
            <v>505SNPPS</v>
          </cell>
          <cell r="B956" t="str">
            <v>505</v>
          </cell>
          <cell r="D956">
            <v>2731459.02999999</v>
          </cell>
        </row>
        <row r="957">
          <cell r="A957" t="str">
            <v>505SSGCH</v>
          </cell>
          <cell r="B957" t="str">
            <v>505</v>
          </cell>
          <cell r="D957">
            <v>1344659.52</v>
          </cell>
        </row>
        <row r="958">
          <cell r="A958" t="str">
            <v>506SNPPS</v>
          </cell>
          <cell r="B958" t="str">
            <v>506</v>
          </cell>
          <cell r="D958">
            <v>38648704.239997998</v>
          </cell>
        </row>
        <row r="959">
          <cell r="A959" t="str">
            <v>506SSGCH</v>
          </cell>
          <cell r="B959" t="str">
            <v>506</v>
          </cell>
          <cell r="D959">
            <v>1716732.82999993</v>
          </cell>
        </row>
        <row r="960">
          <cell r="A960" t="str">
            <v>507SNPPS</v>
          </cell>
          <cell r="B960" t="str">
            <v>507</v>
          </cell>
          <cell r="D960">
            <v>576804.74999999802</v>
          </cell>
        </row>
        <row r="961">
          <cell r="A961" t="str">
            <v>507SSGCH</v>
          </cell>
          <cell r="B961" t="str">
            <v>507</v>
          </cell>
          <cell r="D961">
            <v>209992.98</v>
          </cell>
        </row>
        <row r="962">
          <cell r="A962" t="str">
            <v>510SNPPS</v>
          </cell>
          <cell r="B962" t="str">
            <v>510</v>
          </cell>
          <cell r="D962">
            <v>5028620.3999999696</v>
          </cell>
        </row>
        <row r="963">
          <cell r="A963" t="str">
            <v>510SSGCH</v>
          </cell>
          <cell r="B963" t="str">
            <v>510</v>
          </cell>
          <cell r="D963">
            <v>2333522.4099999899</v>
          </cell>
        </row>
        <row r="964">
          <cell r="A964" t="str">
            <v>511SNPPS</v>
          </cell>
          <cell r="B964" t="str">
            <v>511</v>
          </cell>
          <cell r="D964">
            <v>19455417.1200005</v>
          </cell>
        </row>
        <row r="965">
          <cell r="A965" t="str">
            <v>511SSGCH</v>
          </cell>
          <cell r="B965" t="str">
            <v>511</v>
          </cell>
          <cell r="D965">
            <v>839261.80999999598</v>
          </cell>
        </row>
        <row r="966">
          <cell r="A966" t="str">
            <v>512SNPPS</v>
          </cell>
          <cell r="B966" t="str">
            <v>512</v>
          </cell>
          <cell r="D966">
            <v>93774057.260012299</v>
          </cell>
        </row>
        <row r="967">
          <cell r="A967" t="str">
            <v>512SSGCH</v>
          </cell>
          <cell r="B967" t="str">
            <v>512</v>
          </cell>
          <cell r="D967">
            <v>2884425.3800001</v>
          </cell>
        </row>
        <row r="968">
          <cell r="A968" t="str">
            <v>513SNPPS</v>
          </cell>
          <cell r="B968" t="str">
            <v>513</v>
          </cell>
          <cell r="D968">
            <v>32419762.050001599</v>
          </cell>
        </row>
        <row r="969">
          <cell r="A969" t="str">
            <v>513SSGCH</v>
          </cell>
          <cell r="B969" t="str">
            <v>513</v>
          </cell>
          <cell r="D969">
            <v>584531.320000001</v>
          </cell>
        </row>
        <row r="970">
          <cell r="A970" t="str">
            <v>514SNPPS</v>
          </cell>
          <cell r="B970" t="str">
            <v>514</v>
          </cell>
          <cell r="D970">
            <v>9450344.7499997597</v>
          </cell>
        </row>
        <row r="971">
          <cell r="A971" t="str">
            <v>514SSGCH</v>
          </cell>
          <cell r="B971" t="str">
            <v>514</v>
          </cell>
          <cell r="D971">
            <v>2798322.55</v>
          </cell>
        </row>
        <row r="972">
          <cell r="A972" t="str">
            <v>535SNPPH-P</v>
          </cell>
          <cell r="B972" t="str">
            <v>535</v>
          </cell>
          <cell r="D972">
            <v>4954009.6999999899</v>
          </cell>
        </row>
        <row r="973">
          <cell r="A973" t="str">
            <v>535SNPPH-U</v>
          </cell>
          <cell r="B973" t="str">
            <v>535</v>
          </cell>
          <cell r="D973">
            <v>3438832.1400004001</v>
          </cell>
        </row>
        <row r="974">
          <cell r="A974" t="str">
            <v>536SNPPH-P</v>
          </cell>
          <cell r="B974" t="str">
            <v>536</v>
          </cell>
          <cell r="D974">
            <v>154742.76999999999</v>
          </cell>
        </row>
        <row r="975">
          <cell r="A975" t="str">
            <v>536SNPPH-U</v>
          </cell>
          <cell r="B975" t="str">
            <v>536</v>
          </cell>
          <cell r="D975">
            <v>120608</v>
          </cell>
        </row>
        <row r="976">
          <cell r="A976" t="str">
            <v>537SNPPH-P</v>
          </cell>
          <cell r="B976" t="str">
            <v>537</v>
          </cell>
          <cell r="D976">
            <v>4181381.8100000401</v>
          </cell>
        </row>
        <row r="977">
          <cell r="A977" t="str">
            <v>537SNPPH-U</v>
          </cell>
          <cell r="B977" t="str">
            <v>537</v>
          </cell>
          <cell r="D977">
            <v>454238.17999999801</v>
          </cell>
        </row>
        <row r="978">
          <cell r="A978" t="str">
            <v>538SNPPH-U</v>
          </cell>
          <cell r="B978" t="str">
            <v>538</v>
          </cell>
          <cell r="D978">
            <v>0</v>
          </cell>
        </row>
        <row r="979">
          <cell r="A979" t="str">
            <v>539SNPPH-P</v>
          </cell>
          <cell r="B979" t="str">
            <v>539</v>
          </cell>
          <cell r="D979">
            <v>10322250.3700011</v>
          </cell>
        </row>
        <row r="980">
          <cell r="A980" t="str">
            <v>539SNPPH-U</v>
          </cell>
          <cell r="B980" t="str">
            <v>539</v>
          </cell>
          <cell r="D980">
            <v>5664709.3499999996</v>
          </cell>
        </row>
        <row r="981">
          <cell r="A981" t="str">
            <v>540SNPPH-P</v>
          </cell>
          <cell r="B981" t="str">
            <v>540</v>
          </cell>
          <cell r="D981">
            <v>79317.41</v>
          </cell>
        </row>
        <row r="982">
          <cell r="A982" t="str">
            <v>540SNPPH-U</v>
          </cell>
          <cell r="B982" t="str">
            <v>540</v>
          </cell>
          <cell r="D982">
            <v>14563.06</v>
          </cell>
        </row>
        <row r="983">
          <cell r="A983" t="str">
            <v>542SNPPH-P</v>
          </cell>
          <cell r="B983" t="str">
            <v>542</v>
          </cell>
          <cell r="D983">
            <v>889393.93000000797</v>
          </cell>
        </row>
        <row r="984">
          <cell r="A984" t="str">
            <v>542SNPPH-U</v>
          </cell>
          <cell r="B984" t="str">
            <v>542</v>
          </cell>
          <cell r="D984">
            <v>172345.96</v>
          </cell>
        </row>
        <row r="985">
          <cell r="A985" t="str">
            <v>543SNPPH-P</v>
          </cell>
          <cell r="B985" t="str">
            <v>543</v>
          </cell>
          <cell r="D985">
            <v>821555.75999999198</v>
          </cell>
        </row>
        <row r="986">
          <cell r="A986" t="str">
            <v>543SNPPH-U</v>
          </cell>
          <cell r="B986" t="str">
            <v>543</v>
          </cell>
          <cell r="D986">
            <v>241907.72000000099</v>
          </cell>
        </row>
        <row r="987">
          <cell r="A987" t="str">
            <v>544SNPPH-P</v>
          </cell>
          <cell r="B987" t="str">
            <v>544</v>
          </cell>
          <cell r="D987">
            <v>612996.30000000598</v>
          </cell>
        </row>
        <row r="988">
          <cell r="A988" t="str">
            <v>544SNPPH-U</v>
          </cell>
          <cell r="B988" t="str">
            <v>544</v>
          </cell>
          <cell r="D988">
            <v>478383.16999999702</v>
          </cell>
        </row>
        <row r="989">
          <cell r="A989" t="str">
            <v>545SNPPH-P</v>
          </cell>
          <cell r="B989" t="str">
            <v>545</v>
          </cell>
          <cell r="D989">
            <v>1708788.3499999701</v>
          </cell>
        </row>
        <row r="990">
          <cell r="A990" t="str">
            <v>545SNPPH-U</v>
          </cell>
          <cell r="B990" t="str">
            <v>545</v>
          </cell>
          <cell r="D990">
            <v>611883.03000000503</v>
          </cell>
        </row>
        <row r="991">
          <cell r="A991" t="str">
            <v>546SNPPO</v>
          </cell>
          <cell r="B991" t="str">
            <v>546</v>
          </cell>
          <cell r="D991">
            <v>1015147.11000005</v>
          </cell>
        </row>
        <row r="992">
          <cell r="A992" t="str">
            <v>547NPCSE</v>
          </cell>
          <cell r="B992" t="str">
            <v>547NPC</v>
          </cell>
          <cell r="D992">
            <v>175256651.080001</v>
          </cell>
        </row>
        <row r="993">
          <cell r="A993" t="str">
            <v>547NPCSSECT</v>
          </cell>
          <cell r="B993" t="str">
            <v>547NPC</v>
          </cell>
          <cell r="D993">
            <v>49413052.6199999</v>
          </cell>
        </row>
        <row r="994">
          <cell r="A994" t="str">
            <v>547SSECT</v>
          </cell>
          <cell r="B994" t="str">
            <v>547</v>
          </cell>
          <cell r="D994">
            <v>0</v>
          </cell>
        </row>
        <row r="995">
          <cell r="A995" t="str">
            <v>548SG</v>
          </cell>
          <cell r="B995" t="str">
            <v>548</v>
          </cell>
          <cell r="D995">
            <v>0</v>
          </cell>
        </row>
        <row r="996">
          <cell r="A996" t="str">
            <v>548SNPPO</v>
          </cell>
          <cell r="B996" t="str">
            <v>548</v>
          </cell>
          <cell r="D996">
            <v>7780822.0700002303</v>
          </cell>
        </row>
        <row r="997">
          <cell r="A997" t="str">
            <v>548SSGCT</v>
          </cell>
          <cell r="B997" t="str">
            <v>548</v>
          </cell>
          <cell r="D997">
            <v>10748777.85</v>
          </cell>
        </row>
        <row r="998">
          <cell r="A998" t="str">
            <v>549SG</v>
          </cell>
          <cell r="B998" t="str">
            <v>549</v>
          </cell>
          <cell r="D998">
            <v>-1.672E-6</v>
          </cell>
        </row>
        <row r="999">
          <cell r="A999" t="str">
            <v>549SNPPO</v>
          </cell>
          <cell r="B999" t="str">
            <v>549</v>
          </cell>
          <cell r="D999">
            <v>3948149.0199992098</v>
          </cell>
        </row>
        <row r="1000">
          <cell r="A1000" t="str">
            <v>550SNPPO</v>
          </cell>
          <cell r="B1000" t="str">
            <v>550</v>
          </cell>
          <cell r="D1000">
            <v>493628.659999986</v>
          </cell>
        </row>
        <row r="1001">
          <cell r="A1001" t="str">
            <v>550SSGCT</v>
          </cell>
          <cell r="B1001" t="str">
            <v>550</v>
          </cell>
          <cell r="D1001">
            <v>11590986.2899999</v>
          </cell>
        </row>
        <row r="1002">
          <cell r="A1002" t="str">
            <v>552SNPPO</v>
          </cell>
          <cell r="B1002" t="str">
            <v>552</v>
          </cell>
          <cell r="D1002">
            <v>211986.59999999899</v>
          </cell>
        </row>
        <row r="1003">
          <cell r="A1003" t="str">
            <v>552SSGCT</v>
          </cell>
          <cell r="B1003" t="str">
            <v>552</v>
          </cell>
          <cell r="D1003">
            <v>177265.38</v>
          </cell>
        </row>
        <row r="1004">
          <cell r="A1004" t="str">
            <v>553SNPPO</v>
          </cell>
          <cell r="B1004" t="str">
            <v>553</v>
          </cell>
          <cell r="D1004">
            <v>2278176.34999994</v>
          </cell>
        </row>
        <row r="1005">
          <cell r="A1005" t="str">
            <v>553SSGCT</v>
          </cell>
          <cell r="B1005" t="str">
            <v>553</v>
          </cell>
          <cell r="D1005">
            <v>814959.57999998797</v>
          </cell>
        </row>
        <row r="1006">
          <cell r="A1006" t="str">
            <v>554SNPPO</v>
          </cell>
          <cell r="B1006" t="str">
            <v>554</v>
          </cell>
          <cell r="D1006">
            <v>163173.81</v>
          </cell>
        </row>
        <row r="1007">
          <cell r="A1007" t="str">
            <v>554SSGCT</v>
          </cell>
          <cell r="B1007" t="str">
            <v>554</v>
          </cell>
          <cell r="D1007">
            <v>212163.49000000101</v>
          </cell>
        </row>
        <row r="1008">
          <cell r="A1008" t="str">
            <v>555ID</v>
          </cell>
          <cell r="B1008" t="str">
            <v>555</v>
          </cell>
          <cell r="D1008">
            <v>-19530737.579999998</v>
          </cell>
        </row>
        <row r="1009">
          <cell r="A1009" t="str">
            <v>555NPCSE</v>
          </cell>
          <cell r="B1009" t="str">
            <v>555NPC</v>
          </cell>
          <cell r="D1009">
            <v>147929213.44</v>
          </cell>
        </row>
        <row r="1010">
          <cell r="A1010" t="str">
            <v>555NPCSG</v>
          </cell>
          <cell r="B1010" t="str">
            <v>555NPC</v>
          </cell>
          <cell r="D1010">
            <v>670495947.88999701</v>
          </cell>
        </row>
        <row r="1011">
          <cell r="A1011" t="str">
            <v>555OR</v>
          </cell>
          <cell r="B1011" t="str">
            <v>555</v>
          </cell>
          <cell r="D1011">
            <v>-41904957.509999998</v>
          </cell>
        </row>
        <row r="1012">
          <cell r="A1012" t="str">
            <v>555WA</v>
          </cell>
          <cell r="B1012" t="str">
            <v>555</v>
          </cell>
          <cell r="D1012">
            <v>-13288769.91</v>
          </cell>
        </row>
        <row r="1013">
          <cell r="A1013" t="str">
            <v>556SG</v>
          </cell>
          <cell r="B1013" t="str">
            <v>556</v>
          </cell>
          <cell r="D1013">
            <v>2828392.7200000398</v>
          </cell>
        </row>
        <row r="1014">
          <cell r="A1014" t="str">
            <v>557ID</v>
          </cell>
          <cell r="B1014" t="str">
            <v>557</v>
          </cell>
          <cell r="D1014">
            <v>-32973.24</v>
          </cell>
        </row>
        <row r="1015">
          <cell r="A1015" t="str">
            <v>557OR</v>
          </cell>
          <cell r="B1015" t="str">
            <v>557</v>
          </cell>
          <cell r="D1015">
            <v>-53813.04</v>
          </cell>
        </row>
        <row r="1016">
          <cell r="A1016" t="str">
            <v>557SG</v>
          </cell>
          <cell r="B1016" t="str">
            <v>557</v>
          </cell>
          <cell r="D1016">
            <v>52335732.009990901</v>
          </cell>
        </row>
        <row r="1017">
          <cell r="A1017" t="str">
            <v>557SGCT</v>
          </cell>
          <cell r="B1017" t="str">
            <v>557</v>
          </cell>
          <cell r="D1017">
            <v>1122425.04</v>
          </cell>
        </row>
        <row r="1018">
          <cell r="A1018" t="str">
            <v>557WA</v>
          </cell>
          <cell r="B1018" t="str">
            <v>557</v>
          </cell>
          <cell r="D1018">
            <v>-97006.2</v>
          </cell>
        </row>
        <row r="1019">
          <cell r="A1019" t="str">
            <v>560SNPT</v>
          </cell>
          <cell r="B1019" t="str">
            <v>560</v>
          </cell>
          <cell r="D1019">
            <v>7894400.8100003796</v>
          </cell>
        </row>
        <row r="1020">
          <cell r="A1020" t="str">
            <v>561SNPT</v>
          </cell>
          <cell r="B1020" t="str">
            <v>561</v>
          </cell>
          <cell r="D1020">
            <v>7814796.7099998398</v>
          </cell>
        </row>
        <row r="1021">
          <cell r="A1021" t="str">
            <v>562SNPT</v>
          </cell>
          <cell r="B1021" t="str">
            <v>562</v>
          </cell>
          <cell r="D1021">
            <v>372430.76999978698</v>
          </cell>
        </row>
        <row r="1022">
          <cell r="A1022" t="str">
            <v>563SNPT</v>
          </cell>
          <cell r="B1022" t="str">
            <v>563</v>
          </cell>
          <cell r="D1022">
            <v>2302620.7100000302</v>
          </cell>
        </row>
        <row r="1023">
          <cell r="A1023" t="str">
            <v>565NPCSE</v>
          </cell>
          <cell r="B1023" t="str">
            <v>565NPC</v>
          </cell>
          <cell r="D1023">
            <v>3542298.86</v>
          </cell>
        </row>
        <row r="1024">
          <cell r="A1024" t="str">
            <v>565NPCSG</v>
          </cell>
          <cell r="B1024" t="str">
            <v>565NPC</v>
          </cell>
          <cell r="D1024">
            <v>92845115.799999803</v>
          </cell>
        </row>
        <row r="1025">
          <cell r="A1025" t="str">
            <v>566SNPT</v>
          </cell>
          <cell r="B1025" t="str">
            <v>566</v>
          </cell>
          <cell r="D1025">
            <v>-237277.04999998599</v>
          </cell>
        </row>
        <row r="1026">
          <cell r="A1026" t="str">
            <v>567SNPT</v>
          </cell>
          <cell r="B1026" t="str">
            <v>567</v>
          </cell>
          <cell r="D1026">
            <v>1334471.9100000199</v>
          </cell>
        </row>
        <row r="1027">
          <cell r="A1027" t="str">
            <v>568SNPT</v>
          </cell>
          <cell r="B1027" t="str">
            <v>568</v>
          </cell>
          <cell r="D1027">
            <v>15662.25</v>
          </cell>
        </row>
        <row r="1028">
          <cell r="A1028" t="str">
            <v>569SNPT</v>
          </cell>
          <cell r="B1028" t="str">
            <v>569</v>
          </cell>
          <cell r="D1028">
            <v>2988474.65</v>
          </cell>
        </row>
        <row r="1029">
          <cell r="A1029" t="str">
            <v>570SNPT</v>
          </cell>
          <cell r="B1029" t="str">
            <v>570</v>
          </cell>
          <cell r="D1029">
            <v>10207533.049999701</v>
          </cell>
        </row>
        <row r="1030">
          <cell r="A1030" t="str">
            <v>571SNPT</v>
          </cell>
          <cell r="B1030" t="str">
            <v>571</v>
          </cell>
          <cell r="D1030">
            <v>10924342.949997701</v>
          </cell>
        </row>
        <row r="1031">
          <cell r="A1031" t="str">
            <v>572SNPT</v>
          </cell>
          <cell r="B1031" t="str">
            <v>572</v>
          </cell>
          <cell r="D1031">
            <v>0</v>
          </cell>
        </row>
        <row r="1032">
          <cell r="A1032" t="str">
            <v>573SNPT</v>
          </cell>
          <cell r="B1032" t="str">
            <v>573</v>
          </cell>
          <cell r="D1032">
            <v>376109.09</v>
          </cell>
        </row>
        <row r="1033">
          <cell r="A1033" t="str">
            <v>580CA</v>
          </cell>
          <cell r="B1033" t="str">
            <v>580</v>
          </cell>
          <cell r="D1033">
            <v>43735.88</v>
          </cell>
        </row>
        <row r="1034">
          <cell r="A1034" t="str">
            <v>580ID</v>
          </cell>
          <cell r="B1034" t="str">
            <v>580</v>
          </cell>
          <cell r="D1034">
            <v>-7766.55</v>
          </cell>
        </row>
        <row r="1035">
          <cell r="A1035" t="str">
            <v>580OR</v>
          </cell>
          <cell r="B1035" t="str">
            <v>580</v>
          </cell>
          <cell r="D1035">
            <v>33.11</v>
          </cell>
        </row>
        <row r="1036">
          <cell r="A1036" t="str">
            <v>580SNPD</v>
          </cell>
          <cell r="B1036" t="str">
            <v>580</v>
          </cell>
          <cell r="D1036">
            <v>23678674.9799986</v>
          </cell>
        </row>
        <row r="1037">
          <cell r="A1037" t="str">
            <v>580UT</v>
          </cell>
          <cell r="B1037" t="str">
            <v>580</v>
          </cell>
          <cell r="D1037">
            <v>210803.11999999901</v>
          </cell>
        </row>
        <row r="1038">
          <cell r="A1038" t="str">
            <v>580WA</v>
          </cell>
          <cell r="B1038" t="str">
            <v>580</v>
          </cell>
          <cell r="D1038">
            <v>52918.89</v>
          </cell>
        </row>
        <row r="1039">
          <cell r="A1039" t="str">
            <v>580WYP</v>
          </cell>
          <cell r="B1039" t="str">
            <v>580</v>
          </cell>
          <cell r="D1039">
            <v>73627.92</v>
          </cell>
        </row>
        <row r="1040">
          <cell r="A1040" t="str">
            <v>581SNPD</v>
          </cell>
          <cell r="B1040" t="str">
            <v>581</v>
          </cell>
          <cell r="D1040">
            <v>12660038.2399996</v>
          </cell>
        </row>
        <row r="1041">
          <cell r="A1041" t="str">
            <v>582CA</v>
          </cell>
          <cell r="B1041" t="str">
            <v>582</v>
          </cell>
          <cell r="D1041">
            <v>19794.560000000001</v>
          </cell>
        </row>
        <row r="1042">
          <cell r="A1042" t="str">
            <v>582ID</v>
          </cell>
          <cell r="B1042" t="str">
            <v>582</v>
          </cell>
          <cell r="D1042">
            <v>180630.90000000101</v>
          </cell>
        </row>
        <row r="1043">
          <cell r="A1043" t="str">
            <v>582OR</v>
          </cell>
          <cell r="B1043" t="str">
            <v>582</v>
          </cell>
          <cell r="D1043">
            <v>1029369.88999999</v>
          </cell>
        </row>
        <row r="1044">
          <cell r="A1044" t="str">
            <v>582SNPD</v>
          </cell>
          <cell r="B1044" t="str">
            <v>582</v>
          </cell>
          <cell r="D1044">
            <v>44004.789999998997</v>
          </cell>
        </row>
        <row r="1045">
          <cell r="A1045" t="str">
            <v>582UT</v>
          </cell>
          <cell r="B1045" t="str">
            <v>582</v>
          </cell>
          <cell r="D1045">
            <v>1192313.4199999899</v>
          </cell>
        </row>
        <row r="1046">
          <cell r="A1046" t="str">
            <v>582WA</v>
          </cell>
          <cell r="B1046" t="str">
            <v>582</v>
          </cell>
          <cell r="D1046">
            <v>230969.859999999</v>
          </cell>
        </row>
        <row r="1047">
          <cell r="A1047" t="str">
            <v>582WYP</v>
          </cell>
          <cell r="B1047" t="str">
            <v>582</v>
          </cell>
          <cell r="D1047">
            <v>354664.95999999403</v>
          </cell>
        </row>
        <row r="1048">
          <cell r="A1048" t="str">
            <v>583CA</v>
          </cell>
          <cell r="B1048" t="str">
            <v>583</v>
          </cell>
          <cell r="D1048">
            <v>978907.52000000596</v>
          </cell>
        </row>
        <row r="1049">
          <cell r="A1049" t="str">
            <v>583ID</v>
          </cell>
          <cell r="B1049" t="str">
            <v>583</v>
          </cell>
          <cell r="D1049">
            <v>948912.88999999803</v>
          </cell>
        </row>
        <row r="1050">
          <cell r="A1050" t="str">
            <v>583OR</v>
          </cell>
          <cell r="B1050" t="str">
            <v>583</v>
          </cell>
          <cell r="D1050">
            <v>5937131.9699999904</v>
          </cell>
        </row>
        <row r="1051">
          <cell r="A1051" t="str">
            <v>583SNPD</v>
          </cell>
          <cell r="B1051" t="str">
            <v>583</v>
          </cell>
          <cell r="D1051">
            <v>-782597.74000002805</v>
          </cell>
        </row>
        <row r="1052">
          <cell r="A1052" t="str">
            <v>583UT</v>
          </cell>
          <cell r="B1052" t="str">
            <v>583</v>
          </cell>
          <cell r="D1052">
            <v>6880514.3100001998</v>
          </cell>
        </row>
        <row r="1053">
          <cell r="A1053" t="str">
            <v>583WA</v>
          </cell>
          <cell r="B1053" t="str">
            <v>583</v>
          </cell>
          <cell r="D1053">
            <v>1275715.78</v>
          </cell>
        </row>
        <row r="1054">
          <cell r="A1054" t="str">
            <v>583WYP</v>
          </cell>
          <cell r="B1054" t="str">
            <v>583</v>
          </cell>
          <cell r="D1054">
            <v>1135767.6300000099</v>
          </cell>
        </row>
        <row r="1055">
          <cell r="A1055" t="str">
            <v>583WYU</v>
          </cell>
          <cell r="B1055" t="str">
            <v>583</v>
          </cell>
          <cell r="D1055">
            <v>278029.72999999899</v>
          </cell>
        </row>
        <row r="1056">
          <cell r="A1056" t="str">
            <v>584CA</v>
          </cell>
          <cell r="B1056" t="str">
            <v>584</v>
          </cell>
          <cell r="D1056">
            <v>54889.29</v>
          </cell>
        </row>
        <row r="1057">
          <cell r="A1057" t="str">
            <v>584ID</v>
          </cell>
          <cell r="B1057" t="str">
            <v>584</v>
          </cell>
          <cell r="D1057">
            <v>0</v>
          </cell>
        </row>
        <row r="1058">
          <cell r="A1058" t="str">
            <v>584OR</v>
          </cell>
          <cell r="B1058" t="str">
            <v>584</v>
          </cell>
          <cell r="D1058">
            <v>642574</v>
          </cell>
        </row>
        <row r="1059">
          <cell r="A1059" t="str">
            <v>584UT</v>
          </cell>
          <cell r="B1059" t="str">
            <v>584</v>
          </cell>
          <cell r="D1059">
            <v>292425.01</v>
          </cell>
        </row>
        <row r="1060">
          <cell r="A1060" t="str">
            <v>584WA</v>
          </cell>
          <cell r="B1060" t="str">
            <v>584</v>
          </cell>
          <cell r="D1060">
            <v>72967.179999999993</v>
          </cell>
        </row>
        <row r="1061">
          <cell r="A1061" t="str">
            <v>584WYP</v>
          </cell>
          <cell r="B1061" t="str">
            <v>584</v>
          </cell>
          <cell r="D1061">
            <v>3808.85</v>
          </cell>
        </row>
        <row r="1062">
          <cell r="A1062" t="str">
            <v>585SNPD</v>
          </cell>
          <cell r="B1062" t="str">
            <v>585</v>
          </cell>
          <cell r="D1062">
            <v>211200.899999999</v>
          </cell>
        </row>
        <row r="1063">
          <cell r="A1063" t="str">
            <v>586CA</v>
          </cell>
          <cell r="B1063" t="str">
            <v>586</v>
          </cell>
          <cell r="D1063">
            <v>198670.19</v>
          </cell>
        </row>
        <row r="1064">
          <cell r="A1064" t="str">
            <v>586ID</v>
          </cell>
          <cell r="B1064" t="str">
            <v>586</v>
          </cell>
          <cell r="D1064">
            <v>233110.009999998</v>
          </cell>
        </row>
        <row r="1065">
          <cell r="A1065" t="str">
            <v>586OR</v>
          </cell>
          <cell r="B1065" t="str">
            <v>586</v>
          </cell>
          <cell r="D1065">
            <v>1592308.8799999701</v>
          </cell>
        </row>
        <row r="1066">
          <cell r="A1066" t="str">
            <v>586SNPD</v>
          </cell>
          <cell r="B1066" t="str">
            <v>586</v>
          </cell>
          <cell r="D1066">
            <v>1211879.6099999901</v>
          </cell>
        </row>
        <row r="1067">
          <cell r="A1067" t="str">
            <v>586UT</v>
          </cell>
          <cell r="B1067" t="str">
            <v>586</v>
          </cell>
          <cell r="D1067">
            <v>1310833.54999998</v>
          </cell>
        </row>
        <row r="1068">
          <cell r="A1068" t="str">
            <v>586WA</v>
          </cell>
          <cell r="B1068" t="str">
            <v>586</v>
          </cell>
          <cell r="D1068">
            <v>406652.18000000197</v>
          </cell>
        </row>
        <row r="1069">
          <cell r="A1069" t="str">
            <v>586WYP</v>
          </cell>
          <cell r="B1069" t="str">
            <v>586</v>
          </cell>
          <cell r="D1069">
            <v>304223.36999999802</v>
          </cell>
        </row>
        <row r="1070">
          <cell r="A1070" t="str">
            <v>586WYU</v>
          </cell>
          <cell r="B1070" t="str">
            <v>586</v>
          </cell>
          <cell r="D1070">
            <v>34921.120000000003</v>
          </cell>
        </row>
        <row r="1071">
          <cell r="A1071" t="str">
            <v>587ID</v>
          </cell>
          <cell r="B1071" t="str">
            <v>587</v>
          </cell>
          <cell r="D1071">
            <v>594.12</v>
          </cell>
        </row>
        <row r="1072">
          <cell r="A1072" t="str">
            <v>587OR</v>
          </cell>
          <cell r="B1072" t="str">
            <v>587</v>
          </cell>
          <cell r="D1072">
            <v>14.91</v>
          </cell>
        </row>
        <row r="1073">
          <cell r="A1073" t="str">
            <v>587UT</v>
          </cell>
          <cell r="B1073" t="str">
            <v>587</v>
          </cell>
          <cell r="D1073">
            <v>23884.16</v>
          </cell>
        </row>
        <row r="1074">
          <cell r="A1074" t="str">
            <v>587WA</v>
          </cell>
          <cell r="B1074" t="str">
            <v>587</v>
          </cell>
          <cell r="D1074">
            <v>2350.6799999999998</v>
          </cell>
        </row>
        <row r="1075">
          <cell r="A1075" t="str">
            <v>587WYP</v>
          </cell>
          <cell r="B1075" t="str">
            <v>587</v>
          </cell>
          <cell r="D1075">
            <v>7650.35</v>
          </cell>
        </row>
        <row r="1076">
          <cell r="A1076" t="str">
            <v>588CA</v>
          </cell>
          <cell r="B1076" t="str">
            <v>588</v>
          </cell>
          <cell r="D1076">
            <v>26834.93</v>
          </cell>
        </row>
        <row r="1077">
          <cell r="A1077" t="str">
            <v>588ID</v>
          </cell>
          <cell r="B1077" t="str">
            <v>588</v>
          </cell>
          <cell r="D1077">
            <v>281344.94</v>
          </cell>
        </row>
        <row r="1078">
          <cell r="A1078" t="str">
            <v>588OR</v>
          </cell>
          <cell r="B1078" t="str">
            <v>588</v>
          </cell>
          <cell r="D1078">
            <v>36150.129999992998</v>
          </cell>
        </row>
        <row r="1079">
          <cell r="A1079" t="str">
            <v>588SNPD</v>
          </cell>
          <cell r="B1079" t="str">
            <v>588</v>
          </cell>
          <cell r="D1079">
            <v>5714653.1999999098</v>
          </cell>
        </row>
        <row r="1080">
          <cell r="A1080" t="str">
            <v>588UT</v>
          </cell>
          <cell r="B1080" t="str">
            <v>588</v>
          </cell>
          <cell r="D1080">
            <v>704383.380000017</v>
          </cell>
        </row>
        <row r="1081">
          <cell r="A1081" t="str">
            <v>588WA</v>
          </cell>
          <cell r="B1081" t="str">
            <v>588</v>
          </cell>
          <cell r="D1081">
            <v>154154.820000001</v>
          </cell>
        </row>
        <row r="1082">
          <cell r="A1082" t="str">
            <v>588WYP</v>
          </cell>
          <cell r="B1082" t="str">
            <v>588</v>
          </cell>
          <cell r="D1082">
            <v>205292.24000000101</v>
          </cell>
        </row>
        <row r="1083">
          <cell r="A1083" t="str">
            <v>588WYU</v>
          </cell>
          <cell r="B1083" t="str">
            <v>588</v>
          </cell>
          <cell r="D1083">
            <v>38637.26</v>
          </cell>
        </row>
        <row r="1084">
          <cell r="A1084" t="str">
            <v>589CA</v>
          </cell>
          <cell r="B1084" t="str">
            <v>589</v>
          </cell>
          <cell r="D1084">
            <v>166871.11999999901</v>
          </cell>
        </row>
        <row r="1085">
          <cell r="A1085" t="str">
            <v>589ID</v>
          </cell>
          <cell r="B1085" t="str">
            <v>589</v>
          </cell>
          <cell r="D1085">
            <v>45726.68</v>
          </cell>
        </row>
        <row r="1086">
          <cell r="A1086" t="str">
            <v>589OR</v>
          </cell>
          <cell r="B1086" t="str">
            <v>589</v>
          </cell>
          <cell r="D1086">
            <v>1830498.30999998</v>
          </cell>
        </row>
        <row r="1087">
          <cell r="A1087" t="str">
            <v>589SNPD</v>
          </cell>
          <cell r="B1087" t="str">
            <v>589</v>
          </cell>
          <cell r="D1087">
            <v>170413.710000005</v>
          </cell>
        </row>
        <row r="1088">
          <cell r="A1088" t="str">
            <v>589UT</v>
          </cell>
          <cell r="B1088" t="str">
            <v>589</v>
          </cell>
          <cell r="D1088">
            <v>373587.77999999298</v>
          </cell>
        </row>
        <row r="1089">
          <cell r="A1089" t="str">
            <v>589WA</v>
          </cell>
          <cell r="B1089" t="str">
            <v>589</v>
          </cell>
          <cell r="D1089">
            <v>169820.47000000099</v>
          </cell>
        </row>
        <row r="1090">
          <cell r="A1090" t="str">
            <v>589WYP</v>
          </cell>
          <cell r="B1090" t="str">
            <v>589</v>
          </cell>
          <cell r="D1090">
            <v>649845.69999999995</v>
          </cell>
        </row>
        <row r="1091">
          <cell r="A1091" t="str">
            <v>589WYU</v>
          </cell>
          <cell r="B1091" t="str">
            <v>589</v>
          </cell>
          <cell r="D1091">
            <v>22295.29</v>
          </cell>
        </row>
        <row r="1092">
          <cell r="A1092" t="str">
            <v>590CA</v>
          </cell>
          <cell r="B1092" t="str">
            <v>590</v>
          </cell>
          <cell r="D1092">
            <v>12474.26</v>
          </cell>
        </row>
        <row r="1093">
          <cell r="A1093" t="str">
            <v>590ID</v>
          </cell>
          <cell r="B1093" t="str">
            <v>590</v>
          </cell>
          <cell r="D1093">
            <v>71006.509999999995</v>
          </cell>
        </row>
        <row r="1094">
          <cell r="A1094" t="str">
            <v>590OR</v>
          </cell>
          <cell r="B1094" t="str">
            <v>590</v>
          </cell>
          <cell r="D1094">
            <v>156974.290000001</v>
          </cell>
        </row>
        <row r="1095">
          <cell r="A1095" t="str">
            <v>590SNPD</v>
          </cell>
          <cell r="B1095" t="str">
            <v>590</v>
          </cell>
          <cell r="D1095">
            <v>5090567.2199998396</v>
          </cell>
        </row>
        <row r="1096">
          <cell r="A1096" t="str">
            <v>590UT</v>
          </cell>
          <cell r="B1096" t="str">
            <v>590</v>
          </cell>
          <cell r="D1096">
            <v>548119.42999999796</v>
          </cell>
        </row>
        <row r="1097">
          <cell r="A1097" t="str">
            <v>590WA</v>
          </cell>
          <cell r="B1097" t="str">
            <v>590</v>
          </cell>
          <cell r="D1097">
            <v>6945.08</v>
          </cell>
        </row>
        <row r="1098">
          <cell r="A1098" t="str">
            <v>590WYP</v>
          </cell>
          <cell r="B1098" t="str">
            <v>590</v>
          </cell>
          <cell r="D1098">
            <v>113864</v>
          </cell>
        </row>
        <row r="1099">
          <cell r="A1099" t="str">
            <v>591CA</v>
          </cell>
          <cell r="B1099" t="str">
            <v>591</v>
          </cell>
          <cell r="D1099">
            <v>22475.43</v>
          </cell>
        </row>
        <row r="1100">
          <cell r="A1100" t="str">
            <v>591ID</v>
          </cell>
          <cell r="B1100" t="str">
            <v>591</v>
          </cell>
          <cell r="D1100">
            <v>83215.199999999997</v>
          </cell>
        </row>
        <row r="1101">
          <cell r="A1101" t="str">
            <v>591OR</v>
          </cell>
          <cell r="B1101" t="str">
            <v>591</v>
          </cell>
          <cell r="D1101">
            <v>460084.82000000199</v>
          </cell>
        </row>
        <row r="1102">
          <cell r="A1102" t="str">
            <v>591SNPD</v>
          </cell>
          <cell r="B1102" t="str">
            <v>591</v>
          </cell>
          <cell r="D1102">
            <v>223831.94</v>
          </cell>
        </row>
        <row r="1103">
          <cell r="A1103" t="str">
            <v>591UT</v>
          </cell>
          <cell r="B1103" t="str">
            <v>591</v>
          </cell>
          <cell r="D1103">
            <v>774169.41999999795</v>
          </cell>
        </row>
        <row r="1104">
          <cell r="A1104" t="str">
            <v>591WA</v>
          </cell>
          <cell r="B1104" t="str">
            <v>591</v>
          </cell>
          <cell r="D1104">
            <v>74675.37</v>
          </cell>
        </row>
        <row r="1105">
          <cell r="A1105" t="str">
            <v>591WYP</v>
          </cell>
          <cell r="B1105" t="str">
            <v>591</v>
          </cell>
          <cell r="D1105">
            <v>166913.38000000099</v>
          </cell>
        </row>
        <row r="1106">
          <cell r="A1106" t="str">
            <v>591WYU</v>
          </cell>
          <cell r="B1106" t="str">
            <v>591</v>
          </cell>
          <cell r="D1106">
            <v>30176.959999999999</v>
          </cell>
        </row>
        <row r="1107">
          <cell r="A1107" t="str">
            <v>592CA</v>
          </cell>
          <cell r="B1107" t="str">
            <v>592</v>
          </cell>
          <cell r="D1107">
            <v>413092.68999999302</v>
          </cell>
        </row>
        <row r="1108">
          <cell r="A1108" t="str">
            <v>592ID</v>
          </cell>
          <cell r="B1108" t="str">
            <v>592</v>
          </cell>
          <cell r="D1108">
            <v>456067.24000000302</v>
          </cell>
        </row>
        <row r="1109">
          <cell r="A1109" t="str">
            <v>592OR</v>
          </cell>
          <cell r="B1109" t="str">
            <v>592</v>
          </cell>
          <cell r="D1109">
            <v>3072846.2799999001</v>
          </cell>
        </row>
        <row r="1110">
          <cell r="A1110" t="str">
            <v>592SNPD</v>
          </cell>
          <cell r="B1110" t="str">
            <v>592</v>
          </cell>
          <cell r="D1110">
            <v>2337127.92</v>
          </cell>
        </row>
        <row r="1111">
          <cell r="A1111" t="str">
            <v>592UT</v>
          </cell>
          <cell r="B1111" t="str">
            <v>592</v>
          </cell>
          <cell r="D1111">
            <v>3668149.9799999399</v>
          </cell>
        </row>
        <row r="1112">
          <cell r="A1112" t="str">
            <v>592WA</v>
          </cell>
          <cell r="B1112" t="str">
            <v>592</v>
          </cell>
          <cell r="D1112">
            <v>742906.23000000801</v>
          </cell>
        </row>
        <row r="1113">
          <cell r="A1113" t="str">
            <v>592WYP</v>
          </cell>
          <cell r="B1113" t="str">
            <v>592</v>
          </cell>
          <cell r="D1113">
            <v>1435331.53999998</v>
          </cell>
        </row>
        <row r="1114">
          <cell r="A1114" t="str">
            <v>592WYU</v>
          </cell>
          <cell r="B1114" t="str">
            <v>592</v>
          </cell>
          <cell r="D1114">
            <v>233.28</v>
          </cell>
        </row>
        <row r="1115">
          <cell r="A1115" t="str">
            <v>593CA</v>
          </cell>
          <cell r="B1115" t="str">
            <v>593</v>
          </cell>
          <cell r="D1115">
            <v>6954975.4499998996</v>
          </cell>
        </row>
        <row r="1116">
          <cell r="A1116" t="str">
            <v>593ID</v>
          </cell>
          <cell r="B1116" t="str">
            <v>593</v>
          </cell>
          <cell r="D1116">
            <v>5349721.8800021401</v>
          </cell>
        </row>
        <row r="1117">
          <cell r="A1117" t="str">
            <v>593MT</v>
          </cell>
          <cell r="B1117" t="str">
            <v>593</v>
          </cell>
          <cell r="D1117">
            <v>0</v>
          </cell>
        </row>
        <row r="1118">
          <cell r="A1118" t="str">
            <v>593OR</v>
          </cell>
          <cell r="B1118" t="str">
            <v>593</v>
          </cell>
          <cell r="D1118">
            <v>27348102.560000598</v>
          </cell>
        </row>
        <row r="1119">
          <cell r="A1119" t="str">
            <v>593SNPD</v>
          </cell>
          <cell r="B1119" t="str">
            <v>593</v>
          </cell>
          <cell r="D1119">
            <v>7697860.9000000497</v>
          </cell>
        </row>
        <row r="1120">
          <cell r="A1120" t="str">
            <v>593UT</v>
          </cell>
          <cell r="B1120" t="str">
            <v>593</v>
          </cell>
          <cell r="D1120">
            <v>35433869.459996901</v>
          </cell>
        </row>
        <row r="1121">
          <cell r="A1121" t="str">
            <v>593WA</v>
          </cell>
          <cell r="B1121" t="str">
            <v>593</v>
          </cell>
          <cell r="D1121">
            <v>4461686.3899999503</v>
          </cell>
        </row>
        <row r="1122">
          <cell r="A1122" t="str">
            <v>593WYP</v>
          </cell>
          <cell r="B1122" t="str">
            <v>593</v>
          </cell>
          <cell r="D1122">
            <v>5259986.0999987796</v>
          </cell>
        </row>
        <row r="1123">
          <cell r="A1123" t="str">
            <v>593WYU</v>
          </cell>
          <cell r="B1123" t="str">
            <v>593</v>
          </cell>
          <cell r="D1123">
            <v>755038.49000001897</v>
          </cell>
        </row>
        <row r="1124">
          <cell r="A1124" t="str">
            <v>594CA</v>
          </cell>
          <cell r="B1124" t="str">
            <v>594</v>
          </cell>
          <cell r="D1124">
            <v>753782.520000002</v>
          </cell>
        </row>
        <row r="1125">
          <cell r="A1125" t="str">
            <v>594ID</v>
          </cell>
          <cell r="B1125" t="str">
            <v>594</v>
          </cell>
          <cell r="D1125">
            <v>700170.29999997397</v>
          </cell>
        </row>
        <row r="1126">
          <cell r="A1126" t="str">
            <v>594OR</v>
          </cell>
          <cell r="B1126" t="str">
            <v>594</v>
          </cell>
          <cell r="D1126">
            <v>5305313.3599999798</v>
          </cell>
        </row>
        <row r="1127">
          <cell r="A1127" t="str">
            <v>594SNPD</v>
          </cell>
          <cell r="B1127" t="str">
            <v>594</v>
          </cell>
          <cell r="D1127">
            <v>106326.12</v>
          </cell>
        </row>
        <row r="1128">
          <cell r="A1128" t="str">
            <v>594UT</v>
          </cell>
          <cell r="B1128" t="str">
            <v>594</v>
          </cell>
          <cell r="D1128">
            <v>12326587.170000499</v>
          </cell>
        </row>
        <row r="1129">
          <cell r="A1129" t="str">
            <v>594WA</v>
          </cell>
          <cell r="B1129" t="str">
            <v>594</v>
          </cell>
          <cell r="D1129">
            <v>989915.77000000898</v>
          </cell>
        </row>
        <row r="1130">
          <cell r="A1130" t="str">
            <v>594WYP</v>
          </cell>
          <cell r="B1130" t="str">
            <v>594</v>
          </cell>
          <cell r="D1130">
            <v>1668849.1799999899</v>
          </cell>
        </row>
        <row r="1131">
          <cell r="A1131" t="str">
            <v>594WYU</v>
          </cell>
          <cell r="B1131" t="str">
            <v>594</v>
          </cell>
          <cell r="D1131">
            <v>237715.550000002</v>
          </cell>
        </row>
        <row r="1132">
          <cell r="A1132" t="str">
            <v>595ID</v>
          </cell>
          <cell r="B1132" t="str">
            <v>595</v>
          </cell>
          <cell r="D1132">
            <v>-356.65</v>
          </cell>
        </row>
        <row r="1133">
          <cell r="A1133" t="str">
            <v>595OR</v>
          </cell>
          <cell r="B1133" t="str">
            <v>595</v>
          </cell>
          <cell r="D1133">
            <v>0</v>
          </cell>
        </row>
        <row r="1134">
          <cell r="A1134" t="str">
            <v>595SNPD</v>
          </cell>
          <cell r="B1134" t="str">
            <v>595</v>
          </cell>
          <cell r="D1134">
            <v>315788.180000005</v>
          </cell>
        </row>
        <row r="1135">
          <cell r="A1135" t="str">
            <v>595UT</v>
          </cell>
          <cell r="B1135" t="str">
            <v>595</v>
          </cell>
          <cell r="D1135">
            <v>0</v>
          </cell>
        </row>
        <row r="1136">
          <cell r="A1136" t="str">
            <v>595WA</v>
          </cell>
          <cell r="B1136" t="str">
            <v>595</v>
          </cell>
          <cell r="D1136">
            <v>0</v>
          </cell>
        </row>
        <row r="1137">
          <cell r="A1137" t="str">
            <v>595WYP</v>
          </cell>
          <cell r="B1137" t="str">
            <v>595</v>
          </cell>
          <cell r="D1137">
            <v>17639.080000000002</v>
          </cell>
        </row>
        <row r="1138">
          <cell r="A1138" t="str">
            <v>596CA</v>
          </cell>
          <cell r="B1138" t="str">
            <v>596</v>
          </cell>
          <cell r="D1138">
            <v>99112.330000001006</v>
          </cell>
        </row>
        <row r="1139">
          <cell r="A1139" t="str">
            <v>596ID</v>
          </cell>
          <cell r="B1139" t="str">
            <v>596</v>
          </cell>
          <cell r="D1139">
            <v>165620.67000000001</v>
          </cell>
        </row>
        <row r="1140">
          <cell r="A1140" t="str">
            <v>596OR</v>
          </cell>
          <cell r="B1140" t="str">
            <v>596</v>
          </cell>
          <cell r="D1140">
            <v>957323.30000001902</v>
          </cell>
        </row>
        <row r="1141">
          <cell r="A1141" t="str">
            <v>596SNPD</v>
          </cell>
          <cell r="B1141" t="str">
            <v>596</v>
          </cell>
          <cell r="D1141">
            <v>2948.1</v>
          </cell>
        </row>
        <row r="1142">
          <cell r="A1142" t="str">
            <v>596UT</v>
          </cell>
          <cell r="B1142" t="str">
            <v>596</v>
          </cell>
          <cell r="D1142">
            <v>2533308.0899999398</v>
          </cell>
        </row>
        <row r="1143">
          <cell r="A1143" t="str">
            <v>596WA</v>
          </cell>
          <cell r="B1143" t="str">
            <v>596</v>
          </cell>
          <cell r="D1143">
            <v>193961.359999999</v>
          </cell>
        </row>
        <row r="1144">
          <cell r="A1144" t="str">
            <v>596WYP</v>
          </cell>
          <cell r="B1144" t="str">
            <v>596</v>
          </cell>
          <cell r="D1144">
            <v>286327.65999999701</v>
          </cell>
        </row>
        <row r="1145">
          <cell r="A1145" t="str">
            <v>596WYU</v>
          </cell>
          <cell r="B1145" t="str">
            <v>596</v>
          </cell>
          <cell r="D1145">
            <v>67267.44</v>
          </cell>
        </row>
        <row r="1146">
          <cell r="A1146" t="str">
            <v>597CA</v>
          </cell>
          <cell r="B1146" t="str">
            <v>597</v>
          </cell>
          <cell r="D1146">
            <v>42029.77</v>
          </cell>
        </row>
        <row r="1147">
          <cell r="A1147" t="str">
            <v>597ID</v>
          </cell>
          <cell r="B1147" t="str">
            <v>597</v>
          </cell>
          <cell r="D1147">
            <v>271254.88999999902</v>
          </cell>
        </row>
        <row r="1148">
          <cell r="A1148" t="str">
            <v>597OR</v>
          </cell>
          <cell r="B1148" t="str">
            <v>597</v>
          </cell>
          <cell r="D1148">
            <v>1013039.33</v>
          </cell>
        </row>
        <row r="1149">
          <cell r="A1149" t="str">
            <v>597SNPD</v>
          </cell>
          <cell r="B1149" t="str">
            <v>597</v>
          </cell>
          <cell r="D1149">
            <v>1653865.8</v>
          </cell>
        </row>
        <row r="1150">
          <cell r="A1150" t="str">
            <v>597UT</v>
          </cell>
          <cell r="B1150" t="str">
            <v>597</v>
          </cell>
          <cell r="D1150">
            <v>1359523.76000001</v>
          </cell>
        </row>
        <row r="1151">
          <cell r="A1151" t="str">
            <v>597WA</v>
          </cell>
          <cell r="B1151" t="str">
            <v>597</v>
          </cell>
          <cell r="D1151">
            <v>341152.98000000097</v>
          </cell>
        </row>
        <row r="1152">
          <cell r="A1152" t="str">
            <v>597WYP</v>
          </cell>
          <cell r="B1152" t="str">
            <v>597</v>
          </cell>
          <cell r="D1152">
            <v>474204.72999999701</v>
          </cell>
        </row>
        <row r="1153">
          <cell r="A1153" t="str">
            <v>597WYU</v>
          </cell>
          <cell r="B1153" t="str">
            <v>597</v>
          </cell>
          <cell r="D1153">
            <v>47700.609999998996</v>
          </cell>
        </row>
        <row r="1154">
          <cell r="A1154" t="str">
            <v>598CA</v>
          </cell>
          <cell r="B1154" t="str">
            <v>598</v>
          </cell>
          <cell r="D1154">
            <v>80255.27</v>
          </cell>
        </row>
        <row r="1155">
          <cell r="A1155" t="str">
            <v>598ID</v>
          </cell>
          <cell r="B1155" t="str">
            <v>598</v>
          </cell>
          <cell r="D1155">
            <v>12601.26</v>
          </cell>
        </row>
        <row r="1156">
          <cell r="A1156" t="str">
            <v>598OR</v>
          </cell>
          <cell r="B1156" t="str">
            <v>598</v>
          </cell>
          <cell r="D1156">
            <v>501570.36999999703</v>
          </cell>
        </row>
        <row r="1157">
          <cell r="A1157" t="str">
            <v>598SNPD</v>
          </cell>
          <cell r="B1157" t="str">
            <v>598</v>
          </cell>
          <cell r="D1157">
            <v>-1348916.1699989799</v>
          </cell>
        </row>
        <row r="1158">
          <cell r="A1158" t="str">
            <v>598UT</v>
          </cell>
          <cell r="B1158" t="str">
            <v>598</v>
          </cell>
          <cell r="D1158">
            <v>1236757.8700000001</v>
          </cell>
        </row>
        <row r="1159">
          <cell r="A1159" t="str">
            <v>598WA</v>
          </cell>
          <cell r="B1159" t="str">
            <v>598</v>
          </cell>
          <cell r="D1159">
            <v>119624.61</v>
          </cell>
        </row>
        <row r="1160">
          <cell r="A1160" t="str">
            <v>598WYP</v>
          </cell>
          <cell r="B1160" t="str">
            <v>598</v>
          </cell>
          <cell r="D1160">
            <v>138987.51999999999</v>
          </cell>
        </row>
        <row r="1161">
          <cell r="A1161" t="str">
            <v>598WYU</v>
          </cell>
          <cell r="B1161" t="str">
            <v>598</v>
          </cell>
          <cell r="D1161">
            <v>0</v>
          </cell>
        </row>
        <row r="1162">
          <cell r="A1162" t="str">
            <v>901CA</v>
          </cell>
          <cell r="B1162" t="str">
            <v>901</v>
          </cell>
          <cell r="D1162">
            <v>29287.7</v>
          </cell>
        </row>
        <row r="1163">
          <cell r="A1163" t="str">
            <v>901CN</v>
          </cell>
          <cell r="B1163" t="str">
            <v>901</v>
          </cell>
          <cell r="D1163">
            <v>4349774.3699997803</v>
          </cell>
        </row>
        <row r="1164">
          <cell r="A1164" t="str">
            <v>901ID</v>
          </cell>
          <cell r="B1164" t="str">
            <v>901</v>
          </cell>
          <cell r="D1164">
            <v>336633.129999989</v>
          </cell>
        </row>
        <row r="1165">
          <cell r="A1165" t="str">
            <v>901OR</v>
          </cell>
          <cell r="B1165" t="str">
            <v>901</v>
          </cell>
          <cell r="D1165">
            <v>2706195.3699997701</v>
          </cell>
        </row>
        <row r="1166">
          <cell r="A1166" t="str">
            <v>901UT</v>
          </cell>
          <cell r="B1166" t="str">
            <v>901</v>
          </cell>
          <cell r="D1166">
            <v>380915.44000000198</v>
          </cell>
        </row>
        <row r="1167">
          <cell r="A1167" t="str">
            <v>901WA</v>
          </cell>
          <cell r="B1167" t="str">
            <v>901</v>
          </cell>
          <cell r="D1167">
            <v>446701.35999998503</v>
          </cell>
        </row>
        <row r="1168">
          <cell r="A1168" t="str">
            <v>901WYP</v>
          </cell>
          <cell r="B1168" t="str">
            <v>901</v>
          </cell>
          <cell r="D1168">
            <v>474297.450000001</v>
          </cell>
        </row>
        <row r="1169">
          <cell r="A1169" t="str">
            <v>901WYU</v>
          </cell>
          <cell r="B1169" t="str">
            <v>901</v>
          </cell>
          <cell r="D1169">
            <v>88182.47</v>
          </cell>
        </row>
        <row r="1170">
          <cell r="A1170" t="str">
            <v>902CA</v>
          </cell>
          <cell r="B1170" t="str">
            <v>902</v>
          </cell>
          <cell r="D1170">
            <v>862002.35999999801</v>
          </cell>
        </row>
        <row r="1171">
          <cell r="A1171" t="str">
            <v>902CN</v>
          </cell>
          <cell r="B1171" t="str">
            <v>902</v>
          </cell>
          <cell r="D1171">
            <v>667943.01</v>
          </cell>
        </row>
        <row r="1172">
          <cell r="A1172" t="str">
            <v>902ID</v>
          </cell>
          <cell r="B1172" t="str">
            <v>902</v>
          </cell>
          <cell r="D1172">
            <v>1326278.3899999999</v>
          </cell>
        </row>
        <row r="1173">
          <cell r="A1173" t="str">
            <v>902OR</v>
          </cell>
          <cell r="B1173" t="str">
            <v>902</v>
          </cell>
          <cell r="D1173">
            <v>7740319.3299999898</v>
          </cell>
        </row>
        <row r="1174">
          <cell r="A1174" t="str">
            <v>902UT</v>
          </cell>
          <cell r="B1174" t="str">
            <v>902</v>
          </cell>
          <cell r="D1174">
            <v>12403706.9100003</v>
          </cell>
        </row>
        <row r="1175">
          <cell r="A1175" t="str">
            <v>902WA</v>
          </cell>
          <cell r="B1175" t="str">
            <v>902</v>
          </cell>
          <cell r="D1175">
            <v>1979866.0700000101</v>
          </cell>
        </row>
        <row r="1176">
          <cell r="A1176" t="str">
            <v>902WYP</v>
          </cell>
          <cell r="B1176" t="str">
            <v>902</v>
          </cell>
          <cell r="D1176">
            <v>2347514.3900000099</v>
          </cell>
        </row>
        <row r="1177">
          <cell r="A1177" t="str">
            <v>902WYU</v>
          </cell>
          <cell r="B1177" t="str">
            <v>902</v>
          </cell>
          <cell r="D1177">
            <v>272426.64999999898</v>
          </cell>
        </row>
        <row r="1178">
          <cell r="A1178" t="str">
            <v>903CA</v>
          </cell>
          <cell r="B1178" t="str">
            <v>903</v>
          </cell>
          <cell r="D1178">
            <v>236787.89</v>
          </cell>
        </row>
        <row r="1179">
          <cell r="A1179" t="str">
            <v>903CN</v>
          </cell>
          <cell r="B1179" t="str">
            <v>903</v>
          </cell>
          <cell r="D1179">
            <v>50966700.309999801</v>
          </cell>
        </row>
        <row r="1180">
          <cell r="A1180" t="str">
            <v>903ID</v>
          </cell>
          <cell r="B1180" t="str">
            <v>903</v>
          </cell>
          <cell r="D1180">
            <v>227169.69000000099</v>
          </cell>
        </row>
        <row r="1181">
          <cell r="A1181" t="str">
            <v>903OR</v>
          </cell>
          <cell r="B1181" t="str">
            <v>903</v>
          </cell>
          <cell r="D1181">
            <v>1930490.3200000401</v>
          </cell>
        </row>
        <row r="1182">
          <cell r="A1182" t="str">
            <v>903UT</v>
          </cell>
          <cell r="B1182" t="str">
            <v>903</v>
          </cell>
          <cell r="D1182">
            <v>2631610.48999999</v>
          </cell>
        </row>
        <row r="1183">
          <cell r="A1183" t="str">
            <v>903WA</v>
          </cell>
          <cell r="B1183" t="str">
            <v>903</v>
          </cell>
          <cell r="D1183">
            <v>432697.19</v>
          </cell>
        </row>
        <row r="1184">
          <cell r="A1184" t="str">
            <v>903WYP</v>
          </cell>
          <cell r="B1184" t="str">
            <v>903</v>
          </cell>
          <cell r="D1184">
            <v>242938.99999999901</v>
          </cell>
        </row>
        <row r="1185">
          <cell r="A1185" t="str">
            <v>903WYU</v>
          </cell>
          <cell r="B1185" t="str">
            <v>903</v>
          </cell>
          <cell r="D1185">
            <v>42000.81</v>
          </cell>
        </row>
        <row r="1186">
          <cell r="A1186" t="str">
            <v>904CA</v>
          </cell>
          <cell r="B1186" t="str">
            <v>904</v>
          </cell>
          <cell r="D1186">
            <v>399797.039999992</v>
          </cell>
        </row>
        <row r="1187">
          <cell r="A1187" t="str">
            <v>904CN</v>
          </cell>
          <cell r="B1187" t="str">
            <v>904</v>
          </cell>
          <cell r="D1187">
            <v>5271243.0999999996</v>
          </cell>
        </row>
        <row r="1188">
          <cell r="A1188" t="str">
            <v>904ID</v>
          </cell>
          <cell r="B1188" t="str">
            <v>904</v>
          </cell>
          <cell r="D1188">
            <v>338903.67000000301</v>
          </cell>
        </row>
        <row r="1189">
          <cell r="A1189" t="str">
            <v>904OR</v>
          </cell>
          <cell r="B1189" t="str">
            <v>904</v>
          </cell>
          <cell r="D1189">
            <v>3019277.3300000299</v>
          </cell>
        </row>
        <row r="1190">
          <cell r="A1190" t="str">
            <v>904UT</v>
          </cell>
          <cell r="B1190" t="str">
            <v>904</v>
          </cell>
          <cell r="D1190">
            <v>3009813.2399999299</v>
          </cell>
        </row>
        <row r="1191">
          <cell r="A1191" t="str">
            <v>904WA</v>
          </cell>
          <cell r="B1191" t="str">
            <v>904</v>
          </cell>
          <cell r="D1191">
            <v>1061721.28</v>
          </cell>
        </row>
        <row r="1192">
          <cell r="A1192" t="str">
            <v>904WYP</v>
          </cell>
          <cell r="B1192" t="str">
            <v>904</v>
          </cell>
          <cell r="D1192">
            <v>552455.07000000298</v>
          </cell>
        </row>
        <row r="1193">
          <cell r="A1193" t="str">
            <v>904WYU</v>
          </cell>
          <cell r="B1193" t="str">
            <v>904</v>
          </cell>
          <cell r="D1193">
            <v>6750.27</v>
          </cell>
        </row>
        <row r="1194">
          <cell r="A1194" t="str">
            <v>905CN</v>
          </cell>
          <cell r="B1194" t="str">
            <v>905</v>
          </cell>
          <cell r="D1194">
            <v>775960.36999999499</v>
          </cell>
        </row>
        <row r="1195">
          <cell r="A1195" t="str">
            <v>905OR</v>
          </cell>
          <cell r="B1195" t="str">
            <v>905</v>
          </cell>
          <cell r="D1195">
            <v>5296.73</v>
          </cell>
        </row>
        <row r="1196">
          <cell r="A1196" t="str">
            <v>905UT</v>
          </cell>
          <cell r="B1196" t="str">
            <v>905</v>
          </cell>
          <cell r="D1196">
            <v>27125.9</v>
          </cell>
        </row>
        <row r="1197">
          <cell r="A1197" t="str">
            <v>905WA</v>
          </cell>
          <cell r="B1197" t="str">
            <v>905</v>
          </cell>
          <cell r="D1197">
            <v>0</v>
          </cell>
        </row>
        <row r="1198">
          <cell r="A1198" t="str">
            <v>905WYP</v>
          </cell>
          <cell r="B1198" t="str">
            <v>905</v>
          </cell>
          <cell r="D1198">
            <v>1603.03</v>
          </cell>
        </row>
        <row r="1199">
          <cell r="A1199" t="str">
            <v>907CN</v>
          </cell>
          <cell r="B1199" t="str">
            <v>907</v>
          </cell>
          <cell r="D1199">
            <v>618960.59000003105</v>
          </cell>
        </row>
        <row r="1200">
          <cell r="A1200" t="str">
            <v>908CA</v>
          </cell>
          <cell r="B1200" t="str">
            <v>908</v>
          </cell>
          <cell r="D1200">
            <v>271399.64</v>
          </cell>
        </row>
        <row r="1201">
          <cell r="A1201" t="str">
            <v>908CN</v>
          </cell>
          <cell r="B1201" t="str">
            <v>908</v>
          </cell>
          <cell r="D1201">
            <v>4490990.47999998</v>
          </cell>
        </row>
        <row r="1202">
          <cell r="A1202" t="str">
            <v>908ID</v>
          </cell>
          <cell r="B1202" t="str">
            <v>908</v>
          </cell>
          <cell r="D1202">
            <v>3443114.8599999598</v>
          </cell>
        </row>
        <row r="1203">
          <cell r="A1203" t="str">
            <v>908OR</v>
          </cell>
          <cell r="B1203" t="str">
            <v>908</v>
          </cell>
          <cell r="D1203">
            <v>1257078.83</v>
          </cell>
        </row>
        <row r="1204">
          <cell r="A1204" t="str">
            <v>908OTHER</v>
          </cell>
          <cell r="B1204" t="str">
            <v>908</v>
          </cell>
          <cell r="D1204">
            <v>34300.730000000003</v>
          </cell>
        </row>
        <row r="1205">
          <cell r="A1205" t="str">
            <v>908UT</v>
          </cell>
          <cell r="B1205" t="str">
            <v>908</v>
          </cell>
          <cell r="D1205">
            <v>27224612.039999299</v>
          </cell>
        </row>
        <row r="1206">
          <cell r="A1206" t="str">
            <v>908WA</v>
          </cell>
          <cell r="B1206" t="str">
            <v>908</v>
          </cell>
          <cell r="D1206">
            <v>6026647.4300000099</v>
          </cell>
        </row>
        <row r="1207">
          <cell r="A1207" t="str">
            <v>908WYP</v>
          </cell>
          <cell r="B1207" t="str">
            <v>908</v>
          </cell>
          <cell r="D1207">
            <v>823977.86999999406</v>
          </cell>
        </row>
        <row r="1208">
          <cell r="A1208" t="str">
            <v>909CA</v>
          </cell>
          <cell r="B1208" t="str">
            <v>909</v>
          </cell>
          <cell r="D1208">
            <v>9511.11</v>
          </cell>
        </row>
        <row r="1209">
          <cell r="A1209" t="str">
            <v>909CN</v>
          </cell>
          <cell r="B1209" t="str">
            <v>909</v>
          </cell>
          <cell r="D1209">
            <v>4211965.8699999899</v>
          </cell>
        </row>
        <row r="1210">
          <cell r="A1210" t="str">
            <v>909ID</v>
          </cell>
          <cell r="B1210" t="str">
            <v>909</v>
          </cell>
          <cell r="D1210">
            <v>52211.46</v>
          </cell>
        </row>
        <row r="1211">
          <cell r="A1211" t="str">
            <v>909OR</v>
          </cell>
          <cell r="B1211" t="str">
            <v>909</v>
          </cell>
          <cell r="D1211">
            <v>291553.51</v>
          </cell>
        </row>
        <row r="1212">
          <cell r="A1212" t="str">
            <v>909UT</v>
          </cell>
          <cell r="B1212" t="str">
            <v>909</v>
          </cell>
          <cell r="D1212">
            <v>501716.07</v>
          </cell>
        </row>
        <row r="1213">
          <cell r="A1213" t="str">
            <v>909WA</v>
          </cell>
          <cell r="B1213" t="str">
            <v>909</v>
          </cell>
          <cell r="D1213">
            <v>34514.28</v>
          </cell>
        </row>
        <row r="1214">
          <cell r="A1214" t="str">
            <v>909WYP</v>
          </cell>
          <cell r="B1214" t="str">
            <v>909</v>
          </cell>
          <cell r="D1214">
            <v>58699.37</v>
          </cell>
        </row>
        <row r="1215">
          <cell r="A1215" t="str">
            <v>910CN</v>
          </cell>
          <cell r="B1215" t="str">
            <v>910</v>
          </cell>
          <cell r="D1215">
            <v>-126437.62</v>
          </cell>
        </row>
        <row r="1216">
          <cell r="A1216" t="str">
            <v>910ID</v>
          </cell>
          <cell r="B1216" t="str">
            <v>910</v>
          </cell>
          <cell r="D1216">
            <v>6006.13</v>
          </cell>
        </row>
        <row r="1217">
          <cell r="A1217" t="str">
            <v>910OR</v>
          </cell>
          <cell r="B1217" t="str">
            <v>910</v>
          </cell>
          <cell r="D1217">
            <v>-65353.24</v>
          </cell>
        </row>
        <row r="1218">
          <cell r="A1218" t="str">
            <v>910UT</v>
          </cell>
          <cell r="B1218" t="str">
            <v>910</v>
          </cell>
          <cell r="D1218">
            <v>24895.13</v>
          </cell>
        </row>
        <row r="1219">
          <cell r="A1219" t="str">
            <v>910WA</v>
          </cell>
          <cell r="B1219" t="str">
            <v>910</v>
          </cell>
          <cell r="D1219">
            <v>-2562.64</v>
          </cell>
        </row>
        <row r="1220">
          <cell r="A1220" t="str">
            <v>910WYP</v>
          </cell>
          <cell r="B1220" t="str">
            <v>910</v>
          </cell>
          <cell r="D1220">
            <v>19348.400000000001</v>
          </cell>
        </row>
        <row r="1221">
          <cell r="A1221" t="str">
            <v>920SO</v>
          </cell>
          <cell r="B1221" t="str">
            <v>920</v>
          </cell>
          <cell r="D1221">
            <v>114691118.759997</v>
          </cell>
        </row>
        <row r="1222">
          <cell r="A1222" t="str">
            <v>920UT</v>
          </cell>
          <cell r="B1222" t="str">
            <v>920</v>
          </cell>
          <cell r="D1222">
            <v>660856.16000000201</v>
          </cell>
        </row>
        <row r="1223">
          <cell r="A1223" t="str">
            <v>920WA</v>
          </cell>
          <cell r="B1223" t="str">
            <v>920</v>
          </cell>
          <cell r="D1223">
            <v>0</v>
          </cell>
        </row>
        <row r="1224">
          <cell r="A1224" t="str">
            <v>920WYP</v>
          </cell>
          <cell r="B1224" t="str">
            <v>920</v>
          </cell>
          <cell r="D1224">
            <v>145600.08999999901</v>
          </cell>
        </row>
        <row r="1225">
          <cell r="A1225" t="str">
            <v>921CA</v>
          </cell>
          <cell r="B1225" t="str">
            <v>921</v>
          </cell>
          <cell r="D1225">
            <v>517.78</v>
          </cell>
        </row>
        <row r="1226">
          <cell r="A1226" t="str">
            <v>921ID</v>
          </cell>
          <cell r="B1226" t="str">
            <v>921</v>
          </cell>
          <cell r="D1226">
            <v>1196.8</v>
          </cell>
        </row>
        <row r="1227">
          <cell r="A1227" t="str">
            <v>921OR</v>
          </cell>
          <cell r="B1227" t="str">
            <v>921</v>
          </cell>
          <cell r="D1227">
            <v>2950.18</v>
          </cell>
        </row>
        <row r="1228">
          <cell r="A1228" t="str">
            <v>921SO</v>
          </cell>
          <cell r="B1228" t="str">
            <v>921</v>
          </cell>
          <cell r="D1228">
            <v>11962139.650000401</v>
          </cell>
        </row>
        <row r="1229">
          <cell r="A1229" t="str">
            <v>921UT</v>
          </cell>
          <cell r="B1229" t="str">
            <v>921</v>
          </cell>
          <cell r="D1229">
            <v>-736891.83999999298</v>
          </cell>
        </row>
        <row r="1230">
          <cell r="A1230" t="str">
            <v>921WA</v>
          </cell>
          <cell r="B1230" t="str">
            <v>921</v>
          </cell>
          <cell r="D1230">
            <v>1849.43</v>
          </cell>
        </row>
        <row r="1231">
          <cell r="A1231" t="str">
            <v>921WYP</v>
          </cell>
          <cell r="B1231" t="str">
            <v>921</v>
          </cell>
          <cell r="D1231">
            <v>16088.29</v>
          </cell>
        </row>
        <row r="1232">
          <cell r="A1232" t="str">
            <v>922SO</v>
          </cell>
          <cell r="B1232" t="str">
            <v>922</v>
          </cell>
          <cell r="D1232">
            <v>-22038973.630001299</v>
          </cell>
        </row>
        <row r="1233">
          <cell r="A1233" t="str">
            <v>923CA</v>
          </cell>
          <cell r="B1233" t="str">
            <v>923</v>
          </cell>
          <cell r="D1233">
            <v>-282.7</v>
          </cell>
        </row>
        <row r="1234">
          <cell r="A1234" t="str">
            <v>923CN</v>
          </cell>
          <cell r="B1234" t="str">
            <v>923</v>
          </cell>
          <cell r="D1234">
            <v>0</v>
          </cell>
        </row>
        <row r="1235">
          <cell r="A1235" t="str">
            <v>923ID</v>
          </cell>
          <cell r="B1235" t="str">
            <v>923</v>
          </cell>
          <cell r="D1235">
            <v>-19859.16</v>
          </cell>
        </row>
        <row r="1236">
          <cell r="A1236" t="str">
            <v>923OR</v>
          </cell>
          <cell r="B1236" t="str">
            <v>923</v>
          </cell>
          <cell r="D1236">
            <v>1608.75</v>
          </cell>
        </row>
        <row r="1237">
          <cell r="A1237" t="str">
            <v>923SO</v>
          </cell>
          <cell r="B1237" t="str">
            <v>923</v>
          </cell>
          <cell r="D1237">
            <v>11653878.1199995</v>
          </cell>
        </row>
        <row r="1238">
          <cell r="A1238" t="str">
            <v>923UT</v>
          </cell>
          <cell r="B1238" t="str">
            <v>923</v>
          </cell>
          <cell r="D1238">
            <v>-76757.399999999994</v>
          </cell>
        </row>
        <row r="1239">
          <cell r="A1239" t="str">
            <v>923WA</v>
          </cell>
          <cell r="B1239" t="str">
            <v>923</v>
          </cell>
          <cell r="D1239">
            <v>-441.59</v>
          </cell>
        </row>
        <row r="1240">
          <cell r="A1240" t="str">
            <v>923WYP</v>
          </cell>
          <cell r="B1240" t="str">
            <v>923</v>
          </cell>
          <cell r="D1240">
            <v>-11861.29</v>
          </cell>
        </row>
        <row r="1241">
          <cell r="A1241" t="str">
            <v>924SO</v>
          </cell>
          <cell r="B1241" t="str">
            <v>924</v>
          </cell>
          <cell r="D1241">
            <v>23255922.449999701</v>
          </cell>
        </row>
        <row r="1242">
          <cell r="A1242" t="str">
            <v>925SO</v>
          </cell>
          <cell r="B1242" t="str">
            <v>925</v>
          </cell>
          <cell r="D1242">
            <v>12558145.3400001</v>
          </cell>
        </row>
        <row r="1243">
          <cell r="A1243" t="str">
            <v>928CA</v>
          </cell>
          <cell r="B1243" t="str">
            <v>928</v>
          </cell>
          <cell r="D1243">
            <v>5799.43</v>
          </cell>
        </row>
        <row r="1244">
          <cell r="A1244" t="str">
            <v>928ID</v>
          </cell>
          <cell r="B1244" t="str">
            <v>928</v>
          </cell>
          <cell r="D1244">
            <v>310504</v>
          </cell>
        </row>
        <row r="1245">
          <cell r="A1245" t="str">
            <v>928OR</v>
          </cell>
          <cell r="B1245" t="str">
            <v>928</v>
          </cell>
          <cell r="D1245">
            <v>2493441.3499999898</v>
          </cell>
        </row>
        <row r="1246">
          <cell r="A1246" t="str">
            <v>928SG</v>
          </cell>
          <cell r="B1246" t="str">
            <v>928</v>
          </cell>
          <cell r="D1246">
            <v>2488588.02</v>
          </cell>
        </row>
        <row r="1247">
          <cell r="A1247" t="str">
            <v>928SO</v>
          </cell>
          <cell r="B1247" t="str">
            <v>928</v>
          </cell>
          <cell r="D1247">
            <v>1286.17</v>
          </cell>
        </row>
        <row r="1248">
          <cell r="A1248" t="str">
            <v>928UT</v>
          </cell>
          <cell r="B1248" t="str">
            <v>928</v>
          </cell>
          <cell r="D1248">
            <v>3236595</v>
          </cell>
        </row>
        <row r="1249">
          <cell r="A1249" t="str">
            <v>928WA</v>
          </cell>
          <cell r="B1249" t="str">
            <v>928</v>
          </cell>
          <cell r="D1249">
            <v>430442.510000001</v>
          </cell>
        </row>
        <row r="1250">
          <cell r="A1250" t="str">
            <v>928WYP</v>
          </cell>
          <cell r="B1250" t="str">
            <v>928</v>
          </cell>
          <cell r="D1250">
            <v>834438.59</v>
          </cell>
        </row>
        <row r="1251">
          <cell r="A1251" t="str">
            <v>929SO</v>
          </cell>
          <cell r="B1251" t="str">
            <v>929</v>
          </cell>
          <cell r="D1251">
            <v>-6681086.8100047298</v>
          </cell>
        </row>
        <row r="1252">
          <cell r="A1252" t="str">
            <v>930CA</v>
          </cell>
          <cell r="B1252" t="str">
            <v>930</v>
          </cell>
          <cell r="D1252">
            <v>0</v>
          </cell>
        </row>
        <row r="1253">
          <cell r="A1253" t="str">
            <v>930CN</v>
          </cell>
          <cell r="B1253" t="str">
            <v>930</v>
          </cell>
          <cell r="D1253">
            <v>6279.98</v>
          </cell>
        </row>
        <row r="1254">
          <cell r="A1254" t="str">
            <v>930ID</v>
          </cell>
          <cell r="B1254" t="str">
            <v>930</v>
          </cell>
          <cell r="D1254">
            <v>74270.75</v>
          </cell>
        </row>
        <row r="1255">
          <cell r="A1255" t="str">
            <v>930OR</v>
          </cell>
          <cell r="B1255" t="str">
            <v>930</v>
          </cell>
          <cell r="D1255">
            <v>7574759.6200000299</v>
          </cell>
        </row>
        <row r="1256">
          <cell r="A1256" t="str">
            <v>930SG</v>
          </cell>
          <cell r="B1256" t="str">
            <v>930</v>
          </cell>
          <cell r="D1256">
            <v>0</v>
          </cell>
        </row>
        <row r="1257">
          <cell r="A1257" t="str">
            <v>930SO</v>
          </cell>
          <cell r="B1257" t="str">
            <v>930</v>
          </cell>
          <cell r="D1257">
            <v>10997190.439999999</v>
          </cell>
        </row>
        <row r="1258">
          <cell r="A1258" t="str">
            <v>930UT</v>
          </cell>
          <cell r="B1258" t="str">
            <v>930</v>
          </cell>
          <cell r="D1258">
            <v>5056069.3300000299</v>
          </cell>
        </row>
        <row r="1259">
          <cell r="A1259" t="str">
            <v>930WA</v>
          </cell>
          <cell r="B1259" t="str">
            <v>930</v>
          </cell>
          <cell r="D1259">
            <v>575.73</v>
          </cell>
        </row>
        <row r="1260">
          <cell r="A1260" t="str">
            <v>930WYP</v>
          </cell>
          <cell r="B1260" t="str">
            <v>930</v>
          </cell>
          <cell r="D1260">
            <v>213085.19</v>
          </cell>
        </row>
        <row r="1261">
          <cell r="A1261" t="str">
            <v>931OR</v>
          </cell>
          <cell r="B1261" t="str">
            <v>931</v>
          </cell>
          <cell r="D1261">
            <v>435848.38</v>
          </cell>
        </row>
        <row r="1262">
          <cell r="A1262" t="str">
            <v>931SO</v>
          </cell>
          <cell r="B1262" t="str">
            <v>931</v>
          </cell>
          <cell r="D1262">
            <v>6704806.6600000197</v>
          </cell>
        </row>
        <row r="1263">
          <cell r="A1263" t="str">
            <v>931UT</v>
          </cell>
          <cell r="B1263" t="str">
            <v>931</v>
          </cell>
          <cell r="D1263">
            <v>247</v>
          </cell>
        </row>
        <row r="1264">
          <cell r="A1264" t="str">
            <v>931WYP</v>
          </cell>
          <cell r="B1264" t="str">
            <v>931</v>
          </cell>
          <cell r="D1264">
            <v>17609.62</v>
          </cell>
        </row>
        <row r="1265">
          <cell r="A1265" t="str">
            <v>935CN</v>
          </cell>
          <cell r="B1265" t="str">
            <v>935</v>
          </cell>
          <cell r="D1265">
            <v>19785.02</v>
          </cell>
        </row>
        <row r="1266">
          <cell r="A1266" t="str">
            <v>935ID</v>
          </cell>
          <cell r="B1266" t="str">
            <v>935</v>
          </cell>
          <cell r="D1266">
            <v>177.16</v>
          </cell>
        </row>
        <row r="1267">
          <cell r="A1267" t="str">
            <v>935OR</v>
          </cell>
          <cell r="B1267" t="str">
            <v>935</v>
          </cell>
          <cell r="D1267">
            <v>36933.42</v>
          </cell>
        </row>
        <row r="1268">
          <cell r="A1268" t="str">
            <v>935SO</v>
          </cell>
          <cell r="B1268" t="str">
            <v>935</v>
          </cell>
          <cell r="D1268">
            <v>23508587.560000099</v>
          </cell>
        </row>
        <row r="1269">
          <cell r="A1269" t="str">
            <v>935UT</v>
          </cell>
          <cell r="B1269" t="str">
            <v>935</v>
          </cell>
          <cell r="D1269">
            <v>190.66</v>
          </cell>
        </row>
        <row r="1270">
          <cell r="A1270" t="str">
            <v>935WA</v>
          </cell>
          <cell r="B1270" t="str">
            <v>935</v>
          </cell>
          <cell r="D1270">
            <v>2526.0700000000002</v>
          </cell>
        </row>
        <row r="1271">
          <cell r="A1271" t="str">
            <v>935WYP</v>
          </cell>
          <cell r="B1271" t="str">
            <v>935</v>
          </cell>
          <cell r="D1271">
            <v>-1449.64</v>
          </cell>
        </row>
        <row r="1272">
          <cell r="A1272" t="str">
            <v>DPCA</v>
          </cell>
          <cell r="B1272" t="str">
            <v>DP</v>
          </cell>
          <cell r="D1272">
            <v>535655.57999999996</v>
          </cell>
        </row>
        <row r="1273">
          <cell r="A1273" t="str">
            <v>DPID</v>
          </cell>
          <cell r="B1273" t="str">
            <v>DP</v>
          </cell>
          <cell r="D1273">
            <v>1088348.48</v>
          </cell>
        </row>
        <row r="1274">
          <cell r="A1274" t="str">
            <v>DPOR</v>
          </cell>
          <cell r="B1274" t="str">
            <v>DP</v>
          </cell>
          <cell r="D1274">
            <v>6033673.2199999997</v>
          </cell>
        </row>
        <row r="1275">
          <cell r="A1275" t="str">
            <v>DPSG</v>
          </cell>
          <cell r="B1275" t="str">
            <v>DP</v>
          </cell>
          <cell r="D1275">
            <v>0</v>
          </cell>
        </row>
        <row r="1276">
          <cell r="A1276" t="str">
            <v>DPUT</v>
          </cell>
          <cell r="B1276" t="str">
            <v>DP</v>
          </cell>
          <cell r="D1276">
            <v>15055569.550000001</v>
          </cell>
        </row>
        <row r="1277">
          <cell r="A1277" t="str">
            <v>DPWA</v>
          </cell>
          <cell r="B1277" t="str">
            <v>DP</v>
          </cell>
          <cell r="D1277">
            <v>1587088</v>
          </cell>
        </row>
        <row r="1278">
          <cell r="A1278" t="str">
            <v>DPWYU</v>
          </cell>
          <cell r="B1278" t="str">
            <v>DP</v>
          </cell>
          <cell r="D1278">
            <v>1655489.32</v>
          </cell>
        </row>
        <row r="1279">
          <cell r="A1279" t="str">
            <v>GPSO</v>
          </cell>
          <cell r="B1279" t="str">
            <v>GP</v>
          </cell>
          <cell r="D1279">
            <v>268055</v>
          </cell>
        </row>
        <row r="1280">
          <cell r="A1280" t="str">
            <v>SCHMAPBADDEBT</v>
          </cell>
          <cell r="B1280" t="str">
            <v>SCHMAP</v>
          </cell>
          <cell r="D1280">
            <v>4229803.5770200007</v>
          </cell>
        </row>
        <row r="1281">
          <cell r="A1281" t="str">
            <v>SCHMAPOTHER</v>
          </cell>
          <cell r="B1281" t="str">
            <v>SCHMAP</v>
          </cell>
          <cell r="D1281">
            <v>0</v>
          </cell>
        </row>
        <row r="1282">
          <cell r="A1282" t="str">
            <v>SCHMAPSE</v>
          </cell>
          <cell r="B1282" t="str">
            <v>SCHMAP</v>
          </cell>
          <cell r="D1282">
            <v>-222128</v>
          </cell>
        </row>
        <row r="1283">
          <cell r="A1283" t="str">
            <v>SCHMAPSG</v>
          </cell>
          <cell r="B1283" t="str">
            <v>SCHMAP</v>
          </cell>
          <cell r="D1283">
            <v>31.000003000000003</v>
          </cell>
        </row>
        <row r="1284">
          <cell r="A1284" t="str">
            <v>SCHMAPSNP</v>
          </cell>
          <cell r="B1284" t="str">
            <v>SCHMAP</v>
          </cell>
          <cell r="D1284">
            <v>1813163.0986840001</v>
          </cell>
        </row>
        <row r="1285">
          <cell r="A1285" t="str">
            <v>SCHMAPSO</v>
          </cell>
          <cell r="B1285" t="str">
            <v>SCHMAP</v>
          </cell>
          <cell r="D1285">
            <v>8185819.1699999999</v>
          </cell>
        </row>
        <row r="1286">
          <cell r="A1286" t="str">
            <v>SCHMATCA</v>
          </cell>
          <cell r="B1286" t="str">
            <v>SCHMAT</v>
          </cell>
          <cell r="D1286">
            <v>474980</v>
          </cell>
        </row>
        <row r="1287">
          <cell r="A1287" t="str">
            <v>SCHMATCIAC</v>
          </cell>
          <cell r="B1287" t="str">
            <v>SCHMAT</v>
          </cell>
          <cell r="D1287">
            <v>91258234.179999992</v>
          </cell>
        </row>
        <row r="1288">
          <cell r="A1288" t="str">
            <v>SCHMATCN</v>
          </cell>
          <cell r="B1288" t="str">
            <v>SCHMAT</v>
          </cell>
          <cell r="D1288">
            <v>0</v>
          </cell>
        </row>
        <row r="1289">
          <cell r="A1289" t="str">
            <v>SCHMATGPS</v>
          </cell>
          <cell r="B1289" t="str">
            <v>SCHMAT</v>
          </cell>
          <cell r="D1289">
            <v>-18389731.859999999</v>
          </cell>
        </row>
        <row r="1290">
          <cell r="A1290" t="str">
            <v>SCHMATID</v>
          </cell>
          <cell r="B1290" t="str">
            <v>SCHMAT</v>
          </cell>
          <cell r="D1290">
            <v>543015</v>
          </cell>
        </row>
        <row r="1291">
          <cell r="A1291" t="str">
            <v>SCHMATOR</v>
          </cell>
          <cell r="B1291" t="str">
            <v>SCHMAT</v>
          </cell>
          <cell r="D1291">
            <v>7522295.9999999991</v>
          </cell>
        </row>
        <row r="1292">
          <cell r="A1292" t="str">
            <v>SCHMATOTHER</v>
          </cell>
          <cell r="B1292" t="str">
            <v>SCHMAT</v>
          </cell>
          <cell r="D1292">
            <v>6944237.9999999991</v>
          </cell>
        </row>
        <row r="1293">
          <cell r="A1293" t="str">
            <v>SCHMATSCHMDEXP</v>
          </cell>
          <cell r="B1293" t="str">
            <v>SCHMAT</v>
          </cell>
          <cell r="D1293">
            <v>446010730.42106903</v>
          </cell>
        </row>
        <row r="1294">
          <cell r="A1294" t="str">
            <v>SCHMATSE</v>
          </cell>
          <cell r="B1294" t="str">
            <v>SCHMAT</v>
          </cell>
          <cell r="D1294">
            <v>11233462.34</v>
          </cell>
        </row>
        <row r="1295">
          <cell r="A1295" t="str">
            <v>SCHMATSG</v>
          </cell>
          <cell r="B1295" t="str">
            <v>SCHMAT</v>
          </cell>
          <cell r="D1295">
            <v>12947848.614787001</v>
          </cell>
        </row>
        <row r="1296">
          <cell r="A1296" t="str">
            <v>SCHMATSSGCH</v>
          </cell>
          <cell r="B1296" t="str">
            <v>SCHMAT</v>
          </cell>
          <cell r="D1296">
            <v>703974</v>
          </cell>
        </row>
        <row r="1297">
          <cell r="A1297" t="str">
            <v>SCHMATSNP</v>
          </cell>
          <cell r="B1297" t="str">
            <v>SCHMAT</v>
          </cell>
          <cell r="D1297">
            <v>54347183.755281001</v>
          </cell>
        </row>
        <row r="1298">
          <cell r="A1298" t="str">
            <v>SCHMATSNPD</v>
          </cell>
          <cell r="B1298" t="str">
            <v>SCHMAT</v>
          </cell>
          <cell r="D1298">
            <v>9356962</v>
          </cell>
        </row>
        <row r="1299">
          <cell r="A1299" t="str">
            <v>SCHMATSO</v>
          </cell>
          <cell r="B1299" t="str">
            <v>SCHMAT</v>
          </cell>
          <cell r="D1299">
            <v>25211642.469999995</v>
          </cell>
        </row>
        <row r="1300">
          <cell r="A1300" t="str">
            <v>SCHMATTROJD</v>
          </cell>
          <cell r="B1300" t="str">
            <v>SCHMAT</v>
          </cell>
          <cell r="D1300">
            <v>994997</v>
          </cell>
        </row>
        <row r="1301">
          <cell r="A1301" t="str">
            <v>SCHMATUT</v>
          </cell>
          <cell r="B1301" t="str">
            <v>SCHMAT</v>
          </cell>
          <cell r="D1301">
            <v>4780699</v>
          </cell>
        </row>
        <row r="1302">
          <cell r="A1302" t="str">
            <v>SCHMATWA</v>
          </cell>
          <cell r="B1302" t="str">
            <v>SCHMAT</v>
          </cell>
          <cell r="D1302">
            <v>1067417</v>
          </cell>
        </row>
        <row r="1303">
          <cell r="A1303" t="str">
            <v>SCHMATWYP</v>
          </cell>
          <cell r="B1303" t="str">
            <v>SCHMAT</v>
          </cell>
          <cell r="D1303">
            <v>848333</v>
          </cell>
        </row>
        <row r="1304">
          <cell r="A1304" t="str">
            <v>SCHMATWYU</v>
          </cell>
          <cell r="B1304" t="str">
            <v>SCHMAT</v>
          </cell>
          <cell r="D1304">
            <v>590663</v>
          </cell>
        </row>
        <row r="1305">
          <cell r="A1305" t="str">
            <v>SCHMDFDGP</v>
          </cell>
          <cell r="B1305" t="str">
            <v>SCHMDF</v>
          </cell>
          <cell r="D1305">
            <v>0</v>
          </cell>
        </row>
        <row r="1306">
          <cell r="A1306" t="str">
            <v>SCHMDPSE</v>
          </cell>
          <cell r="B1306" t="str">
            <v>SCHMDP</v>
          </cell>
          <cell r="D1306">
            <v>10352252.25</v>
          </cell>
        </row>
        <row r="1307">
          <cell r="A1307" t="str">
            <v>SCHMDPSG</v>
          </cell>
          <cell r="B1307" t="str">
            <v>SCHMDP</v>
          </cell>
          <cell r="D1307">
            <v>6654950.6654949998</v>
          </cell>
        </row>
        <row r="1308">
          <cell r="A1308" t="str">
            <v>SCHMDPSNP</v>
          </cell>
          <cell r="B1308" t="str">
            <v>SCHMDP</v>
          </cell>
          <cell r="D1308">
            <v>391511.560849</v>
          </cell>
        </row>
        <row r="1309">
          <cell r="A1309" t="str">
            <v>SCHMDPSO</v>
          </cell>
          <cell r="B1309" t="str">
            <v>SCHMDP</v>
          </cell>
          <cell r="D1309">
            <v>21236827.489999998</v>
          </cell>
        </row>
        <row r="1310">
          <cell r="A1310" t="str">
            <v>SCHMDTBADDEBT</v>
          </cell>
          <cell r="B1310" t="str">
            <v>SCHMDT</v>
          </cell>
          <cell r="D1310">
            <v>117279.988272</v>
          </cell>
        </row>
        <row r="1311">
          <cell r="A1311" t="str">
            <v>SCHMDTCA</v>
          </cell>
          <cell r="B1311" t="str">
            <v>SCHMDT</v>
          </cell>
          <cell r="D1311">
            <v>1389730</v>
          </cell>
        </row>
        <row r="1312">
          <cell r="A1312" t="str">
            <v>SCHMDTCN</v>
          </cell>
          <cell r="B1312" t="str">
            <v>SCHMDT</v>
          </cell>
          <cell r="D1312">
            <v>47067</v>
          </cell>
        </row>
        <row r="1313">
          <cell r="A1313" t="str">
            <v>SCHMDTDGP</v>
          </cell>
          <cell r="B1313" t="str">
            <v>SCHMDT</v>
          </cell>
          <cell r="D1313">
            <v>4817</v>
          </cell>
        </row>
        <row r="1314">
          <cell r="A1314" t="str">
            <v>SCHMDTGPS</v>
          </cell>
          <cell r="B1314" t="str">
            <v>SCHMDT</v>
          </cell>
          <cell r="D1314">
            <v>48276253</v>
          </cell>
        </row>
        <row r="1315">
          <cell r="A1315" t="str">
            <v>SCHMDTID</v>
          </cell>
          <cell r="B1315" t="str">
            <v>SCHMDT</v>
          </cell>
          <cell r="D1315">
            <v>75591</v>
          </cell>
        </row>
        <row r="1316">
          <cell r="A1316" t="str">
            <v>SCHMDTOR</v>
          </cell>
          <cell r="B1316" t="str">
            <v>SCHMDT</v>
          </cell>
          <cell r="D1316">
            <v>3871855</v>
          </cell>
        </row>
        <row r="1317">
          <cell r="A1317" t="str">
            <v>SCHMDTOTHER</v>
          </cell>
          <cell r="B1317" t="str">
            <v>SCHMDT</v>
          </cell>
          <cell r="D1317">
            <v>4733375</v>
          </cell>
        </row>
        <row r="1318">
          <cell r="A1318" t="str">
            <v>SCHMDTSE</v>
          </cell>
          <cell r="B1318" t="str">
            <v>SCHMDT</v>
          </cell>
          <cell r="D1318">
            <v>16445305.18</v>
          </cell>
        </row>
        <row r="1319">
          <cell r="A1319" t="str">
            <v>SCHMDTSG</v>
          </cell>
          <cell r="B1319" t="str">
            <v>SCHMDT</v>
          </cell>
          <cell r="D1319">
            <v>6289229.9289220003</v>
          </cell>
        </row>
        <row r="1320">
          <cell r="A1320" t="str">
            <v>SCHMDTSNP</v>
          </cell>
          <cell r="B1320" t="str">
            <v>SCHMDT</v>
          </cell>
          <cell r="D1320">
            <v>51600787.409920007</v>
          </cell>
        </row>
        <row r="1321">
          <cell r="A1321" t="str">
            <v>SCHMDTSNPD</v>
          </cell>
          <cell r="B1321" t="str">
            <v>SCHMDT</v>
          </cell>
          <cell r="D1321">
            <v>122836</v>
          </cell>
        </row>
        <row r="1322">
          <cell r="A1322" t="str">
            <v>SCHMDTSO</v>
          </cell>
          <cell r="B1322" t="str">
            <v>SCHMDT</v>
          </cell>
          <cell r="D1322">
            <v>30454307.07</v>
          </cell>
        </row>
        <row r="1323">
          <cell r="A1323" t="str">
            <v>SCHMDTTAXDEPR</v>
          </cell>
          <cell r="B1323" t="str">
            <v>SCHMDT</v>
          </cell>
          <cell r="D1323">
            <v>535141235.75411797</v>
          </cell>
        </row>
        <row r="1324">
          <cell r="A1324" t="str">
            <v>SCHMDTTROJD</v>
          </cell>
          <cell r="B1324" t="str">
            <v>SCHMDT</v>
          </cell>
          <cell r="D1324">
            <v>28969</v>
          </cell>
        </row>
        <row r="1325">
          <cell r="A1325" t="str">
            <v>SCHMDTUT</v>
          </cell>
          <cell r="B1325" t="str">
            <v>SCHMDT</v>
          </cell>
          <cell r="D1325">
            <v>1205975</v>
          </cell>
        </row>
        <row r="1326">
          <cell r="A1326" t="str">
            <v>SCHMDTWA</v>
          </cell>
          <cell r="B1326" t="str">
            <v>SCHMDT</v>
          </cell>
          <cell r="D1326">
            <v>227208</v>
          </cell>
        </row>
        <row r="1327">
          <cell r="A1327" t="str">
            <v>SCHMDTWYP</v>
          </cell>
          <cell r="B1327" t="str">
            <v>SCHMDT</v>
          </cell>
          <cell r="D1327">
            <v>2554006</v>
          </cell>
        </row>
        <row r="1328">
          <cell r="A1328" t="str">
            <v>SPSG</v>
          </cell>
          <cell r="B1328" t="str">
            <v>SP</v>
          </cell>
          <cell r="D1328">
            <v>36908.75</v>
          </cell>
        </row>
        <row r="1329">
          <cell r="A1329" t="str">
            <v>TPSG</v>
          </cell>
          <cell r="B1329" t="str">
            <v>TP</v>
          </cell>
          <cell r="D1329">
            <v>61532185.659999996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elson, James" refreshedDate="42139.398926620372" createdVersion="4" refreshedVersion="4" minRefreshableVersion="3" recordCount="2906">
  <cacheSource type="worksheet">
    <worksheetSource ref="A1:E2907" sheet="Nonutil Rate Base"/>
  </cacheSource>
  <cacheFields count="6">
    <cacheField name="FERC Account" numFmtId="0">
      <sharedItems count="169">
        <s v="1010000"/>
        <s v="1011900"/>
        <s v="1019000"/>
        <s v="1020000"/>
        <s v="1070000"/>
        <s v="1080000"/>
        <s v="1081000"/>
        <s v="1082000"/>
        <s v="1083000"/>
        <s v="1084000"/>
        <s v="1085000"/>
        <s v="1110000"/>
        <s v="1119000"/>
        <s v="1210000"/>
        <s v="1220000"/>
        <s v="1230000"/>
        <s v="1231000"/>
        <s v="1231100"/>
        <s v="1231200"/>
        <s v="1231300"/>
        <s v="1249900"/>
        <s v="1280000"/>
        <s v="1310000"/>
        <s v="1340000"/>
        <s v="1350000"/>
        <s v="1360000"/>
        <s v="1410000"/>
        <s v="1420000"/>
        <s v="1431000"/>
        <s v="1435100"/>
        <s v="1435500"/>
        <s v="1436100"/>
        <s v="1438000"/>
        <s v="1440000"/>
        <s v="1450000"/>
        <s v="1460000"/>
        <s v="1461500"/>
        <s v="1651000"/>
        <s v="1652100"/>
        <s v="1652200"/>
        <s v="1653000"/>
        <s v="1710000"/>
        <s v="1711000"/>
        <s v="1720000"/>
        <s v="1730000"/>
        <s v="1740000"/>
        <s v="1750000"/>
        <s v="1751000"/>
        <s v="1760000"/>
        <s v="1761000"/>
        <s v="1810000"/>
        <s v="1812000"/>
        <s v="1822210"/>
        <s v="1822220"/>
        <s v="1822700"/>
        <s v="1823109"/>
        <s v="1823150"/>
        <s v="1823870"/>
        <s v="1823871"/>
        <s v="1823872"/>
        <s v="1823879"/>
        <s v="1823910"/>
        <s v="1823990"/>
        <s v="1823991"/>
        <s v="1823992"/>
        <s v="1830000"/>
        <s v="1840000"/>
        <s v="1850000"/>
        <s v="1860000"/>
        <s v="1861000"/>
        <s v="1862000"/>
        <s v="1865000"/>
        <s v="1866000"/>
        <s v="1868000"/>
        <s v="1868100"/>
        <s v="1868200"/>
        <s v="1869000"/>
        <s v="1869500"/>
        <s v="1869600"/>
        <s v="1880000"/>
        <s v="1890000"/>
        <s v="1901000"/>
        <s v="1901090"/>
        <s v="1902000"/>
        <s v="2010000"/>
        <s v="2040000"/>
        <s v="2110000"/>
        <s v="2111000"/>
        <s v="2120000"/>
        <s v="2140000"/>
        <s v="2142000"/>
        <s v="2151000"/>
        <s v="2160100"/>
        <s v="2160110"/>
        <s v="2160200"/>
        <s v="2160300"/>
        <s v="2161100"/>
        <s v="2161200"/>
        <s v="2170000"/>
        <s v="2190000"/>
        <s v="2210000"/>
        <s v="2215000"/>
        <s v="2220000"/>
        <s v="2230000"/>
        <s v="2240000"/>
        <s v="2242000"/>
        <s v="2250000"/>
        <s v="2260000"/>
        <s v="2270000"/>
        <s v="2283000"/>
        <s v="2283100"/>
        <s v="2283200"/>
        <s v="2283400"/>
        <s v="2283500"/>
        <s v="2284000"/>
        <s v="2284400"/>
        <s v="2290000"/>
        <s v="2300000"/>
        <s v="2310000"/>
        <s v="2320000"/>
        <s v="2330000"/>
        <s v="2340000"/>
        <s v="2350000"/>
        <s v="2351000"/>
        <s v="2360000"/>
        <s v="2370000"/>
        <s v="2371000"/>
        <s v="2372000"/>
        <s v="2380000"/>
        <s v="2410000"/>
        <s v="2420000"/>
        <s v="2430000"/>
        <s v="2440000"/>
        <s v="2441000"/>
        <s v="2450000"/>
        <s v="2451000"/>
        <s v="2520000"/>
        <s v="2521100"/>
        <s v="2523990"/>
        <s v="2525000"/>
        <s v="2530000"/>
        <s v="2532000"/>
        <s v="2533000"/>
        <s v="2534000"/>
        <s v="2534100"/>
        <s v="2535000"/>
        <s v="2536000"/>
        <s v="2537000"/>
        <s v="2538000"/>
        <s v="2539900"/>
        <s v="2540000"/>
        <s v="2541050"/>
        <s v="2551000"/>
        <s v="2552000"/>
        <s v="2553000"/>
        <s v="2570000"/>
        <s v="2821000"/>
        <s v="2822000"/>
        <s v="2823109"/>
        <s v="2830000"/>
        <s v="2831000"/>
        <s v="2832000"/>
        <s v="4150000"/>
        <s v="4170000"/>
        <s v="4171000"/>
        <s v="4180000"/>
        <s v="4360000"/>
        <s v="4371000"/>
        <s v="4380000"/>
      </sharedItems>
    </cacheField>
    <cacheField name="FERC Secondary Acct" numFmtId="0">
      <sharedItems/>
    </cacheField>
    <cacheField name="Description3" numFmtId="0">
      <sharedItems/>
    </cacheField>
    <cacheField name="Account Number" numFmtId="0">
      <sharedItems/>
    </cacheField>
    <cacheField name="Description" numFmtId="0">
      <sharedItems/>
    </cacheField>
    <cacheField name="Sum of Balance" numFmtId="43">
      <sharedItems containsSemiMixedTypes="0" containsString="0" containsNumber="1" minValue="-4784002046.0099926" maxValue="1249997604.91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06">
  <r>
    <x v="0"/>
    <s v="3023000"/>
    <s v="Hydro Re-license Obligations Intangibles"/>
    <s v="#/141210"/>
    <s v="Not assigned/141210"/>
    <n v="44887961.07"/>
  </r>
  <r>
    <x v="0"/>
    <s v="3170000"/>
    <s v="FAS 143 ARO - STEAM"/>
    <s v="#/140240"/>
    <s v="Not assigned/140240"/>
    <n v="56579907.999999993"/>
  </r>
  <r>
    <x v="0"/>
    <s v="3470000"/>
    <s v="FAS 143 ARO - OTHER PROD"/>
    <s v="#/140240"/>
    <s v="Not assigned/140240"/>
    <n v="9474650.6699999999"/>
  </r>
  <r>
    <x v="0"/>
    <s v="3740000"/>
    <s v="DISTRIBUTION ARO"/>
    <s v="#/140270"/>
    <s v="Not assigned/140270"/>
    <n v="1507080"/>
  </r>
  <r>
    <x v="0"/>
    <s v="3991000"/>
    <s v="GENERAL PLANT ARO"/>
    <s v="#/140280"/>
    <s v="Not assigned/140280"/>
    <n v="39748"/>
  </r>
  <r>
    <x v="0"/>
    <s v="3991500"/>
    <s v="Coal Mine Asset Retirement Obligations"/>
    <s v="#/140250"/>
    <s v="Not assigned/140250"/>
    <n v="4202675.55"/>
  </r>
  <r>
    <x v="1"/>
    <s v="0"/>
    <s v="ELECTRIC PLANT IN SERVICE - OTHER"/>
    <s v="PCRP/140609"/>
    <s v="Prop Under Cap Lease"/>
    <n v="16793119"/>
  </r>
  <r>
    <x v="1"/>
    <s v="140609"/>
    <s v="PROPERTY UNDER CAPITAL LEASES-OTHER"/>
    <s v="PCRP/140609"/>
    <s v="Prop Under Cap Lease"/>
    <n v="-16793119"/>
  </r>
  <r>
    <x v="2"/>
    <s v="141209"/>
    <s v="OTHER INTANGIBLE NON-RECONCILED"/>
    <s v="PCRP/141209"/>
    <s v="Other Intangible-N-R"/>
    <n v="0"/>
  </r>
  <r>
    <x v="2"/>
    <s v="149999"/>
    <s v="JVA Asset Cutback Clearing Account"/>
    <s v="PCRP/144182"/>
    <s v="Salvage-MV&amp;Mob Plant"/>
    <n v="0"/>
  </r>
  <r>
    <x v="2"/>
    <s v="149999"/>
    <s v="JVA Asset Cutback Clearing Account"/>
    <s v="PCRP/149999"/>
    <s v="JVA Asset Cutback Cl"/>
    <n v="-4.6566128730773926E-10"/>
  </r>
  <r>
    <x v="3"/>
    <s v="0"/>
    <s v="ELECTRIC PLANT PURCHASED OR SOLD"/>
    <s v="PCRP/140709"/>
    <s v="Elect Plant Pur/Sld-"/>
    <n v="0"/>
  </r>
  <r>
    <x v="4"/>
    <s v="0"/>
    <s v="CONSTRUCTION WORK IN PROGRESS - ELECTRIC"/>
    <s v="PCRP/148000"/>
    <s v="AUC"/>
    <n v="1006824905.2800001"/>
  </r>
  <r>
    <x v="4"/>
    <s v="0"/>
    <s v="CONSTRUCTION WORK IN PROGRESS - ELECTRIC"/>
    <s v="PCRP/148001"/>
    <s v="CWIP Reserve"/>
    <n v="-1508071.1800000002"/>
  </r>
  <r>
    <x v="4"/>
    <s v="0"/>
    <s v="CONSTRUCTION WORK IN PROGRESS - ELECTRIC"/>
    <s v="PCRP/148002"/>
    <s v="CWIP Unall O/H &amp; Adj"/>
    <n v="640005.3899999999"/>
  </r>
  <r>
    <x v="4"/>
    <s v="0"/>
    <s v="CONSTRUCTION WORK IN PROGRESS - ELECTRIC"/>
    <s v="PCRP/148003"/>
    <s v="Reclass to PP&amp;E-Uncl"/>
    <n v="-101339366.25"/>
  </r>
  <r>
    <x v="4"/>
    <s v="0"/>
    <s v="CONSTRUCTION WORK IN PROGRESS - ELECTRIC"/>
    <s v="PCRP/148011"/>
    <s v="CWIP - UT Klmth Reli"/>
    <n v="0"/>
  </r>
  <r>
    <x v="4"/>
    <s v="0"/>
    <s v="CONSTRUCTION WORK IN PROGRESS - ELECTRIC"/>
    <s v="PCRP/235130"/>
    <s v="Accr - Elec Purch-Re"/>
    <n v="0"/>
  </r>
  <r>
    <x v="4"/>
    <s v="000107"/>
    <s v="CONSTRUCTION WORK IN PROGRESS - ELECTRIC"/>
    <s v="PCRP/148000"/>
    <s v="AUC"/>
    <n v="29791052.780000009"/>
  </r>
  <r>
    <x v="4"/>
    <s v="107"/>
    <s v="CONSTRUCTION WORK UNDER CONSTRUCTION"/>
    <s v="PCRP/148000"/>
    <s v="AUC"/>
    <n v="127403.18"/>
  </r>
  <r>
    <x v="5"/>
    <s v="3170000"/>
    <s v="FAS 143 ARO - STEAM"/>
    <s v="#/145240"/>
    <s v="Not assigned/145240"/>
    <n v="-33415724.630000003"/>
  </r>
  <r>
    <x v="5"/>
    <s v="3470000"/>
    <s v="FAS 143 ARO - OTHER PROD"/>
    <s v="#/145240"/>
    <s v="Not assigned/145240"/>
    <n v="-1362454.8899999997"/>
  </r>
  <r>
    <x v="5"/>
    <s v="3740000"/>
    <s v="DISTRIBUTION ARO"/>
    <s v="#/145270"/>
    <s v="Not assigned/145270"/>
    <n v="-1176066.47"/>
  </r>
  <r>
    <x v="5"/>
    <s v="3991000"/>
    <s v="GENERAL PLANT ARO"/>
    <s v="#/145280"/>
    <s v="Not assigned/145280"/>
    <n v="-28429.39"/>
  </r>
  <r>
    <x v="5"/>
    <s v="3991500"/>
    <s v="Coal Mine Asset Retirement Obligations"/>
    <s v="#/145250"/>
    <s v="Not assigned/145250"/>
    <n v="-858109.85"/>
  </r>
  <r>
    <x v="6"/>
    <s v="144141"/>
    <s v="SAPERROR"/>
    <s v="PCRP/144141"/>
    <s v="Over/Under-Trans"/>
    <n v="0"/>
  </r>
  <r>
    <x v="7"/>
    <s v="0"/>
    <s v="SAPERROR"/>
    <s v="PCRP/144122"/>
    <s v="Salvage-Buildings"/>
    <n v="-161.4"/>
  </r>
  <r>
    <x v="7"/>
    <s v="0"/>
    <s v="SAPERROR"/>
    <s v="PCRP/144132"/>
    <s v="Salvage-Prod"/>
    <n v="-28711.559999999998"/>
  </r>
  <r>
    <x v="7"/>
    <s v="0"/>
    <s v="SAPERROR"/>
    <s v="PCRP/144142"/>
    <s v="Salvage-Trans"/>
    <n v="-24589.23"/>
  </r>
  <r>
    <x v="7"/>
    <s v="0"/>
    <s v="SAPERROR"/>
    <s v="PCRP/144162"/>
    <s v="Salvage-Distribution"/>
    <n v="-914204.62"/>
  </r>
  <r>
    <x v="7"/>
    <s v="0"/>
    <s v="SAPERROR"/>
    <s v="PCRP/144182"/>
    <s v="Salvage-MV&amp;Mob Plant"/>
    <n v="-203100.16"/>
  </r>
  <r>
    <x v="7"/>
    <s v="0"/>
    <s v="SAPERROR"/>
    <s v="PCRP/144192"/>
    <s v="Salvage-Furn &amp; Equip"/>
    <n v="0"/>
  </r>
  <r>
    <x v="7"/>
    <s v="0"/>
    <s v="SAPERROR"/>
    <s v="PCRP/144202"/>
    <s v="Salvage-Gen Assets"/>
    <n v="0"/>
  </r>
  <r>
    <x v="7"/>
    <s v="0"/>
    <s v="SAPERROR"/>
    <s v="PCRP/144212"/>
    <s v="Salvage-Mining"/>
    <n v="0"/>
  </r>
  <r>
    <x v="7"/>
    <s v="144122"/>
    <s v="SAPERROR"/>
    <s v="PCRP/144122"/>
    <s v="Salvage-Buildings"/>
    <n v="161.4"/>
  </r>
  <r>
    <x v="7"/>
    <s v="144132"/>
    <s v="SAPERROR"/>
    <s v="PCRP/144132"/>
    <s v="Salvage-Prod"/>
    <n v="28711.559999999998"/>
  </r>
  <r>
    <x v="7"/>
    <s v="144142"/>
    <s v="SAPERROR"/>
    <s v="PCRP/144142"/>
    <s v="Salvage-Trans"/>
    <n v="25439.510000000002"/>
  </r>
  <r>
    <x v="7"/>
    <s v="144162"/>
    <s v="SAPERROR"/>
    <s v="PCRP/144162"/>
    <s v="Salvage-Distribution"/>
    <n v="913354.34000000008"/>
  </r>
  <r>
    <x v="7"/>
    <s v="144182"/>
    <s v="SAPERROR"/>
    <s v="PCRP/144182"/>
    <s v="Salvage-MV&amp;Mob Plant"/>
    <n v="203100.16"/>
  </r>
  <r>
    <x v="7"/>
    <s v="144192"/>
    <s v="SAPERROR"/>
    <s v="PCRP/144192"/>
    <s v="Salvage-Furn &amp; Equip"/>
    <n v="0"/>
  </r>
  <r>
    <x v="7"/>
    <s v="144202"/>
    <s v="SAPERROR"/>
    <s v="PCRP/144202"/>
    <s v="Salvage-Gen Assets"/>
    <n v="0"/>
  </r>
  <r>
    <x v="7"/>
    <s v="144212"/>
    <s v="SAPERROR"/>
    <s v="PCRP/144212"/>
    <s v="Salvage-Mining"/>
    <n v="0"/>
  </r>
  <r>
    <x v="8"/>
    <s v="144133"/>
    <s v="SAPERROR"/>
    <s v="PCRP/144133"/>
    <s v="Removal-Prod"/>
    <n v="0"/>
  </r>
  <r>
    <x v="9"/>
    <s v="0"/>
    <s v="SAPERROR"/>
    <s v="PCRP/144124"/>
    <s v="Other-Buildings"/>
    <n v="-67019.320000000007"/>
  </r>
  <r>
    <x v="9"/>
    <s v="0"/>
    <s v="SAPERROR"/>
    <s v="PCRP/144134"/>
    <s v="Other-Prod"/>
    <n v="184542.68"/>
  </r>
  <r>
    <x v="9"/>
    <s v="0"/>
    <s v="SAPERROR"/>
    <s v="PCRP/144144"/>
    <s v="Other-Trans"/>
    <n v="-1812009.7799999998"/>
  </r>
  <r>
    <x v="9"/>
    <s v="0"/>
    <s v="SAPERROR"/>
    <s v="PCRP/144164"/>
    <s v="Other-Distribution"/>
    <n v="-3718179.08"/>
  </r>
  <r>
    <x v="9"/>
    <s v="0"/>
    <s v="SAPERROR"/>
    <s v="PCRP/144184"/>
    <s v="Other-MV&amp;Mob Plant"/>
    <n v="0"/>
  </r>
  <r>
    <x v="9"/>
    <s v="0"/>
    <s v="SAPERROR"/>
    <s v="PCRP/144204"/>
    <s v="Other-Gen Assets"/>
    <n v="-378220.96"/>
  </r>
  <r>
    <x v="9"/>
    <s v="0"/>
    <s v="SAPERROR"/>
    <s v="PCRP/144214"/>
    <s v="Other-Mining"/>
    <n v="0"/>
  </r>
  <r>
    <x v="9"/>
    <s v="0"/>
    <s v="SAPERROR"/>
    <s v="PCRP/144998"/>
    <s v="Dep Res Redist Conc"/>
    <n v="-123133.46"/>
  </r>
  <r>
    <x v="9"/>
    <s v="0"/>
    <s v="SAPERROR"/>
    <s v="PCRP/144999"/>
    <s v="Open Item Managed"/>
    <n v="0"/>
  </r>
  <r>
    <x v="9"/>
    <s v="144124"/>
    <s v="SAPERROR"/>
    <s v="PCRP/144124"/>
    <s v="Other-Buildings"/>
    <n v="67019.320000000007"/>
  </r>
  <r>
    <x v="9"/>
    <s v="144134"/>
    <s v="SAPERROR"/>
    <s v="PCRP/144134"/>
    <s v="Other-Prod"/>
    <n v="-184542.68"/>
  </r>
  <r>
    <x v="9"/>
    <s v="144144"/>
    <s v="SAPERROR"/>
    <s v="PCRP/144144"/>
    <s v="Other-Trans"/>
    <n v="1798482.88"/>
  </r>
  <r>
    <x v="9"/>
    <s v="144146"/>
    <s v="THIRD PARTY REIMBURSEMENTS - TRANSMISSIO"/>
    <s v="PCRP/144146"/>
    <s v="Thrd Party Reim-Tran"/>
    <n v="0"/>
  </r>
  <r>
    <x v="9"/>
    <s v="144164"/>
    <s v="SAPERROR"/>
    <s v="PCRP/144164"/>
    <s v="Other-Distribution"/>
    <n v="3731705.98"/>
  </r>
  <r>
    <x v="9"/>
    <s v="144166"/>
    <s v="THIRD PARTY REIMBURSEMENTS - DISTRIBUTIO"/>
    <s v="PCRP/144166"/>
    <s v="Thrd Party Reim-Dist"/>
    <n v="0"/>
  </r>
  <r>
    <x v="9"/>
    <s v="144184"/>
    <s v="SAPERROR"/>
    <s v="PCRP/144184"/>
    <s v="Other-MV&amp;Mob Plant"/>
    <n v="0"/>
  </r>
  <r>
    <x v="9"/>
    <s v="144194"/>
    <s v="OFFICE FURNITURE &amp; EQUIPMENT - ACCUM DEP"/>
    <s v="PCRP/144194"/>
    <s v="Other-Furn &amp; Equip"/>
    <n v="0"/>
  </r>
  <r>
    <x v="9"/>
    <s v="144204"/>
    <s v="SAPERROR"/>
    <s v="PCRP/144204"/>
    <s v="Other-Gen Assets"/>
    <n v="378220.96"/>
  </r>
  <r>
    <x v="9"/>
    <s v="144214"/>
    <s v="SAPERROR"/>
    <s v="PCRP/144214"/>
    <s v="Other-Mining"/>
    <n v="0"/>
  </r>
  <r>
    <x v="9"/>
    <s v="144998"/>
    <s v="SAPERROR"/>
    <s v="PCRP/144998"/>
    <s v="Dep Res Redist Conc"/>
    <n v="123129.99"/>
  </r>
  <r>
    <x v="9"/>
    <s v="144999"/>
    <s v="SAPERROR"/>
    <s v="PCRP/144999"/>
    <s v="Open Item Managed"/>
    <n v="0"/>
  </r>
  <r>
    <x v="9"/>
    <s v="145125"/>
    <s v="ARO Removal Accrual Reversal - Gen Plnt"/>
    <s v="PCRP/145125"/>
    <s v="ARO Rem Acc Rev-Gen"/>
    <n v="255188"/>
  </r>
  <r>
    <x v="9"/>
    <s v="145127"/>
    <s v="ARO Actual Removal Costs - Gen Plnt Bldg"/>
    <s v="PCRP/145127"/>
    <s v="ARO Actual Rem-Gn Pt"/>
    <n v="-13383.9"/>
  </r>
  <r>
    <x v="9"/>
    <s v="145137"/>
    <s v="ARO Actual Removal Costs - Production"/>
    <s v="PCRP/145137"/>
    <s v="ARO Actual Rem-Prod"/>
    <n v="-50974102.979999997"/>
  </r>
  <r>
    <x v="9"/>
    <s v="145138"/>
    <s v="ARO Removal Accrual Reversal - Productio"/>
    <s v="PCRP/145138"/>
    <s v="ARO Rem Acc Rev-Prod"/>
    <n v="96485767.219999999"/>
  </r>
  <r>
    <x v="9"/>
    <s v="145147"/>
    <s v="ARO Actual Removal Costs - Transmission"/>
    <s v="PCRP/145147"/>
    <s v="ARO Act Remvl - Tran"/>
    <n v="0"/>
  </r>
  <r>
    <x v="9"/>
    <s v="145148"/>
    <s v="ARO Removal Accrual Reversal - Transmiss"/>
    <s v="PCRP/145148"/>
    <s v="ARO Rem Acc Rev-Tran"/>
    <n v="903601"/>
  </r>
  <r>
    <x v="9"/>
    <s v="145167"/>
    <s v="ARO Actual Removal Costs - Distribution"/>
    <s v="PCRP/145167"/>
    <s v="ARO Act Remvl - Dist"/>
    <n v="-1392032.41"/>
  </r>
  <r>
    <x v="9"/>
    <s v="145168"/>
    <s v="ARO Removal Accrual Reversal - Distribut"/>
    <s v="PCRP/145168"/>
    <s v="ARO Rem Acc Rev-Dist"/>
    <n v="2143593"/>
  </r>
  <r>
    <x v="10"/>
    <s v="145132"/>
    <s v="PRODUCTION PLANT - OR INCREMENTAL A/D"/>
    <s v="PCRP/145132"/>
    <s v="Prod Plnt-OR Inc A/D"/>
    <n v="-95893711.829999998"/>
  </r>
  <r>
    <x v="10"/>
    <s v="145133"/>
    <s v="Acc Dep-Hyd-UT Klmth Adj"/>
    <s v="PCRP/145133"/>
    <s v="Acc Dep-Hyd-UT Klmth"/>
    <n v="4220811.16"/>
  </r>
  <r>
    <x v="10"/>
    <s v="145142"/>
    <s v="Accum Depr - Transm - ID Pop-Term Adj"/>
    <s v="PCRP/145142"/>
    <s v="Ac Dpr-Trnm - ID Adj"/>
    <n v="607262.64"/>
  </r>
  <r>
    <x v="10"/>
    <s v="145249"/>
    <s v="SAPERROR"/>
    <s v="PCRP/145249"/>
    <s v="A/D-Prod Asset Ret O"/>
    <n v="0"/>
  </r>
  <r>
    <x v="11"/>
    <s v="3023000"/>
    <s v="Hydro Re-license Obligations Intangibles"/>
    <s v="#/146210"/>
    <s v="Not assigned/146210"/>
    <n v="-12597150.34"/>
  </r>
  <r>
    <x v="12"/>
    <s v="146201"/>
    <s v="Accum Amort - Hydro - UT Klamath Adj"/>
    <s v="PCRP/146201"/>
    <s v="A/Amrt-Hyd- Klmth"/>
    <n v="233742.24"/>
  </r>
  <r>
    <x v="12"/>
    <s v="146459"/>
    <s v="ACCUM PRV FOR AMORT OF ELEC PLT IN SRV-O"/>
    <s v="PCRP/146459"/>
    <s v="Cap Leases - Acc Am"/>
    <n v="0"/>
  </r>
  <r>
    <x v="13"/>
    <s v="0"/>
    <s v="NONUTILITY PROPERTY"/>
    <s v="PCRP/140920"/>
    <s v="Nonutility Prop"/>
    <n v="768552.00000000012"/>
  </r>
  <r>
    <x v="13"/>
    <s v="0001211"/>
    <s v="LAND OWNED IN FEE"/>
    <s v="PCRP/140920"/>
    <s v="Nonutility Prop"/>
    <n v="911492.96000000008"/>
  </r>
  <r>
    <x v="13"/>
    <s v="0001212"/>
    <s v="LAND RIGHTS"/>
    <s v="PCRP/140920"/>
    <s v="Nonutility Prop"/>
    <n v="341349.1"/>
  </r>
  <r>
    <x v="13"/>
    <s v="0001213"/>
    <s v="STRUCTURES &amp; IMPROVEMENTS"/>
    <s v="PCRP/140920"/>
    <s v="Nonutility Prop"/>
    <n v="-12132.710000000079"/>
  </r>
  <r>
    <x v="13"/>
    <s v="1211"/>
    <s v="NONUTILITY PROPERTY"/>
    <s v="PCRP/140920"/>
    <s v="Nonutility Prop"/>
    <n v="-911492.96000000008"/>
  </r>
  <r>
    <x v="13"/>
    <s v="1211000"/>
    <s v="NONUTILITY PROPERTY"/>
    <s v="PCRP/140920"/>
    <s v="Nonutility Prop"/>
    <n v="11444533.530000005"/>
  </r>
  <r>
    <x v="13"/>
    <s v="1212"/>
    <s v="NONUTILITY PROPERTY"/>
    <s v="PCRP/140920"/>
    <s v="Nonutility Prop"/>
    <n v="-341349.1"/>
  </r>
  <r>
    <x v="13"/>
    <s v="1212000"/>
    <s v="LAND RIGHTS"/>
    <s v="PCRP/140920"/>
    <s v="Nonutility Prop"/>
    <n v="551798.93999999994"/>
  </r>
  <r>
    <x v="13"/>
    <s v="1213"/>
    <s v="NONUTILITY PROPERTY"/>
    <s v="PCRP/140920"/>
    <s v="Nonutility Prop"/>
    <n v="12132.710000000079"/>
  </r>
  <r>
    <x v="13"/>
    <s v="1213000"/>
    <s v="NONUTILITY PROPERTY"/>
    <s v="PCRP/140920"/>
    <s v="Nonutility Prop"/>
    <n v="580739.47000000009"/>
  </r>
  <r>
    <x v="13"/>
    <s v="1215000"/>
    <s v="NON-UTILITY - INTANGIBLE"/>
    <s v="PCRP/140920"/>
    <s v="Nonutility Prop"/>
    <n v="0"/>
  </r>
  <r>
    <x v="13"/>
    <s v="3101000"/>
    <s v="LAND OWNED IN FEE"/>
    <s v="PCRP/140100"/>
    <s v="Land"/>
    <n v="0"/>
  </r>
  <r>
    <x v="14"/>
    <s v="0"/>
    <s v="ACCUM PRV FOR DEPR/AMORT OF NONUTIL PROP"/>
    <s v="PCRP/146500"/>
    <s v="A/Amrt-Non-Utility P"/>
    <n v="-1307596.82"/>
  </r>
  <r>
    <x v="14"/>
    <s v="1212000"/>
    <s v="LAND RIGHTS"/>
    <s v="PCRP/146500"/>
    <s v="A/Amrt-Non-Utility P"/>
    <n v="-116776.5"/>
  </r>
  <r>
    <x v="14"/>
    <s v="1213000"/>
    <s v="STRUCTURES &amp; IMPROVEMENTS"/>
    <s v="PCRP/146500"/>
    <s v="A/Amrt-Non-Utility P"/>
    <n v="-967777.74000000011"/>
  </r>
  <r>
    <x v="14"/>
    <s v="1215000"/>
    <s v="NON-UTILITY - INTANGIBLE"/>
    <s v="PCRP/146500"/>
    <s v="A/Amrt-Non-Utility P"/>
    <n v="-164825.19"/>
  </r>
  <r>
    <x v="15"/>
    <s v="0"/>
    <s v="INVESTMENT IN ASSOCIATED COMPANIES"/>
    <s v="PCRP/175501"/>
    <s v="Inv Wms Fork(Tpr Mn)"/>
    <n v="0"/>
  </r>
  <r>
    <x v="15"/>
    <s v="0"/>
    <s v="INVESTMENT IN ASSOCIATED COMPANIES"/>
    <s v="PCRP/175502"/>
    <s v="Inv Land Resour"/>
    <n v="69928.31"/>
  </r>
  <r>
    <x v="15"/>
    <s v="0"/>
    <s v="INVESTMENT IN ASSOCIATED COMPANIES"/>
    <s v="PCRP/175751"/>
    <s v="Inv Trp Mine-Eq Earn"/>
    <n v="0"/>
  </r>
  <r>
    <x v="15"/>
    <s v="0"/>
    <s v="INVESTMENT IN ASSOCIATED COMPANIES"/>
    <s v="PCRP/177002"/>
    <s v="2000 SPI Stock Plan"/>
    <n v="0"/>
  </r>
  <r>
    <x v="15"/>
    <s v="0"/>
    <s v="INVESTMENT IN ASSOCIATED COMPANIES"/>
    <s v="PCRP/177003"/>
    <s v="2001 SPI Stock Plan"/>
    <n v="0"/>
  </r>
  <r>
    <x v="15"/>
    <s v="0"/>
    <s v="INVESTMENT IN ASSOCIATED COMPANIES"/>
    <s v="PCRP/177004"/>
    <s v="2002 SPI Stock Plan"/>
    <n v="0"/>
  </r>
  <r>
    <x v="15"/>
    <s v="0"/>
    <s v="INVESTMENT IN ASSOCIATED COMPANIES"/>
    <s v="PCRP/177005"/>
    <s v="2002 SPI Stock - PPM"/>
    <n v="0"/>
  </r>
  <r>
    <x v="15"/>
    <s v="0"/>
    <s v="INVESTMENT IN ASSOCIATED COMPANIES"/>
    <s v="PCRP/177050"/>
    <s v="Investment in SPI St"/>
    <n v="0"/>
  </r>
  <r>
    <x v="16"/>
    <s v="0"/>
    <s v="INVESTMENT IN SUBSIDIARY COMPANIES"/>
    <s v="PCRP/165101"/>
    <s v="Inv Intrwst Mine Co"/>
    <n v="0"/>
  </r>
  <r>
    <x v="16"/>
    <s v="0"/>
    <s v="INVESTMENT IN SUBSIDIARY COMPANIES"/>
    <s v="PCRP/165102"/>
    <s v="Inv Pac En Rem-PERCo"/>
    <n v="0"/>
  </r>
  <r>
    <x v="16"/>
    <s v="0"/>
    <s v="INVESTMENT IN SUBSIDIARY COMPANIES"/>
    <s v="PCRP/165105"/>
    <s v="Inv Centralia Min Co"/>
    <n v="0"/>
  </r>
  <r>
    <x v="16"/>
    <s v="0"/>
    <s v="INVESTMENT IN SUBSIDIARY COMPANIES"/>
    <s v="PCRP/165106"/>
    <s v="Inv Enrgy Wst Min Co"/>
    <n v="0"/>
  </r>
  <r>
    <x v="16"/>
    <s v="0"/>
    <s v="INVESTMENT IN SUBSIDIARY COMPANIES"/>
    <s v="PCRP/165107"/>
    <s v="PP&amp;L"/>
    <n v="0"/>
  </r>
  <r>
    <x v="16"/>
    <s v="0"/>
    <s v="INVESTMENT IN SUBSIDIARY COMPANIES"/>
    <s v="PCRP/165110"/>
    <s v="Inv in Pac Minr(PMI)"/>
    <n v="0"/>
  </r>
  <r>
    <x v="16"/>
    <s v="0"/>
    <s v="INVESTMENT IN SUBSIDIARY COMPANIES"/>
    <s v="PCRP/165111"/>
    <s v="Inv Glenrock Coal Co"/>
    <n v="0"/>
  </r>
  <r>
    <x v="16"/>
    <s v="0"/>
    <s v="INVESTMENT IN SUBSIDIARY COMPANIES"/>
    <s v="PCRP/165112"/>
    <s v="PacifiCorp Capital I"/>
    <n v="0"/>
  </r>
  <r>
    <x v="16"/>
    <s v="0"/>
    <s v="INVESTMENT IN SUBSIDIARY COMPANIES"/>
    <s v="PCRP/165113"/>
    <s v="PacifiCorp Capital I"/>
    <n v="0"/>
  </r>
  <r>
    <x v="16"/>
    <s v="0"/>
    <s v="INVESTMENT IN SUBSIDIARY COMPANIES"/>
    <s v="PCRP/165114"/>
    <s v="PIMI"/>
    <n v="0"/>
  </r>
  <r>
    <x v="16"/>
    <s v="0"/>
    <s v="INVESTMENT IN SUBSIDIARY COMPANIES"/>
    <s v="PCRP/165209"/>
    <s v="PPM"/>
    <n v="0"/>
  </r>
  <r>
    <x v="16"/>
    <s v="0"/>
    <s v="INVESTMENT IN SUBSIDIARY COMPANIES"/>
    <s v="PCRP/167102"/>
    <s v="Inv PERCo-Eqty Erngs"/>
    <n v="0"/>
  </r>
  <r>
    <x v="16"/>
    <s v="0"/>
    <s v="INVESTMENT IN SUBSIDIARY COMPANIES"/>
    <s v="PCRP/167103"/>
    <s v="DSRI"/>
    <n v="0"/>
  </r>
  <r>
    <x v="16"/>
    <s v="0"/>
    <s v="INVESTMENT IN SUBSIDIARY COMPANIES"/>
    <s v="PCRP/167108"/>
    <s v="PGHCo."/>
    <n v="0"/>
  </r>
  <r>
    <x v="16"/>
    <s v="0"/>
    <s v="INVESTMENT IN SUBSIDIARY COMPANIES"/>
    <s v="PCRP/167110"/>
    <s v="Inv PMI-Eqty Erngs"/>
    <n v="0"/>
  </r>
  <r>
    <x v="16"/>
    <s v="0"/>
    <s v="INVESTMENT IN SUBSIDIARY COMPANIES"/>
    <s v="PCRP/167112"/>
    <s v="PacifiCorp Capital I"/>
    <n v="0"/>
  </r>
  <r>
    <x v="16"/>
    <s v="0"/>
    <s v="INVESTMENT IN SUBSIDIARY COMPANIES"/>
    <s v="PCRP/167113"/>
    <s v="PacifiCorp Capital I"/>
    <n v="0"/>
  </r>
  <r>
    <x v="16"/>
    <s v="0"/>
    <s v="INVESTMENT IN SUBSIDIARY COMPANIES"/>
    <s v="PCRP/167114"/>
    <s v="PIMI"/>
    <n v="0"/>
  </r>
  <r>
    <x v="16"/>
    <s v="0"/>
    <s v="INVESTMENT IN SUBSIDIARY COMPANIES"/>
    <s v="PCRP/167293"/>
    <s v="Eq in Earn PCorp Fut"/>
    <n v="0"/>
  </r>
  <r>
    <x v="16"/>
    <s v="0"/>
    <s v="INVESTMENT IN SUBSIDIARY COMPANIES"/>
    <s v="PCRP/169101"/>
    <s v="Accum Div-IW Mining"/>
    <n v="0"/>
  </r>
  <r>
    <x v="16"/>
    <s v="0"/>
    <s v="INVESTMENT IN SUBSIDIARY COMPANIES"/>
    <s v="PCRP/169110"/>
    <s v="Inv PMI-Accum Divnds"/>
    <n v="0"/>
  </r>
  <r>
    <x v="17"/>
    <s v="0"/>
    <s v="INVESTMENT IN SUBS - AQC COSTS/CAP CONTR"/>
    <s v="PCRP/165101"/>
    <s v="Inv Intrwst Mine Co"/>
    <n v="1000"/>
  </r>
  <r>
    <x v="17"/>
    <s v="0"/>
    <s v="INVESTMENT IN SUBS - AQC COSTS/CAP CONTR"/>
    <s v="PCRP/165102"/>
    <s v="Inv Pac En Rem-PERCo"/>
    <n v="0"/>
  </r>
  <r>
    <x v="17"/>
    <s v="0"/>
    <s v="INVESTMENT IN SUBS - AQC COSTS/CAP CONTR"/>
    <s v="PCRP/165105"/>
    <s v="Inv Centralia Min Co"/>
    <n v="0"/>
  </r>
  <r>
    <x v="17"/>
    <s v="0"/>
    <s v="INVESTMENT IN SUBS - AQC COSTS/CAP CONTR"/>
    <s v="PCRP/165106"/>
    <s v="Inv Enrgy Wst Min Co"/>
    <n v="1000"/>
  </r>
  <r>
    <x v="17"/>
    <s v="0"/>
    <s v="INVESTMENT IN SUBS - AQC COSTS/CAP CONTR"/>
    <s v="PCRP/165107"/>
    <s v="PP&amp;L"/>
    <n v="0"/>
  </r>
  <r>
    <x v="17"/>
    <s v="0"/>
    <s v="INVESTMENT IN SUBS - AQC COSTS/CAP CONTR"/>
    <s v="PCRP/165110"/>
    <s v="Inv in Pac Minr(PMI)"/>
    <n v="47960001"/>
  </r>
  <r>
    <x v="17"/>
    <s v="0"/>
    <s v="INVESTMENT IN SUBS - AQC COSTS/CAP CONTR"/>
    <s v="PCRP/165111"/>
    <s v="Inv Glenrock Coal Co"/>
    <n v="1"/>
  </r>
  <r>
    <x v="17"/>
    <s v="0"/>
    <s v="INVESTMENT IN SUBS - AQC COSTS/CAP CONTR"/>
    <s v="PCRP/165114"/>
    <s v="PIMI"/>
    <n v="0"/>
  </r>
  <r>
    <x v="17"/>
    <s v="0"/>
    <s v="INVESTMENT IN SUBS - AQC COSTS/CAP CONTR"/>
    <s v="PCRP/165122"/>
    <s v="Invst in IntrMtn Geo"/>
    <n v="0"/>
  </r>
  <r>
    <x v="17"/>
    <s v="0"/>
    <s v="INVESTMENT IN SUBS - AQC COSTS/CAP CONTR"/>
    <s v="PCRP/165170"/>
    <s v="Inv Fssl Rock Fuels"/>
    <n v="31322428.5"/>
  </r>
  <r>
    <x v="17"/>
    <s v="0"/>
    <s v="INVESTMENT IN SUBS - AQC COSTS/CAP CONTR"/>
    <s v="PCRP/167110"/>
    <s v="Inv PMI-Eqty Erngs"/>
    <n v="0"/>
  </r>
  <r>
    <x v="17"/>
    <s v="0"/>
    <s v="INVESTMENT IN SUBS - AQC COSTS/CAP CONTR"/>
    <s v="PCRP/169110"/>
    <s v="Inv PMI-Accum Divnds"/>
    <n v="0"/>
  </r>
  <r>
    <x v="17"/>
    <s v="0"/>
    <s v="INVESTMENT IN SUBS - AQC COSTS/CAP CONTR"/>
    <s v="PCRP/175501"/>
    <s v="Inv Wms Fork(Tpr Mn)"/>
    <n v="6038000"/>
  </r>
  <r>
    <x v="18"/>
    <s v="0"/>
    <s v="INVESTMENT IN SUBS - EQUITY IN SUBSIDIAR"/>
    <s v="PCRP/167102"/>
    <s v="Inv PERCo-Eqty Erngs"/>
    <n v="0"/>
  </r>
  <r>
    <x v="18"/>
    <s v="0"/>
    <s v="INVESTMENT IN SUBS - EQUITY IN SUBSIDIAR"/>
    <s v="PCRP/167110"/>
    <s v="Inv PMI-Eqty Erngs"/>
    <n v="293144029.54000002"/>
  </r>
  <r>
    <x v="18"/>
    <s v="0"/>
    <s v="INVESTMENT IN SUBS - EQUITY IN SUBSIDIAR"/>
    <s v="PCRP/167170"/>
    <s v="Eq Earn-Fssl Rk Fuel"/>
    <n v="-13672.71"/>
  </r>
  <r>
    <x v="18"/>
    <s v="0"/>
    <s v="INVESTMENT IN SUBS - EQUITY IN SUBSIDIAR"/>
    <s v="PCRP/167293"/>
    <s v="Eq in Earn PCorp Fut"/>
    <n v="0"/>
  </r>
  <r>
    <x v="18"/>
    <s v="0"/>
    <s v="INVESTMENT IN SUBS - EQUITY IN SUBSIDIAR"/>
    <s v="PCRP/175751"/>
    <s v="Inv Trp Mine-Eq Earn"/>
    <n v="6652380.8300000001"/>
  </r>
  <r>
    <x v="19"/>
    <s v="0"/>
    <s v="INVESTMENT IN SUBS - ACCUM DIVIDEND RECE"/>
    <s v="PCRP/169101"/>
    <s v="Accum Div-IW Mining"/>
    <n v="0"/>
  </r>
  <r>
    <x v="19"/>
    <s v="0"/>
    <s v="INVESTMENT IN SUBS - ACCUM DIVIDEND RECE"/>
    <s v="PCRP/169110"/>
    <s v="Inv PMI-Accum Divnds"/>
    <n v="-157634090"/>
  </r>
  <r>
    <x v="20"/>
    <s v="0"/>
    <s v="OTHER INVESTMENT"/>
    <s v="PCRP/128005"/>
    <s v="Debt Sec (Shrt-Term)"/>
    <n v="0"/>
  </r>
  <r>
    <x v="20"/>
    <s v="0"/>
    <s v="OTHER INVESTMENT"/>
    <s v="PCRP/157009"/>
    <s v="Notes Rec-Recon Acct"/>
    <n v="5055920.41"/>
  </r>
  <r>
    <x v="20"/>
    <s v="0"/>
    <s v="OTHER INVESTMENT"/>
    <s v="PCRP/157050"/>
    <s v="All for Doubtful Non"/>
    <n v="0"/>
  </r>
  <r>
    <x v="20"/>
    <s v="0"/>
    <s v="OTHER INVESTMENT"/>
    <s v="PCRP/157499"/>
    <s v="Notes Rec-Recl to Cu"/>
    <n v="-52492.75"/>
  </r>
  <r>
    <x v="20"/>
    <s v="0"/>
    <s v="OTHER INVESTMENT"/>
    <s v="PCRP/157600"/>
    <s v="L-T N/R with Affilit"/>
    <n v="110680657"/>
  </r>
  <r>
    <x v="20"/>
    <s v="0"/>
    <s v="OTHER INVESTMENT"/>
    <s v="PCRP/162002"/>
    <s v="DSM-Eng Finanw LIP"/>
    <n v="0"/>
  </r>
  <r>
    <x v="20"/>
    <s v="0"/>
    <s v="OTHER INVESTMENT"/>
    <s v="PCRP/162003"/>
    <s v="DSM Ind Finanswr LIP"/>
    <n v="0"/>
  </r>
  <r>
    <x v="20"/>
    <s v="0"/>
    <s v="OTHER INVESTMENT"/>
    <s v="PCRP/163001"/>
    <s v="Hermiston Recl Funds"/>
    <n v="0"/>
  </r>
  <r>
    <x v="20"/>
    <s v="0"/>
    <s v="OTHER INVESTMENT"/>
    <s v="PCRP/163500"/>
    <s v="SERP-CSV"/>
    <n v="51514723.160000004"/>
  </r>
  <r>
    <x v="20"/>
    <s v="0"/>
    <s v="OTHER INVESTMENT"/>
    <s v="PCRP/163501"/>
    <s v="SERP-Premium Payment"/>
    <n v="-764634.49000000022"/>
  </r>
  <r>
    <x v="20"/>
    <s v="0"/>
    <s v="OTHER INVESTMENT"/>
    <s v="PCRP/163503"/>
    <s v="SERP Trst-NERCO"/>
    <n v="0"/>
  </r>
  <r>
    <x v="20"/>
    <s v="0"/>
    <s v="OTHER INVESTMENT"/>
    <s v="PCRP/163504"/>
    <s v="Invest in SERP Trust"/>
    <n v="0"/>
  </r>
  <r>
    <x v="20"/>
    <s v="0"/>
    <s v="OTHER INVESTMENT"/>
    <s v="PCRP/163505"/>
    <s v="Invest Def Cmp"/>
    <n v="9658819.3399999999"/>
  </r>
  <r>
    <x v="20"/>
    <s v="0"/>
    <s v="OTHER INVESTMENT"/>
    <s v="PCRP/163510"/>
    <s v="COLI-CSV"/>
    <n v="70578035.859999999"/>
  </r>
  <r>
    <x v="20"/>
    <s v="0"/>
    <s v="OTHER INVESTMENT"/>
    <s v="PCRP/163520"/>
    <s v="COLI Loans"/>
    <n v="-54204401.349999994"/>
  </r>
  <r>
    <x v="20"/>
    <s v="0"/>
    <s v="OTHER INVESTMENT"/>
    <s v="PCRP/164000"/>
    <s v="Other Investments"/>
    <n v="0"/>
  </r>
  <r>
    <x v="20"/>
    <s v="0"/>
    <s v="OTHER INVESTMENT"/>
    <s v="PCRP/164050"/>
    <s v="Investment in SPI St"/>
    <n v="0"/>
  </r>
  <r>
    <x v="21"/>
    <s v="0"/>
    <s v="1280000/0"/>
    <s v="PCRP/111000"/>
    <s v="Cust Acct -N. Umpqua"/>
    <n v="0"/>
  </r>
  <r>
    <x v="21"/>
    <s v="0"/>
    <s v="1280000/0"/>
    <s v="PCRP/111003"/>
    <s v="Custdl Acct-WiresIn"/>
    <n v="0"/>
  </r>
  <r>
    <x v="21"/>
    <s v="0"/>
    <s v="1280000/0"/>
    <s v="PCRP/111004"/>
    <s v="Custdl Acct-WireOut"/>
    <n v="0"/>
  </r>
  <r>
    <x v="21"/>
    <s v="0"/>
    <s v="1280000/0"/>
    <s v="PCRP/111100"/>
    <s v="Cust Acct -N. Umpqua"/>
    <n v="362939.73"/>
  </r>
  <r>
    <x v="21"/>
    <s v="0"/>
    <s v="1280000/0"/>
    <s v="PCRP/111103"/>
    <s v="Custdl Acct-WiresIn"/>
    <n v="0"/>
  </r>
  <r>
    <x v="21"/>
    <s v="0"/>
    <s v="1280000/0"/>
    <s v="PCRP/111104"/>
    <s v="Custdl Acct-WireOut"/>
    <n v="0"/>
  </r>
  <r>
    <x v="21"/>
    <s v="0"/>
    <s v="1280000/0"/>
    <s v="PCRP/111106"/>
    <s v="Cust-Fees/Misc Clr"/>
    <n v="0"/>
  </r>
  <r>
    <x v="21"/>
    <s v="0"/>
    <s v="1280000/0"/>
    <s v="PCRP/111200"/>
    <s v="Cust Acct -N. Umpqua"/>
    <n v="1613219.06"/>
  </r>
  <r>
    <x v="21"/>
    <s v="0"/>
    <s v="1280000/0"/>
    <s v="PCRP/111203"/>
    <s v="Custdl Acct-WiresIn"/>
    <n v="0"/>
  </r>
  <r>
    <x v="21"/>
    <s v="0"/>
    <s v="1280000/0"/>
    <s v="PCRP/111204"/>
    <s v="Custdl Acct-WireOut"/>
    <n v="0"/>
  </r>
  <r>
    <x v="21"/>
    <s v="0"/>
    <s v="1280000/0"/>
    <s v="PCRP/111206"/>
    <s v="Cust-Fees/Misc Clr"/>
    <n v="0"/>
  </r>
  <r>
    <x v="21"/>
    <s v="0"/>
    <s v="1280000/0"/>
    <s v="PCRP/111300"/>
    <s v="Cust Acct -Blmkr Tst"/>
    <n v="0"/>
  </r>
  <r>
    <x v="21"/>
    <s v="0"/>
    <s v="1280000/0"/>
    <s v="PCRP/111303"/>
    <s v="Custdl Acct-WiresIn"/>
    <n v="0"/>
  </r>
  <r>
    <x v="21"/>
    <s v="0"/>
    <s v="1280000/0"/>
    <s v="PCRP/111304"/>
    <s v="Custdl Acct-WireOut"/>
    <n v="0"/>
  </r>
  <r>
    <x v="21"/>
    <s v="0"/>
    <s v="1280000/0"/>
    <s v="PCRP/111306"/>
    <s v="Cust-Fees/Misc Clr"/>
    <n v="0"/>
  </r>
  <r>
    <x v="21"/>
    <s v="0"/>
    <s v="1280000/0"/>
    <s v="PCRP/114500"/>
    <s v="BofA Coll L/C-Herm-U"/>
    <n v="362514.73"/>
  </r>
  <r>
    <x v="21"/>
    <s v="0"/>
    <s v="1280000/0"/>
    <s v="PCRP/114501"/>
    <s v="Escrow Account - Cur"/>
    <n v="0"/>
  </r>
  <r>
    <x v="21"/>
    <s v="0"/>
    <s v="1280000/0"/>
    <s v="PCRP/114502"/>
    <s v="Escrow Account - Che"/>
    <n v="0"/>
  </r>
  <r>
    <x v="21"/>
    <s v="0"/>
    <s v="1280000/0"/>
    <s v="PCRP/114503"/>
    <s v="Escrw Acct-1031 Asst"/>
    <n v="0"/>
  </r>
  <r>
    <x v="21"/>
    <s v="0"/>
    <s v="1280000/0"/>
    <s v="PCRP/114505"/>
    <s v="UH - Medical Claims"/>
    <n v="200000"/>
  </r>
  <r>
    <x v="21"/>
    <s v="0"/>
    <s v="1280000/0"/>
    <s v="PCRP/114506"/>
    <s v="UH - Dental Claims"/>
    <n v="100000"/>
  </r>
  <r>
    <x v="21"/>
    <s v="0"/>
    <s v="1280000/0"/>
    <s v="PCRP/114507"/>
    <s v="UH - Flexible Spend"/>
    <n v="30000"/>
  </r>
  <r>
    <x v="21"/>
    <s v="0"/>
    <s v="1280000/0"/>
    <s v="PCRP/114508"/>
    <s v="Lumenos - Med Claims"/>
    <n v="0"/>
  </r>
  <r>
    <x v="21"/>
    <s v="0"/>
    <s v="1280000/0"/>
    <s v="PCRP/114509"/>
    <s v="Escrow Acct-UT Reten"/>
    <n v="14400655.35"/>
  </r>
  <r>
    <x v="21"/>
    <s v="0"/>
    <s v="1280000/0"/>
    <s v="PCRP/114901"/>
    <s v="Restricted Cash-Rcls"/>
    <n v="0"/>
  </r>
  <r>
    <x v="21"/>
    <s v="0"/>
    <s v="1280000/0"/>
    <s v="PCRP/114910"/>
    <s v="Trust Funds -Current"/>
    <n v="521786.52"/>
  </r>
  <r>
    <x v="21"/>
    <s v="0"/>
    <s v="1280000/0"/>
    <s v="PCRP/134801"/>
    <s v="Rental Deposits-Nonc"/>
    <n v="98092.24"/>
  </r>
  <r>
    <x v="21"/>
    <s v="0"/>
    <s v="1280000/0"/>
    <s v="PCRP/162400"/>
    <s v="Nuc Decom Trst"/>
    <n v="1850614.98"/>
  </r>
  <r>
    <x v="21"/>
    <s v="0"/>
    <s v="1280000/0"/>
    <s v="PCRP/162401"/>
    <s v="Craig Escrow - Scrub"/>
    <n v="0"/>
  </r>
  <r>
    <x v="21"/>
    <s v="0"/>
    <s v="1280000/0"/>
    <s v="PCRP/162410"/>
    <s v="PDX Hrbr Super Trst"/>
    <n v="0"/>
  </r>
  <r>
    <x v="21"/>
    <s v="0"/>
    <s v="1280000/0"/>
    <s v="PCRP/162420"/>
    <s v="PDX Hrbr Super Trst"/>
    <n v="242947.92"/>
  </r>
  <r>
    <x v="21"/>
    <s v="0"/>
    <s v="1280000/0"/>
    <s v="PCRP/162501"/>
    <s v="Comm. Trd Invst-Othr"/>
    <n v="0"/>
  </r>
  <r>
    <x v="21"/>
    <s v="0"/>
    <s v="1280000/0"/>
    <s v="PCRP/163509"/>
    <s v="Invest Def Cmp-Recla"/>
    <n v="-521786.52"/>
  </r>
  <r>
    <x v="21"/>
    <s v="0"/>
    <s v="1280000/0"/>
    <s v="PCRP/163600"/>
    <s v="FAS 158 Funded Pensn"/>
    <n v="0"/>
  </r>
  <r>
    <x v="21"/>
    <s v="0"/>
    <s v="1280000/0"/>
    <s v="PCRP/163751"/>
    <s v="LCT Oper Trust Acct"/>
    <n v="123038.05"/>
  </r>
  <r>
    <x v="22"/>
    <s v="0"/>
    <s v="CASH"/>
    <s v="PCRP/100500"/>
    <s v="MRPS Disburs Acct"/>
    <n v="0"/>
  </r>
  <r>
    <x v="22"/>
    <s v="0"/>
    <s v="CASH"/>
    <s v="PCRP/100700"/>
    <s v="M1 Disbursement Acct"/>
    <n v="0"/>
  </r>
  <r>
    <x v="22"/>
    <s v="0"/>
    <s v="CASH"/>
    <s v="PCRP/101000"/>
    <s v="Main Concentration"/>
    <n v="1622007.04"/>
  </r>
  <r>
    <x v="22"/>
    <s v="0"/>
    <s v="CASH"/>
    <s v="PCRP/101001"/>
    <s v="Mn Chk-Check Clr"/>
    <n v="0"/>
  </r>
  <r>
    <x v="22"/>
    <s v="0"/>
    <s v="CASH"/>
    <s v="PCRP/101003"/>
    <s v="Main Concent-WiresIn"/>
    <n v="-274.35000000000002"/>
  </r>
  <r>
    <x v="22"/>
    <s v="0"/>
    <s v="CASH"/>
    <s v="PCRP/101004"/>
    <s v="Main Concent-WireOut"/>
    <n v="0"/>
  </r>
  <r>
    <x v="22"/>
    <s v="0"/>
    <s v="CASH"/>
    <s v="PCRP/101100"/>
    <s v="Mn Concen WICR"/>
    <n v="0"/>
  </r>
  <r>
    <x v="22"/>
    <s v="0"/>
    <s v="CASH"/>
    <s v="PCRP/101103"/>
    <s v="WICR-Wires In Clr"/>
    <n v="0"/>
  </r>
  <r>
    <x v="22"/>
    <s v="0"/>
    <s v="CASH"/>
    <s v="PCRP/101105"/>
    <s v="WICR-Bk Trans Clr"/>
    <n v="0"/>
  </r>
  <r>
    <x v="22"/>
    <s v="0"/>
    <s v="CASH"/>
    <s v="PCRP/101200"/>
    <s v="Mn Concen RETAIL"/>
    <n v="0"/>
  </r>
  <r>
    <x v="22"/>
    <s v="0"/>
    <s v="CASH"/>
    <s v="PCRP/101203"/>
    <s v="RETL-Wires In Clr"/>
    <n v="1913.86"/>
  </r>
  <r>
    <x v="22"/>
    <s v="0"/>
    <s v="CASH"/>
    <s v="PCRP/101205"/>
    <s v="RETL-Bk Trans Clr"/>
    <n v="0"/>
  </r>
  <r>
    <x v="22"/>
    <s v="0"/>
    <s v="CASH"/>
    <s v="PCRP/102000"/>
    <s v="Main Check Disb"/>
    <n v="50000"/>
  </r>
  <r>
    <x v="22"/>
    <s v="0"/>
    <s v="CASH"/>
    <s v="PCRP/102001"/>
    <s v="Mn Chk-Check Clr"/>
    <n v="-24475021.239999998"/>
  </r>
  <r>
    <x v="22"/>
    <s v="0"/>
    <s v="CASH"/>
    <s v="PCRP/102003"/>
    <s v="Mn Chk-Wire In Clr"/>
    <n v="0"/>
  </r>
  <r>
    <x v="22"/>
    <s v="0"/>
    <s v="CASH"/>
    <s v="PCRP/102004"/>
    <s v="Mn Chk-Wire Out Clr"/>
    <n v="-12532845.380000001"/>
  </r>
  <r>
    <x v="22"/>
    <s v="0"/>
    <s v="CASH"/>
    <s v="PCRP/102005"/>
    <s v="Mn Chk-Bk Trans Clr"/>
    <n v="0"/>
  </r>
  <r>
    <x v="22"/>
    <s v="0"/>
    <s v="CASH"/>
    <s v="PCRP/102006"/>
    <s v="Mn Chk-Fee/Misc Clr"/>
    <n v="0"/>
  </r>
  <r>
    <x v="22"/>
    <s v="0"/>
    <s v="CASH"/>
    <s v="PCRP/102008"/>
    <s v="Mn Chk-ZBA In Clr"/>
    <n v="0"/>
  </r>
  <r>
    <x v="22"/>
    <s v="0"/>
    <s v="CASH"/>
    <s v="PCRP/102009"/>
    <s v="Mn Chk-ZBA Out Clr"/>
    <n v="0"/>
  </r>
  <r>
    <x v="22"/>
    <s v="0"/>
    <s v="CASH"/>
    <s v="PCRP/102050"/>
    <s v="EW Cash Payroll"/>
    <n v="0"/>
  </r>
  <r>
    <x v="22"/>
    <s v="0"/>
    <s v="CASH"/>
    <s v="PCRP/102101"/>
    <s v="Mn Chk WFD-Ck Clr"/>
    <n v="0"/>
  </r>
  <r>
    <x v="22"/>
    <s v="0"/>
    <s v="CASH"/>
    <s v="PCRP/102105"/>
    <s v="Mn Chk WFD-Bk Trnf"/>
    <n v="0"/>
  </r>
  <r>
    <x v="22"/>
    <s v="0"/>
    <s v="CASH"/>
    <s v="PCRP/102200"/>
    <s v="Property Dept Main"/>
    <n v="0"/>
  </r>
  <r>
    <x v="22"/>
    <s v="0"/>
    <s v="CASH"/>
    <s v="PCRP/102201"/>
    <s v="Prop Dept Chk Clear"/>
    <n v="-38381.410000000003"/>
  </r>
  <r>
    <x v="22"/>
    <s v="0"/>
    <s v="CASH"/>
    <s v="PCRP/102208"/>
    <s v="Prop Dept ZBA In Clr"/>
    <n v="0"/>
  </r>
  <r>
    <x v="22"/>
    <s v="0"/>
    <s v="CASH"/>
    <s v="PCRP/102209"/>
    <s v="Prop Dept ZBA Out Cl"/>
    <n v="0"/>
  </r>
  <r>
    <x v="22"/>
    <s v="0"/>
    <s v="CASH"/>
    <s v="PCRP/103000"/>
    <s v="Main Check Disb"/>
    <n v="745721.7"/>
  </r>
  <r>
    <x v="22"/>
    <s v="0"/>
    <s v="CASH"/>
    <s v="PCRP/103001"/>
    <s v="Main Check Disb-Clrg"/>
    <n v="-616641.55000000005"/>
  </r>
  <r>
    <x v="22"/>
    <s v="0"/>
    <s v="CASH"/>
    <s v="PCRP/103003"/>
    <s v="Main Ck Disb-Wires"/>
    <n v="0"/>
  </r>
  <r>
    <x v="22"/>
    <s v="0"/>
    <s v="CASH"/>
    <s v="PCRP/103004"/>
    <s v="Main Ck Disb-Wires"/>
    <n v="-56141.78"/>
  </r>
  <r>
    <x v="22"/>
    <s v="0"/>
    <s v="CASH"/>
    <s v="PCRP/103050"/>
    <s v="EW Cash Sup Unemploy"/>
    <n v="10473.36"/>
  </r>
  <r>
    <x v="22"/>
    <s v="0"/>
    <s v="CASH"/>
    <s v="PCRP/103100"/>
    <s v="Check Disb - BT"/>
    <n v="0"/>
  </r>
  <r>
    <x v="22"/>
    <s v="0"/>
    <s v="CASH"/>
    <s v="PCRP/103103"/>
    <s v="Ck Disb-Wires IN -BT"/>
    <n v="0"/>
  </r>
  <r>
    <x v="22"/>
    <s v="0"/>
    <s v="CASH"/>
    <s v="PCRP/103104"/>
    <s v="Ck Disb-Wires OUT-BT"/>
    <n v="0"/>
  </r>
  <r>
    <x v="22"/>
    <s v="0"/>
    <s v="CASH"/>
    <s v="PCRP/104000"/>
    <s v="General Cash Account"/>
    <n v="0"/>
  </r>
  <r>
    <x v="22"/>
    <s v="0"/>
    <s v="CASH"/>
    <s v="PCRP/104030"/>
    <s v="GR Cash AP - Non Rec"/>
    <n v="0"/>
  </r>
  <r>
    <x v="22"/>
    <s v="0"/>
    <s v="CASH"/>
    <s v="PCRP/104050"/>
    <s v="EW Cash AP"/>
    <n v="-139026.01"/>
  </r>
  <r>
    <x v="22"/>
    <s v="0"/>
    <s v="CASH"/>
    <s v="PCRP/105000"/>
    <s v="Main Depository"/>
    <n v="5602602.1600000001"/>
  </r>
  <r>
    <x v="22"/>
    <s v="0"/>
    <s v="CASH"/>
    <s v="PCRP/105002"/>
    <s v="Mn Dep-Dep Clr Acct"/>
    <n v="81110"/>
  </r>
  <r>
    <x v="22"/>
    <s v="0"/>
    <s v="CASH"/>
    <s v="PCRP/105003"/>
    <s v="Mn Dep-Wire In Clr"/>
    <n v="0"/>
  </r>
  <r>
    <x v="22"/>
    <s v="0"/>
    <s v="CASH"/>
    <s v="PCRP/105004"/>
    <s v="Mn Dep-Wire Out Clr"/>
    <n v="0"/>
  </r>
  <r>
    <x v="22"/>
    <s v="0"/>
    <s v="CASH"/>
    <s v="PCRP/105005"/>
    <s v="Mn Dep-Bk Trans Clr"/>
    <n v="0"/>
  </r>
  <r>
    <x v="22"/>
    <s v="0"/>
    <s v="CASH"/>
    <s v="PCRP/105007"/>
    <s v="Mn Dep-Ret Item Clr"/>
    <n v="-729.11"/>
  </r>
  <r>
    <x v="22"/>
    <s v="0"/>
    <s v="CASH"/>
    <s v="PCRP/106000"/>
    <s v="Secondary Deposit"/>
    <n v="0"/>
  </r>
  <r>
    <x v="22"/>
    <s v="0"/>
    <s v="CASH"/>
    <s v="PCRP/106002"/>
    <s v="Scn Dep-Dep Clr Acct"/>
    <n v="0"/>
  </r>
  <r>
    <x v="22"/>
    <s v="0"/>
    <s v="CASH"/>
    <s v="PCRP/106004"/>
    <s v="Scn Dep-Wire Out Clr"/>
    <n v="0"/>
  </r>
  <r>
    <x v="22"/>
    <s v="0"/>
    <s v="CASH"/>
    <s v="PCRP/106102"/>
    <s v="White Fish-Dep Clr"/>
    <n v="0"/>
  </r>
  <r>
    <x v="22"/>
    <s v="0"/>
    <s v="CASH"/>
    <s v="PCRP/106103"/>
    <s v="White Fish-Wire In C"/>
    <n v="0"/>
  </r>
  <r>
    <x v="22"/>
    <s v="0"/>
    <s v="CASH"/>
    <s v="PCRP/106104"/>
    <s v="White Fish-Wire Out"/>
    <n v="0"/>
  </r>
  <r>
    <x v="22"/>
    <s v="0"/>
    <s v="CASH"/>
    <s v="PCRP/106602"/>
    <s v="Nebo-Deposit Clear"/>
    <n v="0"/>
  </r>
  <r>
    <x v="22"/>
    <s v="0"/>
    <s v="CASH"/>
    <s v="PCRP/106603"/>
    <s v="Nebo-Wire In Clear"/>
    <n v="0"/>
  </r>
  <r>
    <x v="22"/>
    <s v="0"/>
    <s v="CASH"/>
    <s v="PCRP/106604"/>
    <s v="Nebo-Wire Out Clear"/>
    <n v="0"/>
  </r>
  <r>
    <x v="22"/>
    <s v="0"/>
    <s v="CASH"/>
    <s v="PCRP/106702"/>
    <s v="Moab-Dep Clear"/>
    <n v="0"/>
  </r>
  <r>
    <x v="22"/>
    <s v="0"/>
    <s v="CASH"/>
    <s v="PCRP/106703"/>
    <s v="Moab-Wires In Clear"/>
    <n v="0"/>
  </r>
  <r>
    <x v="22"/>
    <s v="0"/>
    <s v="CASH"/>
    <s v="PCRP/106802"/>
    <s v="Medford-Dep Clr"/>
    <n v="0"/>
  </r>
  <r>
    <x v="22"/>
    <s v="0"/>
    <s v="CASH"/>
    <s v="PCRP/106803"/>
    <s v="Medford-Wires In Clr"/>
    <n v="0"/>
  </r>
  <r>
    <x v="22"/>
    <s v="0"/>
    <s v="CASH"/>
    <s v="PCRP/106804"/>
    <s v="Medford-Wires Out Cl"/>
    <n v="0"/>
  </r>
  <r>
    <x v="22"/>
    <s v="0"/>
    <s v="CASH"/>
    <s v="PCRP/106900"/>
    <s v="PPW Direct Debit"/>
    <n v="0"/>
  </r>
  <r>
    <x v="22"/>
    <s v="0"/>
    <s v="CASH"/>
    <s v="PCRP/106903"/>
    <s v="PPW Direct Wires In"/>
    <n v="-35507.65"/>
  </r>
  <r>
    <x v="22"/>
    <s v="0"/>
    <s v="CASH"/>
    <s v="PCRP/106908"/>
    <s v="PPW Direct ZBA In"/>
    <n v="0"/>
  </r>
  <r>
    <x v="22"/>
    <s v="0"/>
    <s v="CASH"/>
    <s v="PCRP/106909"/>
    <s v="PPW Direct ZBA Out"/>
    <n v="0"/>
  </r>
  <r>
    <x v="22"/>
    <s v="0"/>
    <s v="CASH"/>
    <s v="PCRP/107030"/>
    <s v="GR Payroll Control"/>
    <n v="0"/>
  </r>
  <r>
    <x v="22"/>
    <s v="0"/>
    <s v="CASH"/>
    <s v="PCRP/107050"/>
    <s v="EW Payroll Control"/>
    <n v="0"/>
  </r>
  <r>
    <x v="22"/>
    <s v="0"/>
    <s v="CASH"/>
    <s v="PCRP/107300"/>
    <s v="DRIP"/>
    <n v="0"/>
  </r>
  <r>
    <x v="22"/>
    <s v="0"/>
    <s v="CASH"/>
    <s v="PCRP/108200"/>
    <s v="Centralia Const Trus"/>
    <n v="0"/>
  </r>
  <r>
    <x v="22"/>
    <s v="0"/>
    <s v="CASH"/>
    <s v="PCRP/108202"/>
    <s v="Centr Cns Trst-Dep C"/>
    <n v="0"/>
  </r>
  <r>
    <x v="22"/>
    <s v="0"/>
    <s v="CASH"/>
    <s v="PCRP/108203"/>
    <s v="Centr Cns Trst-Wire"/>
    <n v="0"/>
  </r>
  <r>
    <x v="22"/>
    <s v="0"/>
    <s v="CASH"/>
    <s v="PCRP/108204"/>
    <s v="Centr Cns Trst-Wire"/>
    <n v="0"/>
  </r>
  <r>
    <x v="22"/>
    <s v="0"/>
    <s v="CASH"/>
    <s v="PCRP/108300"/>
    <s v="Centralia Operating"/>
    <n v="0"/>
  </r>
  <r>
    <x v="22"/>
    <s v="0"/>
    <s v="CASH"/>
    <s v="PCRP/108303"/>
    <s v="Centr Op Trst-Wire I"/>
    <n v="0"/>
  </r>
  <r>
    <x v="22"/>
    <s v="0"/>
    <s v="CASH"/>
    <s v="PCRP/108304"/>
    <s v="Centr Op Trst-Wire O"/>
    <n v="0"/>
  </r>
  <r>
    <x v="22"/>
    <s v="0"/>
    <s v="CASH"/>
    <s v="PCRP/108306"/>
    <s v="Centr Op Trst-Misc C"/>
    <n v="0"/>
  </r>
  <r>
    <x v="22"/>
    <s v="0"/>
    <s v="CASH"/>
    <s v="PCRP/108500"/>
    <s v="Deposit and CP Pass"/>
    <n v="0"/>
  </r>
  <r>
    <x v="22"/>
    <s v="0"/>
    <s v="CASH"/>
    <s v="PCRP/108501"/>
    <s v="Comm Paper-Chk Clr"/>
    <n v="0"/>
  </r>
  <r>
    <x v="22"/>
    <s v="0"/>
    <s v="CASH"/>
    <s v="PCRP/108503"/>
    <s v="Dep/CP-Wires/ACH In"/>
    <n v="0"/>
  </r>
  <r>
    <x v="22"/>
    <s v="0"/>
    <s v="CASH"/>
    <s v="PCRP/108504"/>
    <s v="Dep/CP-Wires/ACH Out"/>
    <n v="0"/>
  </r>
  <r>
    <x v="22"/>
    <s v="0"/>
    <s v="CASH"/>
    <s v="PCRP/109000"/>
    <s v="EDI Recpt &amp; Disb"/>
    <n v="0"/>
  </r>
  <r>
    <x v="22"/>
    <s v="0"/>
    <s v="CASH"/>
    <s v="PCRP/109003"/>
    <s v="EDI-Wires/ACH In Clr"/>
    <n v="774376.3"/>
  </r>
  <r>
    <x v="22"/>
    <s v="0"/>
    <s v="CASH"/>
    <s v="PCRP/109004"/>
    <s v="EDI-Wires/ACH Out Cl"/>
    <n v="0"/>
  </r>
  <r>
    <x v="22"/>
    <s v="0"/>
    <s v="CASH"/>
    <s v="PCRP/109009"/>
    <s v="EDI - ZBA Out Clr"/>
    <n v="0"/>
  </r>
  <r>
    <x v="22"/>
    <s v="0"/>
    <s v="CASH"/>
    <s v="PCRP/109100"/>
    <s v="Internet Receipts"/>
    <n v="0"/>
  </r>
  <r>
    <x v="22"/>
    <s v="0"/>
    <s v="CASH"/>
    <s v="PCRP/109103"/>
    <s v="Internet Wires In"/>
    <n v="0"/>
  </r>
  <r>
    <x v="22"/>
    <s v="0"/>
    <s v="CASH"/>
    <s v="PCRP/109108"/>
    <s v="Internet Rec ZBA In"/>
    <n v="0"/>
  </r>
  <r>
    <x v="22"/>
    <s v="0"/>
    <s v="CASH"/>
    <s v="PCRP/109109"/>
    <s v="Internet Rec ZBA Out"/>
    <n v="0"/>
  </r>
  <r>
    <x v="22"/>
    <s v="0"/>
    <s v="CASH"/>
    <s v="PCRP/110005"/>
    <s v="Ret Items-Bk Trans C"/>
    <n v="0"/>
  </r>
  <r>
    <x v="22"/>
    <s v="0"/>
    <s v="CASH"/>
    <s v="PCRP/110100"/>
    <s v="APS Return Items"/>
    <n v="0"/>
  </r>
  <r>
    <x v="22"/>
    <s v="0"/>
    <s v="CASH"/>
    <s v="PCRP/110103"/>
    <s v="APS Ret Item-Wire In"/>
    <n v="0"/>
  </r>
  <r>
    <x v="22"/>
    <s v="0"/>
    <s v="CASH"/>
    <s v="PCRP/110105"/>
    <s v="APS Ret Item-Bk Tran"/>
    <n v="0"/>
  </r>
  <r>
    <x v="22"/>
    <s v="0"/>
    <s v="CASH"/>
    <s v="PCRP/110205"/>
    <s v="Ret Item FSB-Bk Tran"/>
    <n v="0"/>
  </r>
  <r>
    <x v="22"/>
    <s v="0"/>
    <s v="CASH"/>
    <s v="PCRP/111000"/>
    <s v="Cust Acct -N. Umpqua"/>
    <n v="0"/>
  </r>
  <r>
    <x v="22"/>
    <s v="0"/>
    <s v="CASH"/>
    <s v="PCRP/111003"/>
    <s v="Custdl Acct-WiresIn"/>
    <n v="0"/>
  </r>
  <r>
    <x v="22"/>
    <s v="0"/>
    <s v="CASH"/>
    <s v="PCRP/111004"/>
    <s v="Custdl Acct-WireOut"/>
    <n v="0"/>
  </r>
  <r>
    <x v="22"/>
    <s v="0"/>
    <s v="CASH"/>
    <s v="PCRP/111100"/>
    <s v="Cust Acct -N. Umpqua"/>
    <n v="0"/>
  </r>
  <r>
    <x v="22"/>
    <s v="0"/>
    <s v="CASH"/>
    <s v="PCRP/111103"/>
    <s v="Custdl Acct-WiresIn"/>
    <n v="0"/>
  </r>
  <r>
    <x v="22"/>
    <s v="0"/>
    <s v="CASH"/>
    <s v="PCRP/111104"/>
    <s v="Custdl Acct-WireOut"/>
    <n v="0"/>
  </r>
  <r>
    <x v="22"/>
    <s v="0"/>
    <s v="CASH"/>
    <s v="PCRP/111200"/>
    <s v="Cust Acct -N. Umpqua"/>
    <n v="0"/>
  </r>
  <r>
    <x v="22"/>
    <s v="0"/>
    <s v="CASH"/>
    <s v="PCRP/111203"/>
    <s v="Custdl Acct-WiresIn"/>
    <n v="0"/>
  </r>
  <r>
    <x v="22"/>
    <s v="0"/>
    <s v="CASH"/>
    <s v="PCRP/111204"/>
    <s v="Custdl Acct-WireOut"/>
    <n v="0"/>
  </r>
  <r>
    <x v="22"/>
    <s v="0"/>
    <s v="CASH"/>
    <s v="PCRP/112000"/>
    <s v="Int Special Deposits"/>
    <n v="0"/>
  </r>
  <r>
    <x v="22"/>
    <s v="0"/>
    <s v="CASH"/>
    <s v="PCRP/112910"/>
    <s v="Cash(Euros)-JP Morgn"/>
    <n v="0"/>
  </r>
  <r>
    <x v="22"/>
    <s v="0"/>
    <s v="CASH"/>
    <s v="PCRP/112950"/>
    <s v="Cash-Bank Coal Mines"/>
    <n v="0"/>
  </r>
  <r>
    <x v="22"/>
    <s v="0"/>
    <s v="CASH"/>
    <s v="PCRP/112980"/>
    <s v="Held Checks Received"/>
    <n v="287786.17"/>
  </r>
  <r>
    <x v="22"/>
    <s v="0"/>
    <s v="CASH"/>
    <s v="PCRP/112985"/>
    <s v="Dep in Trans Accrual"/>
    <n v="0"/>
  </r>
  <r>
    <x v="22"/>
    <s v="0"/>
    <s v="CASH"/>
    <s v="PCRP/112995"/>
    <s v="Cash-Neg Cash Reclss"/>
    <n v="36948343.950000003"/>
  </r>
  <r>
    <x v="22"/>
    <s v="0"/>
    <s v="CASH"/>
    <s v="PCRP/112997"/>
    <s v="Cash-Bank Det Clrg"/>
    <n v="0"/>
  </r>
  <r>
    <x v="22"/>
    <s v="0"/>
    <s v="CASH"/>
    <s v="PCRP/112999"/>
    <s v="Cash-Bank Det Clrg"/>
    <n v="-7158.15"/>
  </r>
  <r>
    <x v="22"/>
    <s v="0"/>
    <s v="CASH"/>
    <s v="PCRP/131900"/>
    <s v="Cash - Reclss to BPA"/>
    <n v="0"/>
  </r>
  <r>
    <x v="22"/>
    <s v="0"/>
    <s v="CASH"/>
    <s v="PCRP/131901"/>
    <s v="Cash-Rcls to/frm RC"/>
    <n v="0"/>
  </r>
  <r>
    <x v="23"/>
    <s v="0"/>
    <s v="1340000/0"/>
    <s v="PCRP/112000"/>
    <s v="Int Special Deposits"/>
    <n v="0"/>
  </r>
  <r>
    <x v="23"/>
    <s v="0"/>
    <s v="1340000/0"/>
    <s v="PCRP/114503"/>
    <s v="Escrw Acct-1031 Asst"/>
    <n v="0"/>
  </r>
  <r>
    <x v="23"/>
    <s v="0"/>
    <s v="1340000/0"/>
    <s v="PCRP/114504"/>
    <s v="Escrw Acct-Asset Pur"/>
    <n v="0"/>
  </r>
  <r>
    <x v="23"/>
    <s v="0"/>
    <s v="1340000/0"/>
    <s v="PCRP/114520"/>
    <s v="Escrow Acct-BPA Agmt"/>
    <n v="0"/>
  </r>
  <r>
    <x v="23"/>
    <s v="0"/>
    <s v="1340000/0"/>
    <s v="PCRP/114900"/>
    <s v="BPA Restricted Cash"/>
    <n v="0"/>
  </r>
  <r>
    <x v="23"/>
    <s v="0"/>
    <s v="1340000/0"/>
    <s v="PCRP/114901"/>
    <s v="Restricted Cash-Rcls"/>
    <n v="0"/>
  </r>
  <r>
    <x v="23"/>
    <s v="0"/>
    <s v="1340000/0"/>
    <s v="PCRP/139804"/>
    <s v="Insurance Deposits"/>
    <n v="0"/>
  </r>
  <r>
    <x v="23"/>
    <s v="0"/>
    <s v="1340000/0"/>
    <s v="PCRP/139805"/>
    <s v="Margin Deposits"/>
    <n v="28300000"/>
  </r>
  <r>
    <x v="23"/>
    <s v="0"/>
    <s v="1340000/0"/>
    <s v="PCRP/139820"/>
    <s v="Performance Bond Dep"/>
    <n v="0"/>
  </r>
  <r>
    <x v="23"/>
    <s v="0"/>
    <s v="1340000/0"/>
    <s v="PCRP/139825"/>
    <s v="Mining Right Bid Dep"/>
    <n v="0"/>
  </r>
  <r>
    <x v="23"/>
    <s v="0"/>
    <s v="1340000/0"/>
    <s v="PCRP/139831"/>
    <s v="Marg Dep Net w/FAS"/>
    <n v="-28300000"/>
  </r>
  <r>
    <x v="24"/>
    <s v="0"/>
    <s v="WORKING FUNDS"/>
    <s v="PCRP/113000"/>
    <s v="Petty Cash"/>
    <n v="0"/>
  </r>
  <r>
    <x v="24"/>
    <s v="0"/>
    <s v="WORKING FUNDS"/>
    <s v="PCRP/114000"/>
    <s v="Working Funds"/>
    <n v="0"/>
  </r>
  <r>
    <x v="24"/>
    <s v="0"/>
    <s v="WORKING FUNDS"/>
    <s v="PCRP/114001"/>
    <s v="Trojan Oper Trust"/>
    <n v="0"/>
  </r>
  <r>
    <x v="24"/>
    <s v="0"/>
    <s v="WORKING FUNDS"/>
    <s v="PCRP/114002"/>
    <s v="Montana Colstrp Op T"/>
    <n v="0"/>
  </r>
  <r>
    <x v="24"/>
    <s v="0"/>
    <s v="WORKING FUNDS"/>
    <s v="PCRP/114003"/>
    <s v="Cholla Oper Trust"/>
    <n v="0"/>
  </r>
  <r>
    <x v="24"/>
    <s v="0"/>
    <s v="WORKING FUNDS"/>
    <s v="PCRP/114004"/>
    <s v="Yampa Oper Trust"/>
    <n v="0"/>
  </r>
  <r>
    <x v="24"/>
    <s v="0"/>
    <s v="WORKING FUNDS"/>
    <s v="PCRP/114005"/>
    <s v="Hayden Oper Trust"/>
    <n v="0"/>
  </r>
  <r>
    <x v="24"/>
    <s v="0"/>
    <s v="WORKING FUNDS"/>
    <s v="PCRP/114006"/>
    <s v="Hermiston Oper Trust"/>
    <n v="0"/>
  </r>
  <r>
    <x v="24"/>
    <s v="0"/>
    <s v="WORKING FUNDS"/>
    <s v="PCRP/114007"/>
    <s v="CMC Fund Advance"/>
    <n v="0"/>
  </r>
  <r>
    <x v="24"/>
    <s v="0"/>
    <s v="WORKING FUNDS"/>
    <s v="PCRP/114008"/>
    <s v="Glenrock Coal Fund B"/>
    <n v="0"/>
  </r>
  <r>
    <x v="25"/>
    <s v="0"/>
    <s v="1360000/0"/>
    <s v="PCRP/128200"/>
    <s v="Invest - Temp Cash"/>
    <n v="6276745.2700000033"/>
  </r>
  <r>
    <x v="25"/>
    <s v="0"/>
    <s v="1360000/0"/>
    <s v="PCRP/128221"/>
    <s v="Invest MM- Def Comp"/>
    <n v="0"/>
  </r>
  <r>
    <x v="25"/>
    <s v="0"/>
    <s v="1360000/0"/>
    <s v="PCRP/128222"/>
    <s v="Invest MM- SERP TFnd"/>
    <n v="20851.21"/>
  </r>
  <r>
    <x v="25"/>
    <s v="0"/>
    <s v="1360000/0"/>
    <s v="PCRP/131900"/>
    <s v="Cash - Reclss to BPA"/>
    <n v="0"/>
  </r>
  <r>
    <x v="26"/>
    <s v="0"/>
    <s v="NOTES RECEIVABLE"/>
    <s v="PCRP/156009"/>
    <s v="Notes Rec - Current"/>
    <n v="52492.75"/>
  </r>
  <r>
    <x v="26"/>
    <s v="0"/>
    <s v="NOTES RECEIVABLE"/>
    <s v="PCRP/156076"/>
    <s v="Emp Rec-NonCur-Clrg"/>
    <n v="0"/>
  </r>
  <r>
    <x v="26"/>
    <s v="0"/>
    <s v="NOTES RECEIVABLE"/>
    <s v="PCRP/156082"/>
    <s v="Emp Hous-Emp Relo"/>
    <n v="0"/>
  </r>
  <r>
    <x v="26"/>
    <s v="0"/>
    <s v="NOTES RECEIVABLE"/>
    <s v="PCRP/156083"/>
    <s v="Emp Hous-Imp Area Ho"/>
    <n v="0"/>
  </r>
  <r>
    <x v="27"/>
    <s v="0"/>
    <s v="1420000/0"/>
    <s v="PCRP/115000"/>
    <s v="Cust A/R-Elect"/>
    <n v="309646438.13"/>
  </r>
  <r>
    <x v="27"/>
    <s v="0"/>
    <s v="1420000/0"/>
    <s v="PCRP/115025"/>
    <s v="A/R-Cust-Pend"/>
    <n v="0"/>
  </r>
  <r>
    <x v="27"/>
    <s v="0"/>
    <s v="1420000/0"/>
    <s v="PCRP/115050"/>
    <s v="A/R-Cust Srv Dep"/>
    <n v="0"/>
  </r>
  <r>
    <x v="27"/>
    <s v="0"/>
    <s v="1420000/0"/>
    <s v="PCRP/115100"/>
    <s v="A/R-Wtr,Swr,Grbg"/>
    <n v="115736.86"/>
  </r>
  <r>
    <x v="27"/>
    <s v="0"/>
    <s v="1420000/0"/>
    <s v="PCRP/115175"/>
    <s v="A/R-Unident Cash"/>
    <n v="-78508.350000000006"/>
  </r>
  <r>
    <x v="27"/>
    <s v="0"/>
    <s v="1420000/0"/>
    <s v="PCRP/115200"/>
    <s v="A/R-Home Wiring"/>
    <n v="0"/>
  </r>
  <r>
    <x v="27"/>
    <s v="0"/>
    <s v="1420000/0"/>
    <s v="PCRP/115205"/>
    <s v="A/R-Home Wiring"/>
    <n v="0"/>
  </r>
  <r>
    <x v="27"/>
    <s v="0"/>
    <s v="1420000/0"/>
    <s v="PCRP/115225"/>
    <s v="A/R-Prod Sales"/>
    <n v="9367.17"/>
  </r>
  <r>
    <x v="27"/>
    <s v="0"/>
    <s v="1420000/0"/>
    <s v="PCRP/115275"/>
    <s v="A/R-Hassle Free"/>
    <n v="0"/>
  </r>
  <r>
    <x v="27"/>
    <s v="0"/>
    <s v="1420000/0"/>
    <s v="PCRP/115310"/>
    <s v="ESS Direct Access AR"/>
    <n v="180"/>
  </r>
  <r>
    <x v="27"/>
    <s v="0"/>
    <s v="1420000/0"/>
    <s v="PCRP/115315"/>
    <s v="ESS Dir Access Clr"/>
    <n v="4860"/>
  </r>
  <r>
    <x v="27"/>
    <s v="0"/>
    <s v="1420000/0"/>
    <s v="PCRP/115326"/>
    <s v="Op Acc Cust A/R Conv"/>
    <n v="0"/>
  </r>
  <r>
    <x v="27"/>
    <s v="0"/>
    <s v="1420000/0"/>
    <s v="PCRP/115399"/>
    <s v="DSM Loan Rec-Cur Ptn"/>
    <n v="24379.41"/>
  </r>
  <r>
    <x v="27"/>
    <s v="0"/>
    <s v="1420000/0"/>
    <s v="PCRP/115400"/>
    <s v="BPA Balancing-All St"/>
    <n v="0"/>
  </r>
  <r>
    <x v="27"/>
    <s v="0"/>
    <s v="1420000/0"/>
    <s v="PCRP/115420"/>
    <s v="On-The-Bill Fin Rec"/>
    <n v="6825.39"/>
  </r>
  <r>
    <x v="27"/>
    <s v="0"/>
    <s v="1420000/0"/>
    <s v="PCRP/115700"/>
    <s v="A/R-Wholesale-Regul"/>
    <n v="7833653.6900000004"/>
  </r>
  <r>
    <x v="27"/>
    <s v="0"/>
    <s v="1420000/0"/>
    <s v="PCRP/115710"/>
    <s v="Wholesale Trans Sale"/>
    <n v="10599657.050000001"/>
  </r>
  <r>
    <x v="27"/>
    <s v="0"/>
    <s v="1420000/0"/>
    <s v="PCRP/115715"/>
    <s v="Wholesale Tran Sales"/>
    <n v="0"/>
  </r>
  <r>
    <x v="27"/>
    <s v="0"/>
    <s v="1420000/0"/>
    <s v="PCRP/115720"/>
    <s v="C&amp;T Intracomp Recv"/>
    <n v="347482.07"/>
  </r>
  <r>
    <x v="27"/>
    <s v="0"/>
    <s v="1420000/0"/>
    <s v="PCRP/115721"/>
    <s v="Transm Intracomp Pay"/>
    <n v="-347482.07"/>
  </r>
  <r>
    <x v="27"/>
    <s v="0"/>
    <s v="1420000/0"/>
    <s v="PCRP/115750"/>
    <s v="A/R-WICR/RIS Offset"/>
    <n v="-1146318.08"/>
  </r>
  <r>
    <x v="27"/>
    <s v="0"/>
    <s v="1420000/0"/>
    <s v="PCRP/115751"/>
    <s v="A/R Whsle Ex Val Pur"/>
    <n v="13050114.449999999"/>
  </r>
  <r>
    <x v="27"/>
    <s v="0"/>
    <s v="1420000/0"/>
    <s v="PCRP/115800"/>
    <s v="A/R-Unmatch Paymnts"/>
    <n v="9634.06"/>
  </r>
  <r>
    <x v="27"/>
    <s v="0"/>
    <s v="1420000/0"/>
    <s v="PCRP/115850"/>
    <s v="A/R-Capacity/Options"/>
    <n v="0"/>
  </r>
  <r>
    <x v="27"/>
    <s v="0"/>
    <s v="1420000/0"/>
    <s v="PCRP/115890"/>
    <s v="Energy Var Rec Estm"/>
    <n v="0"/>
  </r>
  <r>
    <x v="27"/>
    <s v="0"/>
    <s v="1420000/0"/>
    <s v="PCRP/115980"/>
    <s v="Net Pwr Cost Rec Net"/>
    <n v="-17929690.43"/>
  </r>
  <r>
    <x v="27"/>
    <s v="0"/>
    <s v="1420000/0"/>
    <s v="PCRP/115990"/>
    <s v="Nt Pwr Cst Rc Est-Tr"/>
    <n v="7379370.6200000001"/>
  </r>
  <r>
    <x v="27"/>
    <s v="0"/>
    <s v="1420000/0"/>
    <s v="PCRP/115991"/>
    <s v="Net Pwr Cost Rec Est"/>
    <n v="513598.35"/>
  </r>
  <r>
    <x v="27"/>
    <s v="0"/>
    <s v="1420000/0"/>
    <s v="PCRP/115999"/>
    <s v="Net Pwr Cost Rec Est"/>
    <n v="46000161.950000003"/>
  </r>
  <r>
    <x v="27"/>
    <s v="0"/>
    <s v="1420000/0"/>
    <s v="PCRP/118177"/>
    <s v="Bad Dbt Resrv Transm"/>
    <n v="0"/>
  </r>
  <r>
    <x v="27"/>
    <s v="0"/>
    <s v="1420000/0"/>
    <s v="PCRP/162099"/>
    <s v="DSM Loan Rec-Reclass"/>
    <n v="-24379.41"/>
  </r>
  <r>
    <x v="28"/>
    <s v="0"/>
    <s v="EMPLOYEE RECEIVABLES"/>
    <s v="PCRP/116410"/>
    <s v="A/R - Employees"/>
    <n v="26206.1"/>
  </r>
  <r>
    <x v="28"/>
    <s v="0"/>
    <s v="EMPLOYEE RECEIVABLES"/>
    <s v="PCRP/116411"/>
    <s v="A/R - Employees"/>
    <n v="0"/>
  </r>
  <r>
    <x v="28"/>
    <s v="0"/>
    <s v="EMPLOYEE RECEIVABLES"/>
    <s v="PCRP/116412"/>
    <s v="Emp Pmt Ded-Misc Rec"/>
    <n v="2057.21"/>
  </r>
  <r>
    <x v="28"/>
    <s v="0"/>
    <s v="EMPLOYEE RECEIVABLES"/>
    <s v="PCRP/116413"/>
    <s v="Emp Pmt Ded-Advances"/>
    <n v="0"/>
  </r>
  <r>
    <x v="28"/>
    <s v="0"/>
    <s v="EMPLOYEE RECEIVABLES"/>
    <s v="PCRP/116414"/>
    <s v="Emp Pmt Ded-Loans"/>
    <n v="0"/>
  </r>
  <r>
    <x v="28"/>
    <s v="0"/>
    <s v="EMPLOYEE RECEIVABLES"/>
    <s v="PCRP/116415"/>
    <s v="Employee Advances"/>
    <n v="0"/>
  </r>
  <r>
    <x v="28"/>
    <s v="0"/>
    <s v="EMPLOYEE RECEIVABLES"/>
    <s v="PCRP/116419"/>
    <s v="Employee Adv -Recon"/>
    <n v="0"/>
  </r>
  <r>
    <x v="28"/>
    <s v="0"/>
    <s v="EMPLOYEE RECEIVABLES"/>
    <s v="PCRP/116429"/>
    <s v="Emp Loans-Recon Acco"/>
    <n v="0"/>
  </r>
  <r>
    <x v="28"/>
    <s v="0"/>
    <s v="EMPLOYEE RECEIVABLES"/>
    <s v="PCRP/116500"/>
    <s v="J.O. Rec-Non-Rec"/>
    <n v="0"/>
  </r>
  <r>
    <x v="28"/>
    <s v="0"/>
    <s v="EMPLOYEE RECEIVABLES"/>
    <s v="PCRP/116510"/>
    <s v="Intra Bus Seg A/R"/>
    <n v="0"/>
  </r>
  <r>
    <x v="28"/>
    <s v="0"/>
    <s v="EMPLOYEE RECEIVABLES"/>
    <s v="PCRP/116600"/>
    <s v="J. O.-Recon Acct"/>
    <n v="0"/>
  </r>
  <r>
    <x v="28"/>
    <s v="0"/>
    <s v="EMPLOYEE RECEIVABLES"/>
    <s v="PCRP/116650"/>
    <s v="Cash Call Clearing"/>
    <n v="0"/>
  </r>
  <r>
    <x v="28"/>
    <s v="0"/>
    <s v="EMPLOYEE RECEIVABLES"/>
    <s v="PCRP/116850"/>
    <s v="A/R - Other"/>
    <n v="0"/>
  </r>
  <r>
    <x v="28"/>
    <s v="0"/>
    <s v="EMPLOYEE RECEIVABLES"/>
    <s v="PCRP/116900"/>
    <s v="A/R - Other-Recon"/>
    <n v="-4636412.05"/>
  </r>
  <r>
    <x v="28"/>
    <s v="0"/>
    <s v="EMPLOYEE RECEIVABLES"/>
    <s v="PCRP/156076"/>
    <s v="Emp Rec-NonCur-Clrg"/>
    <n v="189768"/>
  </r>
  <r>
    <x v="29"/>
    <s v="0"/>
    <s v="CASH OVER &amp; SHORT"/>
    <s v="PCRP/115174"/>
    <s v="Cash Overs &amp; Shorts"/>
    <n v="103869.03"/>
  </r>
  <r>
    <x v="30"/>
    <s v="0"/>
    <s v="UNDIST WIRE TRANS"/>
    <s v="PCRP/115176"/>
    <s v="CSS-Unident Wires"/>
    <n v="0"/>
  </r>
  <r>
    <x v="31"/>
    <s v="0"/>
    <s v="A/R - PACIFICORP FOUNDATION"/>
    <s v="PCRP/116020"/>
    <s v="A/R-PCorp Foundation"/>
    <n v="0"/>
  </r>
  <r>
    <x v="32"/>
    <s v="0"/>
    <s v="1438000/0"/>
    <s v="PCRP/156001"/>
    <s v="Trade Rec-Noncur-Con"/>
    <n v="0"/>
  </r>
  <r>
    <x v="33"/>
    <s v="0"/>
    <s v="1440000/0"/>
    <s v="PCRP/118100"/>
    <s v="Prov D/Debts-Elec"/>
    <n v="-6036941.2699999996"/>
  </r>
  <r>
    <x v="33"/>
    <s v="0"/>
    <s v="1440000/0"/>
    <s v="PCRP/118150"/>
    <s v="Prov D/Debts-Other"/>
    <n v="-1815.5200000002515"/>
  </r>
  <r>
    <x v="33"/>
    <s v="0"/>
    <s v="1440000/0"/>
    <s v="PCRP/118155"/>
    <s v="Bad Debt Res Joint"/>
    <n v="0"/>
  </r>
  <r>
    <x v="33"/>
    <s v="0"/>
    <s v="1440000/0"/>
    <s v="PCRP/118156"/>
    <s v="Bad Debt Res Joint-U"/>
    <n v="0"/>
  </r>
  <r>
    <x v="33"/>
    <s v="0"/>
    <s v="1440000/0"/>
    <s v="PCRP/118157"/>
    <s v="Allow Bad Debt-Pole"/>
    <n v="-850233.09"/>
  </r>
  <r>
    <x v="33"/>
    <s v="0"/>
    <s v="1440000/0"/>
    <s v="PCRP/118160"/>
    <s v="Prov D/Debts-WICR"/>
    <n v="0"/>
  </r>
  <r>
    <x v="33"/>
    <s v="0"/>
    <s v="1440000/0"/>
    <s v="PCRP/118165"/>
    <s v="Prov D/Debts-Gen"/>
    <n v="0"/>
  </r>
  <r>
    <x v="33"/>
    <s v="0"/>
    <s v="1440000/0"/>
    <s v="PCRP/118168"/>
    <s v="Prov  for D/Debts"/>
    <n v="-72665.84"/>
  </r>
  <r>
    <x v="33"/>
    <s v="0"/>
    <s v="1440000/0"/>
    <s v="PCRP/118170"/>
    <s v="Prov D/Debts-New Pro"/>
    <n v="0"/>
  </r>
  <r>
    <x v="33"/>
    <s v="0"/>
    <s v="1440000/0"/>
    <s v="PCRP/118175"/>
    <s v="Allow for B/D-Trans"/>
    <n v="-56660.979999999981"/>
  </r>
  <r>
    <x v="33"/>
    <s v="0"/>
    <s v="1440000/0"/>
    <s v="PCRP/118190"/>
    <s v="Prov D/Debts-Wasatch"/>
    <n v="0"/>
  </r>
  <r>
    <x v="34"/>
    <s v="0"/>
    <s v="1450000/0"/>
    <s v="PCRP/116050"/>
    <s v="Interco Notes Rec-Cu"/>
    <n v="0"/>
  </r>
  <r>
    <x v="34"/>
    <s v="0"/>
    <s v="1450000/0"/>
    <s v="PCRP/116051"/>
    <s v="Intrco Notes Rec-PMI"/>
    <n v="0"/>
  </r>
  <r>
    <x v="34"/>
    <s v="0"/>
    <s v="1450000/0"/>
    <s v="PCRP/116120"/>
    <s v="InterCo A/R-SP(SPUK)"/>
    <n v="0"/>
  </r>
  <r>
    <x v="34"/>
    <s v="0"/>
    <s v="1450000/0"/>
    <s v="PCRP/116300"/>
    <s v="Intercomp Interest"/>
    <n v="0"/>
  </r>
  <r>
    <x v="34"/>
    <s v="0"/>
    <s v="1450000/0"/>
    <s v="PCRP/116301"/>
    <s v="IntrCo Int Rec - PMI"/>
    <n v="0"/>
  </r>
  <r>
    <x v="34"/>
    <s v="0"/>
    <s v="1450000/0"/>
    <s v="PCRP/116350"/>
    <s v="Interco Dividend Rec"/>
    <n v="0"/>
  </r>
  <r>
    <x v="34"/>
    <s v="0"/>
    <s v="1450000/0"/>
    <s v="PCRP/156025"/>
    <s v="Interco A/R-Noncurr"/>
    <n v="0"/>
  </r>
  <r>
    <x v="35"/>
    <s v="0"/>
    <s v="1460000/0"/>
    <s v="PCRP/116000"/>
    <s v="Interco A/R-Curr"/>
    <n v="-2.7939677238464355E-9"/>
  </r>
  <r>
    <x v="35"/>
    <s v="0"/>
    <s v="1460000/0"/>
    <s v="PCRP/116001"/>
    <s v="Intco A/R-Reg-NonReg"/>
    <n v="0"/>
  </r>
  <r>
    <x v="35"/>
    <s v="0"/>
    <s v="1460000/0"/>
    <s v="PCRP/116003"/>
    <s v="IC AR Reg-NonReg Con"/>
    <n v="0"/>
  </r>
  <r>
    <x v="35"/>
    <s v="0"/>
    <s v="1460000/0"/>
    <s v="PCRP/116007"/>
    <s v="Interco A/R-PowerCor"/>
    <n v="0"/>
  </r>
  <r>
    <x v="35"/>
    <s v="0"/>
    <s v="1460000/0"/>
    <s v="PCRP/116008"/>
    <s v="IntCo A/R-Hazelwood"/>
    <n v="0"/>
  </r>
  <r>
    <x v="35"/>
    <s v="0"/>
    <s v="1460000/0"/>
    <s v="PCRP/116010"/>
    <s v="IntCo A/R-PMI"/>
    <n v="0"/>
  </r>
  <r>
    <x v="35"/>
    <s v="0"/>
    <s v="1460000/0"/>
    <s v="PCRP/116011"/>
    <s v="IntCo A/R-BCC"/>
    <n v="167352.34"/>
  </r>
  <r>
    <x v="35"/>
    <s v="0"/>
    <s v="1460000/0"/>
    <s v="PCRP/116012"/>
    <s v="IntCo A/R-GCC"/>
    <n v="0"/>
  </r>
  <r>
    <x v="35"/>
    <s v="0"/>
    <s v="1460000/0"/>
    <s v="PCRP/116013"/>
    <s v="IntCo A/R-CMC"/>
    <n v="0"/>
  </r>
  <r>
    <x v="35"/>
    <s v="0"/>
    <s v="1460000/0"/>
    <s v="PCRP/116014"/>
    <s v="IntCo A/R-E West Min"/>
    <n v="0"/>
  </r>
  <r>
    <x v="35"/>
    <s v="0"/>
    <s v="1460000/0"/>
    <s v="PCRP/116016"/>
    <s v="I/C A/R-PPM(Transm)"/>
    <n v="0"/>
  </r>
  <r>
    <x v="35"/>
    <s v="0"/>
    <s v="1460000/0"/>
    <s v="PCRP/116020"/>
    <s v="A/R-PCorp Foundation"/>
    <n v="21465.14"/>
  </r>
  <r>
    <x v="35"/>
    <s v="0"/>
    <s v="1460000/0"/>
    <s v="PCRP/116120"/>
    <s v="InterCo A/R-SP(SPUK)"/>
    <n v="0"/>
  </r>
  <r>
    <x v="35"/>
    <s v="0"/>
    <s v="1460000/0"/>
    <s v="PCRP/116121"/>
    <s v="InterCo A/R-PECL"/>
    <n v="0"/>
  </r>
  <r>
    <x v="35"/>
    <s v="0"/>
    <s v="1460000/0"/>
    <s v="PCRP/116123"/>
    <s v="I/Co A/R-Neveda Pwr"/>
    <n v="38668.75"/>
  </r>
  <r>
    <x v="35"/>
    <s v="0"/>
    <s v="1460000/0"/>
    <s v="PCRP/116124"/>
    <s v="I/Co A/R-Sierra Pwr"/>
    <n v="13003.53"/>
  </r>
  <r>
    <x v="35"/>
    <s v="0"/>
    <s v="1460000/0"/>
    <s v="PCRP/116125"/>
    <s v="I/C A/R-BHEC (MEHC)"/>
    <n v="4148203.71"/>
  </r>
  <r>
    <x v="35"/>
    <s v="0"/>
    <s v="1460000/0"/>
    <s v="PCRP/116126"/>
    <s v="InterCo A/R - MEC"/>
    <n v="305372.96999999997"/>
  </r>
  <r>
    <x v="35"/>
    <s v="0"/>
    <s v="1460000/0"/>
    <s v="PCRP/116127"/>
    <s v="InterCo A/R - MHC"/>
    <n v="0"/>
  </r>
  <r>
    <x v="35"/>
    <s v="0"/>
    <s v="1460000/0"/>
    <s v="PCRP/116128"/>
    <s v="InterCo A/R-MEHC Ins"/>
    <n v="1899950.45"/>
  </r>
  <r>
    <x v="35"/>
    <s v="0"/>
    <s v="1460000/0"/>
    <s v="PCRP/116129"/>
    <s v="I/C A/R-NV Energy"/>
    <n v="285567.84000000003"/>
  </r>
  <r>
    <x v="35"/>
    <s v="0"/>
    <s v="1460000/0"/>
    <s v="PCRP/116150"/>
    <s v="InterCo A/R-SolarXIX"/>
    <n v="7.05"/>
  </r>
  <r>
    <x v="35"/>
    <s v="0"/>
    <s v="1460000/0"/>
    <s v="PCRP/116151"/>
    <s v="InterCo A/R-SolarXX"/>
    <n v="7.05"/>
  </r>
  <r>
    <x v="35"/>
    <s v="0"/>
    <s v="1460000/0"/>
    <s v="PCRP/116152"/>
    <s v="I/C A/R-MidAm Centrl"/>
    <n v="319865.76"/>
  </r>
  <r>
    <x v="35"/>
    <s v="0"/>
    <s v="1460000/0"/>
    <s v="PCRP/116154"/>
    <s v="I/C A/R-BHE SE Trans"/>
    <n v="0"/>
  </r>
  <r>
    <x v="35"/>
    <s v="0"/>
    <s v="1460000/0"/>
    <s v="PCRP/116155"/>
    <s v="I/C A/R-TX Jumbo Rd"/>
    <n v="21900.45"/>
  </r>
  <r>
    <x v="35"/>
    <s v="0"/>
    <s v="1460000/0"/>
    <s v="PCRP/116156"/>
    <s v="I/C A/R-Wailuku Invs"/>
    <n v="11.04"/>
  </r>
  <r>
    <x v="35"/>
    <s v="0"/>
    <s v="1460000/0"/>
    <s v="PCRP/116161"/>
    <s v="InterCo A/R-Metal"/>
    <n v="302.45"/>
  </r>
  <r>
    <x v="35"/>
    <s v="0"/>
    <s v="1460000/0"/>
    <s v="PCRP/116162"/>
    <s v="I/C A/R-BHE Canada"/>
    <n v="0"/>
  </r>
  <r>
    <x v="35"/>
    <s v="0"/>
    <s v="1460000/0"/>
    <s v="PCRP/116163"/>
    <s v="I/C A/R-BHE Canada"/>
    <n v="1378779.61"/>
  </r>
  <r>
    <x v="35"/>
    <s v="0"/>
    <s v="1460000/0"/>
    <s v="PCRP/116164"/>
    <s v="I/C A/R-Pinyon Pines"/>
    <n v="2.59"/>
  </r>
  <r>
    <x v="35"/>
    <s v="0"/>
    <s v="1460000/0"/>
    <s v="PCRP/116165"/>
    <s v="I/C A/R-Pinyon Pines"/>
    <n v="6.24"/>
  </r>
  <r>
    <x v="35"/>
    <s v="0"/>
    <s v="1460000/0"/>
    <s v="PCRP/116166"/>
    <s v="I/C A/R-Bishop Hill"/>
    <n v="0"/>
  </r>
  <r>
    <x v="35"/>
    <s v="0"/>
    <s v="1460000/0"/>
    <s v="PCRP/116167"/>
    <s v="I/C A/R-MidWest Pwr"/>
    <n v="0"/>
  </r>
  <r>
    <x v="35"/>
    <s v="0"/>
    <s v="1460000/0"/>
    <s v="PCRP/116168"/>
    <s v="I/C A/R-Topaz Solar"/>
    <n v="1.86"/>
  </r>
  <r>
    <x v="35"/>
    <s v="0"/>
    <s v="1460000/0"/>
    <s v="PCRP/116170"/>
    <s v="IntrCo A/R-Kern Rvr"/>
    <n v="412631.28"/>
  </r>
  <r>
    <x v="35"/>
    <s v="0"/>
    <s v="1460000/0"/>
    <s v="PCRP/116171"/>
    <s v="I/C A/R-CalEnr Op Co"/>
    <n v="35611.08"/>
  </r>
  <r>
    <x v="35"/>
    <s v="0"/>
    <s v="1460000/0"/>
    <s v="PCRP/116172"/>
    <s v="InterCo A/R - NNG"/>
    <n v="45539.42"/>
  </r>
  <r>
    <x v="35"/>
    <s v="0"/>
    <s v="1460000/0"/>
    <s v="PCRP/116173"/>
    <s v="InterCo A/R - HomeSv"/>
    <n v="41195.96"/>
  </r>
  <r>
    <x v="35"/>
    <s v="0"/>
    <s v="1460000/0"/>
    <s v="PCRP/116174"/>
    <s v="IntrCo A/R-MdWst Cap"/>
    <n v="147.38999999999999"/>
  </r>
  <r>
    <x v="35"/>
    <s v="0"/>
    <s v="1460000/0"/>
    <s v="PCRP/116175"/>
    <s v="IntrCo A/R-MCS"/>
    <n v="27188.05"/>
  </r>
  <r>
    <x v="35"/>
    <s v="0"/>
    <s v="1460000/0"/>
    <s v="PCRP/116176"/>
    <s v="IntrCo A/R-MEHC Invs"/>
    <n v="0"/>
  </r>
  <r>
    <x v="35"/>
    <s v="0"/>
    <s v="1460000/0"/>
    <s v="PCRP/116177"/>
    <s v="IntrCo A/R-Cordova"/>
    <n v="1199.1199999999999"/>
  </r>
  <r>
    <x v="35"/>
    <s v="0"/>
    <s v="1460000/0"/>
    <s v="PCRP/116178"/>
    <s v="IntrCo A/R-N.Pwr Hdg"/>
    <n v="2444.9699999999998"/>
  </r>
  <r>
    <x v="35"/>
    <s v="0"/>
    <s v="1460000/0"/>
    <s v="PCRP/116179"/>
    <s v="IntrCo A/R-CE Philip"/>
    <n v="150782.12"/>
  </r>
  <r>
    <x v="35"/>
    <s v="0"/>
    <s v="1460000/0"/>
    <s v="PCRP/116180"/>
    <s v="I/C A/R-BHE U.S. Trn"/>
    <n v="215636.77"/>
  </r>
  <r>
    <x v="35"/>
    <s v="0"/>
    <s v="1460000/0"/>
    <s v="PCRP/116181"/>
    <s v="InterCo A/R-MEHC-L01"/>
    <n v="0"/>
  </r>
  <r>
    <x v="35"/>
    <s v="0"/>
    <s v="1460000/0"/>
    <s v="PCRP/116182"/>
    <s v="I/C A/R-BHE America"/>
    <n v="0"/>
  </r>
  <r>
    <x v="35"/>
    <s v="0"/>
    <s v="1460000/0"/>
    <s v="PCRP/116183"/>
    <s v="I/C A/R-BHE Texas Tr"/>
    <n v="8205.39"/>
  </r>
  <r>
    <x v="35"/>
    <s v="0"/>
    <s v="1460000/0"/>
    <s v="PCRP/116184"/>
    <s v="I/C A/R-MidWest Pwr"/>
    <n v="0"/>
  </r>
  <r>
    <x v="35"/>
    <s v="0"/>
    <s v="1460000/0"/>
    <s v="PCRP/116185"/>
    <s v="InterCo A/R-MEHC-L05"/>
    <n v="0"/>
  </r>
  <r>
    <x v="35"/>
    <s v="0"/>
    <s v="1460000/0"/>
    <s v="PCRP/116186"/>
    <s v="InterCo A/R-MEHC-LP1"/>
    <n v="0"/>
  </r>
  <r>
    <x v="35"/>
    <s v="0"/>
    <s v="1460000/0"/>
    <s v="PCRP/116187"/>
    <s v="I/C A/R-BHE Renewabl"/>
    <n v="31343.01"/>
  </r>
  <r>
    <x v="35"/>
    <s v="0"/>
    <s v="1460000/0"/>
    <s v="PCRP/116188"/>
    <s v="IntrCoA/R-IowaRealty"/>
    <n v="5395.62"/>
  </r>
  <r>
    <x v="35"/>
    <s v="0"/>
    <s v="1460000/0"/>
    <s v="PCRP/116190"/>
    <s v="InterCo A/R-Brkshire"/>
    <n v="482643"/>
  </r>
  <r>
    <x v="35"/>
    <s v="0"/>
    <s v="1460000/0"/>
    <s v="PCRP/116200"/>
    <s v="I/C A/R Recl to A/P"/>
    <n v="8584109.2799999993"/>
  </r>
  <r>
    <x v="35"/>
    <s v="0"/>
    <s v="1460000/0"/>
    <s v="PCRP/116219"/>
    <s v="Affil A/R at EWMC"/>
    <n v="3436505"/>
  </r>
  <r>
    <x v="35"/>
    <s v="0"/>
    <s v="1460000/0"/>
    <s v="PCRP/116261"/>
    <s v="I/C A/R Whls Pwr-Sie"/>
    <n v="0"/>
  </r>
  <r>
    <x v="35"/>
    <s v="0"/>
    <s v="1460000/0"/>
    <s v="PCRP/116262"/>
    <s v="I/C A/R Whls Pwr-Nev"/>
    <n v="0"/>
  </r>
  <r>
    <x v="35"/>
    <s v="0"/>
    <s v="1460000/0"/>
    <s v="PCRP/116271"/>
    <s v="I/C A/R Net Pwr-Sier"/>
    <n v="0"/>
  </r>
  <r>
    <x v="35"/>
    <s v="0"/>
    <s v="1460000/0"/>
    <s v="PCRP/116272"/>
    <s v="I/C A/R Net Pwr-Neva"/>
    <n v="186935"/>
  </r>
  <r>
    <x v="35"/>
    <s v="0"/>
    <s v="1460000/0"/>
    <s v="PCRP/116281"/>
    <s v="I/C A/R W/S Trns-Sie"/>
    <n v="6265"/>
  </r>
  <r>
    <x v="35"/>
    <s v="0"/>
    <s v="1460000/0"/>
    <s v="PCRP/116282"/>
    <s v="I/C A/R W/S Trns-Nev"/>
    <n v="0"/>
  </r>
  <r>
    <x v="36"/>
    <s v="116131"/>
    <s v="InterCo Fed Tax Rec -(Even Years) - MEHC"/>
    <s v="PCRP/116131"/>
    <s v="IntrCo Fed Tax Rec"/>
    <n v="128255989.27"/>
  </r>
  <r>
    <x v="36"/>
    <s v="116132"/>
    <s v="InterCo Fed Tax Rec -(Odd Years)- MEHC"/>
    <s v="PCRP/116132"/>
    <s v="IntrCo Fed Tax Rec"/>
    <n v="0.41"/>
  </r>
  <r>
    <x v="36"/>
    <s v="116133"/>
    <s v="InterCo State Tax Rec-(Even Years)- MEHC"/>
    <s v="PCRP/116133"/>
    <s v="IntrCo St Tax Rec"/>
    <n v="11425818.23"/>
  </r>
  <r>
    <x v="36"/>
    <s v="116134"/>
    <s v="InterCo State Tax Rec -(Odd Years)- MEHC"/>
    <s v="PCRP/116134"/>
    <s v="IntrCo St Tax Rec"/>
    <n v="-4.78"/>
  </r>
  <r>
    <x v="37"/>
    <s v="132003"/>
    <s v="PREPAID INSURANCE - PENSION TRUST LIABIL"/>
    <s v="PCRP/132003"/>
    <s v="Prep Ins-Pension Tru"/>
    <n v="0"/>
  </r>
  <r>
    <x v="37"/>
    <s v="132720"/>
    <s v="InterCo Prepaid Captive Prop Insur - Dor"/>
    <s v="PCRP/132720"/>
    <s v="I/C Prpd Prop Ins-Do"/>
    <n v="0"/>
  </r>
  <r>
    <x v="37"/>
    <s v="132721"/>
    <s v="InterCo Prepaid Captive Liab Insur - Dor"/>
    <s v="PCRP/132721"/>
    <s v="I/C Prpd Liab Ins-Do"/>
    <n v="0"/>
  </r>
  <r>
    <x v="38"/>
    <s v="132035"/>
    <s v="PREPAID HEDGE OPTION"/>
    <s v="PCRP/132035"/>
    <s v="Prepaid Hedge Option"/>
    <n v="0"/>
  </r>
  <r>
    <x v="38"/>
    <s v="132096"/>
    <s v="Prepaid RECs for RPS (WA)"/>
    <s v="PCRP/132096"/>
    <s v="Prpd RECs-RPS (WA)"/>
    <n v="-61209.45"/>
  </r>
  <r>
    <x v="39"/>
    <s v="116021"/>
    <s v="InterCo Federal Tax Rec - (Even Years)"/>
    <s v="PCRP/116021"/>
    <s v="IntCo Fed Tx Rec-Evn"/>
    <n v="0"/>
  </r>
  <r>
    <x v="39"/>
    <s v="116022"/>
    <s v="PREPAYMENTS - TAXES"/>
    <s v="PCRP/116022"/>
    <s v="IntCo Fed Tx Rec-Odd"/>
    <n v="0"/>
  </r>
  <r>
    <x v="39"/>
    <s v="116023"/>
    <s v="InterCo State Tax Rec - (Even Years)"/>
    <s v="PCRP/116023"/>
    <s v="IntCo Ste Tx Rec-Evn"/>
    <n v="0"/>
  </r>
  <r>
    <x v="39"/>
    <s v="116024"/>
    <s v="Inte Co TX Ste-Odd"/>
    <s v="PCRP/116024"/>
    <s v="IntCo Ste Tx Rec-Odd"/>
    <n v="0"/>
  </r>
  <r>
    <x v="39"/>
    <s v="116040"/>
    <s v="INTERCO TAX RECEIVABLE-PHI"/>
    <s v="PCRP/116040"/>
    <s v="IntCo Tax Rec - PHI"/>
    <n v="0"/>
  </r>
  <r>
    <x v="39"/>
    <s v="116131"/>
    <s v="InterCo Fed Tax Rec -(Even Years) - MEHC"/>
    <s v="PCRP/116131"/>
    <s v="IntrCo Fed Tax Rec"/>
    <n v="0"/>
  </r>
  <r>
    <x v="39"/>
    <s v="116132"/>
    <s v="IntrCo FED Tax Rec"/>
    <s v="PCRP/116132"/>
    <s v="IntrCo Fed Tax Rec"/>
    <n v="0"/>
  </r>
  <r>
    <x v="39"/>
    <s v="116133"/>
    <s v="IntrCo State Tax Rec"/>
    <s v="PCRP/116133"/>
    <s v="IntrCo St Tax Rec"/>
    <n v="0"/>
  </r>
  <r>
    <x v="39"/>
    <s v="116134"/>
    <s v="IntrCo State Tax Rec"/>
    <s v="PCRP/116134"/>
    <s v="IntrCo St Tax Rec"/>
    <n v="0"/>
  </r>
  <r>
    <x v="39"/>
    <s v="116726"/>
    <s v="Curr Fed/State Inc Tax Rec FY06 (PHI)"/>
    <s v="PCRP/116726"/>
    <s v="Cur Fed/St Tax Rec"/>
    <n v="0"/>
  </r>
  <r>
    <x v="39"/>
    <s v="116806"/>
    <s v="Current federal tax correction asset"/>
    <s v="PCRP/116806"/>
    <s v="Cur fed tx cor asset"/>
    <n v="0"/>
  </r>
  <r>
    <x v="39"/>
    <s v="116807"/>
    <s v="Current federal interest tax correction"/>
    <s v="PCRP/116807"/>
    <s v="Cur fed int tx corr"/>
    <n v="0"/>
  </r>
  <r>
    <x v="39"/>
    <s v="116826"/>
    <s v="Current state tax correction asset"/>
    <s v="PCRP/116826"/>
    <s v="Curr state tax corre"/>
    <n v="0"/>
  </r>
  <r>
    <x v="39"/>
    <s v="116827"/>
    <s v="Current state interest tax correction as"/>
    <s v="PCRP/116827"/>
    <s v="Curr st int tx corr"/>
    <n v="0"/>
  </r>
  <r>
    <x v="39"/>
    <s v="210790"/>
    <s v="InterCo Tax Rec (FERC Reclass)"/>
    <s v="PCRP/210790"/>
    <s v="IntrCo Tx Rec-FERC"/>
    <n v="0"/>
  </r>
  <r>
    <x v="40"/>
    <s v="132303"/>
    <s v="PREPAID INTEREST COMPANY - OWNED LIFE IN"/>
    <s v="PCRP/132303"/>
    <s v="Prep Int-COLI's"/>
    <n v="2553080.7700000005"/>
  </r>
  <r>
    <x v="40"/>
    <s v="132304"/>
    <s v="Prepaid Interest - SERP Life Insurance"/>
    <s v="PCRP/132304"/>
    <s v="Prepd Int - SERP Ins"/>
    <n v="0"/>
  </r>
  <r>
    <x v="40"/>
    <s v="203000"/>
    <s v="CENTRALIA COAL MINE PREPAID NONRATE"/>
    <s v="PCRP/203000"/>
    <s v="Disc on S/Term Secs"/>
    <n v="472.22000000000116"/>
  </r>
  <r>
    <x v="41"/>
    <s v="0"/>
    <s v="INTEREST &amp; DIVIDENDS RECEIVABLE"/>
    <s v="PCRP/116430"/>
    <s v="Int /Div Receivable"/>
    <n v="0"/>
  </r>
  <r>
    <x v="41"/>
    <s v="0"/>
    <s v="INTEREST &amp; DIVIDENDS RECEIVABLE"/>
    <s v="PCRP/116431"/>
    <s v="Int/Div Rec-Converse"/>
    <n v="0"/>
  </r>
  <r>
    <x v="41"/>
    <s v="0"/>
    <s v="INTEREST &amp; DIVIDENDS RECEIVABLE"/>
    <s v="PCRP/116432"/>
    <s v="Int/Div Rec-Lincoln"/>
    <n v="0"/>
  </r>
  <r>
    <x v="41"/>
    <s v="0"/>
    <s v="INTEREST &amp; DIVIDENDS RECEIVABLE"/>
    <s v="PCRP/116433"/>
    <s v="Int/Div Rec-Sweetwat"/>
    <n v="0"/>
  </r>
  <r>
    <x v="41"/>
    <s v="0"/>
    <s v="INTEREST &amp; DIVIDENDS RECEIVABLE"/>
    <s v="PCRP/116434"/>
    <s v="Int/Div Rec-Emery Co"/>
    <n v="0"/>
  </r>
  <r>
    <x v="41"/>
    <s v="0"/>
    <s v="INTEREST &amp; DIVIDENDS RECEIVABLE"/>
    <s v="PCRP/116435"/>
    <s v="Int Rec-Margin Accou"/>
    <n v="0"/>
  </r>
  <r>
    <x v="41"/>
    <s v="0"/>
    <s v="INTEREST &amp; DIVIDENDS RECEIVABLE"/>
    <s v="PCRP/116436"/>
    <s v="Int Rec-Dividend Acc"/>
    <n v="0"/>
  </r>
  <r>
    <x v="41"/>
    <s v="0"/>
    <s v="INTEREST &amp; DIVIDENDS RECEIVABLE"/>
    <s v="PCRP/116442"/>
    <s v="Int /Div Rec-Emery C"/>
    <n v="0"/>
  </r>
  <r>
    <x v="41"/>
    <s v="0"/>
    <s v="INTEREST &amp; DIVIDENDS RECEIVABLE"/>
    <s v="PCRP/116443"/>
    <s v="Int /Div Rec-Lincoln"/>
    <n v="0"/>
  </r>
  <r>
    <x v="41"/>
    <s v="0"/>
    <s v="INTEREST &amp; DIVIDENDS RECEIVABLE"/>
    <s v="PCRP/116444"/>
    <s v="Int /Div Rec-Amortiz"/>
    <n v="0"/>
  </r>
  <r>
    <x v="41"/>
    <s v="0"/>
    <s v="INTEREST &amp; DIVIDENDS RECEIVABLE"/>
    <s v="PCRP/116448"/>
    <s v="Intrst Rfnd Rec PCRB"/>
    <n v="0"/>
  </r>
  <r>
    <x v="41"/>
    <s v="0"/>
    <s v="INTEREST &amp; DIVIDENDS RECEIVABLE"/>
    <s v="PCRP/116449"/>
    <s v="Int /Div Rec-M Mrkt"/>
    <n v="0"/>
  </r>
  <r>
    <x v="41"/>
    <s v="0"/>
    <s v="INTEREST &amp; DIVIDENDS RECEIVABLE"/>
    <s v="PCRP/116807"/>
    <s v="Cur fed int tx corr"/>
    <n v="0"/>
  </r>
  <r>
    <x v="41"/>
    <s v="0"/>
    <s v="INTEREST &amp; DIVIDENDS RECEIVABLE"/>
    <s v="PCRP/116817"/>
    <s v="Cur fed int uncrt tx"/>
    <n v="0"/>
  </r>
  <r>
    <x v="41"/>
    <s v="0"/>
    <s v="INTEREST &amp; DIVIDENDS RECEIVABLE"/>
    <s v="PCRP/116827"/>
    <s v="Curr st int tx corr"/>
    <n v="0"/>
  </r>
  <r>
    <x v="41"/>
    <s v="0"/>
    <s v="INTEREST &amp; DIVIDENDS RECEIVABLE"/>
    <s v="PCRP/116837"/>
    <s v="Curr state int uncrt"/>
    <n v="0"/>
  </r>
  <r>
    <x v="42"/>
    <s v="0"/>
    <s v="Interest Receivable - Tax"/>
    <s v="PCRP/116807"/>
    <s v="Cur fed int tx corr"/>
    <n v="0"/>
  </r>
  <r>
    <x v="42"/>
    <s v="0"/>
    <s v="Interest Receivable - Tax"/>
    <s v="PCRP/116827"/>
    <s v="Curr st int tx corr"/>
    <n v="0"/>
  </r>
  <r>
    <x v="43"/>
    <s v="0"/>
    <s v="1720000/0"/>
    <s v="PCRP/116450"/>
    <s v="Rent Receivable"/>
    <n v="0"/>
  </r>
  <r>
    <x v="43"/>
    <s v="0"/>
    <s v="1720000/0"/>
    <s v="PCRP/116455"/>
    <s v="CSS Rent Receivable"/>
    <n v="34302.06"/>
  </r>
  <r>
    <x v="43"/>
    <s v="0"/>
    <s v="1720000/0"/>
    <s v="PCRP/116459"/>
    <s v="Rent Receivable-Reco"/>
    <n v="58832.46"/>
  </r>
  <r>
    <x v="43"/>
    <s v="0"/>
    <s v="1720000/0"/>
    <s v="PCRP/116460"/>
    <s v="Joint Use Rec-Recon"/>
    <n v="1725551.69"/>
  </r>
  <r>
    <x v="43"/>
    <s v="0"/>
    <s v="1720000/0"/>
    <s v="PCRP/116461"/>
    <s v="Accr Joint Use Rec"/>
    <n v="0"/>
  </r>
  <r>
    <x v="43"/>
    <s v="0"/>
    <s v="1720000/0"/>
    <s v="PCRP/116600"/>
    <s v="J. O.-Recon Acct"/>
    <n v="0"/>
  </r>
  <r>
    <x v="43"/>
    <s v="0"/>
    <s v="1720000/0"/>
    <s v="PCRP/118155"/>
    <s v="Bad Debt Res Joint"/>
    <n v="-55429.110000001267"/>
  </r>
  <r>
    <x v="43"/>
    <s v="0"/>
    <s v="1720000/0"/>
    <s v="PCRP/118156"/>
    <s v="Bad Debt Res Joint-U"/>
    <n v="5.3660187404602766E-11"/>
  </r>
  <r>
    <x v="43"/>
    <s v="0"/>
    <s v="1720000/0"/>
    <s v="PCRP/118157"/>
    <s v="Allow Bad Debt-Pole"/>
    <n v="0"/>
  </r>
  <r>
    <x v="43"/>
    <s v="0"/>
    <s v="1720000/0"/>
    <s v="PCRP/119460"/>
    <s v="Accr-Unbil Joint Use"/>
    <n v="139217.69999999966"/>
  </r>
  <r>
    <x v="43"/>
    <s v="0"/>
    <s v="1720000/0"/>
    <s v="PCRP/132101"/>
    <s v="OR-Prepaid Prop Tax"/>
    <n v="0"/>
  </r>
  <r>
    <x v="44"/>
    <s v="0"/>
    <s v="1730000/0"/>
    <s v="PCRP/118151"/>
    <s v="Bad Debt Res - Unbil"/>
    <n v="0"/>
  </r>
  <r>
    <x v="44"/>
    <s v="0"/>
    <s v="1730000/0"/>
    <s v="PCRP/118200"/>
    <s v="Dtfl Accts- Unbil PP"/>
    <n v="-287000"/>
  </r>
  <r>
    <x v="44"/>
    <s v="0"/>
    <s v="1730000/0"/>
    <s v="PCRP/118300"/>
    <s v="Dtfl Accts-Unbil RMP"/>
    <n v="-445000"/>
  </r>
  <r>
    <x v="44"/>
    <s v="0"/>
    <s v="1730000/0"/>
    <s v="PCRP/119000"/>
    <s v="Accr-Unbill Rev"/>
    <n v="0"/>
  </r>
  <r>
    <x v="44"/>
    <s v="0"/>
    <s v="1730000/0"/>
    <s v="PCRP/119005"/>
    <s v="Accrual- CARES-Calif"/>
    <n v="0"/>
  </r>
  <r>
    <x v="44"/>
    <s v="0"/>
    <s v="1730000/0"/>
    <s v="PCRP/119200"/>
    <s v="Accr-Unbill Rev - PP"/>
    <n v="95530000"/>
  </r>
  <r>
    <x v="44"/>
    <s v="0"/>
    <s v="1730000/0"/>
    <s v="PCRP/119300"/>
    <s v="Accr-Unbill Rev -RMP"/>
    <n v="148454000"/>
  </r>
  <r>
    <x v="44"/>
    <s v="0"/>
    <s v="1730000/0"/>
    <s v="PCRP/119460"/>
    <s v="Accr-Unbil Joint Use"/>
    <n v="0"/>
  </r>
  <r>
    <x v="44"/>
    <s v="0"/>
    <s v="1730000/0"/>
    <s v="PCRP/119461"/>
    <s v="Acc-Unbl Rev-Irr Dem"/>
    <n v="0"/>
  </r>
  <r>
    <x v="44"/>
    <s v="0"/>
    <s v="1730000/0"/>
    <s v="PCRP/119470"/>
    <s v="Accr-Unbill Trans Re"/>
    <n v="0"/>
  </r>
  <r>
    <x v="45"/>
    <s v="0"/>
    <s v="1740000/0"/>
    <s v="PCRP/116751"/>
    <s v="FIN 48-Fed-Cur"/>
    <n v="0"/>
  </r>
  <r>
    <x v="45"/>
    <s v="0"/>
    <s v="1740000/0"/>
    <s v="PCRP/116752"/>
    <s v="FIN 48-St-Cur"/>
    <n v="0"/>
  </r>
  <r>
    <x v="45"/>
    <s v="0"/>
    <s v="1740000/0"/>
    <s v="PCRP/116806"/>
    <s v="Cur fed tx cor asset"/>
    <n v="0"/>
  </r>
  <r>
    <x v="45"/>
    <s v="0"/>
    <s v="1740000/0"/>
    <s v="PCRP/116816"/>
    <s v="Curr fed uncr tx pos"/>
    <n v="0"/>
  </r>
  <r>
    <x v="45"/>
    <s v="0"/>
    <s v="1740000/0"/>
    <s v="PCRP/116826"/>
    <s v="Curr state tax corre"/>
    <n v="0"/>
  </r>
  <r>
    <x v="45"/>
    <s v="0"/>
    <s v="1740000/0"/>
    <s v="PCRP/116836"/>
    <s v="Curr st uncrtn tx ps"/>
    <n v="0"/>
  </r>
  <r>
    <x v="45"/>
    <s v="0"/>
    <s v="1740000/0"/>
    <s v="PCRP/134351"/>
    <s v="Misc Accr Assets-D.J"/>
    <n v="0"/>
  </r>
  <r>
    <x v="45"/>
    <s v="0"/>
    <s v="1740000/0"/>
    <s v="PCRP/137806"/>
    <s v="Curr def fed tx corr"/>
    <n v="0"/>
  </r>
  <r>
    <x v="45"/>
    <s v="0"/>
    <s v="1740000/0"/>
    <s v="PCRP/137816"/>
    <s v="Curr def fed uncrtn"/>
    <n v="0"/>
  </r>
  <r>
    <x v="45"/>
    <s v="0"/>
    <s v="1740000/0"/>
    <s v="PCRP/137826"/>
    <s v="Curr def st tx corr"/>
    <n v="0"/>
  </r>
  <r>
    <x v="45"/>
    <s v="0"/>
    <s v="1740000/0"/>
    <s v="PCRP/137836"/>
    <s v="Curr def st unctn tx"/>
    <n v="0"/>
  </r>
  <r>
    <x v="45"/>
    <s v="0"/>
    <s v="1740000/0"/>
    <s v="PCRP/139805"/>
    <s v="Margin Deposits"/>
    <n v="0"/>
  </r>
  <r>
    <x v="45"/>
    <s v="0"/>
    <s v="1740000/0"/>
    <s v="PCRP/139875"/>
    <s v="Green Tag Inventory"/>
    <n v="0"/>
  </r>
  <r>
    <x v="45"/>
    <s v="0"/>
    <s v="1740000/0"/>
    <s v="PCRP/139902"/>
    <s v="Wthr Derv Asset -Cur"/>
    <n v="0"/>
  </r>
  <r>
    <x v="45"/>
    <s v="0"/>
    <s v="1740000/0"/>
    <s v="PCRP/139903"/>
    <s v="SFAS 133 Trd Ast Cur"/>
    <n v="0"/>
  </r>
  <r>
    <x v="45"/>
    <s v="0"/>
    <s v="1740000/0"/>
    <s v="PCRP/139904"/>
    <s v="Aquila Weather Hedge"/>
    <n v="0"/>
  </r>
  <r>
    <x v="45"/>
    <s v="0"/>
    <s v="1740000/0"/>
    <s v="PCRP/139940"/>
    <s v="Frozen MTM Asset-Cur"/>
    <n v="180653"/>
  </r>
  <r>
    <x v="45"/>
    <s v="0"/>
    <s v="1740000/0"/>
    <s v="PCRP/241806"/>
    <s v="Cur fed tax cor liab"/>
    <n v="0"/>
  </r>
  <r>
    <x v="45"/>
    <s v="0"/>
    <s v="1740000/0"/>
    <s v="PCRP/241816"/>
    <s v="Cur fed uncrtn tx ps"/>
    <n v="0"/>
  </r>
  <r>
    <x v="45"/>
    <s v="0"/>
    <s v="1740000/0"/>
    <s v="PCRP/241826"/>
    <s v="Curr st tax cor liab"/>
    <n v="0"/>
  </r>
  <r>
    <x v="45"/>
    <s v="0"/>
    <s v="1740000/0"/>
    <s v="PCRP/241836"/>
    <s v="Cur st uncrtn tx pos"/>
    <n v="0"/>
  </r>
  <r>
    <x v="45"/>
    <s v="0"/>
    <s v="1740000/0"/>
    <s v="PCRP/241956"/>
    <s v="Cntr Cr Fed-Tax-IRHI"/>
    <n v="0"/>
  </r>
  <r>
    <x v="45"/>
    <s v="0"/>
    <s v="1740000/0"/>
    <s v="PCRP/241958"/>
    <s v="Cntr Cur St Tax-IRHI"/>
    <n v="0"/>
  </r>
  <r>
    <x v="45"/>
    <s v="0"/>
    <s v="1740000/0"/>
    <s v="PCRP/284806"/>
    <s v="Non-cur fed tax corr"/>
    <n v="0"/>
  </r>
  <r>
    <x v="45"/>
    <s v="0"/>
    <s v="1740000/0"/>
    <s v="PCRP/284816"/>
    <s v="Non-curr fed uncr tx"/>
    <n v="0"/>
  </r>
  <r>
    <x v="45"/>
    <s v="0"/>
    <s v="1740000/0"/>
    <s v="PCRP/284826"/>
    <s v="Non-cur st tax corr"/>
    <n v="0"/>
  </r>
  <r>
    <x v="45"/>
    <s v="0"/>
    <s v="1740000/0"/>
    <s v="PCRP/284836"/>
    <s v="Non-cur st uncer tx"/>
    <n v="0"/>
  </r>
  <r>
    <x v="45"/>
    <s v="0"/>
    <s v="1740000/0"/>
    <s v="PCRP/287806"/>
    <s v="Non-cur def fed tx"/>
    <n v="0"/>
  </r>
  <r>
    <x v="45"/>
    <s v="0"/>
    <s v="1740000/0"/>
    <s v="PCRP/287816"/>
    <s v="Non-cur def fed tx"/>
    <n v="0"/>
  </r>
  <r>
    <x v="45"/>
    <s v="0"/>
    <s v="1740000/0"/>
    <s v="PCRP/287826"/>
    <s v="Non-cur def st tx"/>
    <n v="0"/>
  </r>
  <r>
    <x v="45"/>
    <s v="0"/>
    <s v="1740000/0"/>
    <s v="PCRP/287836"/>
    <s v="Non-cur def st uncrn"/>
    <n v="0"/>
  </r>
  <r>
    <x v="46"/>
    <s v="0"/>
    <s v="DERIVATIVE INSTRUMENT ASSETS (FAS133)"/>
    <s v="PCRP/139901"/>
    <s v="FAS 133 Asset Cur"/>
    <n v="17949297.400000006"/>
  </r>
  <r>
    <x v="46"/>
    <s v="0"/>
    <s v="DERIVATIVE INSTRUMENT ASSETS (FAS133)"/>
    <s v="PCRP/139903"/>
    <s v="SFAS 133 Trd Ast Cur"/>
    <n v="0"/>
  </r>
  <r>
    <x v="46"/>
    <s v="0"/>
    <s v="DERIVATIVE INSTRUMENT ASSETS (FAS133)"/>
    <s v="PCRP/139915"/>
    <s v="FAS 133 Deriv Ast Cr"/>
    <n v="0"/>
  </r>
  <r>
    <x v="46"/>
    <s v="0"/>
    <s v="DERIVATIVE INSTRUMENT ASSETS (FAS133)"/>
    <s v="PCRP/185901"/>
    <s v="FAS 133 Asset NonCur"/>
    <n v="0"/>
  </r>
  <r>
    <x v="46"/>
    <s v="0"/>
    <s v="DERIVATIVE INSTRUMENT ASSETS (FAS133)"/>
    <s v="PCRP/185903"/>
    <s v="SFAS 133 Trd Ast-NCr"/>
    <n v="0"/>
  </r>
  <r>
    <x v="47"/>
    <s v="0"/>
    <s v="1751000/0"/>
    <s v="PCRP/185901"/>
    <s v="FAS 133 Asset NonCur"/>
    <n v="128978"/>
  </r>
  <r>
    <x v="47"/>
    <s v="0"/>
    <s v="1751000/0"/>
    <s v="PCRP/185903"/>
    <s v="SFAS 133 Trd Ast-NCr"/>
    <n v="0"/>
  </r>
  <r>
    <x v="47"/>
    <s v="0"/>
    <s v="1751000/0"/>
    <s v="PCRP/185915"/>
    <s v="FAS 133 Deriv NonCur"/>
    <n v="0"/>
  </r>
  <r>
    <x v="48"/>
    <s v="0"/>
    <s v="Valuation Allowance"/>
    <s v="PCRP/139911"/>
    <s v="FAS 133 Drv Net Asst"/>
    <n v="0"/>
  </r>
  <r>
    <x v="49"/>
    <s v="0"/>
    <s v="Goodwill"/>
    <s v="PCRP/185911"/>
    <s v="FAS 133 Asset NonCur"/>
    <n v="0"/>
  </r>
  <r>
    <x v="50"/>
    <s v="0"/>
    <s v="1810000/0"/>
    <s v="PCRP/183101"/>
    <s v="8 3/8% Jr Sub Deb Se"/>
    <n v="0"/>
  </r>
  <r>
    <x v="50"/>
    <s v="0"/>
    <s v="1810000/0"/>
    <s v="PCRP/183102"/>
    <s v="8.55% Jr Sub Deb Ser"/>
    <n v="0"/>
  </r>
  <r>
    <x v="50"/>
    <s v="0"/>
    <s v="1810000/0"/>
    <s v="PCRP/183103"/>
    <s v="8 1/4% QUIPS Ser A 6"/>
    <n v="0"/>
  </r>
  <r>
    <x v="50"/>
    <s v="0"/>
    <s v="1810000/0"/>
    <s v="PCRP/183104"/>
    <s v="QUIPS Ser B (PC II)"/>
    <n v="0"/>
  </r>
  <r>
    <x v="50"/>
    <s v="0"/>
    <s v="1810000/0"/>
    <s v="PCRP/183105"/>
    <s v="Emy Co. 1991 Rfnd PC"/>
    <n v="18215.549999999988"/>
  </r>
  <r>
    <x v="50"/>
    <s v="0"/>
    <s v="1810000/0"/>
    <s v="PCRP/183106"/>
    <s v="3.4% Lincoln Co.1991"/>
    <n v="31148.820000000007"/>
  </r>
  <r>
    <x v="50"/>
    <s v="0"/>
    <s v="1810000/0"/>
    <s v="PCRP/183107"/>
    <s v="PCRB - Forsyth 1/1/1"/>
    <n v="37364.559999999998"/>
  </r>
  <r>
    <x v="50"/>
    <s v="0"/>
    <s v="1810000/0"/>
    <s v="PCRP/183108"/>
    <s v="PCRB - Swtwtr A 1/1/"/>
    <n v="30349.75999999998"/>
  </r>
  <r>
    <x v="50"/>
    <s v="0"/>
    <s v="1810000/0"/>
    <s v="PCRP/183109"/>
    <s v="PCRB - Gillette 1/1/"/>
    <n v="32842.979999999996"/>
  </r>
  <r>
    <x v="50"/>
    <s v="0"/>
    <s v="1810000/0"/>
    <s v="PCRP/183110"/>
    <s v="PCRB - Swtwtr/Convrs"/>
    <n v="0"/>
  </r>
  <r>
    <x v="50"/>
    <s v="0"/>
    <s v="1810000/0"/>
    <s v="PCRP/183111"/>
    <s v="3.9% Sweetwater Co."/>
    <n v="0"/>
  </r>
  <r>
    <x v="50"/>
    <s v="0"/>
    <s v="1810000/0"/>
    <s v="PCRP/183112"/>
    <s v="4.125% City of Forsy"/>
    <n v="8178"/>
  </r>
  <r>
    <x v="50"/>
    <s v="0"/>
    <s v="1810000/0"/>
    <s v="PCRP/183113"/>
    <s v="Swtwtr 1990A (Rfnd 1"/>
    <n v="17595.880000000005"/>
  </r>
  <r>
    <x v="50"/>
    <s v="0"/>
    <s v="1810000/0"/>
    <s v="PCRP/183114"/>
    <s v="Swtwtr 1992A PCRB Du"/>
    <n v="8793.76"/>
  </r>
  <r>
    <x v="50"/>
    <s v="0"/>
    <s v="1810000/0"/>
    <s v="PCRP/183115"/>
    <s v="Convrs 1992 PCRB Due"/>
    <n v="27912.19"/>
  </r>
  <r>
    <x v="50"/>
    <s v="0"/>
    <s v="1810000/0"/>
    <s v="PCRP/183116"/>
    <s v="Swtwtr 1992B PCRB Du"/>
    <n v="8902.3000000000011"/>
  </r>
  <r>
    <x v="50"/>
    <s v="0"/>
    <s v="1810000/0"/>
    <s v="PCRP/183117"/>
    <s v="5.65% Emy 1993A PCRB"/>
    <n v="0"/>
  </r>
  <r>
    <x v="50"/>
    <s v="0"/>
    <s v="1810000/0"/>
    <s v="PCRP/183118"/>
    <s v="5 5/8% Emy 1993B PCR"/>
    <n v="0"/>
  </r>
  <r>
    <x v="50"/>
    <s v="0"/>
    <s v="1810000/0"/>
    <s v="PCRP/183119"/>
    <s v="5 5/8% Linc 1993 PCR"/>
    <n v="0"/>
  </r>
  <r>
    <x v="50"/>
    <s v="0"/>
    <s v="1810000/0"/>
    <s v="PCRP/183120"/>
    <s v="Swtwtr Flt Rte PCRB"/>
    <n v="168707.55000000002"/>
  </r>
  <r>
    <x v="50"/>
    <s v="0"/>
    <s v="1810000/0"/>
    <s v="PCRP/183121"/>
    <s v="Convrs Flt Rte PCRB"/>
    <n v="69250.91"/>
  </r>
  <r>
    <x v="50"/>
    <s v="0"/>
    <s v="1810000/0"/>
    <s v="PCRP/183122"/>
    <s v="Emy Flt Rte PCRB Ser"/>
    <n v="1079357.21"/>
  </r>
  <r>
    <x v="50"/>
    <s v="0"/>
    <s v="1810000/0"/>
    <s v="PCRP/183123"/>
    <s v="Carbon Flt Rte PCRB"/>
    <n v="68136.149999999994"/>
  </r>
  <r>
    <x v="50"/>
    <s v="0"/>
    <s v="1810000/0"/>
    <s v="PCRP/183124"/>
    <s v="Linc Flt Rte PCRB Se"/>
    <n v="139473.04999999999"/>
  </r>
  <r>
    <x v="50"/>
    <s v="0"/>
    <s v="1810000/0"/>
    <s v="PCRP/183125"/>
    <s v="Moffat Flt Rte PCRB"/>
    <n v="0"/>
  </r>
  <r>
    <x v="50"/>
    <s v="0"/>
    <s v="1810000/0"/>
    <s v="PCRP/183126"/>
    <s v="4.125% Converse Co."/>
    <n v="48089.060000000005"/>
  </r>
  <r>
    <x v="50"/>
    <s v="0"/>
    <s v="1810000/0"/>
    <s v="PCRP/183127"/>
    <s v="4.125% Lincoln Co."/>
    <n v="146848.65"/>
  </r>
  <r>
    <x v="50"/>
    <s v="0"/>
    <s v="1810000/0"/>
    <s v="PCRP/183128"/>
    <s v="Swtwtr Flt Rte PCRB"/>
    <n v="81929.25"/>
  </r>
  <r>
    <x v="50"/>
    <s v="0"/>
    <s v="1810000/0"/>
    <s v="PCRP/183129"/>
    <s v="Emy 6.15% PCRB Ser 1"/>
    <n v="0"/>
  </r>
  <r>
    <x v="50"/>
    <s v="0"/>
    <s v="1810000/0"/>
    <s v="PCRP/183130"/>
    <s v="6 3/4% FMB Due 4/1/2"/>
    <n v="0"/>
  </r>
  <r>
    <x v="50"/>
    <s v="0"/>
    <s v="1810000/0"/>
    <s v="PCRP/183131"/>
    <s v="5.65% FMB Due 11/1/2"/>
    <n v="0"/>
  </r>
  <r>
    <x v="50"/>
    <s v="0"/>
    <s v="1810000/0"/>
    <s v="PCRP/183132"/>
    <s v="Linc County Rate Swa"/>
    <n v="0"/>
  </r>
  <r>
    <x v="50"/>
    <s v="0"/>
    <s v="1810000/0"/>
    <s v="PCRP/183133"/>
    <s v="FMB 9 1/2% Due 5 20"/>
    <n v="0"/>
  </r>
  <r>
    <x v="50"/>
    <s v="0"/>
    <s v="1810000/0"/>
    <s v="PCRP/183134"/>
    <s v="FMB 9.5% Due 6 1 99"/>
    <n v="0"/>
  </r>
  <r>
    <x v="50"/>
    <s v="0"/>
    <s v="1810000/0"/>
    <s v="PCRP/183135"/>
    <s v="FMB-9 1/2% Due 9-1-9"/>
    <n v="0"/>
  </r>
  <r>
    <x v="50"/>
    <s v="0"/>
    <s v="1810000/0"/>
    <s v="PCRP/183136"/>
    <s v="FMB 9.48% Due 5 25 9"/>
    <n v="0"/>
  </r>
  <r>
    <x v="50"/>
    <s v="0"/>
    <s v="1810000/0"/>
    <s v="PCRP/183137"/>
    <s v="FMB 9.4% Due 6 1 99"/>
    <n v="0"/>
  </r>
  <r>
    <x v="50"/>
    <s v="0"/>
    <s v="1810000/0"/>
    <s v="PCRP/183138"/>
    <s v="FMB 8.59% Due 9 1 99"/>
    <n v="0"/>
  </r>
  <r>
    <x v="50"/>
    <s v="0"/>
    <s v="1810000/0"/>
    <s v="PCRP/183139"/>
    <s v="FMB 8.55% Due 8 10 9"/>
    <n v="0"/>
  </r>
  <r>
    <x v="50"/>
    <s v="0"/>
    <s v="1810000/0"/>
    <s v="PCRP/183140"/>
    <s v="MTN Ser B 8.90% Due"/>
    <n v="0"/>
  </r>
  <r>
    <x v="50"/>
    <s v="0"/>
    <s v="1810000/0"/>
    <s v="PCRP/183141"/>
    <s v="MTN Ser B 8.90% Due"/>
    <n v="0"/>
  </r>
  <r>
    <x v="50"/>
    <s v="0"/>
    <s v="1810000/0"/>
    <s v="PCRP/183142"/>
    <s v="MTN Ser B 8.88% Due"/>
    <n v="0"/>
  </r>
  <r>
    <x v="50"/>
    <s v="0"/>
    <s v="1810000/0"/>
    <s v="PCRP/183143"/>
    <s v="MTN Ser B 8.90% Due"/>
    <n v="0"/>
  </r>
  <r>
    <x v="50"/>
    <s v="0"/>
    <s v="1810000/0"/>
    <s v="PCRP/183144"/>
    <s v="MTN Ser.C 9% Due 9/1"/>
    <n v="0"/>
  </r>
  <r>
    <x v="50"/>
    <s v="0"/>
    <s v="1810000/0"/>
    <s v="PCRP/183145"/>
    <s v="MTN Ser.A 9.10% Due"/>
    <n v="0"/>
  </r>
  <r>
    <x v="50"/>
    <s v="0"/>
    <s v="1810000/0"/>
    <s v="PCRP/183146"/>
    <s v="MTN Ser.C 9.12% Due"/>
    <n v="0"/>
  </r>
  <r>
    <x v="50"/>
    <s v="0"/>
    <s v="1810000/0"/>
    <s v="PCRP/183147"/>
    <s v="MTN Ser.C 9.12% Due"/>
    <n v="0"/>
  </r>
  <r>
    <x v="50"/>
    <s v="0"/>
    <s v="1810000/0"/>
    <s v="PCRP/183148"/>
    <s v="MTN Ser.B 9.06% Due"/>
    <n v="0"/>
  </r>
  <r>
    <x v="50"/>
    <s v="0"/>
    <s v="1810000/0"/>
    <s v="PCRP/183149"/>
    <s v="MTN Ser.C 9.15% Due"/>
    <n v="0"/>
  </r>
  <r>
    <x v="50"/>
    <s v="0"/>
    <s v="1810000/0"/>
    <s v="PCRP/183150"/>
    <s v="MTN Ser.B 9.17% Due"/>
    <n v="0"/>
  </r>
  <r>
    <x v="50"/>
    <s v="0"/>
    <s v="1810000/0"/>
    <s v="PCRP/183151"/>
    <s v="MTN Ser.C 9.06% Due"/>
    <n v="0"/>
  </r>
  <r>
    <x v="50"/>
    <s v="0"/>
    <s v="1810000/0"/>
    <s v="PCRP/183152"/>
    <s v="MTN Ser.C 9.09% Due"/>
    <n v="0"/>
  </r>
  <r>
    <x v="50"/>
    <s v="0"/>
    <s v="1810000/0"/>
    <s v="PCRP/183153"/>
    <s v="MTN Ser.C 9.10% Due"/>
    <n v="0"/>
  </r>
  <r>
    <x v="50"/>
    <s v="0"/>
    <s v="1810000/0"/>
    <s v="PCRP/183154"/>
    <s v="MTN Ser.C 8.99% Due"/>
    <n v="0"/>
  </r>
  <r>
    <x v="50"/>
    <s v="0"/>
    <s v="1810000/0"/>
    <s v="PCRP/183155"/>
    <s v="MTN Ser.C 9.00% Due"/>
    <n v="0"/>
  </r>
  <r>
    <x v="50"/>
    <s v="0"/>
    <s v="1810000/0"/>
    <s v="PCRP/183156"/>
    <s v="MTN Ser.B 9.00% Due"/>
    <n v="0"/>
  </r>
  <r>
    <x v="50"/>
    <s v="0"/>
    <s v="1810000/0"/>
    <s v="PCRP/183157"/>
    <s v="MTN Ser.C 9.15% Due"/>
    <n v="0"/>
  </r>
  <r>
    <x v="50"/>
    <s v="0"/>
    <s v="1810000/0"/>
    <s v="PCRP/183158"/>
    <s v="MTN Ser.C 8.95% Due"/>
    <n v="0"/>
  </r>
  <r>
    <x v="50"/>
    <s v="0"/>
    <s v="1810000/0"/>
    <s v="PCRP/183159"/>
    <s v="MTN Ser.C 8.95% Due"/>
    <n v="0"/>
  </r>
  <r>
    <x v="50"/>
    <s v="0"/>
    <s v="1810000/0"/>
    <s v="PCRP/183160"/>
    <s v="MTN Ser.C 8.92% Due"/>
    <n v="0"/>
  </r>
  <r>
    <x v="50"/>
    <s v="0"/>
    <s v="1810000/0"/>
    <s v="PCRP/183161"/>
    <s v="MTN Ser.C 8.53% Due"/>
    <n v="26893.86"/>
  </r>
  <r>
    <x v="50"/>
    <s v="0"/>
    <s v="1810000/0"/>
    <s v="PCRP/183162"/>
    <s v="MTN Ser.C 8.29% Due"/>
    <n v="0"/>
  </r>
  <r>
    <x v="50"/>
    <s v="0"/>
    <s v="1810000/0"/>
    <s v="PCRP/183163"/>
    <s v="MTN Ser.C 8.375% Due"/>
    <n v="8964.9"/>
  </r>
  <r>
    <x v="50"/>
    <s v="0"/>
    <s v="1810000/0"/>
    <s v="PCRP/183164"/>
    <s v="MTN Ser.C 8.26% Due"/>
    <n v="7782.1799999999985"/>
  </r>
  <r>
    <x v="50"/>
    <s v="0"/>
    <s v="1810000/0"/>
    <s v="PCRP/183165"/>
    <s v="MTN Ser.C 8.27% Due"/>
    <n v="7161.43"/>
  </r>
  <r>
    <x v="50"/>
    <s v="0"/>
    <s v="1810000/0"/>
    <s v="PCRP/183166"/>
    <s v="MTN Ser.C 8.26% Due"/>
    <n v="0"/>
  </r>
  <r>
    <x v="50"/>
    <s v="0"/>
    <s v="1810000/0"/>
    <s v="PCRP/183167"/>
    <s v="MTN Ser.C 7.67% Due"/>
    <n v="0"/>
  </r>
  <r>
    <x v="50"/>
    <s v="0"/>
    <s v="1810000/0"/>
    <s v="PCRP/183168"/>
    <s v="MTN Ser.C 8.28% Due"/>
    <n v="0"/>
  </r>
  <r>
    <x v="50"/>
    <s v="0"/>
    <s v="1810000/0"/>
    <s v="PCRP/183169"/>
    <s v="MTN Ser.C 8.25% Due"/>
    <n v="0"/>
  </r>
  <r>
    <x v="50"/>
    <s v="0"/>
    <s v="1810000/0"/>
    <s v="PCRP/183170"/>
    <s v="MTN Ser.D 7.86% Due"/>
    <n v="0"/>
  </r>
  <r>
    <x v="50"/>
    <s v="0"/>
    <s v="1810000/0"/>
    <s v="PCRP/183171"/>
    <s v="MTN Ser.D 7.81% Due"/>
    <n v="0"/>
  </r>
  <r>
    <x v="50"/>
    <s v="0"/>
    <s v="1810000/0"/>
    <s v="PCRP/183174"/>
    <s v="MTN Ser.D 7.79% Due"/>
    <n v="0"/>
  </r>
  <r>
    <x v="50"/>
    <s v="0"/>
    <s v="1810000/0"/>
    <s v="PCRP/183177"/>
    <s v="MTN Ser.D 7.75% Due"/>
    <n v="0"/>
  </r>
  <r>
    <x v="50"/>
    <s v="0"/>
    <s v="1810000/0"/>
    <s v="PCRP/183185"/>
    <s v="MTN Ser.D 7.20% Due"/>
    <n v="0"/>
  </r>
  <r>
    <x v="50"/>
    <s v="0"/>
    <s v="1810000/0"/>
    <s v="PCRP/183186"/>
    <s v="MTN Ser.D 7.20% Due"/>
    <n v="0"/>
  </r>
  <r>
    <x v="50"/>
    <s v="0"/>
    <s v="1810000/0"/>
    <s v="PCRP/183187"/>
    <s v="MTN Ser.D 7.20% Due"/>
    <n v="0"/>
  </r>
  <r>
    <x v="50"/>
    <s v="0"/>
    <s v="1810000/0"/>
    <s v="PCRP/183188"/>
    <s v="MTN Ser.D 7.20% Due"/>
    <n v="0"/>
  </r>
  <r>
    <x v="50"/>
    <s v="0"/>
    <s v="1810000/0"/>
    <s v="PCRP/183189"/>
    <s v="MTN Ser.D 7.18% Due"/>
    <n v="0"/>
  </r>
  <r>
    <x v="50"/>
    <s v="0"/>
    <s v="1810000/0"/>
    <s v="PCRP/183190"/>
    <s v="MTN Ser.D 7.18% Due"/>
    <n v="0"/>
  </r>
  <r>
    <x v="50"/>
    <s v="0"/>
    <s v="1810000/0"/>
    <s v="PCRP/183191"/>
    <s v="MTN Ser.D 7.12% Due"/>
    <n v="0"/>
  </r>
  <r>
    <x v="50"/>
    <s v="0"/>
    <s v="1810000/0"/>
    <s v="PCRP/183192"/>
    <s v="MTN Ser.E 7.32% Due"/>
    <n v="0"/>
  </r>
  <r>
    <x v="50"/>
    <s v="0"/>
    <s v="1810000/0"/>
    <s v="PCRP/183193"/>
    <s v="MTN Ser.E 7.25% Due"/>
    <n v="0"/>
  </r>
  <r>
    <x v="50"/>
    <s v="0"/>
    <s v="1810000/0"/>
    <s v="PCRP/183194"/>
    <s v="MTN Ser.E 7.25% Due"/>
    <n v="0"/>
  </r>
  <r>
    <x v="50"/>
    <s v="0"/>
    <s v="1810000/0"/>
    <s v="PCRP/183195"/>
    <s v="MTN Ser.E 6.86% Due"/>
    <n v="0"/>
  </r>
  <r>
    <x v="50"/>
    <s v="0"/>
    <s v="1810000/0"/>
    <s v="PCRP/183196"/>
    <s v="MTN Ser.E 8.07% Due"/>
    <n v="17964.38"/>
  </r>
  <r>
    <x v="50"/>
    <s v="0"/>
    <s v="1810000/0"/>
    <s v="PCRP/183197"/>
    <s v="MTN Ser.E 7.21% Due"/>
    <n v="0"/>
  </r>
  <r>
    <x v="50"/>
    <s v="0"/>
    <s v="1810000/0"/>
    <s v="PCRP/183198"/>
    <s v="MTN Ser.E 7.14% Due"/>
    <n v="0"/>
  </r>
  <r>
    <x v="50"/>
    <s v="0"/>
    <s v="1810000/0"/>
    <s v="PCRP/183199"/>
    <s v="MTN Ser.E 7.43% Due"/>
    <n v="0"/>
  </r>
  <r>
    <x v="50"/>
    <s v="0"/>
    <s v="1810000/0"/>
    <s v="PCRP/183200"/>
    <s v="MTN Ser.E 8.12% Due"/>
    <n v="112278.18000000002"/>
  </r>
  <r>
    <x v="50"/>
    <s v="0"/>
    <s v="1810000/0"/>
    <s v="PCRP/183201"/>
    <s v="MTN Ser.E 8.11% Due"/>
    <n v="26946.410000000003"/>
  </r>
  <r>
    <x v="50"/>
    <s v="0"/>
    <s v="1810000/0"/>
    <s v="PCRP/183202"/>
    <s v="MTN Ser.E 8.05% Due"/>
    <n v="22455.82"/>
  </r>
  <r>
    <x v="50"/>
    <s v="0"/>
    <s v="1810000/0"/>
    <s v="PCRP/183203"/>
    <s v="MTN Ser.E 6.98% Due"/>
    <n v="0"/>
  </r>
  <r>
    <x v="50"/>
    <s v="0"/>
    <s v="1810000/0"/>
    <s v="PCRP/183204"/>
    <s v="MTN Ser.E 6.97% Due"/>
    <n v="0"/>
  </r>
  <r>
    <x v="50"/>
    <s v="0"/>
    <s v="1810000/0"/>
    <s v="PCRP/183205"/>
    <s v="MTN Ser.E 6.95% Due"/>
    <n v="0"/>
  </r>
  <r>
    <x v="50"/>
    <s v="0"/>
    <s v="1810000/0"/>
    <s v="PCRP/183206"/>
    <s v="MTN Ser.E 6.55% Due"/>
    <n v="0"/>
  </r>
  <r>
    <x v="50"/>
    <s v="0"/>
    <s v="1810000/0"/>
    <s v="PCRP/183207"/>
    <s v="MTN Ser.E 7.00% Due"/>
    <n v="0"/>
  </r>
  <r>
    <x v="50"/>
    <s v="0"/>
    <s v="1810000/0"/>
    <s v="PCRP/183208"/>
    <s v="MTN Ser.E 7.22% Due"/>
    <n v="0"/>
  </r>
  <r>
    <x v="50"/>
    <s v="0"/>
    <s v="1810000/0"/>
    <s v="PCRP/183209"/>
    <s v="MTN Ser.E 8.05% Due"/>
    <n v="33683.5"/>
  </r>
  <r>
    <x v="50"/>
    <s v="0"/>
    <s v="1810000/0"/>
    <s v="PCRP/183210"/>
    <s v="MTN Ser.E 6.97% Due"/>
    <n v="0"/>
  </r>
  <r>
    <x v="50"/>
    <s v="0"/>
    <s v="1810000/0"/>
    <s v="PCRP/183211"/>
    <s v="MTN Ser.E 7.27% Due"/>
    <n v="0"/>
  </r>
  <r>
    <x v="50"/>
    <s v="0"/>
    <s v="1810000/0"/>
    <s v="PCRP/183212"/>
    <s v="MTN Ser.E 6.54% Due"/>
    <n v="0"/>
  </r>
  <r>
    <x v="50"/>
    <s v="0"/>
    <s v="1810000/0"/>
    <s v="PCRP/183213"/>
    <s v="MTN Ser.E 6.51% Due"/>
    <n v="0"/>
  </r>
  <r>
    <x v="50"/>
    <s v="0"/>
    <s v="1810000/0"/>
    <s v="PCRP/183214"/>
    <s v="MTN Ser.E 7.11% Due"/>
    <n v="0"/>
  </r>
  <r>
    <x v="50"/>
    <s v="0"/>
    <s v="1810000/0"/>
    <s v="PCRP/183215"/>
    <s v="MTN Ser.E 8.08% Due"/>
    <n v="53909.770000000004"/>
  </r>
  <r>
    <x v="50"/>
    <s v="0"/>
    <s v="1810000/0"/>
    <s v="PCRP/183216"/>
    <s v="MTN Ser.E 8.08% Due"/>
    <n v="51836.81"/>
  </r>
  <r>
    <x v="50"/>
    <s v="0"/>
    <s v="1810000/0"/>
    <s v="PCRP/183217"/>
    <s v="MTN Ser.E 6.53% Due"/>
    <n v="0"/>
  </r>
  <r>
    <x v="50"/>
    <s v="0"/>
    <s v="1810000/0"/>
    <s v="PCRP/183218"/>
    <s v="MTN Ser.E 6.55% Due"/>
    <n v="0"/>
  </r>
  <r>
    <x v="50"/>
    <s v="0"/>
    <s v="1810000/0"/>
    <s v="PCRP/183219"/>
    <s v="MTN Ser.E 7.03% Due"/>
    <n v="0"/>
  </r>
  <r>
    <x v="50"/>
    <s v="0"/>
    <s v="1810000/0"/>
    <s v="PCRP/183220"/>
    <s v="MTN Ser.E 7.34% Due"/>
    <n v="0"/>
  </r>
  <r>
    <x v="50"/>
    <s v="0"/>
    <s v="1810000/0"/>
    <s v="PCRP/183221"/>
    <s v="MTN Ser.E 7.36% Due"/>
    <n v="0"/>
  </r>
  <r>
    <x v="50"/>
    <s v="0"/>
    <s v="1810000/0"/>
    <s v="PCRP/183222"/>
    <s v="MTN Ser.E 7.27% Due"/>
    <n v="0"/>
  </r>
  <r>
    <x v="50"/>
    <s v="0"/>
    <s v="1810000/0"/>
    <s v="PCRP/183223"/>
    <s v="MTN Ser.E 7.39% Due"/>
    <n v="0"/>
  </r>
  <r>
    <x v="50"/>
    <s v="0"/>
    <s v="1810000/0"/>
    <s v="PCRP/183224"/>
    <s v="MTN Ser.E 7.30% Due"/>
    <n v="0"/>
  </r>
  <r>
    <x v="50"/>
    <s v="0"/>
    <s v="1810000/0"/>
    <s v="PCRP/183225"/>
    <s v="MTN Ser.E 7.30% Due"/>
    <n v="0"/>
  </r>
  <r>
    <x v="50"/>
    <s v="0"/>
    <s v="1810000/0"/>
    <s v="PCRP/183226"/>
    <s v="MTN Ser.E 7.30% Due"/>
    <n v="0"/>
  </r>
  <r>
    <x v="50"/>
    <s v="0"/>
    <s v="1810000/0"/>
    <s v="PCRP/183227"/>
    <s v="MTN Ser.E 7.53% Due"/>
    <n v="0"/>
  </r>
  <r>
    <x v="50"/>
    <s v="0"/>
    <s v="1810000/0"/>
    <s v="PCRP/183228"/>
    <s v="MTN Ser.E 7.71% Due"/>
    <n v="0"/>
  </r>
  <r>
    <x v="50"/>
    <s v="0"/>
    <s v="1810000/0"/>
    <s v="PCRP/183229"/>
    <s v="MTN Ser.E 7.71% Due"/>
    <n v="0"/>
  </r>
  <r>
    <x v="50"/>
    <s v="0"/>
    <s v="1810000/0"/>
    <s v="PCRP/183230"/>
    <s v="MTN Ser.E 7.72% Due"/>
    <n v="0"/>
  </r>
  <r>
    <x v="50"/>
    <s v="0"/>
    <s v="1810000/0"/>
    <s v="PCRP/183231"/>
    <s v="MTN Ser.E 7.60% Due"/>
    <n v="0"/>
  </r>
  <r>
    <x v="50"/>
    <s v="0"/>
    <s v="1810000/0"/>
    <s v="PCRP/183232"/>
    <s v="MTN Ser.E 7.50% Due"/>
    <n v="0"/>
  </r>
  <r>
    <x v="50"/>
    <s v="0"/>
    <s v="1810000/0"/>
    <s v="PCRP/183233"/>
    <s v="MTN Ser.E 7.66% Due"/>
    <n v="0"/>
  </r>
  <r>
    <x v="50"/>
    <s v="0"/>
    <s v="1810000/0"/>
    <s v="PCRP/183234"/>
    <s v="MTN Ser.E 7.16% Due"/>
    <n v="0"/>
  </r>
  <r>
    <x v="50"/>
    <s v="0"/>
    <s v="1810000/0"/>
    <s v="PCRP/183235"/>
    <s v="MTN Ser.E 7.11% Due"/>
    <n v="0"/>
  </r>
  <r>
    <x v="50"/>
    <s v="0"/>
    <s v="1810000/0"/>
    <s v="PCRP/183236"/>
    <s v="MTN Ser.E 8.13% Due"/>
    <n v="0"/>
  </r>
  <r>
    <x v="50"/>
    <s v="0"/>
    <s v="1810000/0"/>
    <s v="PCRP/183237"/>
    <s v="MTN Ser.E 8.23% Due"/>
    <n v="10208.68"/>
  </r>
  <r>
    <x v="50"/>
    <s v="0"/>
    <s v="1810000/0"/>
    <s v="PCRP/183238"/>
    <s v="MTN Ser.E 7.13% Due"/>
    <n v="0"/>
  </r>
  <r>
    <x v="50"/>
    <s v="0"/>
    <s v="1810000/0"/>
    <s v="PCRP/183239"/>
    <s v="MTN Ser.E 7.07% Due"/>
    <n v="0"/>
  </r>
  <r>
    <x v="50"/>
    <s v="0"/>
    <s v="1810000/0"/>
    <s v="PCRP/183240"/>
    <s v="MTN Ser.E 7.40% Due"/>
    <n v="0"/>
  </r>
  <r>
    <x v="50"/>
    <s v="0"/>
    <s v="1810000/0"/>
    <s v="PCRP/183241"/>
    <s v="MTN Ser.E 7.43% Due"/>
    <n v="0"/>
  </r>
  <r>
    <x v="50"/>
    <s v="0"/>
    <s v="1810000/0"/>
    <s v="PCRP/183242"/>
    <s v="MTN Ser.E 7.43% Due"/>
    <n v="0"/>
  </r>
  <r>
    <x v="50"/>
    <s v="0"/>
    <s v="1810000/0"/>
    <s v="PCRP/183243"/>
    <s v="MTN Ser.E 6.99% Due"/>
    <n v="0"/>
  </r>
  <r>
    <x v="50"/>
    <s v="0"/>
    <s v="1810000/0"/>
    <s v="PCRP/183244"/>
    <s v="MTN Ser.E 7.36% Due"/>
    <n v="0"/>
  </r>
  <r>
    <x v="50"/>
    <s v="0"/>
    <s v="1810000/0"/>
    <s v="PCRP/183245"/>
    <s v="MTN Ser.E 6.97% Due"/>
    <n v="0"/>
  </r>
  <r>
    <x v="50"/>
    <s v="0"/>
    <s v="1810000/0"/>
    <s v="PCRP/183246"/>
    <s v="MTN Ser.E 8.23% Due"/>
    <n v="8166.9200000000019"/>
  </r>
  <r>
    <x v="50"/>
    <s v="0"/>
    <s v="1810000/0"/>
    <s v="PCRP/183247"/>
    <s v="MTN Ser.F 7.25% Due"/>
    <n v="0"/>
  </r>
  <r>
    <x v="50"/>
    <s v="0"/>
    <s v="1810000/0"/>
    <s v="PCRP/183248"/>
    <s v="MTN Ser.F 7.25% Due"/>
    <n v="0"/>
  </r>
  <r>
    <x v="50"/>
    <s v="0"/>
    <s v="1810000/0"/>
    <s v="PCRP/183249"/>
    <s v="MTN Ser.F 7.25% Due"/>
    <n v="0"/>
  </r>
  <r>
    <x v="50"/>
    <s v="0"/>
    <s v="1810000/0"/>
    <s v="PCRP/183250"/>
    <s v="MTN Ser.F 7.25% Due"/>
    <n v="0"/>
  </r>
  <r>
    <x v="50"/>
    <s v="0"/>
    <s v="1810000/0"/>
    <s v="PCRP/183251"/>
    <s v="MTN Ser.F 6.34% Due"/>
    <n v="0"/>
  </r>
  <r>
    <x v="50"/>
    <s v="0"/>
    <s v="1810000/0"/>
    <s v="PCRP/183252"/>
    <s v="MTN Ser.F 6.34% Due"/>
    <n v="0"/>
  </r>
  <r>
    <x v="50"/>
    <s v="0"/>
    <s v="1810000/0"/>
    <s v="PCRP/183253"/>
    <s v="MTN Ser.F 6.34% Due"/>
    <n v="0"/>
  </r>
  <r>
    <x v="50"/>
    <s v="0"/>
    <s v="1810000/0"/>
    <s v="PCRP/183254"/>
    <s v="MTN Ser.F 6.34% Due"/>
    <n v="0"/>
  </r>
  <r>
    <x v="50"/>
    <s v="0"/>
    <s v="1810000/0"/>
    <s v="PCRP/183255"/>
    <s v="MTN Ser.F 6.34% Due"/>
    <n v="0"/>
  </r>
  <r>
    <x v="50"/>
    <s v="0"/>
    <s v="1810000/0"/>
    <s v="PCRP/183256"/>
    <s v="MTN Ser.F 6.31% Due"/>
    <n v="0"/>
  </r>
  <r>
    <x v="50"/>
    <s v="0"/>
    <s v="1810000/0"/>
    <s v="PCRP/183257"/>
    <s v="MTN Ser.F 6.31% Due"/>
    <n v="0"/>
  </r>
  <r>
    <x v="50"/>
    <s v="0"/>
    <s v="1810000/0"/>
    <s v="PCRP/183258"/>
    <s v="MTN Ser.F 6.31% Due"/>
    <n v="0"/>
  </r>
  <r>
    <x v="50"/>
    <s v="0"/>
    <s v="1810000/0"/>
    <s v="PCRP/183259"/>
    <s v="MTN Ser.F 6.31% Due"/>
    <n v="0"/>
  </r>
  <r>
    <x v="50"/>
    <s v="0"/>
    <s v="1810000/0"/>
    <s v="PCRP/183260"/>
    <s v="MTN Ser.F 7.40% Due"/>
    <n v="0"/>
  </r>
  <r>
    <x v="50"/>
    <s v="0"/>
    <s v="1810000/0"/>
    <s v="PCRP/183261"/>
    <s v="MTN Ser.F 7.26% Due"/>
    <n v="70717.23"/>
  </r>
  <r>
    <x v="50"/>
    <s v="0"/>
    <s v="1810000/0"/>
    <s v="PCRP/183262"/>
    <s v="MTN Ser.F 7.26% Due"/>
    <n v="28810.639999999999"/>
  </r>
  <r>
    <x v="50"/>
    <s v="0"/>
    <s v="1810000/0"/>
    <s v="PCRP/183263"/>
    <s v="MTN Ser.F 5.85% Due"/>
    <n v="0"/>
  </r>
  <r>
    <x v="50"/>
    <s v="0"/>
    <s v="1810000/0"/>
    <s v="PCRP/183264"/>
    <s v="MTN Ser.F 5.85% Due"/>
    <n v="0"/>
  </r>
  <r>
    <x v="50"/>
    <s v="0"/>
    <s v="1810000/0"/>
    <s v="PCRP/183265"/>
    <s v="MTN Ser.F 5.85% Due"/>
    <n v="0"/>
  </r>
  <r>
    <x v="50"/>
    <s v="0"/>
    <s v="1810000/0"/>
    <s v="PCRP/183266"/>
    <s v="MTN Ser.F 5.85% Due"/>
    <n v="0"/>
  </r>
  <r>
    <x v="50"/>
    <s v="0"/>
    <s v="1810000/0"/>
    <s v="PCRP/183267"/>
    <s v="MTN Ser.F 6.02% Due"/>
    <n v="0"/>
  </r>
  <r>
    <x v="50"/>
    <s v="0"/>
    <s v="1810000/0"/>
    <s v="PCRP/183268"/>
    <s v="MTN Ser.F 6.05% Due"/>
    <n v="0"/>
  </r>
  <r>
    <x v="50"/>
    <s v="0"/>
    <s v="1810000/0"/>
    <s v="PCRP/183269"/>
    <s v="MTN Ser.F 6.05% Due"/>
    <n v="0"/>
  </r>
  <r>
    <x v="50"/>
    <s v="0"/>
    <s v="1810000/0"/>
    <s v="PCRP/183270"/>
    <s v="MTN Ser.F 6.05% Due"/>
    <n v="0"/>
  </r>
  <r>
    <x v="50"/>
    <s v="0"/>
    <s v="1810000/0"/>
    <s v="PCRP/183271"/>
    <s v="MTN Ser.F 6.05% Due"/>
    <n v="0"/>
  </r>
  <r>
    <x v="50"/>
    <s v="0"/>
    <s v="1810000/0"/>
    <s v="PCRP/183272"/>
    <s v="MTN Ser.F 7.23% Due"/>
    <n v="39648.78"/>
  </r>
  <r>
    <x v="50"/>
    <s v="0"/>
    <s v="1810000/0"/>
    <s v="PCRP/183273"/>
    <s v="MTN Ser.F 7.24% Due"/>
    <n v="79297.510000000009"/>
  </r>
  <r>
    <x v="50"/>
    <s v="0"/>
    <s v="1810000/0"/>
    <s v="PCRP/183274"/>
    <s v="MTN Ser.F 7.37% Due"/>
    <n v="0"/>
  </r>
  <r>
    <x v="50"/>
    <s v="0"/>
    <s v="1810000/0"/>
    <s v="PCRP/183275"/>
    <s v="MTN Ser.F 6.75% Due"/>
    <n v="11083.800000000001"/>
  </r>
  <r>
    <x v="50"/>
    <s v="0"/>
    <s v="1810000/0"/>
    <s v="PCRP/183276"/>
    <s v="MTN Ser.F 6.75% Due"/>
    <n v="4433.2299999999996"/>
  </r>
  <r>
    <x v="50"/>
    <s v="0"/>
    <s v="1810000/0"/>
    <s v="PCRP/183277"/>
    <s v="MTN Ser.F 6.72% Due"/>
    <n v="4433.2299999999996"/>
  </r>
  <r>
    <x v="50"/>
    <s v="0"/>
    <s v="1810000/0"/>
    <s v="PCRP/183278"/>
    <s v="MTN Ser.F 6.75% Due"/>
    <n v="44860.790000000008"/>
  </r>
  <r>
    <x v="50"/>
    <s v="0"/>
    <s v="1810000/0"/>
    <s v="PCRP/183279"/>
    <s v="MTN Ser.F 6.75% Due"/>
    <n v="35888.949999999997"/>
  </r>
  <r>
    <x v="50"/>
    <s v="0"/>
    <s v="1810000/0"/>
    <s v="PCRP/183280"/>
    <s v="MTN Ser.F 6.75% Due"/>
    <n v="26916.28"/>
  </r>
  <r>
    <x v="50"/>
    <s v="0"/>
    <s v="1810000/0"/>
    <s v="PCRP/183281"/>
    <s v="MTN Ser.F 8.625% Due"/>
    <n v="0"/>
  </r>
  <r>
    <x v="50"/>
    <s v="0"/>
    <s v="1810000/0"/>
    <s v="PCRP/183282"/>
    <s v="MTN Ser G 6.625% Due"/>
    <n v="0"/>
  </r>
  <r>
    <x v="50"/>
    <s v="0"/>
    <s v="1810000/0"/>
    <s v="PCRP/183283"/>
    <s v="MTN Ser.G 6.12% Due"/>
    <n v="0"/>
  </r>
  <r>
    <x v="50"/>
    <s v="0"/>
    <s v="1810000/0"/>
    <s v="PCRP/183284"/>
    <s v="MTN Ser.G 6.71% Due"/>
    <n v="334292.17000000004"/>
  </r>
  <r>
    <x v="50"/>
    <s v="0"/>
    <s v="1810000/0"/>
    <s v="PCRP/183285"/>
    <s v="MTN Ser H 6.75% Due"/>
    <n v="0"/>
  </r>
  <r>
    <x v="50"/>
    <s v="0"/>
    <s v="1810000/0"/>
    <s v="PCRP/183286"/>
    <s v="MTN Ser H 7.00% Due"/>
    <n v="0"/>
  </r>
  <r>
    <x v="50"/>
    <s v="0"/>
    <s v="1810000/0"/>
    <s v="PCRP/183287"/>
    <s v="MTN Ser H 6.375% Due"/>
    <n v="0"/>
  </r>
  <r>
    <x v="50"/>
    <s v="0"/>
    <s v="1810000/0"/>
    <s v="PCRP/183288"/>
    <s v="Emery County Rate Sw"/>
    <n v="0"/>
  </r>
  <r>
    <x v="50"/>
    <s v="0"/>
    <s v="1810000/0"/>
    <s v="PCRP/183289"/>
    <s v="Unsec Debt Issue Exp"/>
    <n v="0"/>
  </r>
  <r>
    <x v="50"/>
    <s v="0"/>
    <s v="1810000/0"/>
    <s v="PCRP/183290"/>
    <s v="6.9 FMB Due 11/15/11"/>
    <n v="0"/>
  </r>
  <r>
    <x v="50"/>
    <s v="0"/>
    <s v="1810000/0"/>
    <s v="PCRP/183291"/>
    <s v="7.7 FMB Due 11/15/31"/>
    <n v="1600155.19"/>
  </r>
  <r>
    <x v="50"/>
    <s v="0"/>
    <s v="1810000/0"/>
    <s v="PCRP/183292"/>
    <s v="Sweetwater Co. 1988B"/>
    <n v="0"/>
  </r>
  <r>
    <x v="50"/>
    <s v="0"/>
    <s v="1810000/0"/>
    <s v="PCRP/183293"/>
    <s v="3.9% Converse Co. 88"/>
    <n v="0"/>
  </r>
  <r>
    <x v="50"/>
    <s v="0"/>
    <s v="1810000/0"/>
    <s v="PCRP/183294"/>
    <s v="4.30% FMB Due 9/15/2"/>
    <n v="0"/>
  </r>
  <r>
    <x v="50"/>
    <s v="0"/>
    <s v="1810000/0"/>
    <s v="PCRP/183295"/>
    <s v="5.45% FMB Due 9/15/2"/>
    <n v="0"/>
  </r>
  <r>
    <x v="50"/>
    <s v="0"/>
    <s v="1810000/0"/>
    <s v="PCRP/183296"/>
    <s v="4.95% FMB Due 8/15/2"/>
    <n v="0"/>
  </r>
  <r>
    <x v="50"/>
    <s v="0"/>
    <s v="1810000/0"/>
    <s v="PCRP/183297"/>
    <s v="5.90% FMB Due 8/15/2"/>
    <n v="1240853.1100000001"/>
  </r>
  <r>
    <x v="50"/>
    <s v="0"/>
    <s v="1810000/0"/>
    <s v="PCRP/183298"/>
    <s v="5.25% FMB Due 6/15/3"/>
    <n v="1982582.98"/>
  </r>
  <r>
    <x v="50"/>
    <s v="0"/>
    <s v="1810000/0"/>
    <s v="PCRP/183299"/>
    <s v="6.10% FMB Due 8/1/36"/>
    <n v="2096498.86"/>
  </r>
  <r>
    <x v="50"/>
    <s v="0"/>
    <s v="1810000/0"/>
    <s v="PCRP/183300"/>
    <s v="5.75% FMB Due 4/1/37"/>
    <n v="439152.61"/>
  </r>
  <r>
    <x v="50"/>
    <s v="0"/>
    <s v="1810000/0"/>
    <s v="PCRP/183301"/>
    <s v="6.25% FMB 10/15/37"/>
    <n v="3889430.55"/>
  </r>
  <r>
    <x v="50"/>
    <s v="0"/>
    <s v="1810000/0"/>
    <s v="PCRP/183302"/>
    <s v="5.65% FMB 7/15/2018"/>
    <n v="1075918.4099999999"/>
  </r>
  <r>
    <x v="50"/>
    <s v="0"/>
    <s v="1810000/0"/>
    <s v="PCRP/183303"/>
    <s v="6.35% FMB 7/15/2038"/>
    <n v="1795132.84"/>
  </r>
  <r>
    <x v="50"/>
    <s v="0"/>
    <s v="1810000/0"/>
    <s v="PCRP/183304"/>
    <s v="5.50% FMB 1/15/2019"/>
    <n v="1005414"/>
  </r>
  <r>
    <x v="50"/>
    <s v="0"/>
    <s v="1810000/0"/>
    <s v="PCRP/183305"/>
    <s v="6.00% FMB 1/15/2039"/>
    <n v="4900729.6399999997"/>
  </r>
  <r>
    <x v="50"/>
    <s v="0"/>
    <s v="1810000/0"/>
    <s v="PCRP/183306"/>
    <s v="3.85% FMB 6/15/2021"/>
    <n v="1908681.1"/>
  </r>
  <r>
    <x v="50"/>
    <s v="0"/>
    <s v="1810000/0"/>
    <s v="PCRP/183307"/>
    <s v="2.95% FMB 2/1/2022"/>
    <n v="1885618.32"/>
  </r>
  <r>
    <x v="50"/>
    <s v="0"/>
    <s v="1810000/0"/>
    <s v="PCRP/183308"/>
    <s v="4.10% FMB 2/1/2042"/>
    <n v="2466203.69"/>
  </r>
  <r>
    <x v="50"/>
    <s v="0"/>
    <s v="1810000/0"/>
    <s v="PCRP/183309"/>
    <s v="2.95% FMB Due 6/2023"/>
    <n v="1576575.43"/>
  </r>
  <r>
    <x v="50"/>
    <s v="0"/>
    <s v="1810000/0"/>
    <s v="PCRP/183310"/>
    <s v="3.60% FMB Due 4/2024"/>
    <n v="3081704.56"/>
  </r>
  <r>
    <x v="51"/>
    <s v="0"/>
    <s v="1812000/0"/>
    <s v="PCRP/183901"/>
    <s v="Pref Stk Iss Costs"/>
    <n v="0"/>
  </r>
  <r>
    <x v="52"/>
    <s v="185806"/>
    <s v="UNRECOVERED PLANT TROJAN - CA"/>
    <s v="PCRP/185806"/>
    <s v="Unrec Plnt-Trojan-CA"/>
    <n v="0"/>
  </r>
  <r>
    <x v="53"/>
    <s v="185807"/>
    <s v="UNRECOVERED PLANT TROJAN - MT"/>
    <s v="PCRP/185807"/>
    <s v="Unrec Plnt-Trojan-MT"/>
    <n v="0"/>
  </r>
  <r>
    <x v="54"/>
    <s v="185822"/>
    <s v="UNRECOVERED PLANT - POWERDALE DECOMMISSI"/>
    <s v="PCRP/185822"/>
    <s v="Unrec Plnt-Powerdale"/>
    <n v="0"/>
  </r>
  <r>
    <x v="55"/>
    <s v="0"/>
    <s v="FAS109 INC TAX"/>
    <s v="PCRP/187030"/>
    <s v="Reg Asset-Inc Tax Pr"/>
    <n v="0"/>
  </r>
  <r>
    <x v="55"/>
    <s v="0"/>
    <s v="FAS109 INC TAX"/>
    <s v="PCRP/187032"/>
    <s v="FAS 109 - CA -Gen"/>
    <n v="0"/>
  </r>
  <r>
    <x v="55"/>
    <s v="0"/>
    <s v="FAS109 INC TAX"/>
    <s v="PCRP/187033"/>
    <s v="FAS 109 - MT-Gen"/>
    <n v="0"/>
  </r>
  <r>
    <x v="55"/>
    <s v="00111543"/>
    <s v="FAS 109 - INCOME TAXES- ELECTRIC"/>
    <s v="PCRP/187032"/>
    <s v="FAS 109 - CA -Gen"/>
    <n v="0"/>
  </r>
  <r>
    <x v="55"/>
    <s v="111543"/>
    <s v="FAS 109 - INCOME TAXES- ELECTRIC"/>
    <s v="PCRP/187030"/>
    <s v="Reg Asset-Inc Tax Pr"/>
    <n v="0"/>
  </r>
  <r>
    <x v="55"/>
    <s v="114020"/>
    <s v="FAS 109 POST-RETIREMENT LIAB"/>
    <s v="PCRP/187626"/>
    <s v="Contra FAS 158/109"/>
    <n v="0"/>
  </r>
  <r>
    <x v="55"/>
    <s v="187030"/>
    <s v="FAS 109 - INCOME TAXES- ELECTRIC"/>
    <s v="PCRP/187030"/>
    <s v="Reg Asset-Inc Tax Pr"/>
    <n v="446017016.38"/>
  </r>
  <r>
    <x v="55"/>
    <s v="187032"/>
    <s v="FAS 109 - CA  - GENERATION"/>
    <s v="PCRP/187032"/>
    <s v="FAS 109 - CA -Gen"/>
    <n v="0"/>
  </r>
  <r>
    <x v="55"/>
    <s v="187033"/>
    <s v="FAS 109 - MT  - GENERATION"/>
    <s v="PCRP/187033"/>
    <s v="FAS 109 - MT-Gen"/>
    <n v="0"/>
  </r>
  <r>
    <x v="55"/>
    <s v="187034"/>
    <s v="FAS 109 - WA Flowthrough"/>
    <s v="PCRP/187034"/>
    <s v="Reg Asset-WA Flowthr"/>
    <n v="254759.2"/>
  </r>
  <r>
    <x v="55"/>
    <s v="187035"/>
    <s v="Reg Asset - Solar ITC Basis Adjustment"/>
    <s v="PCRP/187035"/>
    <s v="RegA-Solar ITC Basis"/>
    <n v="82312.759999999995"/>
  </r>
  <r>
    <x v="56"/>
    <s v="0"/>
    <s v="FAS 143 ARO REGULATORY ASSET"/>
    <s v="PCRP/145137"/>
    <s v="ARO Actual Rem-Prod"/>
    <n v="0"/>
  </r>
  <r>
    <x v="56"/>
    <s v="0"/>
    <s v="FAS 143 ARO REGULATORY ASSET"/>
    <s v="PCRP/145138"/>
    <s v="ARO Rem Acc Rev-Prod"/>
    <n v="0"/>
  </r>
  <r>
    <x v="56"/>
    <s v="0"/>
    <s v="FAS 143 ARO REGULATORY ASSET"/>
    <s v="PCRP/288512"/>
    <s v="ARO/Reg Diff-Htng La"/>
    <n v="0"/>
  </r>
  <r>
    <x v="56"/>
    <s v="0"/>
    <s v="FAS 143 ARO REGULATORY ASSET"/>
    <s v="PCRP/288516"/>
    <s v="ARO/Reg Diff-JB FGD2"/>
    <n v="0"/>
  </r>
  <r>
    <x v="56"/>
    <s v="0"/>
    <s v="FAS 143 ARO REGULATORY ASSET"/>
    <s v="PCRP/288520"/>
    <s v="ARO/Reg Diff-Nau Lan"/>
    <n v="0"/>
  </r>
  <r>
    <x v="56"/>
    <s v="0"/>
    <s v="FAS 143 ARO REGULATORY ASSET"/>
    <s v="PCRP/288521"/>
    <s v="ARO/Reg Diff-Nau 1&amp;2"/>
    <n v="0"/>
  </r>
  <r>
    <x v="56"/>
    <s v="0"/>
    <s v="FAS 143 ARO REGULATORY ASSET"/>
    <s v="PCRP/288522"/>
    <s v="ARO/Reg Diff-Nau 3"/>
    <n v="0"/>
  </r>
  <r>
    <x v="56"/>
    <s v="0"/>
    <s v="FAS 143 ARO REGULATORY ASSET"/>
    <s v="PCRP/288523"/>
    <s v="ARO/Reg Diff-N 1&amp;2 A"/>
    <n v="0"/>
  </r>
  <r>
    <x v="56"/>
    <s v="0"/>
    <s v="FAS 143 ARO REGULATORY ASSET"/>
    <s v="PCRP/288524"/>
    <s v="ARO/Reg Diff-Nau 3 A"/>
    <n v="0"/>
  </r>
  <r>
    <x v="56"/>
    <s v="0"/>
    <s v="FAS 143 ARO REGULATORY ASSET"/>
    <s v="PCRP/288525"/>
    <s v="ARO/Reg Diff-Na3FGD1"/>
    <n v="0"/>
  </r>
  <r>
    <x v="56"/>
    <s v="0"/>
    <s v="FAS 143 ARO REGULATORY ASSET"/>
    <s v="PCRP/288526"/>
    <s v="ARO/Reg Diff-Na3FGD2"/>
    <n v="0"/>
  </r>
  <r>
    <x v="56"/>
    <s v="111515"/>
    <s v="ARO/REG DIFF - BLUNDELL PLANT"/>
    <s v="PCRP/187507"/>
    <s v="ARO/Reg Diff-Blundll"/>
    <n v="0"/>
  </r>
  <r>
    <x v="56"/>
    <s v="111516"/>
    <s v="ARO/Reg Diff - Colstrip Plant Ponds"/>
    <s v="PCRP/187508"/>
    <s v="ARO/Reg Diff-Colstrp"/>
    <n v="0"/>
  </r>
  <r>
    <x v="56"/>
    <s v="111517"/>
    <s v="ARO/REG DIFF - DAVE JOHNSON PLANT LANDF"/>
    <s v="PCRP/187509"/>
    <s v="ARO/Reg Diff-DJ Land"/>
    <n v="0"/>
  </r>
  <r>
    <x v="56"/>
    <s v="111518"/>
    <s v="ARO/REG DIFF - HUNTER PLANT ORIGINAL LA"/>
    <s v="PCRP/187510"/>
    <s v="ARO/Reg Diff-Hunter"/>
    <n v="0"/>
  </r>
  <r>
    <x v="56"/>
    <s v="111518"/>
    <s v="ARO/REG DIFF - HUNTER PLANT ORIGINAL LA"/>
    <s v="PCRP/288510"/>
    <s v="ARO/Reg Diff-Hnt Lan"/>
    <n v="0"/>
  </r>
  <r>
    <x v="56"/>
    <s v="111519"/>
    <s v="ARO/REG DIFF - HUNTER PLANT LANDFILL EXP"/>
    <s v="PCRP/187511"/>
    <s v="ARO/Reg Diff-Hntr Ex"/>
    <n v="0"/>
  </r>
  <r>
    <x v="56"/>
    <s v="111560"/>
    <s v="ARO/REG DIFF - HUNTINGTON PLANT LANDFILL"/>
    <s v="PCRP/187513"/>
    <s v="ARO/Reg Diff-Htng Ex"/>
    <n v="0"/>
  </r>
  <r>
    <x v="56"/>
    <s v="111561"/>
    <s v="ARO/REG DIFF - JIM BRIDGER PLANT LANDFI"/>
    <s v="PCRP/187514"/>
    <s v="ARO/Reg Diff-JB Land"/>
    <n v="0"/>
  </r>
  <r>
    <x v="56"/>
    <s v="111562"/>
    <s v="ARO/REG DIFF - JIM BRIDGER PLANT FGD PO"/>
    <s v="PCRP/187515"/>
    <s v="ARO/Reg Diff-JB FGD1"/>
    <n v="0"/>
  </r>
  <r>
    <x v="56"/>
    <s v="111562"/>
    <s v="ARO/REG DIFF - JIM BRIDGER PLANT FGD PO"/>
    <s v="PCRP/288515"/>
    <s v="ARO/Reg Diff-JB FGD1"/>
    <n v="0"/>
  </r>
  <r>
    <x v="56"/>
    <s v="111563"/>
    <s v="ARO/REG DIFF - JIM BRIDGER PLANT EVAP P"/>
    <s v="PCRP/187517"/>
    <s v="ARO/Reg Diff-JB FGD3"/>
    <n v="0"/>
  </r>
  <r>
    <x v="56"/>
    <s v="111564"/>
    <s v="ARO/REG DIFF - JIM BRIDGER PLANT RAW WA"/>
    <s v="PCRP/187518"/>
    <s v="ARO/Reg Diff-JB Raw"/>
    <n v="0"/>
  </r>
  <r>
    <x v="56"/>
    <s v="111565"/>
    <s v="ARO/REG DIFF - JIM BRIDGER PLANT PIPELI"/>
    <s v="PCRP/187519"/>
    <s v="ARO/Reg Diff-JB Pipe"/>
    <n v="0"/>
  </r>
  <r>
    <x v="56"/>
    <s v="111566"/>
    <s v="ARO/REG DIFF - HERMISTON PLANT"/>
    <s v="PCRP/187527"/>
    <s v="ARO/Reg Diff-Herm"/>
    <n v="0"/>
  </r>
  <r>
    <x v="56"/>
    <s v="111567"/>
    <s v="ARO/REG DIFF - AMERICAN FORK HYDRO PLAN"/>
    <s v="PCRP/187528"/>
    <s v="ARO/Reg Diff-Amer Fk"/>
    <n v="0"/>
  </r>
  <r>
    <x v="56"/>
    <s v="111568"/>
    <s v="ARO/Reg Diff - Powerdale Hydro Plant"/>
    <s v="PCRP/187529"/>
    <s v="ARO/Reg Diff-Powerdl"/>
    <n v="0"/>
  </r>
  <r>
    <x v="56"/>
    <s v="111597"/>
    <s v="ARO/REG DIFF - HUNTINGTON PLANT LANDFIL"/>
    <s v="PCRP/288512"/>
    <s v="ARO/Reg Diff-Htng La"/>
    <n v="0"/>
  </r>
  <r>
    <x v="56"/>
    <s v="111599"/>
    <s v="ARO/REG DIFF - JIM BRIDGER PLANT FGD PON"/>
    <s v="PCRP/187516"/>
    <s v="ARO/Reg Diff-JB FGD2"/>
    <n v="0"/>
  </r>
  <r>
    <x v="56"/>
    <s v="111599"/>
    <s v="ARO/REG DIFF - JIM BRIDGER PLANT FGD PON"/>
    <s v="PCRP/288516"/>
    <s v="ARO/Reg Diff-JB FGD2"/>
    <n v="0"/>
  </r>
  <r>
    <x v="56"/>
    <s v="111600"/>
    <s v="ARO/REG DIFF - NAUGHTON PLANT LANDFILL"/>
    <s v="PCRP/288520"/>
    <s v="ARO/Reg Diff-Nau Lan"/>
    <n v="0"/>
  </r>
  <r>
    <x v="56"/>
    <s v="111601"/>
    <s v="ARO/REG DIFF - NAUGHTON PLANT 1 &amp; 2 CLE"/>
    <s v="PCRP/288521"/>
    <s v="ARO/Reg Diff-Nau 1&amp;2"/>
    <n v="0"/>
  </r>
  <r>
    <x v="56"/>
    <s v="111602"/>
    <s v="ARO/REG DIFF - NAUGHTON PLANT 3 CLEARWA"/>
    <s v="PCRP/288522"/>
    <s v="ARO/Reg Diff-Nau 3"/>
    <n v="0"/>
  </r>
  <r>
    <x v="56"/>
    <s v="111603"/>
    <s v="ARO/REG DIFF - NAUGHTON PLANT 1 &amp; 2 ASH"/>
    <s v="PCRP/288523"/>
    <s v="ARO/Reg Diff-N 1&amp;2 A"/>
    <n v="0"/>
  </r>
  <r>
    <x v="56"/>
    <s v="111604"/>
    <s v="ARO/REG DIFF - NAUGHTON PLANT 3 ASH PON"/>
    <s v="PCRP/288524"/>
    <s v="ARO/Reg Diff-Nau 3 A"/>
    <n v="0"/>
  </r>
  <r>
    <x v="56"/>
    <s v="111605"/>
    <s v="ARO/REG DIFF - NAUGHTON PLANT 3 FGD PON"/>
    <s v="PCRP/187525"/>
    <s v="ARO/Reg Diff-Nau FGD"/>
    <n v="0"/>
  </r>
  <r>
    <x v="56"/>
    <s v="111605"/>
    <s v="ARO/REG DIFF - NAUGHTON PLANT 3 FGD PON"/>
    <s v="PCRP/288525"/>
    <s v="ARO/Reg Diff-Na3FGD1"/>
    <n v="0"/>
  </r>
  <r>
    <x v="56"/>
    <s v="111606"/>
    <s v="ARO/REG DIFF - NAUGHTON PLANT 3 FGD PON"/>
    <s v="PCRP/288526"/>
    <s v="ARO/Reg Diff-Na3FGD2"/>
    <n v="0"/>
  </r>
  <r>
    <x v="56"/>
    <s v="111651"/>
    <s v="ARO/REG DIFF - HUNTINGTON PLANT  LANDFIL"/>
    <s v="PCRP/187512"/>
    <s v="ARO/Reg Diff-Hntngtn"/>
    <n v="0"/>
  </r>
  <r>
    <x v="56"/>
    <s v="111651"/>
    <s v="ARO/REG DIFF - HUNTINGTON PLANT  LANDFIL"/>
    <s v="PCRP/187513"/>
    <s v="ARO/Reg Diff-Htng Ex"/>
    <n v="0"/>
  </r>
  <r>
    <x v="56"/>
    <s v="111651"/>
    <s v="ARO/REG DIFF - HUNTINGTON PLANT  LANDFIL"/>
    <s v="PCRP/288512"/>
    <s v="ARO/Reg Diff-Htng La"/>
    <n v="0"/>
  </r>
  <r>
    <x v="56"/>
    <s v="111652"/>
    <s v="ARO/REG DIFF - JIM BRIDGER PLANT FGD PO"/>
    <s v="PCRP/187516"/>
    <s v="ARO/Reg Diff-JB FGD2"/>
    <n v="0"/>
  </r>
  <r>
    <x v="56"/>
    <s v="111652"/>
    <s v="ARO/REG DIFF - JIM BRIDGER PLANT FGD PO"/>
    <s v="PCRP/288516"/>
    <s v="ARO/Reg Diff-JB FGD2"/>
    <n v="0"/>
  </r>
  <r>
    <x v="56"/>
    <s v="111653"/>
    <s v="ARO/REG DIFF - NAUGHTON PLANT LANDFILL"/>
    <s v="PCRP/187520"/>
    <s v="ARO/Reg Diff-Nghtn"/>
    <n v="0"/>
  </r>
  <r>
    <x v="56"/>
    <s v="111653"/>
    <s v="ARO/REG DIFF - NAUGHTON PLANT LANDFILL"/>
    <s v="PCRP/288520"/>
    <s v="ARO/Reg Diff-Nau Lan"/>
    <n v="0"/>
  </r>
  <r>
    <x v="56"/>
    <s v="111654"/>
    <s v="ARO/REG DIFF - NAUGHTON PLANT 1&amp;2 CLEARW"/>
    <s v="PCRP/288521"/>
    <s v="ARO/Reg Diff-Nau 1&amp;2"/>
    <n v="0"/>
  </r>
  <r>
    <x v="56"/>
    <s v="111655"/>
    <s v="ARO/REG DIFF - NAUGHTON PLANT 3 CLEARWAT"/>
    <s v="PCRP/288522"/>
    <s v="ARO/Reg Diff-Nau 3"/>
    <n v="0"/>
  </r>
  <r>
    <x v="56"/>
    <s v="111656"/>
    <s v="ARO/REG DIFF - NAUGHTON PLANT 1&amp;2 ASH PO"/>
    <s v="PCRP/288523"/>
    <s v="ARO/Reg Diff-N 1&amp;2 A"/>
    <n v="0"/>
  </r>
  <r>
    <x v="56"/>
    <s v="111657"/>
    <s v="ARO/REG DIFF - NAUGHTON PLANT 3 ASH POND"/>
    <s v="PCRP/288524"/>
    <s v="ARO/Reg Diff-Nau 3 A"/>
    <n v="0"/>
  </r>
  <r>
    <x v="56"/>
    <s v="111658"/>
    <s v="ARO/REG DIFF - NAUGHTON PLANT 3 FGD POND"/>
    <s v="PCRP/187525"/>
    <s v="ARO/Reg Diff-Nau FGD"/>
    <n v="0"/>
  </r>
  <r>
    <x v="56"/>
    <s v="111658"/>
    <s v="ARO/REG DIFF - NAUGHTON PLANT 3 FGD POND"/>
    <s v="PCRP/288525"/>
    <s v="ARO/Reg Diff-Na3FGD1"/>
    <n v="0"/>
  </r>
  <r>
    <x v="56"/>
    <s v="111659"/>
    <s v="ARO/REG DIFF - NAUGHTON PLANT 3 FGD POND"/>
    <s v="PCRP/288526"/>
    <s v="ARO/Reg Diff-Na3FGD2"/>
    <n v="0"/>
  </r>
  <r>
    <x v="56"/>
    <s v="111665"/>
    <s v="ARO/REG DIFF - BLUNDELL PLANT"/>
    <s v="PCRP/187507"/>
    <s v="ARO/Reg Diff-Blundll"/>
    <n v="0"/>
  </r>
  <r>
    <x v="56"/>
    <s v="111666"/>
    <s v="ARO/Reg Diff - Colstrip Plant Ponds"/>
    <s v="PCRP/187508"/>
    <s v="ARO/Reg Diff-Colstrp"/>
    <n v="0"/>
  </r>
  <r>
    <x v="56"/>
    <s v="111667"/>
    <s v="ARO/REG DIFF - DAVE JOHNSON PLANT LANDFI"/>
    <s v="PCRP/187509"/>
    <s v="ARO/Reg Diff-DJ Land"/>
    <n v="0"/>
  </r>
  <r>
    <x v="56"/>
    <s v="111668"/>
    <s v="ARO/REG DIFF - HUNTER PLANT ORIGINAL LAN"/>
    <s v="PCRP/187510"/>
    <s v="ARO/Reg Diff-Hunter"/>
    <n v="0"/>
  </r>
  <r>
    <x v="56"/>
    <s v="111668"/>
    <s v="ARO/REG DIFF - HUNTER PLANT ORIGINAL LAN"/>
    <s v="PCRP/187511"/>
    <s v="ARO/Reg Diff-Hntr Ex"/>
    <n v="0"/>
  </r>
  <r>
    <x v="56"/>
    <s v="111668"/>
    <s v="ARO/REG DIFF - HUNTER PLANT ORIGINAL LAN"/>
    <s v="PCRP/288510"/>
    <s v="ARO/Reg Diff-Hnt Lan"/>
    <n v="0"/>
  </r>
  <r>
    <x v="56"/>
    <s v="111669"/>
    <s v="ARO/REG DIFF - JIM BRIDGER PLANT LANDFIL"/>
    <s v="PCRP/187514"/>
    <s v="ARO/Reg Diff-JB Land"/>
    <n v="0"/>
  </r>
  <r>
    <x v="56"/>
    <s v="111670"/>
    <s v="ARO/REG DIFF - JIM BRIDGER PLANT FGD PON"/>
    <s v="PCRP/187515"/>
    <s v="ARO/Reg Diff-JB FGD1"/>
    <n v="0"/>
  </r>
  <r>
    <x v="56"/>
    <s v="111670"/>
    <s v="ARO/REG DIFF - JIM BRIDGER PLANT FGD PON"/>
    <s v="PCRP/288515"/>
    <s v="ARO/Reg Diff-JB FGD1"/>
    <n v="0"/>
  </r>
  <r>
    <x v="56"/>
    <s v="111671"/>
    <s v="ARO/Reg Diff - Jim Bridger Plant Evap Po"/>
    <s v="PCRP/187517"/>
    <s v="ARO/Reg Diff-JB FGD3"/>
    <n v="0"/>
  </r>
  <r>
    <x v="56"/>
    <s v="111672"/>
    <s v="ARO/Reg Diff - Jim Bridger Plant Raw Wat"/>
    <s v="PCRP/187518"/>
    <s v="ARO/Reg Diff-JB Raw"/>
    <n v="0"/>
  </r>
  <r>
    <x v="56"/>
    <s v="111673"/>
    <s v="ARO/Reg Diff - Jim Bridger Plant Pipelin"/>
    <s v="PCRP/187519"/>
    <s v="ARO/Reg Diff-JB Pipe"/>
    <n v="0"/>
  </r>
  <r>
    <x v="56"/>
    <s v="111674"/>
    <s v="ARO/REG DIFF - HERMISTON PLANT"/>
    <s v="PCRP/187527"/>
    <s v="ARO/Reg Diff-Herm"/>
    <n v="0"/>
  </r>
  <r>
    <x v="56"/>
    <s v="111675"/>
    <s v="ARO/REG DIFF - AMERICAN FORK HYDRO PLAN"/>
    <s v="PCRP/187528"/>
    <s v="ARO/Reg Diff-Amer Fk"/>
    <n v="0"/>
  </r>
  <r>
    <x v="56"/>
    <s v="111676"/>
    <s v="ARO/Reg Diff - Powerdale Hydro Plant"/>
    <s v="PCRP/187529"/>
    <s v="ARO/Reg Diff-Powerdl"/>
    <n v="0"/>
  </r>
  <r>
    <x v="56"/>
    <s v="111905"/>
    <s v="ARO Actual Removal Costs - Production"/>
    <s v="PCRP/145137"/>
    <s v="ARO Actual Rem-Prod"/>
    <n v="0"/>
  </r>
  <r>
    <x v="56"/>
    <s v="111906"/>
    <s v="ARO Removal Accrual Reversal - Productio"/>
    <s v="PCRP/145138"/>
    <s v="ARO Rem Acc Rev-Prod"/>
    <n v="0"/>
  </r>
  <r>
    <x v="56"/>
    <s v="112305"/>
    <s v="ARO Removal Accrual Reversal - Tran"/>
    <s v="PCRP/145148"/>
    <s v="ARO Rem Acc Rev-Tran"/>
    <n v="0"/>
  </r>
  <r>
    <x v="56"/>
    <s v="112306"/>
    <s v="FAS 143 ARO REGULATORY ASSET"/>
    <s v="PCRP/145167"/>
    <s v="ARO Act Remvl - Dist"/>
    <n v="0"/>
  </r>
  <r>
    <x v="56"/>
    <s v="112307"/>
    <s v="ARO Removal Accrual Reversal - Di"/>
    <s v="PCRP/145168"/>
    <s v="ARO Rem Acc Rev-Dist"/>
    <n v="0"/>
  </r>
  <r>
    <x v="56"/>
    <s v="112308"/>
    <s v="FAS 143 ARO REGULATORY ASSET"/>
    <s v="PCRP/187530"/>
    <s v="ARO/Reg Diff-Distr"/>
    <n v="0"/>
  </r>
  <r>
    <x v="56"/>
    <s v="112310"/>
    <s v="FAS 143 ARO REGULATORY ASSET"/>
    <s v="PCRP/288530"/>
    <s v="ARO/Reg Diff-Dist Pl"/>
    <n v="0"/>
  </r>
  <r>
    <x v="56"/>
    <s v="112761"/>
    <s v="FAS 143 ARO REGULATORY ASSET"/>
    <s v="PCRP/187532"/>
    <s v="ARO/Reg Diff-CC Evap"/>
    <n v="0"/>
  </r>
  <r>
    <x v="56"/>
    <s v="113385"/>
    <s v="FAS 143 ARO REGULATORY ASSET"/>
    <s v="PCRP/145125"/>
    <s v="ARO Rem Acc Rev-Gen"/>
    <n v="0"/>
  </r>
  <r>
    <x v="56"/>
    <s v="113386"/>
    <s v="FAS 143 ARO REGULATORY ASSET"/>
    <s v="PCRP/187533"/>
    <s v="ARO/Reg Diff-Asb Plt"/>
    <n v="0"/>
  </r>
  <r>
    <x v="56"/>
    <s v="113388"/>
    <s v="FAS 143 ARO REGULATORY ASSET"/>
    <s v="PCRP/187534"/>
    <s v="ARO/Reg Diff-Gen Pln"/>
    <n v="0"/>
  </r>
  <r>
    <x v="56"/>
    <s v="113389"/>
    <s v="FAS 143 ARO REGULATORY ASSET"/>
    <s v="PCRP/288534"/>
    <s v="ARO/Reg Diff-Gen Pln"/>
    <n v="0"/>
  </r>
  <r>
    <x v="56"/>
    <s v="113641"/>
    <s v="FAS 143 ARO REGULATORY ASSET"/>
    <s v="PCRP/187535"/>
    <s v="ARO/Reg Diff-Cove Hy"/>
    <n v="0"/>
  </r>
  <r>
    <x v="56"/>
    <s v="113803"/>
    <s v="FAS 143 ARO REGULATORY ASSET"/>
    <s v="PCRP/187536"/>
    <s v="ARO/Reg Diff-LNG JPR"/>
    <n v="0"/>
  </r>
  <r>
    <x v="56"/>
    <s v="145125"/>
    <s v="ARO Rem Acc Rev-Gen"/>
    <s v="PCRP/145125"/>
    <s v="ARO Rem Acc Rev-Gen"/>
    <n v="0"/>
  </r>
  <r>
    <x v="56"/>
    <s v="145127"/>
    <s v="ARO Actual Rem Gen-Plt"/>
    <s v="PCRP/145127"/>
    <s v="ARO Actual Rem-Gn Pt"/>
    <n v="0"/>
  </r>
  <r>
    <x v="56"/>
    <s v="145137"/>
    <s v="ARO Actual Rem-Prod"/>
    <s v="PCRP/145137"/>
    <s v="ARO Actual Rem-Prod"/>
    <n v="-3.7252902984619141E-9"/>
  </r>
  <r>
    <x v="56"/>
    <s v="145138"/>
    <s v="ARO Rem Acc Rev-Prod"/>
    <s v="PCRP/145138"/>
    <s v="ARO Rem Acc Rev-Prod"/>
    <n v="0"/>
  </r>
  <r>
    <x v="56"/>
    <s v="145147"/>
    <s v="ARO Actual Removal Costs - Transmission"/>
    <s v="PCRP/145147"/>
    <s v="ARO Act Remvl - Tran"/>
    <n v="0"/>
  </r>
  <r>
    <x v="56"/>
    <s v="145148"/>
    <s v="ARO Rem Acc Rev-Tran"/>
    <s v="PCRP/145148"/>
    <s v="ARO Rem Acc Rev-Tran"/>
    <n v="0"/>
  </r>
  <r>
    <x v="56"/>
    <s v="145167"/>
    <s v="ARO Act Rem-Dist"/>
    <s v="PCRP/145167"/>
    <s v="ARO Act Remvl - Dist"/>
    <n v="0"/>
  </r>
  <r>
    <x v="56"/>
    <s v="145168"/>
    <s v="ARO Rem Acc Rev-Dist"/>
    <s v="PCRP/145168"/>
    <s v="ARO Rem Acc Rev-Dist"/>
    <n v="0"/>
  </r>
  <r>
    <x v="56"/>
    <s v="187503"/>
    <s v="ARO/REG DIFF - DEER CREEK MINE RECLAMA"/>
    <s v="PCRP/187503"/>
    <s v="ARO/Reg Diff-Dr Crk"/>
    <n v="0"/>
  </r>
  <r>
    <x v="56"/>
    <s v="187507"/>
    <s v="ARO/REG DIFF - BLUNDELL PLANT"/>
    <s v="PCRP/187507"/>
    <s v="ARO/Reg Diff-Blundll"/>
    <n v="1745292.1099999999"/>
  </r>
  <r>
    <x v="56"/>
    <s v="187508"/>
    <s v="ARO/Reg Diff - Colstrip Plant Ponds"/>
    <s v="PCRP/187508"/>
    <s v="ARO/Reg Diff-Colstrp"/>
    <n v="0"/>
  </r>
  <r>
    <x v="56"/>
    <s v="187509"/>
    <s v="ARO/REG DIFF - DAVE JOHNSON PLANT REFILL"/>
    <s v="PCRP/187509"/>
    <s v="ARO/Reg Diff-DJ Land"/>
    <n v="1818091.34"/>
  </r>
  <r>
    <x v="56"/>
    <s v="187510"/>
    <s v="ARO/REG DIFF - HTR PLNT ORIGINAL LANDFIL"/>
    <s v="PCRP/187510"/>
    <s v="ARO/Reg Diff-Hunter"/>
    <n v="0"/>
  </r>
  <r>
    <x v="56"/>
    <s v="187511"/>
    <s v="ARO/REG DIFF - HTR PLNT LANDFIL EXPANS"/>
    <s v="PCRP/187511"/>
    <s v="ARO/Reg Diff-Hntr Ex"/>
    <n v="536276.78"/>
  </r>
  <r>
    <x v="56"/>
    <s v="187512"/>
    <s v="ARO/Reg Diff-Hntngtn"/>
    <s v="PCRP/187512"/>
    <s v="ARO/Reg Diff-Hntngtn"/>
    <n v="1324862.67"/>
  </r>
  <r>
    <x v="56"/>
    <s v="187513"/>
    <s v="1823150/187513"/>
    <s v="PCRP/187513"/>
    <s v="ARO/Reg Diff-Htng Ex"/>
    <n v="377042.3"/>
  </r>
  <r>
    <x v="56"/>
    <s v="187514"/>
    <s v="ARO/REG DIFF - JIM BRIDGER PLNT LANDFILL"/>
    <s v="PCRP/187514"/>
    <s v="ARO/Reg Diff-JB Land"/>
    <n v="1084651.06"/>
  </r>
  <r>
    <x v="56"/>
    <s v="187515"/>
    <s v="ARO/REG DIFF - JIM BR PLANT FGD POND #1"/>
    <s v="PCRP/187515"/>
    <s v="ARO/Reg Diff-JB FGD1"/>
    <n v="19556988.460000001"/>
  </r>
  <r>
    <x v="56"/>
    <s v="187516"/>
    <s v="ARO/Reg Diff-JB FGD2"/>
    <s v="PCRP/187516"/>
    <s v="ARO/Reg Diff-JB FGD2"/>
    <n v="0"/>
  </r>
  <r>
    <x v="56"/>
    <s v="187517"/>
    <s v="ARO/REG DIFF - JIM BR PLANT EVAP POND 3"/>
    <s v="PCRP/187517"/>
    <s v="ARO/Reg Diff-JB FGD3"/>
    <n v="0"/>
  </r>
  <r>
    <x v="56"/>
    <s v="187518"/>
    <s v="ARO/REG DIFF - JB PLANT RAW WATER POND"/>
    <s v="PCRP/187518"/>
    <s v="ARO/Reg Diff-JB Raw"/>
    <n v="0"/>
  </r>
  <r>
    <x v="56"/>
    <s v="187519"/>
    <s v="ARO/REG DIFF - JIM BRIDGER PLNT PIPELINE"/>
    <s v="PCRP/187519"/>
    <s v="ARO/Reg Diff-JB Pipe"/>
    <n v="0"/>
  </r>
  <r>
    <x v="56"/>
    <s v="187520"/>
    <s v="ARO/Reg Diff-Nghtn"/>
    <s v="PCRP/187520"/>
    <s v="ARO/Reg Diff-Nghtn"/>
    <n v="49869.48"/>
  </r>
  <r>
    <x v="56"/>
    <s v="187525"/>
    <s v="ARO/Reg Diff-Nau FGD"/>
    <s v="PCRP/187525"/>
    <s v="ARO/Reg Diff-Nau FGD"/>
    <n v="1799194.38"/>
  </r>
  <r>
    <x v="56"/>
    <s v="187526"/>
    <s v="ARO/REG DIFF - NAUGHTON PLANT 3 FGD POND"/>
    <s v="PCRP/187526"/>
    <s v="ARO/Reg Diff-Nau 3-2"/>
    <n v="4497033.5599999996"/>
  </r>
  <r>
    <x v="56"/>
    <s v="187527"/>
    <s v="ARO/REG DIFF - HERMISTON PLANT"/>
    <s v="PCRP/187527"/>
    <s v="ARO/Reg Diff-Herm"/>
    <n v="202573.41"/>
  </r>
  <r>
    <x v="56"/>
    <s v="187528"/>
    <s v="ARO/REG DIFF - AMERICAN FORK HYDRO PLANT"/>
    <s v="PCRP/187528"/>
    <s v="ARO/Reg Diff-Amer Fk"/>
    <n v="0"/>
  </r>
  <r>
    <x v="56"/>
    <s v="187529"/>
    <s v="ARO/Reg Diff - Powerdale Hydro Plant"/>
    <s v="PCRP/187529"/>
    <s v="ARO/Reg Diff-Powerdl"/>
    <n v="0"/>
  </r>
  <r>
    <x v="56"/>
    <s v="187530"/>
    <s v="ARO Reg Diff Dist"/>
    <s v="PCRP/187530"/>
    <s v="ARO/Reg Diff-Distr"/>
    <n v="377689.97"/>
  </r>
  <r>
    <x v="56"/>
    <s v="187531"/>
    <s v="ARO/Reg Diff - Transmission Plant"/>
    <s v="PCRP/187531"/>
    <s v="ARO/Reg Diff-Trans"/>
    <n v="36991"/>
  </r>
  <r>
    <x v="56"/>
    <s v="187532"/>
    <s v="ARO/Reg Diff-CC Evap"/>
    <s v="PCRP/187532"/>
    <s v="ARO/Reg Diff-CC Evap"/>
    <n v="28857.41"/>
  </r>
  <r>
    <x v="56"/>
    <s v="187533"/>
    <s v="ARO/Reg Diff-Asb Plt"/>
    <s v="PCRP/187533"/>
    <s v="ARO/Reg Diff-Asb Plt"/>
    <n v="12560976.530000001"/>
  </r>
  <r>
    <x v="56"/>
    <s v="187534"/>
    <s v="ARO Reg Diff Dist"/>
    <s v="PCRP/187534"/>
    <s v="ARO/Reg Diff-Gen Pln"/>
    <n v="0"/>
  </r>
  <r>
    <x v="56"/>
    <s v="187535"/>
    <s v="ARO/Reg Diff-Cove Hy"/>
    <s v="PCRP/187535"/>
    <s v="ARO/Reg Diff-Cove Hy"/>
    <n v="0"/>
  </r>
  <r>
    <x v="56"/>
    <s v="187536"/>
    <s v="ARO/Reg Diff-LNG JNPR"/>
    <s v="PCRP/187536"/>
    <s v="ARO/Reg Diff-LNG JPR"/>
    <n v="243688.9"/>
  </r>
  <r>
    <x v="56"/>
    <s v="187537"/>
    <s v="ARO/REG DIFF-MARENGO"/>
    <s v="PCRP/187537"/>
    <s v="ARO/Reg Diff-Marengo"/>
    <n v="33924.879999999997"/>
  </r>
  <r>
    <x v="56"/>
    <s v="187538"/>
    <s v="ARO/Reg Diff Goodnoe"/>
    <s v="PCRP/187538"/>
    <s v="ARO/Reg Diff-Goodnoe"/>
    <n v="0"/>
  </r>
  <r>
    <x v="56"/>
    <s v="187539"/>
    <s v="ARO/Reg Diff - Seven Mile Hill Wind Farm"/>
    <s v="PCRP/187539"/>
    <s v="ARO/Reg Diff-7 Mile"/>
    <n v="3060.92"/>
  </r>
  <r>
    <x v="56"/>
    <s v="187540"/>
    <s v="ARO/Reg Diff - High Plains Wind Farm"/>
    <s v="PCRP/187540"/>
    <s v="ARO/Reg Diff-High PL"/>
    <n v="93855.71"/>
  </r>
  <r>
    <x v="56"/>
    <s v="187541"/>
    <s v="ARO/Reg Diff - McFadden Ridge Wind Farm"/>
    <s v="PCRP/187541"/>
    <s v="ARO/Reg Diff-McFaddn"/>
    <n v="34780.92"/>
  </r>
  <r>
    <x v="56"/>
    <s v="187542"/>
    <s v="ARO/Reg Diff - Dunlap Wind Farm"/>
    <s v="PCRP/187542"/>
    <s v="ARO/Reg Diff-Dunlap"/>
    <n v="147261.19"/>
  </r>
  <r>
    <x v="56"/>
    <s v="187544"/>
    <s v="ARO/Reg Diff - Hayden Coal Unloading Fac"/>
    <s v="PCRP/187544"/>
    <s v="ARO/Reg Diff-Hayden"/>
    <n v="90157.2"/>
  </r>
  <r>
    <x v="56"/>
    <s v="187545"/>
    <s v="ARO/REG DIFF - CONDIT HYDRO PLANT"/>
    <s v="PCRP/187545"/>
    <s v="ARO/Reg Diff-Condit"/>
    <n v="4701144.8499999996"/>
  </r>
  <r>
    <x v="56"/>
    <s v="187546"/>
    <s v="ARO/Reg Diff - Little Mountain Gas Plant"/>
    <s v="PCRP/187546"/>
    <s v="ARO/Reg Diff-Little"/>
    <n v="0"/>
  </r>
  <r>
    <x v="56"/>
    <s v="187547"/>
    <s v="ARO/Reg Diff - Cottonwood Mine"/>
    <s v="PCRP/187547"/>
    <s v="ARO/Reg Diff-Cottonw"/>
    <n v="0"/>
  </r>
  <r>
    <x v="56"/>
    <s v="288508"/>
    <s v="ARO/Reg Diff-Colstrip"/>
    <s v="PCRP/288508"/>
    <s v="ARO/Reg Diff-Colstrp"/>
    <n v="0"/>
  </r>
  <r>
    <x v="56"/>
    <s v="288510"/>
    <s v="ARO/REG DIFF - HUNTER PLT ORIGINAL LANDF"/>
    <s v="PCRP/288510"/>
    <s v="ARO/Reg Diff-Hnt Lan"/>
    <n v="0"/>
  </r>
  <r>
    <x v="56"/>
    <s v="288512"/>
    <s v="ARO/REG DIFF - HTG PLANT LAND"/>
    <s v="PCRP/288512"/>
    <s v="ARO/Reg Diff-Htng La"/>
    <n v="0"/>
  </r>
  <r>
    <x v="56"/>
    <s v="288515"/>
    <s v="ARO/REG DIFF - JIM BR PLANT FGD POND #1"/>
    <s v="PCRP/288515"/>
    <s v="ARO/Reg Diff-JB FGD1"/>
    <n v="0"/>
  </r>
  <r>
    <x v="56"/>
    <s v="288516"/>
    <s v="ARO/REG DIFF - JIM BR PLANT FGD POND #2"/>
    <s v="PCRP/288516"/>
    <s v="ARO/Reg Diff-JB FGD2"/>
    <n v="0"/>
  </r>
  <r>
    <x v="56"/>
    <s v="288517"/>
    <s v="ARO/Reg Diff-JB FDG3"/>
    <s v="PCRP/288517"/>
    <s v="ARO/Reg Diff-JB FGD3"/>
    <n v="0"/>
  </r>
  <r>
    <x v="56"/>
    <s v="288518"/>
    <s v="ARO/Reg Diff-JB Raw"/>
    <s v="PCRP/288518"/>
    <s v="ARO/Reg Diff-JB Raw"/>
    <n v="0"/>
  </r>
  <r>
    <x v="56"/>
    <s v="288519"/>
    <s v="ARO/Reg Diff-JB Pipe"/>
    <s v="PCRP/288519"/>
    <s v="ARO/Reg Diff-JB Pipe"/>
    <n v="0"/>
  </r>
  <r>
    <x v="56"/>
    <s v="288520"/>
    <s v="ARO/REG DIFF - NGTN PLNT LANDFILL"/>
    <s v="PCRP/288520"/>
    <s v="ARO/Reg Diff-Nau Lan"/>
    <n v="0"/>
  </r>
  <r>
    <x v="56"/>
    <s v="288521"/>
    <s v="ARO/REG DIFF - NGTN PLT 1 &amp; 2 CLEAR POND"/>
    <s v="PCRP/288521"/>
    <s v="ARO/Reg Diff-Nau 1&amp;2"/>
    <n v="0"/>
  </r>
  <r>
    <x v="56"/>
    <s v="288522"/>
    <s v="ARO/REG DIFF - NGTN PLNT 3 CLRWATER POND"/>
    <s v="PCRP/288522"/>
    <s v="ARO/Reg Diff-Nau 3"/>
    <n v="0"/>
  </r>
  <r>
    <x v="56"/>
    <s v="288523"/>
    <s v="ARO/REG DIFF - NGTN PLNT 1 &amp; 2 ASH POND"/>
    <s v="PCRP/288523"/>
    <s v="ARO/Reg Diff-N 1&amp;2 A"/>
    <n v="0"/>
  </r>
  <r>
    <x v="56"/>
    <s v="288524"/>
    <s v="ARO/REG DIFF - NGTN PLANT 3 ASH POND"/>
    <s v="PCRP/288524"/>
    <s v="ARO/Reg Diff-Nau 3 A"/>
    <n v="0"/>
  </r>
  <r>
    <x v="56"/>
    <s v="288525"/>
    <s v="ARO/REG DIFF - NGTN PLNT 3 FGD POND 1"/>
    <s v="PCRP/288525"/>
    <s v="ARO/Reg Diff-Na3FGD1"/>
    <n v="0"/>
  </r>
  <r>
    <x v="56"/>
    <s v="288526"/>
    <s v="ARO/REG DIFF - NGTN PLNT 3 FGD POND 2"/>
    <s v="PCRP/288526"/>
    <s v="ARO/Reg Diff-Na3FGD2"/>
    <n v="0"/>
  </r>
  <r>
    <x v="56"/>
    <s v="288530"/>
    <s v="ARO/REG DIFF - DISTRIBUTION PLANT"/>
    <s v="PCRP/288530"/>
    <s v="ARO/Reg Diff-Dist Pl"/>
    <n v="0"/>
  </r>
  <r>
    <x v="56"/>
    <s v="288534"/>
    <s v="ARO/Reg Diff - General Plant"/>
    <s v="PCRP/288534"/>
    <s v="ARO/Reg Diff-Gen Pln"/>
    <n v="0"/>
  </r>
  <r>
    <x v="56"/>
    <s v="288537"/>
    <s v="ARO/REG DIFF-MARENGO"/>
    <s v="PCRP/288537"/>
    <s v="ARO/Reg Diff-Marengo"/>
    <n v="0"/>
  </r>
  <r>
    <x v="56"/>
    <s v="288538"/>
    <s v="ARO/REG DIFF-GOODNOE"/>
    <s v="PCRP/288538"/>
    <s v="ARO/Reg Diff-Goodnoe"/>
    <n v="0"/>
  </r>
  <r>
    <x v="56"/>
    <s v="288539"/>
    <s v="ARO/Reg Diff - Seven Mile Hill Wind Farm"/>
    <s v="PCRP/288539"/>
    <s v="ARO/Reg Diff-7 Mile"/>
    <n v="0"/>
  </r>
  <r>
    <x v="56"/>
    <s v="288540"/>
    <s v="ARO/Reg Diff - High Plains Wind Farm"/>
    <s v="PCRP/288540"/>
    <s v="ARO/Reg Diff-High PL"/>
    <n v="0"/>
  </r>
  <r>
    <x v="56"/>
    <s v="288541"/>
    <s v="ARO/Reg Diff - McFadden Ridge Wind Farm"/>
    <s v="PCRP/288541"/>
    <s v="ARO/Reg Diff-McFaddn"/>
    <n v="0"/>
  </r>
  <r>
    <x v="56"/>
    <s v="288543"/>
    <s v="ARO/Reg Diff - Chehalis Plant"/>
    <s v="PCRP/288543"/>
    <s v="ARO/Reg Diff-Cheh Pl"/>
    <n v="0"/>
  </r>
  <r>
    <x v="57"/>
    <s v="0"/>
    <s v="FAS 87/88 PENSION"/>
    <s v="PCRP/187015"/>
    <s v="Min. Pens Liab. Adj."/>
    <n v="0"/>
  </r>
  <r>
    <x v="57"/>
    <s v="111610"/>
    <s v="REG ASSET- MIN PENSION LIAB"/>
    <s v="PCRP/187015"/>
    <s v="Min. Pens Liab. Adj."/>
    <n v="0"/>
  </r>
  <r>
    <x v="57"/>
    <s v="111610"/>
    <s v="REG ASSET- MIN PENSION LIAB"/>
    <s v="PCRP/187017"/>
    <s v="FAS 158 Pen Liab Adj"/>
    <n v="0"/>
  </r>
  <r>
    <x v="57"/>
    <s v="114020"/>
    <s v="DEFERRED PENSION COSTS"/>
    <s v="PCRP/187621"/>
    <s v="Reg Asset - FAS 158"/>
    <n v="0"/>
  </r>
  <r>
    <x v="57"/>
    <s v="187015"/>
    <s v="REG ASSET - MIN PENSION LIABILITY ADJ"/>
    <s v="PCRP/187015"/>
    <s v="Min. Pens Liab. Adj."/>
    <n v="0"/>
  </r>
  <r>
    <x v="57"/>
    <s v="187016"/>
    <s v="REG ASSET - MIN SERP LIABILITY ADJ"/>
    <s v="PCRP/187016"/>
    <s v="Min. SERP Liab. Adj."/>
    <n v="0"/>
  </r>
  <r>
    <x v="57"/>
    <s v="187018"/>
    <s v="CONTRA FAS 158 PENSION REG ASSET"/>
    <s v="PCRP/187018"/>
    <s v="Cntr FAS 158 Pen Reg"/>
    <n v="0"/>
  </r>
  <r>
    <x v="57"/>
    <s v="187020"/>
    <s v="FAS 87 DEF PENSION"/>
    <s v="PCRP/187020"/>
    <s v="FAS 87 Df Pension"/>
    <n v="0"/>
  </r>
  <r>
    <x v="57"/>
    <s v="187021"/>
    <s v="FAS 88 DEF PENSION-EARLY RETIREMENT"/>
    <s v="PCRP/187021"/>
    <s v="FAS 88 Df Pension"/>
    <n v="0"/>
  </r>
  <r>
    <x v="57"/>
    <s v="187603"/>
    <s v="Contra Pension Reg Asset CTG - UT"/>
    <s v="PCRP/187603"/>
    <s v="Cntr Pn Reg A CTG-UT"/>
    <n v="0"/>
  </r>
  <r>
    <x v="57"/>
    <s v="187606"/>
    <s v="Reg Asset - Pension MMT - WA"/>
    <s v="PCRP/187606"/>
    <s v="Rg Asset - Pn MMT-WA"/>
    <n v="0"/>
  </r>
  <r>
    <x v="57"/>
    <s v="187625"/>
    <s v="Reg Asset - Post-Ret MMT - ID"/>
    <s v="PCRP/187625"/>
    <s v="Rg Asset - MMT - ID"/>
    <n v="0"/>
  </r>
  <r>
    <x v="58"/>
    <s v="187022"/>
    <s v="FAS 87 DEF PENSION - CA-GEN"/>
    <s v="PCRP/187022"/>
    <s v="FAS 87 Df Pen CA-Gen"/>
    <n v="0"/>
  </r>
  <r>
    <x v="58"/>
    <s v="187023"/>
    <s v="FAS 88 DEF PENSION - CA-GEN-ER-RETIRE"/>
    <s v="PCRP/187023"/>
    <s v="FAS 88 Df Pen CA-Gen"/>
    <n v="0"/>
  </r>
  <r>
    <x v="59"/>
    <s v="187024"/>
    <s v="FAS 87 DEF PENSION - MT-GEN"/>
    <s v="PCRP/187024"/>
    <s v="FAS 87 Df Pen MT-Gen"/>
    <n v="0"/>
  </r>
  <r>
    <x v="59"/>
    <s v="187025"/>
    <s v="FAS 88 DEF PENSION - MT-GEN-ER-RETIRE"/>
    <s v="PCRP/187025"/>
    <s v="FAS 88 Df Pen MT-Gen"/>
    <n v="0"/>
  </r>
  <r>
    <x v="60"/>
    <s v="187026"/>
    <s v="FAS 87 DEF PENSION - WRITE-DOWN"/>
    <s v="PCRP/187026"/>
    <s v="FAS 87 Df Pen Write-"/>
    <n v="0"/>
  </r>
  <r>
    <x v="60"/>
    <s v="187027"/>
    <s v="FAS 88 DEF PENSION - WRITE-DOWN-ER-RETIR"/>
    <s v="PCRP/187027"/>
    <s v="FAS 88 Df Pen Write-"/>
    <n v="0"/>
  </r>
  <r>
    <x v="61"/>
    <s v="103463"/>
    <s v="Olympia MGP"/>
    <s v="#/188010"/>
    <s v="Not assigned/188010"/>
    <n v="3149.68"/>
  </r>
  <r>
    <x v="62"/>
    <s v="186901"/>
    <s v="FAS133 DERIVATIVE NET REG ASSET"/>
    <s v="PCRP/186901"/>
    <s v="FAS 133 Reg Asset"/>
    <n v="85415689.629999995"/>
  </r>
  <r>
    <x v="62"/>
    <s v="187080"/>
    <s v="RTO GRID WEST"/>
    <s v="PCRP/187080"/>
    <s v="RTO Grid W N/R Reg"/>
    <n v="0"/>
  </r>
  <r>
    <x v="62"/>
    <s v="187081"/>
    <s v="RTO Grid West N/R - OR"/>
    <s v="PCRP/187081"/>
    <s v="RTO Grid W N/R - OR"/>
    <n v="0"/>
  </r>
  <r>
    <x v="62"/>
    <s v="187082"/>
    <s v="RTO Grid West N/R - WY"/>
    <s v="PCRP/187082"/>
    <s v="RTO Grid W N/R - WY"/>
    <n v="0"/>
  </r>
  <r>
    <x v="62"/>
    <s v="187083"/>
    <s v="RTO Grid West N/R - ID"/>
    <s v="PCRP/187083"/>
    <s v="RTO Grid W N/R - ID"/>
    <n v="0"/>
  </r>
  <r>
    <x v="62"/>
    <s v="187087"/>
    <s v="CONTRA REG ASSET RTO"/>
    <s v="PCRP/187087"/>
    <s v="Contra Reg Asset RTO"/>
    <n v="0"/>
  </r>
  <r>
    <x v="62"/>
    <s v="187212"/>
    <s v="ID 2006- TRAN SEV CST"/>
    <s v="PCRP/187212"/>
    <s v="ID-2006 Tran Sev Cst"/>
    <n v="0"/>
  </r>
  <r>
    <x v="62"/>
    <s v="187250"/>
    <s v="BPA WASHINGTON BALANCING ACCOUNT"/>
    <s v="PCRP/187250"/>
    <s v="BPA Washington Bal"/>
    <n v="316956.93"/>
  </r>
  <r>
    <x v="62"/>
    <s v="187251"/>
    <s v="BPA OREGON BALANCING ACCT"/>
    <s v="PCRP/187251"/>
    <s v="BPA Oregon Balancing"/>
    <n v="1468530.59"/>
  </r>
  <r>
    <x v="62"/>
    <s v="187252"/>
    <s v="BPA IDAHO BALANCING ACCT"/>
    <s v="PCRP/187252"/>
    <s v="BPA Idaho Balancing"/>
    <n v="0"/>
  </r>
  <r>
    <x v="62"/>
    <s v="187355"/>
    <s v="Reg Asset # Post-Employment Costs"/>
    <s v="PCRP/187355"/>
    <s v="RegA-Post Empl Costs"/>
    <n v="8361445"/>
  </r>
  <r>
    <x v="62"/>
    <s v="187364"/>
    <s v="Reg Asset  - ID - Naughton U3 Costs"/>
    <s v="PCRP/187364"/>
    <s v="RegA-Naughton Unit 3"/>
    <n v="239494.23"/>
  </r>
  <r>
    <x v="62"/>
    <s v="187910"/>
    <s v="DEFERRED EXCESS NPC - WA HYDRO DEFERRAL"/>
    <s v="PCRP/187910"/>
    <s v="Def Ex NPC -WA Hydro"/>
    <n v="-121960.75"/>
  </r>
  <r>
    <x v="62"/>
    <s v="187936"/>
    <s v="SB 408 REG ASSET - MCBIT (EVEN YEAR 1)"/>
    <s v="PCRP/187936"/>
    <s v="SB 408 RgAst-EvnYr#1"/>
    <n v="0"/>
  </r>
  <r>
    <x v="62"/>
    <s v="187937"/>
    <s v="SB 408 REG ASSET - MCBIT (ODD YEAR 1)"/>
    <s v="PCRP/187937"/>
    <s v="SB 408 RgAst-OddYr#1"/>
    <n v="0"/>
  </r>
  <r>
    <x v="62"/>
    <s v="187938"/>
    <s v="SB 408 REG ASSET - MCBIT (EVEN YEAR 2)"/>
    <s v="PCRP/187938"/>
    <s v="SB 408 RgAst-EvnYr#2"/>
    <n v="0"/>
  </r>
  <r>
    <x v="62"/>
    <s v="187940"/>
    <s v="Reg Asset - Frozen MTM"/>
    <s v="PCRP/187940"/>
    <s v="Reg Asset - Frzn MTM"/>
    <n v="123014796"/>
  </r>
  <r>
    <x v="62"/>
    <s v="187952"/>
    <s v="DEFERRED INTERVENER"/>
    <s v="PCRP/187952"/>
    <s v="OR Defrd Intervenor"/>
    <n v="1069161.8700000001"/>
  </r>
  <r>
    <x v="62"/>
    <s v="187954"/>
    <s v="OR SB 408 Recovery"/>
    <s v="PCRP/187954"/>
    <s v="OR SB 408 Recovery"/>
    <n v="0"/>
  </r>
  <r>
    <x v="62"/>
    <s v="187969"/>
    <s v="Reg Asset - Other - Balance Reclass"/>
    <s v="PCRP/187969"/>
    <s v="Rg Asst-Othr-Bal Rcl"/>
    <n v="843316.53"/>
  </r>
  <r>
    <x v="62"/>
    <s v="188000"/>
    <s v="REG ASSET - ENVIRONMENTAL COSTS"/>
    <s v="PCRP/188000"/>
    <s v="Reg Asset - Env Cost"/>
    <n v="21880951.07"/>
  </r>
  <r>
    <x v="62"/>
    <s v="188995"/>
    <s v="Con-Envr Liab-PERco"/>
    <s v="PCRP/188995"/>
    <s v="Con-Env Liab (PERCo)"/>
    <n v="0"/>
  </r>
  <r>
    <x v="62"/>
    <s v="188996"/>
    <s v="Con-Envr Liab WA-PERco"/>
    <s v="PCRP/188996"/>
    <s v="Con-Env Liab WA(PERC"/>
    <n v="0"/>
  </r>
  <r>
    <x v="63"/>
    <s v="187054"/>
    <s v="CHOLLA PLANT TRANSACTION COSTS-CA"/>
    <s v="PCRP/187054"/>
    <s v="Cholla Plnt Trans Co"/>
    <n v="0"/>
  </r>
  <r>
    <x v="64"/>
    <s v="187055"/>
    <s v="CHOLLA PLANT TRANSACTION COSTS-MT"/>
    <s v="PCRP/187055"/>
    <s v="Cholla Plnt Trans Co"/>
    <n v="0"/>
  </r>
  <r>
    <x v="65"/>
    <s v="0"/>
    <s v="1830000/0"/>
    <s v="PCRP/184750"/>
    <s v="Prel Surv &amp; Invest"/>
    <n v="3103497.7700000005"/>
  </r>
  <r>
    <x v="65"/>
    <s v="0"/>
    <s v="1830000/0"/>
    <s v="PCRP/185015"/>
    <s v="Def Proj - New Gener"/>
    <n v="0"/>
  </r>
  <r>
    <x v="65"/>
    <s v="0"/>
    <s v="1830000/0"/>
    <s v="PCRP/500110"/>
    <s v="Secondary Labor Adj"/>
    <n v="0"/>
  </r>
  <r>
    <x v="65"/>
    <s v="0"/>
    <s v="1830000/0"/>
    <s v="PCRP/500400"/>
    <s v="Bonuses and Awards"/>
    <n v="0"/>
  </r>
  <r>
    <x v="65"/>
    <s v="0"/>
    <s v="1830000/0"/>
    <s v="PCRP/503100"/>
    <s v="Airfare"/>
    <n v="0"/>
  </r>
  <r>
    <x v="65"/>
    <s v="0"/>
    <s v="1830000/0"/>
    <s v="PCRP/503110"/>
    <s v="Lodging"/>
    <n v="0"/>
  </r>
  <r>
    <x v="65"/>
    <s v="0"/>
    <s v="1830000/0"/>
    <s v="PCRP/503115"/>
    <s v="On-Site Meals &amp; Refr"/>
    <n v="0"/>
  </r>
  <r>
    <x v="65"/>
    <s v="0"/>
    <s v="1830000/0"/>
    <s v="PCRP/503120"/>
    <s v="Meals/Entertain"/>
    <n v="0"/>
  </r>
  <r>
    <x v="65"/>
    <s v="0"/>
    <s v="1830000/0"/>
    <s v="PCRP/503130"/>
    <s v="Other Ground Transp"/>
    <n v="0"/>
  </r>
  <r>
    <x v="65"/>
    <s v="0"/>
    <s v="1830000/0"/>
    <s v="PCRP/503135"/>
    <s v="Auto/Park/Mileage"/>
    <n v="0"/>
  </r>
  <r>
    <x v="65"/>
    <s v="0"/>
    <s v="1830000/0"/>
    <s v="PCRP/503400"/>
    <s v="Other Emp Rel Exp"/>
    <n v="0"/>
  </r>
  <r>
    <x v="65"/>
    <s v="0"/>
    <s v="1830000/0"/>
    <s v="PCRP/530065"/>
    <s v="Engineer Serv"/>
    <n v="0"/>
  </r>
  <r>
    <x v="65"/>
    <s v="0"/>
    <s v="1830000/0"/>
    <s v="PCRP/530095"/>
    <s v="Legal Cnslt  Sv-LFee"/>
    <n v="0"/>
  </r>
  <r>
    <x v="65"/>
    <s v="0"/>
    <s v="1830000/0"/>
    <s v="PCRP/530096"/>
    <s v="Legal Conslt Sv-LCos"/>
    <n v="0"/>
  </r>
  <r>
    <x v="65"/>
    <s v="0"/>
    <s v="1830000/0"/>
    <s v="PCRP/530504"/>
    <s v="Contractor - Veh/Exp"/>
    <n v="0"/>
  </r>
  <r>
    <x v="65"/>
    <s v="0"/>
    <s v="1830000/0"/>
    <s v="PCRP/535155"/>
    <s v="Telecom-Dial-up/Remo"/>
    <n v="0"/>
  </r>
  <r>
    <x v="65"/>
    <s v="0"/>
    <s v="1830000/0"/>
    <s v="PCRP/545166"/>
    <s v="Proj Cost Trf-NO SCG"/>
    <n v="0"/>
  </r>
  <r>
    <x v="65"/>
    <s v="0"/>
    <s v="1830000/0"/>
    <s v="PCRP/545169"/>
    <s v="Cap Accrl-No AFUDC"/>
    <n v="0"/>
  </r>
  <r>
    <x v="65"/>
    <s v="0"/>
    <s v="1830000/0"/>
    <s v="PCRP/545170"/>
    <s v="Cap Surcharge Adj"/>
    <n v="0"/>
  </r>
  <r>
    <x v="65"/>
    <s v="0"/>
    <s v="1830000/0"/>
    <s v="PCRP/610002"/>
    <s v="Journeyman"/>
    <n v="7552"/>
  </r>
  <r>
    <x v="65"/>
    <s v="0"/>
    <s v="1830000/0"/>
    <s v="PCRP/610006"/>
    <s v="Engineer"/>
    <n v="12378.45"/>
  </r>
  <r>
    <x v="65"/>
    <s v="0"/>
    <s v="1830000/0"/>
    <s v="PCRP/610032"/>
    <s v="PPW Officers &amp; Execs"/>
    <n v="29988.98"/>
  </r>
  <r>
    <x v="65"/>
    <s v="0"/>
    <s v="1830000/0"/>
    <s v="PCRP/610035"/>
    <s v="Facilities Services"/>
    <n v="117.1"/>
  </r>
  <r>
    <x v="65"/>
    <s v="0"/>
    <s v="1830000/0"/>
    <s v="PCRP/610038"/>
    <s v="Attorneys Fees"/>
    <n v="666"/>
  </r>
  <r>
    <x v="65"/>
    <s v="0"/>
    <s v="1830000/0"/>
    <s v="PCRP/610065"/>
    <s v="Finance Analyst"/>
    <n v="446.88"/>
  </r>
  <r>
    <x v="65"/>
    <s v="0"/>
    <s v="1830000/0"/>
    <s v="PCRP/610093"/>
    <s v="Regulated Analyst"/>
    <n v="975"/>
  </r>
  <r>
    <x v="65"/>
    <s v="0"/>
    <s v="1830000/0"/>
    <s v="PCRP/610338"/>
    <s v="Manager"/>
    <n v="2733.69"/>
  </r>
  <r>
    <x v="65"/>
    <s v="0"/>
    <s v="1830000/0"/>
    <s v="PCRP/610344"/>
    <s v="Director"/>
    <n v="96948.61"/>
  </r>
  <r>
    <x v="65"/>
    <s v="0"/>
    <s v="1830000/0"/>
    <s v="PCRP/610425"/>
    <s v="Journeyman P&amp;D"/>
    <n v="456.08"/>
  </r>
  <r>
    <x v="65"/>
    <s v="0"/>
    <s v="1830000/0"/>
    <s v="PCRP/680004"/>
    <s v="Construction Overhea"/>
    <n v="2464.5"/>
  </r>
  <r>
    <x v="65"/>
    <s v="0"/>
    <s v="1830000/0"/>
    <s v="PCRP/701010"/>
    <s v="Labor- Setl to Cap"/>
    <n v="-152262.79"/>
  </r>
  <r>
    <x v="65"/>
    <s v="0"/>
    <s v="1830000/0"/>
    <s v="PCRP/701075"/>
    <s v="Setl Cap- Surcharges"/>
    <n v="-2464.5"/>
  </r>
  <r>
    <x v="66"/>
    <s v="0"/>
    <s v="1840000/0"/>
    <s v="PCRP/134330"/>
    <s v="Crs-Pltfrm Bill Clrg"/>
    <n v="0"/>
  </r>
  <r>
    <x v="66"/>
    <s v="0"/>
    <s v="1840000/0"/>
    <s v="PCRP/134850"/>
    <s v="Clearing Accounts (F"/>
    <n v="0"/>
  </r>
  <r>
    <x v="66"/>
    <s v="0"/>
    <s v="1840000/0"/>
    <s v="PCRP/134890"/>
    <s v="Mine Dep'n Clearing"/>
    <n v="0"/>
  </r>
  <r>
    <x v="66"/>
    <s v="0"/>
    <s v="1840000/0"/>
    <s v="PCRP/134895"/>
    <s v="Vehicle Dep'n Clear"/>
    <n v="0"/>
  </r>
  <r>
    <x v="67"/>
    <s v="0"/>
    <s v="1850000/0"/>
    <s v="PCRP/184950"/>
    <s v="Temporary Facilities"/>
    <n v="0"/>
  </r>
  <r>
    <x v="67"/>
    <s v="0"/>
    <s v="1850000/0"/>
    <s v="PCRP/184960"/>
    <s v="Temp Facilities-Clrg"/>
    <n v="59353.04"/>
  </r>
  <r>
    <x v="67"/>
    <s v="000185"/>
    <s v="TEMPORARY FACILITIES"/>
    <s v="PCRP/184960"/>
    <s v="Temp Facilities-Clrg"/>
    <n v="21268.850000000002"/>
  </r>
  <r>
    <x v="68"/>
    <s v="134890"/>
    <s v="Mining Depreciation Clearing"/>
    <s v="PCRP/134890"/>
    <s v="Mine Dep'n Clearing"/>
    <n v="0"/>
  </r>
  <r>
    <x v="68"/>
    <s v="185903"/>
    <s v="1860000/185903"/>
    <s v="PCRP/185903"/>
    <s v="SFAS 133 Trd Ast-NCr"/>
    <n v="0"/>
  </r>
  <r>
    <x v="68"/>
    <s v="185940"/>
    <s v="Frozen MTM Asset # Noncurrent"/>
    <s v="PCRP/185940"/>
    <s v="Frozen MTM Aset-NCur"/>
    <n v="131614"/>
  </r>
  <r>
    <x v="69"/>
    <s v="135048"/>
    <s v="NORTH WEST POWER POOL"/>
    <s v="PCRP/135048"/>
    <s v="NW Power Pool"/>
    <n v="0"/>
  </r>
  <r>
    <x v="69"/>
    <s v="185011"/>
    <s v="SALES OF ELECTRIC UTILITY FACILITIES &amp; P"/>
    <s v="PCRP/185011"/>
    <s v="Sales of Elec. Util"/>
    <n v="1845746.53"/>
  </r>
  <r>
    <x v="69"/>
    <s v="185012"/>
    <s v="PROPERTY DAMAGE REPAIRS INSURANCE"/>
    <s v="PCRP/185012"/>
    <s v="Property Damage Repr"/>
    <n v="1.1368683772161603E-13"/>
  </r>
  <r>
    <x v="69"/>
    <s v="185020"/>
    <s v="DEFERRED CHARGES - WATER RIGHTS LEASE"/>
    <s v="PCRP/185020"/>
    <s v="Def Chrgs-Water Rght"/>
    <n v="0"/>
  </r>
  <r>
    <x v="69"/>
    <s v="401261"/>
    <s v="MISCELLANEOUS"/>
    <s v="PCRP/135048"/>
    <s v="NW Power Pool"/>
    <n v="0"/>
  </r>
  <r>
    <x v="69"/>
    <s v="9999999"/>
    <s v="CLEARING"/>
    <s v="PCRP/185011"/>
    <s v="Sales of Elec. Util"/>
    <n v="0"/>
  </r>
  <r>
    <x v="69"/>
    <s v="9999999"/>
    <s v="CLEARING"/>
    <s v="PCRP/185012"/>
    <s v="Property Damage Repr"/>
    <n v="0"/>
  </r>
  <r>
    <x v="69"/>
    <s v="9999999"/>
    <s v="CLEARING"/>
    <s v="PCRP/185020"/>
    <s v="Def Chrgs-Water Rght"/>
    <n v="0"/>
  </r>
  <r>
    <x v="70"/>
    <s v="184500"/>
    <s v="Deferred Regulatory Expense"/>
    <s v="PCRP/184500"/>
    <s v="ID Def Regulatry Exp"/>
    <n v="0"/>
  </r>
  <r>
    <x v="71"/>
    <s v="184410"/>
    <s v="GARFIELD NEGOTIATIONS"/>
    <s v="PCRP/184410"/>
    <s v="Garfield Negotiation"/>
    <n v="0"/>
  </r>
  <r>
    <x v="72"/>
    <s v="158450"/>
    <s v="Non-Curr Fed/State Income Tax Rec (PHI)"/>
    <s v="PCRP/158450"/>
    <s v="Non-Curr Fed/State I"/>
    <n v="0"/>
  </r>
  <r>
    <x v="72"/>
    <s v="158455"/>
    <s v="Non-Curr Fed/State Inc Tax Rec FY06 (PHI"/>
    <s v="PCRP/158455"/>
    <s v="Non-Curr Fed/State I"/>
    <n v="0"/>
  </r>
  <r>
    <x v="73"/>
    <s v="135001"/>
    <s v="CLEARWATER CAMP COOKHOUSE COSTS"/>
    <s v="PCRP/135001"/>
    <s v="Clearwater Camp Cook"/>
    <n v="0"/>
  </r>
  <r>
    <x v="73"/>
    <s v="184450"/>
    <s v="DEF ACQUISTION COSTS"/>
    <s v="PCRP/184450"/>
    <s v="Def Acquistion Costs"/>
    <n v="0"/>
  </r>
  <r>
    <x v="73"/>
    <s v="185024"/>
    <s v="Deferred Cost - Lease Incentives"/>
    <s v="PCRP/185024"/>
    <s v="Def Cost-Lease Incen"/>
    <n v="492641.88"/>
  </r>
  <r>
    <x v="73"/>
    <s v="185343"/>
    <s v="INTRA-CO POINT TO POINT TRANS RESERVATIO"/>
    <s v="PCRP/185343"/>
    <s v="P Enrgy Dep-frm Tran"/>
    <n v="1119626.2500000019"/>
  </r>
  <r>
    <x v="73"/>
    <s v="185344"/>
    <s v="TRANSM SVC DEPOSITS REC'D-DUE TO C&amp;T"/>
    <s v="PCRP/185344"/>
    <s v="Trans Dep-to Pac Enr"/>
    <n v="-1119626.25"/>
  </r>
  <r>
    <x v="73"/>
    <s v="185346"/>
    <s v="RTO Grid West N/R w/o - WA"/>
    <s v="PCRP/185346"/>
    <s v="RTO Grid W NR w/o-WA"/>
    <n v="0"/>
  </r>
  <r>
    <x v="73"/>
    <s v="185347"/>
    <s v="Contra RTO Grid West N/R w/o - WA"/>
    <s v="PCRP/185347"/>
    <s v="Contra RTO GW NR -WA"/>
    <n v="0"/>
  </r>
  <r>
    <x v="73"/>
    <s v="185348"/>
    <s v="WA Environmental Costs - Utah Metals"/>
    <s v="PCRP/185348"/>
    <s v="WA Envn Cost-UT Mtls"/>
    <n v="0"/>
  </r>
  <r>
    <x v="73"/>
    <s v="185350"/>
    <s v="Long Term Lease Prepaid - Boyer Block 57"/>
    <s v="PCRP/185350"/>
    <s v="LT Lease Comm Prepd"/>
    <n v="333058.41000000003"/>
  </r>
  <r>
    <x v="73"/>
    <s v="185353"/>
    <s v="P En Sv Dep-frm Tran"/>
    <s v="PCRP/185353"/>
    <s v="P En Sv Dep-frm Tran"/>
    <n v="437470.38"/>
  </r>
  <r>
    <x v="73"/>
    <s v="185354"/>
    <s v="Trans Sev Dep to P E"/>
    <s v="PCRP/185354"/>
    <s v="Trans Svc Dep-to P E"/>
    <n v="-437470.38"/>
  </r>
  <r>
    <x v="73"/>
    <s v="185710"/>
    <s v="MidAmerican Interconnection Reservations"/>
    <s v="PCRP/185710"/>
    <s v="MidAmerican Intercon"/>
    <n v="0"/>
  </r>
  <r>
    <x v="74"/>
    <s v="185304"/>
    <s v="HPT OPTION - CA GEN"/>
    <s v="PCRP/185304"/>
    <s v="HPT Option - CA Gen"/>
    <n v="0"/>
  </r>
  <r>
    <x v="74"/>
    <s v="185307"/>
    <s v="TGS BUYOUT - CA GEN"/>
    <s v="PCRP/185307"/>
    <s v="TGS Buyout - CA Gen"/>
    <n v="0"/>
  </r>
  <r>
    <x v="74"/>
    <s v="185316"/>
    <s v="BIOMASS ONE POST COD PREPAY-CA GEN"/>
    <s v="PCRP/185316"/>
    <s v="Biomass One Post Cod"/>
    <n v="0"/>
  </r>
  <r>
    <x v="75"/>
    <s v="185305"/>
    <s v="HPT OPTION - MT GEN"/>
    <s v="PCRP/185305"/>
    <s v="HPT Option - MT Gen"/>
    <n v="0"/>
  </r>
  <r>
    <x v="75"/>
    <s v="185308"/>
    <s v="TGS BUYOUT - MT GEN"/>
    <s v="PCRP/185308"/>
    <s v="TGS Buyout - MT Gen"/>
    <n v="0"/>
  </r>
  <r>
    <x v="75"/>
    <s v="185317"/>
    <s v="BIOMASS ONE POST COD PREPAY-MT GEN"/>
    <s v="PCRP/185317"/>
    <s v="Biomass One Post Cod"/>
    <n v="0"/>
  </r>
  <r>
    <x v="76"/>
    <s v="135002"/>
    <s v="BPA BALANCING ACCOUNT - UTAH DIV"/>
    <s v="PCRP/135002"/>
    <s v="BPA Balancing Accoun"/>
    <n v="0"/>
  </r>
  <r>
    <x v="76"/>
    <s v="135003"/>
    <s v="CA - PREPAID PROPERTY TAX"/>
    <s v="PCRP/135003"/>
    <s v="CA-Prepaid Prop Tax"/>
    <n v="0"/>
  </r>
  <r>
    <x v="76"/>
    <s v="135009"/>
    <s v="EMERY WATER ASSESSMENT"/>
    <s v="PCRP/135009"/>
    <s v="Emery Water Assessme"/>
    <n v="0"/>
  </r>
  <r>
    <x v="76"/>
    <s v="135016"/>
    <s v="T&amp;E CARD TRANSACTIONS"/>
    <s v="PCRP/135016"/>
    <s v="T&amp;E Card Transaction"/>
    <n v="0"/>
  </r>
  <r>
    <x v="76"/>
    <s v="135017"/>
    <s v="PENSION INTANGIBLE ASSET"/>
    <s v="PCRP/135017"/>
    <s v="Pension Intangible A"/>
    <n v="0"/>
  </r>
  <r>
    <x v="76"/>
    <s v="135018"/>
    <s v="OTHER"/>
    <s v="PCRP/135018"/>
    <s v="Other"/>
    <n v="0"/>
  </r>
  <r>
    <x v="76"/>
    <s v="135019"/>
    <s v="STOEL RIVES BOLEY JONES &amp; GREY"/>
    <s v="PCRP/135019"/>
    <s v="Stoel Rives Boley Jo"/>
    <n v="0"/>
  </r>
  <r>
    <x v="76"/>
    <s v="135029"/>
    <s v="COURIER"/>
    <s v="PCRP/135029"/>
    <s v="Courier"/>
    <n v="0"/>
  </r>
  <r>
    <x v="76"/>
    <s v="135030"/>
    <s v="XEROX"/>
    <s v="PCRP/135030"/>
    <s v="Xerox"/>
    <n v="0"/>
  </r>
  <r>
    <x v="76"/>
    <s v="135047"/>
    <s v="FERRON WATER ASSESSMENT"/>
    <s v="PCRP/135047"/>
    <s v="Ferron Water Assessm"/>
    <n v="0"/>
  </r>
  <r>
    <x v="76"/>
    <s v="135048"/>
    <s v="NORTH WEST POWER POOL"/>
    <s v="PCRP/135048"/>
    <s v="NW Power Pool"/>
    <n v="0"/>
  </r>
  <r>
    <x v="76"/>
    <s v="135055"/>
    <s v="FAS 158 Pension Intangible Asset"/>
    <s v="PCRP/135055"/>
    <s v="FAS 158 Pen Intang A"/>
    <n v="0"/>
  </r>
  <r>
    <x v="76"/>
    <s v="185320"/>
    <s v="IDAHO CUSTOMER BALANCING ACCOUNT"/>
    <s v="PCRP/185320"/>
    <s v="Idaho Customer Balan"/>
    <n v="0"/>
  </r>
  <r>
    <x v="76"/>
    <s v="185322"/>
    <s v="SERP INTANGIBLE ASSET"/>
    <s v="PCRP/185322"/>
    <s v="SERP Intangible Asse"/>
    <n v="0"/>
  </r>
  <r>
    <x v="76"/>
    <s v="185341"/>
    <s v="DEFERRED AQUILA STREAMFLOW HEDGE COSTS"/>
    <s v="PCRP/185341"/>
    <s v="Def APC Costs"/>
    <n v="0"/>
  </r>
  <r>
    <x v="76"/>
    <s v="185355"/>
    <s v="FAS 158 SERP Intangible Asset"/>
    <s v="PCRP/185355"/>
    <s v="FAS 158 SERP Intang"/>
    <n v="0"/>
  </r>
  <r>
    <x v="77"/>
    <s v="185324"/>
    <s v="UNAM COSTS-COVE HYDRO PROJECT-CA"/>
    <s v="PCRP/185324"/>
    <s v="Unam Cst-Cove Hyd Pr"/>
    <n v="0"/>
  </r>
  <r>
    <x v="77"/>
    <s v="185328"/>
    <s v="Firth Cogeneration Buyout-CA"/>
    <s v="PCRP/185328"/>
    <s v="Firth Cogen Buyout-C"/>
    <n v="0"/>
  </r>
  <r>
    <x v="78"/>
    <s v="185325"/>
    <s v="UNAM COSTS-COVE HYDRO PROJECT-MT"/>
    <s v="PCRP/185325"/>
    <s v="Unam Cst-Cove Hyd Pr"/>
    <n v="0"/>
  </r>
  <r>
    <x v="78"/>
    <s v="185329"/>
    <s v="Firth Cogeneration Buyout-MT"/>
    <s v="PCRP/185329"/>
    <s v="Firth Cogen Buyout-M"/>
    <n v="0"/>
  </r>
  <r>
    <x v="79"/>
    <s v="0"/>
    <s v="R&amp;D EXPENSES"/>
    <s v="PCRP/184900"/>
    <s v="R&amp;D"/>
    <n v="0"/>
  </r>
  <r>
    <x v="80"/>
    <s v="0"/>
    <s v="1890000/0"/>
    <s v="PCRP/189201"/>
    <s v="7% Ser FMB Due 1998"/>
    <n v="0"/>
  </r>
  <r>
    <x v="80"/>
    <s v="0"/>
    <s v="1890000/0"/>
    <s v="PCRP/189202"/>
    <s v="9 1/4% Ser FMB Due 2"/>
    <n v="0"/>
  </r>
  <r>
    <x v="80"/>
    <s v="0"/>
    <s v="1890000/0"/>
    <s v="PCRP/189203"/>
    <s v="7 1/2% Ser FMB Due 2"/>
    <n v="0"/>
  </r>
  <r>
    <x v="80"/>
    <s v="0"/>
    <s v="1890000/0"/>
    <s v="PCRP/189204"/>
    <s v="10 1/4% Ser FMB Due"/>
    <n v="0"/>
  </r>
  <r>
    <x v="80"/>
    <s v="0"/>
    <s v="1890000/0"/>
    <s v="PCRP/189205"/>
    <s v="9% Ser FMB Due 2006"/>
    <n v="0"/>
  </r>
  <r>
    <x v="80"/>
    <s v="0"/>
    <s v="1890000/0"/>
    <s v="PCRP/189206"/>
    <s v="8 3/4% Ser FMB Due 4"/>
    <n v="0"/>
  </r>
  <r>
    <x v="80"/>
    <s v="0"/>
    <s v="1890000/0"/>
    <s v="PCRP/189207"/>
    <s v="8 3/8% Ser FMB Due 2"/>
    <n v="0"/>
  </r>
  <r>
    <x v="80"/>
    <s v="0"/>
    <s v="1890000/0"/>
    <s v="PCRP/189208"/>
    <s v="8 1/2% Ser FMB Due 3"/>
    <n v="0"/>
  </r>
  <r>
    <x v="80"/>
    <s v="0"/>
    <s v="1890000/0"/>
    <s v="PCRP/189209"/>
    <s v="8 1/4% Ser FMB Due 2"/>
    <n v="0"/>
  </r>
  <r>
    <x v="80"/>
    <s v="0"/>
    <s v="1890000/0"/>
    <s v="PCRP/189210"/>
    <s v="9 1/8% Ser FMB Due 2"/>
    <n v="0"/>
  </r>
  <r>
    <x v="80"/>
    <s v="0"/>
    <s v="1890000/0"/>
    <s v="PCRP/189211"/>
    <s v="10 1/8% Ser FMB Due"/>
    <n v="0"/>
  </r>
  <r>
    <x v="80"/>
    <s v="0"/>
    <s v="1890000/0"/>
    <s v="PCRP/189212"/>
    <s v="10 1/4% Ser FMB Due"/>
    <n v="0"/>
  </r>
  <r>
    <x v="80"/>
    <s v="0"/>
    <s v="1890000/0"/>
    <s v="PCRP/189213"/>
    <s v="13% Ser FMB Due 2012"/>
    <n v="0"/>
  </r>
  <r>
    <x v="80"/>
    <s v="0"/>
    <s v="1890000/0"/>
    <s v="PCRP/189214"/>
    <s v="9 3/8% Ser FMB Due 1"/>
    <n v="0"/>
  </r>
  <r>
    <x v="80"/>
    <s v="0"/>
    <s v="1890000/0"/>
    <s v="PCRP/189215"/>
    <s v="8 3/4% Ser FMB Due 1"/>
    <n v="0"/>
  </r>
  <r>
    <x v="80"/>
    <s v="0"/>
    <s v="1890000/0"/>
    <s v="PCRP/189216"/>
    <s v="9 7/8% Ser FMB Due 2"/>
    <n v="0"/>
  </r>
  <r>
    <x v="80"/>
    <s v="0"/>
    <s v="1890000/0"/>
    <s v="PCRP/189217"/>
    <s v="14 3/4% Ser FMB Due"/>
    <n v="0"/>
  </r>
  <r>
    <x v="80"/>
    <s v="0"/>
    <s v="1890000/0"/>
    <s v="PCRP/189218"/>
    <s v="16 3/8 % Ser FMB Due"/>
    <n v="0"/>
  </r>
  <r>
    <x v="80"/>
    <s v="0"/>
    <s v="1890000/0"/>
    <s v="PCRP/189219"/>
    <s v="7 3/4% Ser FMB Due 2"/>
    <n v="0"/>
  </r>
  <r>
    <x v="80"/>
    <s v="0"/>
    <s v="1890000/0"/>
    <s v="PCRP/189220"/>
    <s v="7 7/8% Ser FMB Due 2"/>
    <n v="0"/>
  </r>
  <r>
    <x v="80"/>
    <s v="0"/>
    <s v="1890000/0"/>
    <s v="PCRP/189221"/>
    <s v="8% Ser FMB Due 2001"/>
    <n v="0"/>
  </r>
  <r>
    <x v="80"/>
    <s v="0"/>
    <s v="1890000/0"/>
    <s v="PCRP/189222"/>
    <s v="8% Ser FMB Due 1999"/>
    <n v="0"/>
  </r>
  <r>
    <x v="80"/>
    <s v="0"/>
    <s v="1890000/0"/>
    <s v="PCRP/189223"/>
    <s v="8 3/8% Ser FMB Due 1"/>
    <n v="0"/>
  </r>
  <r>
    <x v="80"/>
    <s v="0"/>
    <s v="1890000/0"/>
    <s v="PCRP/189224"/>
    <s v="8 5/8% Ser FMB Due 2"/>
    <n v="0"/>
  </r>
  <r>
    <x v="80"/>
    <s v="0"/>
    <s v="1890000/0"/>
    <s v="PCRP/189225"/>
    <s v="MTN-8.75 Due 11/1/99"/>
    <n v="0"/>
  </r>
  <r>
    <x v="80"/>
    <s v="0"/>
    <s v="1890000/0"/>
    <s v="PCRP/189226"/>
    <s v="8 7/8% Ser FMB Due 1"/>
    <n v="0"/>
  </r>
  <r>
    <x v="80"/>
    <s v="0"/>
    <s v="1890000/0"/>
    <s v="PCRP/189227"/>
    <s v="9 5/8% Ser FMB Due 2"/>
    <n v="0"/>
  </r>
  <r>
    <x v="80"/>
    <s v="0"/>
    <s v="1890000/0"/>
    <s v="PCRP/189228"/>
    <s v="Unamrt Loss On Reacq"/>
    <n v="0"/>
  </r>
  <r>
    <x v="80"/>
    <s v="0"/>
    <s v="1890000/0"/>
    <s v="PCRP/189229"/>
    <s v="MTN-10.25 Due 4/1/99"/>
    <n v="0"/>
  </r>
  <r>
    <x v="80"/>
    <s v="0"/>
    <s v="1890000/0"/>
    <s v="PCRP/189230"/>
    <s v="MTN-14.75 Due 4/1/99"/>
    <n v="0"/>
  </r>
  <r>
    <x v="80"/>
    <s v="0"/>
    <s v="1890000/0"/>
    <s v="PCRP/189231"/>
    <s v="Var Rate FMB Loss"/>
    <n v="0"/>
  </r>
  <r>
    <x v="80"/>
    <s v="0"/>
    <s v="1890000/0"/>
    <s v="PCRP/189232"/>
    <s v="MTN-12.625 Due 4/1/1"/>
    <n v="0"/>
  </r>
  <r>
    <x v="80"/>
    <s v="0"/>
    <s v="1890000/0"/>
    <s v="PCRP/189233"/>
    <s v="8 5/8% FMB Due 1996"/>
    <n v="0"/>
  </r>
  <r>
    <x v="80"/>
    <s v="0"/>
    <s v="1890000/0"/>
    <s v="PCRP/189234"/>
    <s v="8 1/2% Ser FMB Due 1"/>
    <n v="0"/>
  </r>
  <r>
    <x v="80"/>
    <s v="0"/>
    <s v="1890000/0"/>
    <s v="PCRP/189235"/>
    <s v="MTN-9.0% Due 9/1/03"/>
    <n v="0"/>
  </r>
  <r>
    <x v="80"/>
    <s v="0"/>
    <s v="1890000/0"/>
    <s v="PCRP/189236"/>
    <s v="Wyodak Ser A And B B"/>
    <n v="0"/>
  </r>
  <r>
    <x v="80"/>
    <s v="0"/>
    <s v="1890000/0"/>
    <s v="PCRP/189237"/>
    <s v="FMB-California Gen"/>
    <n v="0"/>
  </r>
  <r>
    <x v="80"/>
    <s v="0"/>
    <s v="1890000/0"/>
    <s v="PCRP/189238"/>
    <s v="FMB-Montana Gen"/>
    <n v="0"/>
  </r>
  <r>
    <x v="80"/>
    <s v="0"/>
    <s v="1890000/0"/>
    <s v="PCRP/189245"/>
    <s v="MTN-8.625 Due 12/13/"/>
    <n v="882177.62"/>
  </r>
  <r>
    <x v="80"/>
    <s v="0"/>
    <s v="1890000/0"/>
    <s v="PCRP/189301"/>
    <s v="8 3/8% QUIDS"/>
    <n v="2211686.29"/>
  </r>
  <r>
    <x v="80"/>
    <s v="0"/>
    <s v="1890000/0"/>
    <s v="PCRP/189302"/>
    <s v="8.55% QUIDS Series B"/>
    <n v="924922.02"/>
  </r>
  <r>
    <x v="80"/>
    <s v="0"/>
    <s v="1890000/0"/>
    <s v="PCRP/189401"/>
    <s v="MTN Series F &amp; QUIPS"/>
    <n v="0"/>
  </r>
  <r>
    <x v="80"/>
    <s v="0"/>
    <s v="1890000/0"/>
    <s v="PCRP/189402"/>
    <s v="MTN Series F &amp; QUIPS"/>
    <n v="0"/>
  </r>
  <r>
    <x v="80"/>
    <s v="0"/>
    <s v="1890000/0"/>
    <s v="PCRP/189701"/>
    <s v="6 1/8% Ser Emy PCRB"/>
    <n v="26376.799999999996"/>
  </r>
  <r>
    <x v="80"/>
    <s v="0"/>
    <s v="1890000/0"/>
    <s v="PCRP/189702"/>
    <s v="6 1/8% Ser Carbon PC"/>
    <n v="20703.050000000003"/>
  </r>
  <r>
    <x v="80"/>
    <s v="0"/>
    <s v="1890000/0"/>
    <s v="PCRP/189703"/>
    <s v="6 1/8% Ser Linc PCRB"/>
    <n v="30133.07"/>
  </r>
  <r>
    <x v="80"/>
    <s v="0"/>
    <s v="1890000/0"/>
    <s v="PCRP/189704"/>
    <s v="Emy 6 3/8% PCRB Due"/>
    <n v="166261.41"/>
  </r>
  <r>
    <x v="80"/>
    <s v="0"/>
    <s v="1890000/0"/>
    <s v="PCRP/189705"/>
    <s v="Emy 5.9% PCRB Due 4/"/>
    <n v="113242.82999999999"/>
  </r>
  <r>
    <x v="80"/>
    <s v="0"/>
    <s v="1890000/0"/>
    <s v="PCRP/189706"/>
    <s v="11 1/8% Emy Co. PCRB"/>
    <n v="53502.090000000084"/>
  </r>
  <r>
    <x v="80"/>
    <s v="0"/>
    <s v="1890000/0"/>
    <s v="PCRP/189707"/>
    <s v="11 1/8% Linc Co. PCR"/>
    <n v="103737.89999999991"/>
  </r>
  <r>
    <x v="80"/>
    <s v="0"/>
    <s v="1890000/0"/>
    <s v="PCRP/189708"/>
    <s v="Emy 10.70% PCRB Due"/>
    <n v="329955.76999999996"/>
  </r>
  <r>
    <x v="80"/>
    <s v="0"/>
    <s v="1890000/0"/>
    <s v="PCRP/189709"/>
    <s v="8 1/4% Ser PCRB Due"/>
    <n v="342832.09"/>
  </r>
  <r>
    <x v="80"/>
    <s v="0"/>
    <s v="1890000/0"/>
    <s v="PCRP/189710"/>
    <s v="8 5/8% Ser PCRB Emy"/>
    <n v="241695.08000000002"/>
  </r>
  <r>
    <x v="80"/>
    <s v="0"/>
    <s v="1890000/0"/>
    <s v="PCRP/189711"/>
    <s v="8 5/8% PCRB Linc Due"/>
    <n v="101396.69"/>
  </r>
  <r>
    <x v="80"/>
    <s v="0"/>
    <s v="1890000/0"/>
    <s v="PCRP/189712"/>
    <s v="13 1/2% Ser PCRB Due"/>
    <n v="0"/>
  </r>
  <r>
    <x v="80"/>
    <s v="0"/>
    <s v="1890000/0"/>
    <s v="PCRP/189713"/>
    <s v="Moffat PCRB'S Due 19"/>
    <n v="0"/>
  </r>
  <r>
    <x v="80"/>
    <s v="0"/>
    <s v="1890000/0"/>
    <s v="PCRP/189714"/>
    <s v="Convrs 6 3/8% PCRB D"/>
    <n v="28450.39"/>
  </r>
  <r>
    <x v="80"/>
    <s v="0"/>
    <s v="1890000/0"/>
    <s v="PCRP/189715"/>
    <s v="Convrs 7 3/4% PCRB D"/>
    <n v="0"/>
  </r>
  <r>
    <x v="80"/>
    <s v="0"/>
    <s v="1890000/0"/>
    <s v="PCRP/189716"/>
    <s v="Swtwtr 6 % PCRB Due"/>
    <n v="28879.74"/>
  </r>
  <r>
    <x v="80"/>
    <s v="0"/>
    <s v="1890000/0"/>
    <s v="PCRP/189717"/>
    <s v="Swtwtr 8 3/8% Due 7/"/>
    <n v="0"/>
  </r>
  <r>
    <x v="80"/>
    <s v="0"/>
    <s v="1890000/0"/>
    <s v="PCRP/189718"/>
    <s v="Swtwtr 8 1/2 % Due 1"/>
    <n v="0"/>
  </r>
  <r>
    <x v="80"/>
    <s v="0"/>
    <s v="1890000/0"/>
    <s v="PCRP/189719"/>
    <s v="Forsyth Loss Amrt"/>
    <n v="101328.29999999999"/>
  </r>
  <r>
    <x v="80"/>
    <s v="0"/>
    <s v="1890000/0"/>
    <s v="PCRP/189720"/>
    <s v="Swtwtr A Loss Amrt"/>
    <n v="60834.599999999977"/>
  </r>
  <r>
    <x v="80"/>
    <s v="0"/>
    <s v="1890000/0"/>
    <s v="PCRP/189721"/>
    <s v="Swtwtr 1983B Unamrt"/>
    <n v="16009.170000000042"/>
  </r>
  <r>
    <x v="80"/>
    <s v="0"/>
    <s v="1890000/0"/>
    <s v="PCRP/189722"/>
    <s v="City Of Gillette PCR"/>
    <n v="62690.94"/>
  </r>
  <r>
    <x v="80"/>
    <s v="0"/>
    <s v="1890000/0"/>
    <s v="PCRP/189723"/>
    <s v="Swt/Con Loss Amrt"/>
    <n v="0"/>
  </r>
  <r>
    <x v="80"/>
    <s v="0"/>
    <s v="1890000/0"/>
    <s v="PCRP/189724"/>
    <s v="Swtwtr 1990A 7/1/201"/>
    <n v="167692.69"/>
  </r>
  <r>
    <x v="80"/>
    <s v="0"/>
    <s v="1890000/0"/>
    <s v="PCRP/189725"/>
    <s v="PCRB-California Gen"/>
    <n v="0"/>
  </r>
  <r>
    <x v="80"/>
    <s v="0"/>
    <s v="1890000/0"/>
    <s v="PCRP/189726"/>
    <s v="PCRB-Montana Gen"/>
    <n v="0"/>
  </r>
  <r>
    <x v="80"/>
    <s v="0"/>
    <s v="1890000/0"/>
    <s v="PCRP/189727"/>
    <s v="Swtwtr 94 Nov 2024"/>
    <n v="0"/>
  </r>
  <r>
    <x v="80"/>
    <s v="0"/>
    <s v="1890000/0"/>
    <s v="PCRP/189728"/>
    <s v="Cnvrs 94  Nov 2024"/>
    <n v="0"/>
  </r>
  <r>
    <x v="80"/>
    <s v="0"/>
    <s v="1890000/0"/>
    <s v="PCRP/189729"/>
    <s v="Emery 94 Nov 2024"/>
    <n v="0"/>
  </r>
  <r>
    <x v="80"/>
    <s v="0"/>
    <s v="1890000/0"/>
    <s v="PCRP/189730"/>
    <s v="Carbon 94 Nov 2024"/>
    <n v="0"/>
  </r>
  <r>
    <x v="80"/>
    <s v="0"/>
    <s v="1890000/0"/>
    <s v="PCRP/189731"/>
    <s v="Lincoln 94 Nov 2024"/>
    <n v="0"/>
  </r>
  <r>
    <x v="80"/>
    <s v="0"/>
    <s v="1890000/0"/>
    <s v="PCRP/189732"/>
    <s v="Moffat 94 May 2013"/>
    <n v="0"/>
  </r>
  <r>
    <x v="80"/>
    <s v="0"/>
    <s v="1890000/0"/>
    <s v="PCRP/189733"/>
    <s v="5.65% Emery 1993A"/>
    <n v="478244.79"/>
  </r>
  <r>
    <x v="80"/>
    <s v="0"/>
    <s v="1890000/0"/>
    <s v="PCRP/189734"/>
    <s v="5 5/8% Emery 1993B"/>
    <n v="292454.40000000002"/>
  </r>
  <r>
    <x v="80"/>
    <s v="0"/>
    <s v="1890000/0"/>
    <s v="PCRP/189735"/>
    <s v="5 5/8% Lincoln 1993"/>
    <n v="110474.07"/>
  </r>
  <r>
    <x v="80"/>
    <s v="0"/>
    <s v="1890000/0"/>
    <s v="PCRP/189736"/>
    <s v="Emery 6.15% PCRB '96"/>
    <n v="288324.23"/>
  </r>
  <r>
    <x v="80"/>
    <s v="0"/>
    <s v="1890000/0"/>
    <s v="PCRP/189737"/>
    <s v="Converse 3.90% PCRB"/>
    <n v="0"/>
  </r>
  <r>
    <x v="80"/>
    <s v="0"/>
    <s v="1890000/0"/>
    <s v="PCRP/189990"/>
    <s v="Con Reg Assts-Losses"/>
    <n v="0"/>
  </r>
  <r>
    <x v="81"/>
    <s v="137233"/>
    <s v="DTA 415.838 Curr Liab - Frozen MTM"/>
    <s v="PCRP/137233"/>
    <s v="DTA 415.838 Frz MTM"/>
    <n v="4980500.9800000004"/>
  </r>
  <r>
    <x v="81"/>
    <s v="137234"/>
    <s v="DTA 425.381 RL - BPA Balancing Acct ID"/>
    <s v="PCRP/137234"/>
    <s v="DTA 425.381 RL - BPA"/>
    <n v="878553.06"/>
  </r>
  <r>
    <x v="81"/>
    <s v="137237"/>
    <s v="DTA 715.720 RL - BPA Balancing Acct WA"/>
    <s v="PCRP/137237"/>
    <s v="DTA 715.720 RL - BPA"/>
    <n v="0"/>
  </r>
  <r>
    <x v="81"/>
    <s v="137238"/>
    <s v="DTA 730.110 FAS 133 Derivatives"/>
    <s v="PCRP/137238"/>
    <s v="DTA 730.110 FAS 133"/>
    <n v="19099710.48"/>
  </r>
  <r>
    <x v="81"/>
    <s v="137242"/>
    <s v="DTA 910.936 Realized Gain/Loss Trading"/>
    <s v="PCRP/137242"/>
    <s v="DTA 910.936 Real G/L"/>
    <n v="0"/>
  </r>
  <r>
    <x v="81"/>
    <s v="137409"/>
    <s v="DTA 425.320 N Umpqua Settlement Agmt"/>
    <s v="PCRP/137409"/>
    <s v="DTA 425.320 N Umpqua"/>
    <n v="9643394.1099999994"/>
  </r>
  <r>
    <x v="81"/>
    <s v="137412"/>
    <s v="DTA 505.150 Misc Current &amp; Accrued Liab"/>
    <s v="PCRP/137412"/>
    <s v="DTA 505.150 Misc Lia"/>
    <n v="2014332.23"/>
  </r>
  <r>
    <x v="81"/>
    <s v="137416"/>
    <s v="DTA 610.142 RL - UT Home Energy"/>
    <s v="PCRP/137416"/>
    <s v="DTA 610.142 RL - UT"/>
    <n v="947522.38"/>
  </r>
  <r>
    <x v="81"/>
    <s v="137419"/>
    <s v="DTA 705.270 RL - Blue Sky OR"/>
    <s v="PCRP/137419"/>
    <s v="DTA 705.270 RL - Sky"/>
    <n v="1072010.33"/>
  </r>
  <r>
    <x v="81"/>
    <s v="137420"/>
    <s v="DTA 705.271 RL - Blue Sky WA"/>
    <s v="PCRP/137420"/>
    <s v="DTA 705.271 RL - Sky"/>
    <n v="131500.57999999999"/>
  </r>
  <r>
    <x v="81"/>
    <s v="137421"/>
    <s v="DTA 705.272 RL - Blue Sky CA"/>
    <s v="PCRP/137421"/>
    <s v="DTA 705.272 RL - Sky"/>
    <n v="50646.53"/>
  </r>
  <r>
    <x v="81"/>
    <s v="137422"/>
    <s v="DTA 705.273 RL - Blue Sky UT"/>
    <s v="PCRP/137422"/>
    <s v="DTA 705.273 RL - Sky"/>
    <n v="1200414.03"/>
  </r>
  <r>
    <x v="81"/>
    <s v="137423"/>
    <s v="DTA 705.274 RL - Blue Sky ID"/>
    <s v="PCRP/137423"/>
    <s v="DTA 705.274 RL - Sky"/>
    <n v="46891.65"/>
  </r>
  <r>
    <x v="81"/>
    <s v="137424"/>
    <s v="DTA 705.275 RL - Blue Sky WY"/>
    <s v="PCRP/137424"/>
    <s v="DTA 705.275 RL - Sky"/>
    <n v="133300.76999999999"/>
  </r>
  <r>
    <x v="81"/>
    <s v="137428"/>
    <s v="DTA 910.525 Deseret Rec in Dispute"/>
    <s v="PCRP/137428"/>
    <s v="DTA 910.525 Deseret"/>
    <n v="0"/>
  </r>
  <r>
    <x v="81"/>
    <s v="137807"/>
    <s v="Curr def fed tax corr ben of int"/>
    <s v="PCRP/137807"/>
    <s v="Curr def fed tax cor"/>
    <n v="506170"/>
  </r>
  <r>
    <x v="81"/>
    <s v="137817"/>
    <s v="Curr def fed unc tax pos ben of int"/>
    <s v="PCRP/137817"/>
    <s v="Curr def fed unc tax"/>
    <n v="0"/>
  </r>
  <r>
    <x v="81"/>
    <s v="137827"/>
    <s v="Curr def state tax corr ben of int"/>
    <s v="PCRP/137827"/>
    <s v="Curr def state tax c"/>
    <n v="65656"/>
  </r>
  <r>
    <x v="81"/>
    <s v="137837"/>
    <s v="Curr def state unc tax pos ben of int"/>
    <s v="PCRP/137837"/>
    <s v="Curr def state unc t"/>
    <n v="0"/>
  </r>
  <r>
    <x v="81"/>
    <s v="190180"/>
    <s v="ADIT UTAH RATE CASE REFUND - FED"/>
    <s v="PCRP/190180"/>
    <s v="ADIT-Merger Credits"/>
    <n v="0"/>
  </r>
  <r>
    <x v="81"/>
    <s v="190190"/>
    <s v="ADIT - MIN PENSION LIABILITY ADJ"/>
    <s v="PCRP/190190"/>
    <s v="ADIT-Min Pens Lia Ad"/>
    <n v="0"/>
  </r>
  <r>
    <x v="81"/>
    <s v="190192"/>
    <s v="ADIT - MIN SERP LIABILITY ADJ"/>
    <s v="PCRP/190192"/>
    <s v="ADIT-Min SERP Lia Ad"/>
    <n v="0"/>
  </r>
  <r>
    <x v="81"/>
    <s v="190193"/>
    <s v="ADIT-FAS 143 ARO ADJUSTMENT"/>
    <s v="PCRP/190193"/>
    <s v="ADIT-FAS 143 ARO Adj"/>
    <n v="0"/>
  </r>
  <r>
    <x v="81"/>
    <s v="287241"/>
    <s v="DTA 605.302 Environmental Liab- NonReg"/>
    <s v="PCRP/287241"/>
    <s v="DTA 605.302 Env Liab"/>
    <n v="1015137.6"/>
  </r>
  <r>
    <x v="81"/>
    <s v="287242"/>
    <s v="DTA 505.501 Fed Benefit of Fed Int-IRHI"/>
    <s v="PCRP/287242"/>
    <s v="DTA 505.501 Fed IRHI"/>
    <n v="0"/>
  </r>
  <r>
    <x v="81"/>
    <s v="287243"/>
    <s v="DTA 505.502 Fed Ben of State Int-IRHI"/>
    <s v="PCRP/287243"/>
    <s v="DTA 505.502 Fed IRHI"/>
    <n v="0"/>
  </r>
  <r>
    <x v="81"/>
    <s v="287244"/>
    <s v="DTA 505.805 Fed Ben of State Tax-IRHI"/>
    <s v="PCRP/287244"/>
    <s v="DTA 505.805 Fed IRHI"/>
    <n v="0"/>
  </r>
  <r>
    <x v="81"/>
    <s v="287245"/>
    <s v="DTA 505.503 State Ben of Fed Int-IRHI"/>
    <s v="PCRP/287245"/>
    <s v="DTA 505.503 State"/>
    <n v="0"/>
  </r>
  <r>
    <x v="81"/>
    <s v="287246"/>
    <s v="DTA 505.504 State Ben of Stat Int-IRHI"/>
    <s v="PCRP/287246"/>
    <s v="DTA 505.504 State"/>
    <n v="0"/>
  </r>
  <r>
    <x v="81"/>
    <s v="287247"/>
    <s v="DTA 505.810 Rate Dif-F Ben of S Tax-IRHI"/>
    <s v="PCRP/287247"/>
    <s v="DTA 505.810 Rate Dif"/>
    <n v="0"/>
  </r>
  <r>
    <x v="81"/>
    <s v="287248"/>
    <s v="DTA 415.838 Curr Liab - Frozen MTM"/>
    <s v="PCRP/287248"/>
    <s v="DTA 415.838 Frzn MTM"/>
    <n v="0"/>
  </r>
  <r>
    <x v="81"/>
    <s v="287249"/>
    <s v="DTA 415.839 NonCurr Liab - Frozen MTM"/>
    <s v="PCRP/287249"/>
    <s v="DTA 415.839 Frzn MTM"/>
    <n v="41823353.579999998"/>
  </r>
  <r>
    <x v="81"/>
    <s v="287262"/>
    <s v="DTA 100.100 FAS 109 DTL - ITC - RL"/>
    <s v="PCRP/287262"/>
    <s v="DTA 100.100 RL ITC"/>
    <n v="4678951.21"/>
  </r>
  <r>
    <x v="81"/>
    <s v="287263"/>
    <s v="DTA PMI 720.861 Reserve Pen Boilermaker"/>
    <s v="PCRP/287263"/>
    <s v="DTA 720.861 PMI Resv"/>
    <n v="0"/>
  </r>
  <r>
    <x v="81"/>
    <s v="287264"/>
    <s v="DTA 720.860 PMI Pen Boilermaker Trust (S"/>
    <s v="PCRP/287264"/>
    <s v="DTA 720.860 PMI Blrm"/>
    <n v="0"/>
  </r>
  <r>
    <x v="81"/>
    <s v="287266"/>
    <s v="DTA BCC Mine Reclamation Costs - PMI"/>
    <s v="PCRP/287266"/>
    <s v="DTA 920.115  Mn Rec"/>
    <n v="0"/>
  </r>
  <r>
    <x v="81"/>
    <s v="287269"/>
    <s v="DTA Colorado Tax Credit Carryforward"/>
    <s v="PCRP/287269"/>
    <s v="DTA CO Tx Crdt CFwd"/>
    <n v="191295.65"/>
  </r>
  <r>
    <x v="81"/>
    <s v="287273"/>
    <s v="DTA 910.935 Unrealized Gain/Loss-Trading"/>
    <s v="PCRP/287273"/>
    <s v="DTA 910.935 G/L Trd"/>
    <n v="0"/>
  </r>
  <r>
    <x v="81"/>
    <s v="287275"/>
    <s v="DTA AZ State Tax Credit Carryforward"/>
    <s v="PCRP/287275"/>
    <s v="DTA AZ St Tax Cr C/F"/>
    <n v="0"/>
  </r>
  <r>
    <x v="81"/>
    <s v="287276"/>
    <s v="DTA 920.107 BCC Money Market Interest In"/>
    <s v="PCRP/287276"/>
    <s v="DTA 920.107 BCC MMII"/>
    <n v="0"/>
  </r>
  <r>
    <x v="81"/>
    <s v="287280"/>
    <s v="DTA - STATE CHARITABLE CONTRIB LIMITATIO"/>
    <s v="PCRP/287280"/>
    <s v="DTA State Chrt Contb"/>
    <n v="362420.85"/>
  </r>
  <r>
    <x v="81"/>
    <s v="287283"/>
    <s v="DTA 910.561 UT DSM - SMUD Offset"/>
    <s v="PCRP/287283"/>
    <s v="DTA 910.561 SMUD UT"/>
    <n v="0"/>
  </r>
  <r>
    <x v="81"/>
    <s v="287284"/>
    <s v="DTA 610.147 Reg Liability-Other - Balanc"/>
    <s v="PCRP/287284"/>
    <s v="DTA 610.147 Reg LRCL"/>
    <n v="-10681.52"/>
  </r>
  <r>
    <x v="81"/>
    <s v="287287"/>
    <s v="DTA 720.600 FAS 115 Mark to Market Accru"/>
    <s v="PCRP/287287"/>
    <s v="DTA 720.600 M to Mkt"/>
    <n v="0"/>
  </r>
  <r>
    <x v="81"/>
    <s v="287288"/>
    <s v="DTA 415.804 RTO Grid West N/R - OR"/>
    <s v="PCRP/287288"/>
    <s v="DTA 415.804 RTO Grid"/>
    <n v="307491.61"/>
  </r>
  <r>
    <x v="81"/>
    <s v="287289"/>
    <s v="DTA 425.130 Rogue River-Habitat Enhancem"/>
    <s v="PCRP/287289"/>
    <s v="DTA 425.130 Rogue Rv"/>
    <n v="17076.080000000002"/>
  </r>
  <r>
    <x v="81"/>
    <s v="287290"/>
    <s v="DTA 425.150 Lewis River- LWD Fund Liabil"/>
    <s v="PCRP/287290"/>
    <s v="DTA 425.150 Lews Rvr"/>
    <n v="350921.6"/>
  </r>
  <r>
    <x v="81"/>
    <s v="287296"/>
    <s v="DTA 505.145 Misc. Non-Current Accrued Li"/>
    <s v="PCRP/287296"/>
    <s v="DTA 505.145 Misc Non"/>
    <n v="0"/>
  </r>
  <r>
    <x v="81"/>
    <s v="287297"/>
    <s v="DTA 505.155 Deferred Revenue - Citibank"/>
    <s v="PCRP/287297"/>
    <s v="DTA 505.155 Def Rev"/>
    <n v="102040.49"/>
  </r>
  <r>
    <x v="81"/>
    <s v="287300"/>
    <s v="DTA 920.182 LTIP - Noncurrent"/>
    <s v="PCRP/287300"/>
    <s v="DTA 920.182 LTIP-Ncr"/>
    <n v="2631996.7200000002"/>
  </r>
  <r>
    <x v="81"/>
    <s v="287311"/>
    <s v="DTA 415.595 Oregon UE 134 Power Cost"/>
    <s v="PCRP/287311"/>
    <s v="DTA 415.595 OR UE134"/>
    <n v="0"/>
  </r>
  <r>
    <x v="81"/>
    <s v="287312"/>
    <s v="DTA 105.400 ARO Reg Liabilities"/>
    <s v="PCRP/287312"/>
    <s v="DTA 105.400 ARO RL"/>
    <n v="2454254.34"/>
  </r>
  <r>
    <x v="81"/>
    <s v="287313"/>
    <s v="DTA 105.450 Non-ARO Liabilily - Reg Liab"/>
    <s v="PCRP/287313"/>
    <s v="DTA 105.450 Non-ARO"/>
    <n v="0"/>
  </r>
  <r>
    <x v="81"/>
    <s v="287315"/>
    <s v="DTA 705.110 Centralia Gain Give Back - O"/>
    <s v="PCRP/287315"/>
    <s v="DTA 705.110 C-tralia"/>
    <n v="0"/>
  </r>
  <r>
    <x v="81"/>
    <s v="287316"/>
    <s v="DTA 715.720 NW Power Act-WA"/>
    <s v="PCRP/287316"/>
    <s v="DTA 715.720 NWP WA"/>
    <n v="0"/>
  </r>
  <r>
    <x v="81"/>
    <s v="287317"/>
    <s v="DTA 705.100 Centralia Give Back-WA"/>
    <s v="PCRP/287317"/>
    <s v="DTA 705.100 C-tralia"/>
    <n v="0"/>
  </r>
  <r>
    <x v="81"/>
    <s v="287318"/>
    <s v="DTA 705.160 Merger Credits - OR"/>
    <s v="PCRP/287318"/>
    <s v="DTA 705.160 MC - OR"/>
    <n v="0"/>
  </r>
  <r>
    <x v="81"/>
    <s v="287319"/>
    <s v="DTA 705.180 Merger Credits - WA"/>
    <s v="PCRP/287319"/>
    <s v="DTA 705.180 MC - WA"/>
    <n v="0"/>
  </r>
  <r>
    <x v="81"/>
    <s v="287320"/>
    <s v="DTA 910.560 SMUD Revenue Imputation-UT r"/>
    <s v="PCRP/287320"/>
    <s v="DTA 910.560 SMUD UT"/>
    <n v="-0.01"/>
  </r>
  <r>
    <x v="81"/>
    <s v="287330"/>
    <s v="DTA 415.636 Min. Pension Liability Adjus"/>
    <s v="PCRP/287330"/>
    <s v="DTA 415.636 Min. Pen"/>
    <n v="0"/>
  </r>
  <r>
    <x v="81"/>
    <s v="287334"/>
    <s v="DTA 920.130 Executive trust"/>
    <s v="PCRP/287334"/>
    <s v="DTA 920.130 Exe trus"/>
    <n v="0"/>
  </r>
  <r>
    <x v="81"/>
    <s v="287336"/>
    <s v="DTA 730.120 FAS 133 Derivatives - Book U"/>
    <s v="PCRP/287336"/>
    <s v="DTA 730.120 FAS 133"/>
    <n v="13316394.65"/>
  </r>
  <r>
    <x v="81"/>
    <s v="287339"/>
    <s v="DTA 105.400 FAS 143 ARO Liability"/>
    <s v="PCRP/287339"/>
    <s v="DTA 105.400 FAS 143"/>
    <n v="47023073.030000001"/>
  </r>
  <r>
    <x v="81"/>
    <s v="287345"/>
    <s v="DTA 145.030 Distribution O&amp;M Amort of Wr"/>
    <s v="PCRP/287345"/>
    <s v="DTA 145.030 Distribu"/>
    <n v="0"/>
  </r>
  <r>
    <x v="81"/>
    <s v="287346"/>
    <s v="DTA 730.150 Weather Derivatives"/>
    <s v="PCRP/287346"/>
    <s v="DTA 730.150 Weather"/>
    <n v="0"/>
  </r>
  <r>
    <x v="81"/>
    <s v="287354"/>
    <s v="DTA 505.140 MISC CURRENT &amp; ACCRUED LIAB"/>
    <s v="PCRP/287354"/>
    <s v="DTA 505.150 Misc. Cu"/>
    <n v="0"/>
  </r>
  <r>
    <x v="81"/>
    <s v="287365"/>
    <s v="DTA 910.260 MINIMUM PENSION"/>
    <s v="PCRP/287365"/>
    <s v="DTA 910.260 Min Pen."/>
    <n v="0"/>
  </r>
  <r>
    <x v="81"/>
    <s v="287366"/>
    <s v="DTA 720.900 Minimum SERP Liab - OCI"/>
    <s v="PCRP/287366"/>
    <s v="DTA 720.900 Min SERP"/>
    <n v="0"/>
  </r>
  <r>
    <x v="81"/>
    <s v="287373"/>
    <s v="DTA 910.580 Wasach workers comp reserve"/>
    <s v="PCRP/287373"/>
    <s v="DTA 910.580 Wasach"/>
    <n v="1237377.19"/>
  </r>
  <r>
    <x v="81"/>
    <s v="287375"/>
    <s v="DTA 610.010N, 99-00 RAR"/>
    <s v="PCRP/287375"/>
    <s v="DTA 610.010N RAR"/>
    <n v="0"/>
  </r>
  <r>
    <x v="81"/>
    <s v="287376"/>
    <s v="DTA  610.035N, 99-00 RAR"/>
    <s v="PCRP/287376"/>
    <s v="DTA 610.035N RAR"/>
    <n v="0"/>
  </r>
  <r>
    <x v="81"/>
    <s v="287377"/>
    <s v="DTA 610.058, BCC 94-98 APPEALS"/>
    <s v="PCRP/287377"/>
    <s v="DTA 610.058 BCC 94-9"/>
    <n v="0"/>
  </r>
  <r>
    <x v="81"/>
    <s v="287380"/>
    <s v="DTA 610.070N, 99-00 RAR"/>
    <s v="PCRP/287380"/>
    <s v="DTA 610.070N RAR"/>
    <n v="0"/>
  </r>
  <r>
    <x v="81"/>
    <s v="287382"/>
    <s v="DTA 610.100N, 99-00 RAR"/>
    <s v="PCRP/287382"/>
    <s v="DTA 610.100N RAR"/>
    <n v="0"/>
  </r>
  <r>
    <x v="81"/>
    <s v="287388"/>
    <s v="DTA 610.140, OR RATE REFUNDS"/>
    <s v="PCRP/287388"/>
    <s v="DTA 610.140, OR Ref"/>
    <n v="0"/>
  </r>
  <r>
    <x v="81"/>
    <s v="287390"/>
    <s v="DTA 610.141 WA Refunds"/>
    <s v="PCRP/287390"/>
    <s v="DTA 610.141 WA Ref"/>
    <n v="0"/>
  </r>
  <r>
    <x v="81"/>
    <s v="287391"/>
    <s v="DTA 920.120 N. UMPQUA SETTLEMENT AGREEME"/>
    <s v="PCRP/287391"/>
    <s v="DTA 425.320 N Umpqua"/>
    <n v="0"/>
  </r>
  <r>
    <x v="81"/>
    <s v="287392"/>
    <s v="DTA 425.120 BEAR RIVER SETTLEMENT AGREEM"/>
    <s v="PCRP/287392"/>
    <s v="DTA 425.120 Bear Rvr"/>
    <n v="6288266.6799999997"/>
  </r>
  <r>
    <x v="81"/>
    <s v="287393"/>
    <s v="DTA 425.110 TENANT LEASE ALLOW - PSU CAL"/>
    <s v="PCRP/287393"/>
    <s v="DTA 425.110 Ten Leas"/>
    <n v="106095.05"/>
  </r>
  <r>
    <x v="81"/>
    <s v="287395"/>
    <s v="DTA 730.170 FAS 133"/>
    <s v="PCRP/287395"/>
    <s v="DTA 730.170 FAS 133"/>
    <n v="0"/>
  </r>
  <r>
    <x v="81"/>
    <s v="287398"/>
    <s v="DTA 605.200 WY Jt Water Bd"/>
    <s v="PCRP/287398"/>
    <s v="DTA 605.200 WY Jt Wa"/>
    <n v="0"/>
  </r>
  <r>
    <x v="81"/>
    <s v="287399"/>
    <s v="DTA 920.150 FAS 112"/>
    <s v="PCRP/287399"/>
    <s v="DTA 920.150 FAS 112"/>
    <n v="12794245.289999999"/>
  </r>
  <r>
    <x v="81"/>
    <s v="287425"/>
    <s v="AQUILA HYDRO HEDGE"/>
    <s v="PCRP/287425"/>
    <s v="DTA 730.180 Aquila"/>
    <n v="0"/>
  </r>
  <r>
    <x v="81"/>
    <s v="287426"/>
    <s v="FAS 133 UNRLZD HOLD GAIN/LOSS"/>
    <s v="PCRP/287426"/>
    <s v="DTA 730.190 FAS 133"/>
    <n v="0"/>
  </r>
  <r>
    <x v="81"/>
    <s v="287434"/>
    <s v="DTA 730.110 FAS 133"/>
    <s v="PCRP/287434"/>
    <s v="DTA 730.110 FAS 133"/>
    <n v="0"/>
  </r>
  <r>
    <x v="81"/>
    <s v="287436"/>
    <s v="DTA 105.155 Section 382 NOL carryforward"/>
    <s v="PCRP/287436"/>
    <s v="DTA 105.155 Sec 382"/>
    <n v="0"/>
  </r>
  <r>
    <x v="81"/>
    <s v="287438"/>
    <s v="DTA 415.800 RTO Grid West N/R Allowance"/>
    <s v="PCRP/287438"/>
    <s v="DTA 415.800 RTO-Allo"/>
    <n v="429499.01"/>
  </r>
  <r>
    <x v="81"/>
    <s v="287439"/>
    <s v="DTA 415.805 RTO Grid West Notes Rec - WY"/>
    <s v="PCRP/287439"/>
    <s v="DTA 415.805 RTO-WY"/>
    <n v="157154.99"/>
  </r>
  <r>
    <x v="81"/>
    <s v="287440"/>
    <s v="DTA 415.806 RTO Grid West Notes Rec - ID"/>
    <s v="PCRP/287440"/>
    <s v="DTA 415.806 RTO-ID"/>
    <n v="51541"/>
  </r>
  <r>
    <x v="81"/>
    <s v="287443"/>
    <s v="DTA R&amp;D Credit Carryforward"/>
    <s v="PCRP/287443"/>
    <s v="DTA R&amp;D Credit C/F"/>
    <n v="0"/>
  </r>
  <r>
    <x v="81"/>
    <s v="287445"/>
    <s v="DTA 610.142 Reg Liab-UT Home Energy Life"/>
    <s v="PCRP/287445"/>
    <s v="DTA 610.142 UT Enrgy"/>
    <n v="0"/>
  </r>
  <r>
    <x v="81"/>
    <s v="287447"/>
    <s v="DTA 720.830 Western Coal Carrier FAS 106"/>
    <s v="PCRP/287447"/>
    <s v="DTA 720.830 Wst Coal"/>
    <n v="4238777.41"/>
  </r>
  <r>
    <x v="81"/>
    <s v="287448"/>
    <s v="DTA 505.180 Accrued Insurance Premium Ta"/>
    <s v="PCRP/287448"/>
    <s v="DTA 505.180 Insur Tx"/>
    <n v="0"/>
  </r>
  <r>
    <x v="81"/>
    <s v="287462"/>
    <s v="DTA 720.820 FAS 158 SERP Liability"/>
    <s v="PCRP/287462"/>
    <s v="DTA 720.820 FAS 158"/>
    <n v="23893146.66"/>
  </r>
  <r>
    <x v="81"/>
    <s v="287481"/>
    <s v="DTA 730.120 Enrgy Trad"/>
    <s v="PCRP/287481"/>
    <s v="DTA 730.140 Enrgy Tr"/>
    <n v="0"/>
  </r>
  <r>
    <x v="81"/>
    <s v="287484"/>
    <s v="DTA 920.300 Charitable Contribution Limi"/>
    <s v="PCRP/287484"/>
    <s v="DTA 920.300 Cont Lmt"/>
    <n v="0"/>
  </r>
  <r>
    <x v="81"/>
    <s v="287485"/>
    <s v="PMI 920.301 Charitable Contribution Carr"/>
    <s v="PCRP/287485"/>
    <s v="PMI 920.301 Cont CFw"/>
    <n v="0"/>
  </r>
  <r>
    <x v="81"/>
    <s v="287490"/>
    <s v="DTA - NOL Carryforward"/>
    <s v="PCRP/287490"/>
    <s v="DTA - NOL c/f"/>
    <n v="0"/>
  </r>
  <r>
    <x v="81"/>
    <s v="287492"/>
    <s v="DTA - PRODUCTION TAX CREDIT CARRYFORWARD"/>
    <s v="PCRP/287492"/>
    <s v="DTA - PTC c/f"/>
    <n v="0"/>
  </r>
  <r>
    <x v="81"/>
    <s v="287494"/>
    <s v="DTA IDAHO ITC CARRYFORWARD"/>
    <s v="PCRP/287494"/>
    <s v="DTA Idaho ITC CryFwd"/>
    <n v="10496243.300000001"/>
  </r>
  <r>
    <x v="81"/>
    <s v="287495"/>
    <s v="DTA - Undistributed IRS Settlement"/>
    <s v="PCRP/287495"/>
    <s v="DTA - Undist IRS Set"/>
    <n v="0"/>
  </r>
  <r>
    <x v="81"/>
    <s v="287498"/>
    <s v="DTA 425.140 USA Power Accrual"/>
    <s v="PCRP/287498"/>
    <s v="DTA 425.140 USA Pwr"/>
    <n v="45201007.170000002"/>
  </r>
  <r>
    <x v="81"/>
    <s v="287679"/>
    <s v="DTL 720.700 FAS 115 Mark to Market Accru"/>
    <s v="PCRP/287679"/>
    <s v="DTL 720.700 FAS 115"/>
    <n v="0"/>
  </r>
  <r>
    <x v="81"/>
    <s v="287725"/>
    <s v="DTL 920.100 PMI RECLAMATION TRUST EARN"/>
    <s v="PCRP/287725"/>
    <s v="DTL 920.100 PMI Recl"/>
    <n v="0"/>
  </r>
  <r>
    <x v="81"/>
    <s v="287754"/>
    <s v="PMI 105.466 BCC ARO ASSET"/>
    <s v="PCRP/287754"/>
    <s v="PMI 105.466 BCC ARO-"/>
    <n v="0"/>
  </r>
  <r>
    <x v="81"/>
    <s v="287755"/>
    <s v="PMI 105.469 BCC ARO-REG ASSET"/>
    <s v="PCRP/287755"/>
    <s v="PMI 105.469 BCC ARO"/>
    <n v="0"/>
  </r>
  <r>
    <x v="81"/>
    <s v="287756"/>
    <s v="PMI 910.940 FAS 115 UNREALIZED GAIN/LOSS"/>
    <s v="PCRP/287756"/>
    <s v="PMI 910.940 FAS 115"/>
    <n v="0"/>
  </r>
  <r>
    <x v="81"/>
    <s v="287757"/>
    <s v="PMI 105.467 BCC ARO LIABILITY"/>
    <s v="PCRP/287757"/>
    <s v="PMI 105.467 BCC ARO"/>
    <n v="0"/>
  </r>
  <r>
    <x v="81"/>
    <s v="287796"/>
    <s v="FIN 48 DTA-N 190"/>
    <s v="PCRP/287796"/>
    <s v="FIN 48 DTA-Fed-N 190"/>
    <n v="0"/>
  </r>
  <r>
    <x v="81"/>
    <s v="287807"/>
    <s v="NON-CURR DEF FED TAX COR BEN OF INT"/>
    <s v="PCRP/287807"/>
    <s v="Non-cur def fd tx co"/>
    <n v="316817"/>
  </r>
  <r>
    <x v="81"/>
    <s v="287817"/>
    <s v="NON-CURR DEF FED UNC TAX POS BEN OF INT"/>
    <s v="PCRP/287817"/>
    <s v="Non-cur def fd tx un"/>
    <n v="460534"/>
  </r>
  <r>
    <x v="81"/>
    <s v="287827"/>
    <s v="NON-CURR DEF STA TAX COR BEN OF INT"/>
    <s v="PCRP/287827"/>
    <s v="Non-cur def st tx co"/>
    <n v="41097"/>
  </r>
  <r>
    <x v="81"/>
    <s v="287837"/>
    <s v="NON-CURR DEF STA UNC TAX POS BEN OF INT"/>
    <s v="PCRP/287837"/>
    <s v="Non-cur def st un tx"/>
    <n v="59739"/>
  </r>
  <r>
    <x v="82"/>
    <s v="287321"/>
    <s v="DTA 100.100 FAS 109 Deferred Tax Liabili"/>
    <s v="PCRP/287321"/>
    <s v="DTA 100.100 ITC"/>
    <n v="8686382.2100000009"/>
  </r>
  <r>
    <x v="83"/>
    <s v="192001"/>
    <s v="ADIT-MALIN LINE ADJ."/>
    <s v="PCRP/192001"/>
    <s v="ADIT-Malin Line Adj."/>
    <n v="0"/>
  </r>
  <r>
    <x v="83"/>
    <s v="192002"/>
    <s v="ADIT DREAM SETTLEMENT-FEDERAL"/>
    <s v="PCRP/192002"/>
    <s v="ADIT Dream Settlemen"/>
    <n v="0"/>
  </r>
  <r>
    <x v="83"/>
    <s v="192003"/>
    <s v="ADIT DREAM SETTLEMENT-STATE"/>
    <s v="PCRP/192003"/>
    <s v="ADIT Dream Settlemen"/>
    <n v="0"/>
  </r>
  <r>
    <x v="83"/>
    <s v="192004"/>
    <s v="ADIT-URANIUM PROPERTY-FEDERAL"/>
    <s v="PCRP/192004"/>
    <s v="ADIT-Uranium Propert"/>
    <n v="0"/>
  </r>
  <r>
    <x v="83"/>
    <s v="192005"/>
    <s v="ADIT-URANIUM PROPERTY-STATE"/>
    <s v="PCRP/192005"/>
    <s v="ADIT-Uranium Propert"/>
    <n v="0"/>
  </r>
  <r>
    <x v="83"/>
    <s v="192006"/>
    <s v="ADIT-ROOSEVELT LAND WRITE DOWN-FED"/>
    <s v="PCRP/192006"/>
    <s v="ADIT-Roosevelt Land"/>
    <n v="0"/>
  </r>
  <r>
    <x v="83"/>
    <s v="192007"/>
    <s v="ADIT-ROOSEVELT LAND WRITE DWN-STATE"/>
    <s v="PCRP/192007"/>
    <s v="ADIT-Roosevelt Land"/>
    <n v="0"/>
  </r>
  <r>
    <x v="83"/>
    <s v="192008"/>
    <s v="ADIT-BEND SERVICE CENTER"/>
    <s v="PCRP/192008"/>
    <s v="ADIT-Bend Service Cn"/>
    <n v="0"/>
  </r>
  <r>
    <x v="83"/>
    <s v="192009"/>
    <s v="ADIT-30TH SOUTH SUB SITE-STATE"/>
    <s v="PCRP/192009"/>
    <s v="ADIT-30th South Sub"/>
    <n v="0"/>
  </r>
  <r>
    <x v="83"/>
    <s v="192010"/>
    <s v="ADIT-NON UTILITY ASSET WRITE DOWN"/>
    <s v="PCRP/192010"/>
    <s v="ADIT-Non Utility Ass"/>
    <n v="0"/>
  </r>
  <r>
    <x v="83"/>
    <s v="192011"/>
    <s v="ADIT-NON UTILITY ASSET WRITE DOWN-STATE"/>
    <s v="PCRP/192011"/>
    <s v="ADIT-Non Utility Ass"/>
    <n v="0"/>
  </r>
  <r>
    <x v="83"/>
    <s v="192012"/>
    <s v="ADIT-DEF GAIN ON SALE OF PHONE PROP-FED"/>
    <s v="PCRP/192012"/>
    <s v="ADIT-Def Gain On Sal"/>
    <n v="0"/>
  </r>
  <r>
    <x v="83"/>
    <s v="192013"/>
    <s v="ADIT-DEF GAIN ON SALE OF PHONE PROP-STAT"/>
    <s v="PCRP/192013"/>
    <s v="ADIT-Def Gain On Sal"/>
    <n v="0"/>
  </r>
  <r>
    <x v="83"/>
    <s v="192014"/>
    <s v="ADIT- ONTARIO WATER RIGHTS SALE"/>
    <s v="PCRP/192014"/>
    <s v="ADIT- Ontario Water"/>
    <n v="0"/>
  </r>
  <r>
    <x v="83"/>
    <s v="192015"/>
    <s v="ADIT- ONTARIO WATER RIGHTS SALE-STATE"/>
    <s v="PCRP/192015"/>
    <s v="ADIT- Ontario Water"/>
    <n v="0"/>
  </r>
  <r>
    <x v="83"/>
    <s v="192020"/>
    <s v="ADIT - YAKIMA HYDRO LIC FEE WRITE-OFF"/>
    <s v="PCRP/192020"/>
    <s v="ADIT-Yakima Hydro"/>
    <n v="0"/>
  </r>
  <r>
    <x v="83"/>
    <s v="192021"/>
    <s v="ADIT - TRAIL MOUNTAIN CLOSING COSTS"/>
    <s v="PCRP/192021"/>
    <s v="ADIT-Trail Mountain"/>
    <n v="0"/>
  </r>
  <r>
    <x v="83"/>
    <s v="192500"/>
    <s v="RECLAMATION-NOB'S"/>
    <s v="PCRP/192500"/>
    <s v="Reclamation-NOB's"/>
    <n v="0"/>
  </r>
  <r>
    <x v="83"/>
    <s v="192501"/>
    <s v="RECLAMATION-NOB'S-STATE"/>
    <s v="PCRP/192501"/>
    <s v="Reclamation-NOB's-St"/>
    <n v="0"/>
  </r>
  <r>
    <x v="83"/>
    <s v="287480"/>
    <s v="DTA 105.241 Safe Harbor Leases - Malin"/>
    <s v="PCRP/287480"/>
    <s v="DTA 105.241 Safe Har"/>
    <n v="0"/>
  </r>
  <r>
    <x v="83"/>
    <s v="287484"/>
    <s v="DTA 920.300 Charitable Contribution Limi"/>
    <s v="PCRP/287484"/>
    <s v="DTA 920.300 Cont Lmt"/>
    <n v="0"/>
  </r>
  <r>
    <x v="83"/>
    <s v="287491"/>
    <s v="DTA BETC Purchased Credits"/>
    <s v="PCRP/287491"/>
    <s v="DTA BETC Purch Crdts"/>
    <n v="-3039469"/>
  </r>
  <r>
    <x v="83"/>
    <s v="287497"/>
    <s v="DTA BETC Purchased Gain"/>
    <s v="PCRP/287497"/>
    <s v="DTA BETC Purch Gain"/>
    <n v="837770"/>
  </r>
  <r>
    <x v="84"/>
    <s v="0"/>
    <s v="COMMON STOCK ISSUED"/>
    <s v="PCRP/165101"/>
    <s v="Inv Intrwst Mine Co"/>
    <n v="0"/>
  </r>
  <r>
    <x v="84"/>
    <s v="0"/>
    <s v="COMMON STOCK ISSUED"/>
    <s v="PCRP/165105"/>
    <s v="Inv Centralia Min Co"/>
    <n v="0"/>
  </r>
  <r>
    <x v="84"/>
    <s v="0"/>
    <s v="COMMON STOCK ISSUED"/>
    <s v="PCRP/165106"/>
    <s v="Inv Enrgy Wst Min Co"/>
    <n v="0"/>
  </r>
  <r>
    <x v="84"/>
    <s v="0"/>
    <s v="COMMON STOCK ISSUED"/>
    <s v="PCRP/165110"/>
    <s v="Inv in Pac Minr(PMI)"/>
    <n v="0"/>
  </r>
  <r>
    <x v="84"/>
    <s v="0"/>
    <s v="COMMON STOCK ISSUED"/>
    <s v="PCRP/165111"/>
    <s v="Inv Glenrock Coal Co"/>
    <n v="0"/>
  </r>
  <r>
    <x v="84"/>
    <s v="0"/>
    <s v="COMMON STOCK ISSUED"/>
    <s v="PCRP/293000"/>
    <s v="Iss Cap - Ord Shares"/>
    <n v="-357062916"/>
  </r>
  <r>
    <x v="84"/>
    <s v="0"/>
    <s v="COMMON STOCK ISSUED"/>
    <s v="PCRP/293001"/>
    <s v="Iss Cap - Ord Shares"/>
    <n v="-3060884981.2399998"/>
  </r>
  <r>
    <x v="85"/>
    <s v="0"/>
    <s v="PREFERRED STOCK ISSUED"/>
    <s v="PCRP/247500"/>
    <s v="Currently Maturing P"/>
    <n v="0"/>
  </r>
  <r>
    <x v="85"/>
    <s v="0"/>
    <s v="PREFERRED STOCK ISSUED"/>
    <s v="PCRP/291001"/>
    <s v="Preferred Capital St"/>
    <n v="0"/>
  </r>
  <r>
    <x v="85"/>
    <s v="0"/>
    <s v="PREFERRED STOCK ISSUED"/>
    <s v="PCRP/291002"/>
    <s v="Ser Pref Stock - 4.5"/>
    <n v="0"/>
  </r>
  <r>
    <x v="85"/>
    <s v="0"/>
    <s v="PREFERRED STOCK ISSUED"/>
    <s v="PCRP/291003"/>
    <s v="Ser Pref Stock - 7%"/>
    <n v="-1804600"/>
  </r>
  <r>
    <x v="85"/>
    <s v="0"/>
    <s v="PREFERRED STOCK ISSUED"/>
    <s v="PCRP/291004"/>
    <s v="Ser Pref Stock - 6%"/>
    <n v="-593000"/>
  </r>
  <r>
    <x v="85"/>
    <s v="0"/>
    <s v="PREFERRED STOCK ISSUED"/>
    <s v="PCRP/291005"/>
    <s v="Ser Pref Stock - 5.4"/>
    <n v="0"/>
  </r>
  <r>
    <x v="85"/>
    <s v="0"/>
    <s v="PREFERRED STOCK ISSUED"/>
    <s v="PCRP/291006"/>
    <s v="Ser Pref Stock - 5%"/>
    <n v="0"/>
  </r>
  <r>
    <x v="85"/>
    <s v="0"/>
    <s v="PREFERRED STOCK ISSUED"/>
    <s v="PCRP/291007"/>
    <s v="Ser Pref Stock - 4.7"/>
    <n v="0"/>
  </r>
  <r>
    <x v="85"/>
    <s v="0"/>
    <s v="PREFERRED STOCK ISSUED"/>
    <s v="PCRP/291008"/>
    <s v="Ser Pref Stock - 4.5"/>
    <n v="0"/>
  </r>
  <r>
    <x v="85"/>
    <s v="0"/>
    <s v="PREFERRED STOCK ISSUED"/>
    <s v="PCRP/291009"/>
    <s v="Ser Pref Stock - $1."/>
    <n v="0"/>
  </r>
  <r>
    <x v="85"/>
    <s v="0"/>
    <s v="PREFERRED STOCK ISSUED"/>
    <s v="PCRP/291010"/>
    <s v="Ser Pref Stock - $1."/>
    <n v="0"/>
  </r>
  <r>
    <x v="85"/>
    <s v="0"/>
    <s v="PREFERRED STOCK ISSUED"/>
    <s v="PCRP/291011"/>
    <s v="Ser Pref Stock - $1."/>
    <n v="0"/>
  </r>
  <r>
    <x v="85"/>
    <s v="0"/>
    <s v="PREFERRED STOCK ISSUED"/>
    <s v="PCRP/291501"/>
    <s v="No Par Pref Stock -"/>
    <n v="0"/>
  </r>
  <r>
    <x v="85"/>
    <s v="0"/>
    <s v="PREFERRED STOCK ISSUED"/>
    <s v="PCRP/291502"/>
    <s v="No Par Pref Stock -"/>
    <n v="0"/>
  </r>
  <r>
    <x v="86"/>
    <s v="0"/>
    <s v="ADDITIONAL PAID-IN CAPITAL"/>
    <s v="PCRP/165110"/>
    <s v="Inv in Pac Minr(PMI)"/>
    <n v="0"/>
  </r>
  <r>
    <x v="86"/>
    <s v="0"/>
    <s v="ADDITIONAL PAID-IN CAPITAL"/>
    <s v="PCRP/165111"/>
    <s v="Inv Glenrock Coal Co"/>
    <n v="0"/>
  </r>
  <r>
    <x v="86"/>
    <s v="0"/>
    <s v="ADDITIONAL PAID-IN CAPITAL"/>
    <s v="PCRP/165170"/>
    <s v="Inv Fssl Rock Fuels"/>
    <n v="0"/>
  </r>
  <r>
    <x v="86"/>
    <s v="0"/>
    <s v="ADDITIONAL PAID-IN CAPITAL"/>
    <s v="PCRP/294501"/>
    <s v="Eqty Contrib-Share B"/>
    <n v="-1973218"/>
  </r>
  <r>
    <x v="86"/>
    <s v="0"/>
    <s v="ADDITIONAL PAID-IN CAPITAL"/>
    <s v="PCRP/294502"/>
    <s v="APIC-FAS 109 Stk Opt"/>
    <n v="-14422979"/>
  </r>
  <r>
    <x v="86"/>
    <s v="0"/>
    <s v="ADDITIONAL PAID-IN CAPITAL"/>
    <s v="PCRP/294503"/>
    <s v="APIC - Benefit Plan"/>
    <n v="3575760"/>
  </r>
  <r>
    <x v="86"/>
    <s v="0"/>
    <s v="ADDITIONAL PAID-IN CAPITAL"/>
    <s v="PCRP/294504"/>
    <s v="APIC - FIN 48 Adopt"/>
    <n v="0"/>
  </r>
  <r>
    <x v="86"/>
    <s v="0"/>
    <s v="ADDITIONAL PAID-IN CAPITAL"/>
    <s v="PCRP/294505"/>
    <s v="APIC-Gn Repr Prf Stk"/>
    <n v="0"/>
  </r>
  <r>
    <x v="86"/>
    <s v="0"/>
    <s v="ADDITIONAL PAID-IN CAPITAL"/>
    <s v="PCRP/296000"/>
    <s v="Addit Paid In Cap"/>
    <n v="-1120565947.8800001"/>
  </r>
  <r>
    <x v="86"/>
    <s v="0"/>
    <s v="ADDITIONAL PAID-IN CAPITAL"/>
    <s v="PCRP/296501"/>
    <s v="Equity Return of Cap"/>
    <n v="0"/>
  </r>
  <r>
    <x v="87"/>
    <s v="0"/>
    <s v="2111000/0"/>
    <s v="PCRP/298901"/>
    <s v="FAS133 Der Unreal Gn"/>
    <n v="0"/>
  </r>
  <r>
    <x v="88"/>
    <s v="0"/>
    <s v="INSTALLMENTS RECEIVED ON CAPITAL STOCK"/>
    <s v="PCRP/296100"/>
    <s v="Install on Cap Stock"/>
    <n v="0"/>
  </r>
  <r>
    <x v="89"/>
    <s v="0"/>
    <s v="CAPITAL STOCK EXPENSE"/>
    <s v="PCRP/296201"/>
    <s v="Common Stock"/>
    <n v="40456970.149999999"/>
  </r>
  <r>
    <x v="89"/>
    <s v="0"/>
    <s v="CAPITAL STOCK EXPENSE"/>
    <s v="PCRP/296202"/>
    <s v="Pref Stock - 5%"/>
    <n v="0"/>
  </r>
  <r>
    <x v="89"/>
    <s v="0"/>
    <s v="CAPITAL STOCK EXPENSE"/>
    <s v="PCRP/296203"/>
    <s v="Ser Pref Stock - 4.5"/>
    <n v="0"/>
  </r>
  <r>
    <x v="89"/>
    <s v="0"/>
    <s v="CAPITAL STOCK EXPENSE"/>
    <s v="PCRP/296204"/>
    <s v="Ser Pref Stock - 4.7"/>
    <n v="0"/>
  </r>
  <r>
    <x v="89"/>
    <s v="0"/>
    <s v="CAPITAL STOCK EXPENSE"/>
    <s v="PCRP/296205"/>
    <s v="Ser Pref Stock - 4.5"/>
    <n v="0"/>
  </r>
  <r>
    <x v="89"/>
    <s v="0"/>
    <s v="CAPITAL STOCK EXPENSE"/>
    <s v="PCRP/296206"/>
    <s v="Ser Pref Stock - $7."/>
    <n v="0"/>
  </r>
  <r>
    <x v="89"/>
    <s v="0"/>
    <s v="CAPITAL STOCK EXPENSE"/>
    <s v="PCRP/296207"/>
    <s v="No Par Ser Pref Stoc"/>
    <n v="0"/>
  </r>
  <r>
    <x v="89"/>
    <s v="0"/>
    <s v="CAPITAL STOCK EXPENSE"/>
    <s v="PCRP/296208"/>
    <s v="No Par Ser Pref Stoc"/>
    <n v="0"/>
  </r>
  <r>
    <x v="89"/>
    <s v="0"/>
    <s v="CAPITAL STOCK EXPENSE"/>
    <s v="PCRP/296209"/>
    <s v="Common Stock Split-1"/>
    <n v="644091.1"/>
  </r>
  <r>
    <x v="90"/>
    <s v="0"/>
    <s v="2142000/0"/>
    <s v="PCRP/183901"/>
    <s v="Pref Stk Iss Costs"/>
    <n v="0"/>
  </r>
  <r>
    <x v="91"/>
    <s v="0"/>
    <s v="2151000/0"/>
    <s v="PCRP/296950"/>
    <s v="Appr Ret Earn-Amrt R"/>
    <n v="-10660802.609999999"/>
  </r>
  <r>
    <x v="92"/>
    <s v="0"/>
    <s v="2160100/0"/>
    <s v="PCRP/297000"/>
    <s v="Unappr Ret Earn"/>
    <n v="-4784002046.0099926"/>
  </r>
  <r>
    <x v="92"/>
    <s v="0"/>
    <s v="2160100/0"/>
    <s v="PCRP/297903"/>
    <s v="Dividends to S/H"/>
    <n v="353820379.27999997"/>
  </r>
  <r>
    <x v="93"/>
    <s v="0"/>
    <s v="2160110/0"/>
    <s v="PCRP/297000"/>
    <s v="Unappr Ret Earn"/>
    <n v="0"/>
  </r>
  <r>
    <x v="93"/>
    <s v="0"/>
    <s v="2160110/0"/>
    <s v="PCRP/899999"/>
    <s v="PC Adjustments Only"/>
    <n v="0"/>
  </r>
  <r>
    <x v="94"/>
    <s v="0"/>
    <s v="UNAPPROP SUBS RE - DIVIDENDS FROM SUBSID"/>
    <s v="PCRP/297902"/>
    <s v="Dividends from Subs"/>
    <n v="0"/>
  </r>
  <r>
    <x v="95"/>
    <s v="0"/>
    <s v="UNAPPROP RE - DIVIDENDS TO STOCKHOLDERS"/>
    <s v="PCRP/297903"/>
    <s v="Dividends to S/H"/>
    <n v="1249997604.9100001"/>
  </r>
  <r>
    <x v="96"/>
    <s v="0"/>
    <s v="2161100/0"/>
    <s v="PCRP/297000"/>
    <s v="Unappr Ret Earn"/>
    <n v="0"/>
  </r>
  <r>
    <x v="96"/>
    <s v="0"/>
    <s v="2161100/0"/>
    <s v="PCRP/297100"/>
    <s v="Unap Und Sub Earn"/>
    <n v="-127567580.46999992"/>
  </r>
  <r>
    <x v="96"/>
    <s v="0"/>
    <s v="2161100/0"/>
    <s v="PCRP/297900"/>
    <s v="Dividends"/>
    <n v="0"/>
  </r>
  <r>
    <x v="97"/>
    <s v="0"/>
    <s v="UNAPPROP SUBS RE - SUBSIDIARY DIVIDENDS"/>
    <s v="PCRP/297912"/>
    <s v="Sub Div to Parent"/>
    <n v="0"/>
  </r>
  <r>
    <x v="98"/>
    <s v="0"/>
    <s v="REAQUIRED CAPITAL STOCK"/>
    <s v="PCRP/294001"/>
    <s v="Non Employee-Directo"/>
    <n v="0"/>
  </r>
  <r>
    <x v="98"/>
    <s v="0"/>
    <s v="REAQUIRED CAPITAL STOCK"/>
    <s v="PCRP/294002"/>
    <s v="Stk Comp Award - Chr"/>
    <n v="0"/>
  </r>
  <r>
    <x v="98"/>
    <s v="0"/>
    <s v="REAQUIRED CAPITAL STOCK"/>
    <s v="PCRP/294003"/>
    <s v="Restr Stck - Special"/>
    <n v="0"/>
  </r>
  <r>
    <x v="98"/>
    <s v="0"/>
    <s v="REAQUIRED CAPITAL STOCK"/>
    <s v="PCRP/294004"/>
    <s v="Restr Stck - Special"/>
    <n v="0"/>
  </r>
  <r>
    <x v="98"/>
    <s v="0"/>
    <s v="REAQUIRED CAPITAL STOCK"/>
    <s v="PCRP/294005"/>
    <s v="Stk Reten Award 1996"/>
    <n v="0"/>
  </r>
  <r>
    <x v="98"/>
    <s v="0"/>
    <s v="REAQUIRED CAPITAL STOCK"/>
    <s v="PCRP/294006"/>
    <s v="Stk Reten Award 1996"/>
    <n v="0"/>
  </r>
  <r>
    <x v="98"/>
    <s v="0"/>
    <s v="REAQUIRED CAPITAL STOCK"/>
    <s v="PCRP/294007"/>
    <s v="Stk Reten Award 1996"/>
    <n v="0"/>
  </r>
  <r>
    <x v="98"/>
    <s v="0"/>
    <s v="REAQUIRED CAPITAL STOCK"/>
    <s v="PCRP/294008"/>
    <s v="Stk Ret Award-1997"/>
    <n v="0"/>
  </r>
  <r>
    <x v="98"/>
    <s v="0"/>
    <s v="REAQUIRED CAPITAL STOCK"/>
    <s v="PCRP/294009"/>
    <s v="Stk Reten Award - 19"/>
    <n v="0"/>
  </r>
  <r>
    <x v="98"/>
    <s v="0"/>
    <s v="REAQUIRED CAPITAL STOCK"/>
    <s v="PCRP/294010"/>
    <s v="Stk Reten Award - 19"/>
    <n v="0"/>
  </r>
  <r>
    <x v="98"/>
    <s v="0"/>
    <s v="REAQUIRED CAPITAL STOCK"/>
    <s v="PCRP/294094"/>
    <s v="Long Term Incentive"/>
    <n v="0"/>
  </r>
  <r>
    <x v="98"/>
    <s v="0"/>
    <s v="REAQUIRED CAPITAL STOCK"/>
    <s v="PCRP/294095"/>
    <s v="Long Term Incentive"/>
    <n v="0"/>
  </r>
  <r>
    <x v="98"/>
    <s v="0"/>
    <s v="REAQUIRED CAPITAL STOCK"/>
    <s v="PCRP/294096"/>
    <s v="LTIP - 1996 - Electr"/>
    <n v="0"/>
  </r>
  <r>
    <x v="98"/>
    <s v="0"/>
    <s v="REAQUIRED CAPITAL STOCK"/>
    <s v="PCRP/294097"/>
    <s v="LTIP - 1997 - Electr"/>
    <n v="0"/>
  </r>
  <r>
    <x v="98"/>
    <s v="0"/>
    <s v="REAQUIRED CAPITAL STOCK"/>
    <s v="PCRP/294098"/>
    <s v="LTIP - 1998 - Electr"/>
    <n v="0"/>
  </r>
  <r>
    <x v="98"/>
    <s v="0"/>
    <s v="REAQUIRED CAPITAL STOCK"/>
    <s v="PCRP/294099"/>
    <s v="Stock Incentive 1999"/>
    <n v="0"/>
  </r>
  <r>
    <x v="98"/>
    <s v="0"/>
    <s v="REAQUIRED CAPITAL STOCK"/>
    <s v="PCRP/294195"/>
    <s v="LTIP - 1995 - PTI"/>
    <n v="0"/>
  </r>
  <r>
    <x v="98"/>
    <s v="0"/>
    <s v="REAQUIRED CAPITAL STOCK"/>
    <s v="PCRP/294196"/>
    <s v="LTIP - 1996 - PTI"/>
    <n v="0"/>
  </r>
  <r>
    <x v="98"/>
    <s v="0"/>
    <s v="REAQUIRED CAPITAL STOCK"/>
    <s v="PCRP/294197"/>
    <s v="LTIP - 1997 - PTI"/>
    <n v="0"/>
  </r>
  <r>
    <x v="98"/>
    <s v="0"/>
    <s v="REAQUIRED CAPITAL STOCK"/>
    <s v="PCRP/294295"/>
    <s v="LTIP - 1995 - PHI"/>
    <n v="0"/>
  </r>
  <r>
    <x v="98"/>
    <s v="0"/>
    <s v="REAQUIRED CAPITAL STOCK"/>
    <s v="PCRP/294296"/>
    <s v="LTIP - 1996 - PHI"/>
    <n v="0"/>
  </r>
  <r>
    <x v="98"/>
    <s v="0"/>
    <s v="REAQUIRED CAPITAL STOCK"/>
    <s v="PCRP/294297"/>
    <s v="LTIP - 1997 - PHI"/>
    <n v="0"/>
  </r>
  <r>
    <x v="98"/>
    <s v="0"/>
    <s v="REAQUIRED CAPITAL STOCK"/>
    <s v="PCRP/294298"/>
    <s v="LTIP - 1998 - PGH"/>
    <n v="0"/>
  </r>
  <r>
    <x v="98"/>
    <s v="0"/>
    <s v="REAQUIRED CAPITAL STOCK"/>
    <s v="PCRP/294396"/>
    <s v="LTIP - 1996 - PPM"/>
    <n v="0"/>
  </r>
  <r>
    <x v="98"/>
    <s v="0"/>
    <s v="REAQUIRED CAPITAL STOCK"/>
    <s v="PCRP/294397"/>
    <s v="LTIP - 1997 - PPM"/>
    <n v="0"/>
  </r>
  <r>
    <x v="98"/>
    <s v="0"/>
    <s v="REAQUIRED CAPITAL STOCK"/>
    <s v="PCRP/294496"/>
    <s v="LTIP - 1996 - PGC"/>
    <n v="0"/>
  </r>
  <r>
    <x v="98"/>
    <s v="0"/>
    <s v="REAQUIRED CAPITAL STOCK"/>
    <s v="PCRP/294497"/>
    <s v="LTIP - 1997 - PGC"/>
    <n v="0"/>
  </r>
  <r>
    <x v="99"/>
    <s v="0"/>
    <s v="2190000/0"/>
    <s v="PCRP/298000"/>
    <s v="FAS115 MTM Unreal Gn"/>
    <n v="0"/>
  </r>
  <r>
    <x v="99"/>
    <s v="0"/>
    <s v="2190000/0"/>
    <s v="PCRP/298005"/>
    <s v="FAS115 MTM Unr Gn/Ls"/>
    <n v="0"/>
  </r>
  <r>
    <x v="99"/>
    <s v="0"/>
    <s v="2190000/0"/>
    <s v="PCRP/298011"/>
    <s v="Tax 115 Secur Adjust"/>
    <n v="0"/>
  </r>
  <r>
    <x v="99"/>
    <s v="0"/>
    <s v="2190000/0"/>
    <s v="PCRP/298015"/>
    <s v="Tax 115 Secu Adj-SPI"/>
    <n v="0"/>
  </r>
  <r>
    <x v="99"/>
    <s v="0"/>
    <s v="2190000/0"/>
    <s v="PCRP/298901"/>
    <s v="FAS133 Der Unreal Gn"/>
    <n v="0"/>
  </r>
  <r>
    <x v="99"/>
    <s v="0"/>
    <s v="2190000/0"/>
    <s v="PCRP/298911"/>
    <s v="Tax FAS133 Der Adj"/>
    <n v="0"/>
  </r>
  <r>
    <x v="99"/>
    <s v="0"/>
    <s v="2190000/0"/>
    <s v="PCRP/299100"/>
    <s v="Pension Accum OCI"/>
    <n v="0"/>
  </r>
  <r>
    <x v="99"/>
    <s v="0"/>
    <s v="2190000/0"/>
    <s v="PCRP/299101"/>
    <s v="SERP Accum OCI"/>
    <n v="0"/>
  </r>
  <r>
    <x v="99"/>
    <s v="0"/>
    <s v="2190000/0"/>
    <s v="PCRP/299105"/>
    <s v="FAS 158 Pen Accm OCI"/>
    <n v="0"/>
  </r>
  <r>
    <x v="99"/>
    <s v="0"/>
    <s v="2190000/0"/>
    <s v="PCRP/299106"/>
    <s v="FAS 158 Post-Retmnt"/>
    <n v="0"/>
  </r>
  <r>
    <x v="99"/>
    <s v="0"/>
    <s v="2190000/0"/>
    <s v="PCRP/299107"/>
    <s v="FAS 158 SERP Acc OCI"/>
    <n v="22024012"/>
  </r>
  <r>
    <x v="99"/>
    <s v="0"/>
    <s v="2190000/0"/>
    <s v="PCRP/299110"/>
    <s v="Tax Min Pension Liab"/>
    <n v="0"/>
  </r>
  <r>
    <x v="99"/>
    <s v="0"/>
    <s v="2190000/0"/>
    <s v="PCRP/299111"/>
    <s v="Tax Min SERP Liab Ad"/>
    <n v="0"/>
  </r>
  <r>
    <x v="99"/>
    <s v="0"/>
    <s v="2190000/0"/>
    <s v="PCRP/299115"/>
    <s v="Tax on FAS 158 Pen"/>
    <n v="0"/>
  </r>
  <r>
    <x v="99"/>
    <s v="0"/>
    <s v="2190000/0"/>
    <s v="PCRP/299116"/>
    <s v="Tax FAS 158 Post-Rtm"/>
    <n v="0"/>
  </r>
  <r>
    <x v="99"/>
    <s v="0"/>
    <s v="2190000/0"/>
    <s v="PCRP/299117"/>
    <s v="Tax FAS 158 SERP Acc"/>
    <n v="-8358331.54"/>
  </r>
  <r>
    <x v="100"/>
    <s v="0"/>
    <s v="BONDS"/>
    <s v="PCRP/246000"/>
    <s v="Curr Long-Term Debt"/>
    <n v="0"/>
  </r>
  <r>
    <x v="100"/>
    <s v="0"/>
    <s v="BONDS"/>
    <s v="PCRP/246001"/>
    <s v="8.271% FMB C-U Serie"/>
    <n v="0"/>
  </r>
  <r>
    <x v="100"/>
    <s v="0"/>
    <s v="BONDS"/>
    <s v="PCRP/246002"/>
    <s v="7.978% FMB C-U Serie"/>
    <n v="0"/>
  </r>
  <r>
    <x v="100"/>
    <s v="0"/>
    <s v="BONDS"/>
    <s v="PCRP/246003"/>
    <s v="8.493% FMB C-U Serie"/>
    <n v="0"/>
  </r>
  <r>
    <x v="100"/>
    <s v="0"/>
    <s v="BONDS"/>
    <s v="PCRP/246004"/>
    <s v="8.797% FMB C-U Serie"/>
    <n v="0"/>
  </r>
  <r>
    <x v="100"/>
    <s v="0"/>
    <s v="BONDS"/>
    <s v="PCRP/246005"/>
    <s v="8.734% FMB C-U Serie"/>
    <n v="0"/>
  </r>
  <r>
    <x v="100"/>
    <s v="0"/>
    <s v="BONDS"/>
    <s v="PCRP/246006"/>
    <s v="8.294% FMB C-U Serie"/>
    <n v="0"/>
  </r>
  <r>
    <x v="100"/>
    <s v="0"/>
    <s v="BONDS"/>
    <s v="PCRP/246007"/>
    <s v="8.635% FMB C-U Serie"/>
    <n v="0"/>
  </r>
  <r>
    <x v="100"/>
    <s v="0"/>
    <s v="BONDS"/>
    <s v="PCRP/246008"/>
    <s v="8.470% FMB C-U Serie"/>
    <n v="0"/>
  </r>
  <r>
    <x v="100"/>
    <s v="0"/>
    <s v="BONDS"/>
    <s v="PCRP/246009"/>
    <s v="MTN S A 9.50% Due 5/"/>
    <n v="0"/>
  </r>
  <r>
    <x v="100"/>
    <s v="0"/>
    <s v="BONDS"/>
    <s v="PCRP/246010"/>
    <s v="MTN S A 9.50% Due 6/"/>
    <n v="0"/>
  </r>
  <r>
    <x v="100"/>
    <s v="0"/>
    <s v="BONDS"/>
    <s v="PCRP/246011"/>
    <s v="MTN S A 9.50% Due 6/"/>
    <n v="0"/>
  </r>
  <r>
    <x v="100"/>
    <s v="0"/>
    <s v="BONDS"/>
    <s v="PCRP/246012"/>
    <s v="MTN S A 9.48% Due 5/"/>
    <n v="0"/>
  </r>
  <r>
    <x v="100"/>
    <s v="0"/>
    <s v="BONDS"/>
    <s v="PCRP/246013"/>
    <s v="MTN S A 9.40% Due 6/"/>
    <n v="0"/>
  </r>
  <r>
    <x v="100"/>
    <s v="0"/>
    <s v="BONDS"/>
    <s v="PCRP/246014"/>
    <s v="MTN S A 8.55% Due 8/"/>
    <n v="0"/>
  </r>
  <r>
    <x v="100"/>
    <s v="0"/>
    <s v="BONDS"/>
    <s v="PCRP/246015"/>
    <s v="MTN Series C 9.00% D"/>
    <n v="0"/>
  </r>
  <r>
    <x v="100"/>
    <s v="0"/>
    <s v="BONDS"/>
    <s v="PCRP/246016"/>
    <s v="MTN S D 7.46% Due 2/"/>
    <n v="0"/>
  </r>
  <r>
    <x v="100"/>
    <s v="0"/>
    <s v="BONDS"/>
    <s v="PCRP/246017"/>
    <s v="MTN S D 7.45% Due 1/"/>
    <n v="0"/>
  </r>
  <r>
    <x v="100"/>
    <s v="0"/>
    <s v="BONDS"/>
    <s v="PCRP/246018"/>
    <s v="MTN S D 7.40% Due 2/"/>
    <n v="0"/>
  </r>
  <r>
    <x v="100"/>
    <s v="0"/>
    <s v="BONDS"/>
    <s v="PCRP/246019"/>
    <s v="MTN S D 7.40% Due 2/"/>
    <n v="0"/>
  </r>
  <r>
    <x v="100"/>
    <s v="0"/>
    <s v="BONDS"/>
    <s v="PCRP/246020"/>
    <s v="MTN S D 7.45% Due 1/"/>
    <n v="0"/>
  </r>
  <r>
    <x v="100"/>
    <s v="0"/>
    <s v="BONDS"/>
    <s v="PCRP/246021"/>
    <s v="MTN S D 7.50% Due 2/"/>
    <n v="0"/>
  </r>
  <r>
    <x v="100"/>
    <s v="0"/>
    <s v="BONDS"/>
    <s v="PCRP/246022"/>
    <s v="MTN S D 7.49% Due 2/"/>
    <n v="0"/>
  </r>
  <r>
    <x v="100"/>
    <s v="0"/>
    <s v="BONDS"/>
    <s v="PCRP/246023"/>
    <s v="MTN S D 7.49% Due 2/"/>
    <n v="0"/>
  </r>
  <r>
    <x v="100"/>
    <s v="0"/>
    <s v="BONDS"/>
    <s v="PCRP/246024"/>
    <s v="MTN S D 7.45% Due 2/"/>
    <n v="0"/>
  </r>
  <r>
    <x v="100"/>
    <s v="0"/>
    <s v="BONDS"/>
    <s v="PCRP/246025"/>
    <s v="MTN S D 7.45% Due 2/"/>
    <n v="0"/>
  </r>
  <r>
    <x v="100"/>
    <s v="0"/>
    <s v="BONDS"/>
    <s v="PCRP/246026"/>
    <s v="MTN S D 7.54% Due 2/"/>
    <n v="0"/>
  </r>
  <r>
    <x v="100"/>
    <s v="0"/>
    <s v="BONDS"/>
    <s v="PCRP/246027"/>
    <s v="8.271% FMB C-U Serie"/>
    <n v="0"/>
  </r>
  <r>
    <x v="100"/>
    <s v="0"/>
    <s v="BONDS"/>
    <s v="PCRP/246028"/>
    <s v="MTN SER E 6.54% DUE"/>
    <n v="0"/>
  </r>
  <r>
    <x v="100"/>
    <s v="0"/>
    <s v="BONDS"/>
    <s v="PCRP/246029"/>
    <s v="MTN SER E 6.51% DUE"/>
    <n v="0"/>
  </r>
  <r>
    <x v="100"/>
    <s v="0"/>
    <s v="BONDS"/>
    <s v="PCRP/246030"/>
    <s v="MTN SER E 6.53% DUE"/>
    <n v="0"/>
  </r>
  <r>
    <x v="100"/>
    <s v="0"/>
    <s v="BONDS"/>
    <s v="PCRP/246031"/>
    <s v="MTN SER E 6.55% DUE"/>
    <n v="0"/>
  </r>
  <r>
    <x v="100"/>
    <s v="0"/>
    <s v="BONDS"/>
    <s v="PCRP/246050"/>
    <s v="Curr Mat 1st Bonds"/>
    <n v="-7199000"/>
  </r>
  <r>
    <x v="100"/>
    <s v="0"/>
    <s v="BONDS"/>
    <s v="PCRP/246051"/>
    <s v="Curr Mat M-Term Note"/>
    <n v="0"/>
  </r>
  <r>
    <x v="100"/>
    <s v="0"/>
    <s v="BONDS"/>
    <s v="PCRP/246052"/>
    <s v="Curr Mat PCRB's"/>
    <n v="0"/>
  </r>
  <r>
    <x v="100"/>
    <s v="0"/>
    <s v="BONDS"/>
    <s v="PCRP/246053"/>
    <s v="Curr Mat PCRB's-Secr"/>
    <n v="-9365000"/>
  </r>
  <r>
    <x v="100"/>
    <s v="0"/>
    <s v="BONDS"/>
    <s v="PCRP/246054"/>
    <s v="Curr Mat PCRB-Unsecr"/>
    <n v="-115000000"/>
  </r>
  <r>
    <x v="100"/>
    <s v="0"/>
    <s v="BONDS"/>
    <s v="PCRP/270246"/>
    <s v="8.271% FMB C-U Serie"/>
    <n v="0"/>
  </r>
  <r>
    <x v="100"/>
    <s v="0"/>
    <s v="BONDS"/>
    <s v="PCRP/270247"/>
    <s v="7.978% FMB C-U Serie"/>
    <n v="0"/>
  </r>
  <r>
    <x v="100"/>
    <s v="0"/>
    <s v="BONDS"/>
    <s v="PCRP/270248"/>
    <s v="8.493% FMB C-U Serie"/>
    <n v="0"/>
  </r>
  <r>
    <x v="100"/>
    <s v="0"/>
    <s v="BONDS"/>
    <s v="PCRP/270249"/>
    <s v="8.797% FMB C-U Serie"/>
    <n v="0"/>
  </r>
  <r>
    <x v="100"/>
    <s v="0"/>
    <s v="BONDS"/>
    <s v="PCRP/270250"/>
    <s v="8.734% FMB C-U Serie"/>
    <n v="0"/>
  </r>
  <r>
    <x v="100"/>
    <s v="0"/>
    <s v="BONDS"/>
    <s v="PCRP/270251"/>
    <s v="8.294% FMB C-U Serie"/>
    <n v="0"/>
  </r>
  <r>
    <x v="100"/>
    <s v="0"/>
    <s v="BONDS"/>
    <s v="PCRP/270252"/>
    <s v="8.635% FMB C-U Serie"/>
    <n v="-1686000"/>
  </r>
  <r>
    <x v="100"/>
    <s v="0"/>
    <s v="BONDS"/>
    <s v="PCRP/270253"/>
    <s v="8.470% FMB C-U Serie"/>
    <n v="-3313000"/>
  </r>
  <r>
    <x v="100"/>
    <s v="0"/>
    <s v="BONDS"/>
    <s v="PCRP/270254"/>
    <s v="6 3/4% Due Fmb Due 4"/>
    <n v="0"/>
  </r>
  <r>
    <x v="100"/>
    <s v="0"/>
    <s v="BONDS"/>
    <s v="PCRP/270255"/>
    <s v="5.65% Due FMB Due 11"/>
    <n v="0"/>
  </r>
  <r>
    <x v="100"/>
    <s v="0"/>
    <s v="BONDS"/>
    <s v="PCRP/270256"/>
    <s v="6.9 FMB Due 11/15/11"/>
    <n v="0"/>
  </r>
  <r>
    <x v="100"/>
    <s v="0"/>
    <s v="BONDS"/>
    <s v="PCRP/270257"/>
    <s v="7.7 FMB Due 11/15/31"/>
    <n v="-300000000"/>
  </r>
  <r>
    <x v="100"/>
    <s v="0"/>
    <s v="BONDS"/>
    <s v="PCRP/270258"/>
    <s v="4.30% FMB Due 9/15/2"/>
    <n v="0"/>
  </r>
  <r>
    <x v="100"/>
    <s v="0"/>
    <s v="BONDS"/>
    <s v="PCRP/270259"/>
    <s v="5.45% FMB Due 9/15/2"/>
    <n v="0"/>
  </r>
  <r>
    <x v="100"/>
    <s v="0"/>
    <s v="BONDS"/>
    <s v="PCRP/270260"/>
    <s v="4.95% FMB Due 8/15/2"/>
    <n v="0"/>
  </r>
  <r>
    <x v="100"/>
    <s v="0"/>
    <s v="BONDS"/>
    <s v="PCRP/270261"/>
    <s v="5.90% FMB Due 8/15/2"/>
    <n v="-200000000"/>
  </r>
  <r>
    <x v="100"/>
    <s v="0"/>
    <s v="BONDS"/>
    <s v="PCRP/270262"/>
    <s v="5.25% FMB Due 6/15/3"/>
    <n v="-300000000"/>
  </r>
  <r>
    <x v="100"/>
    <s v="0"/>
    <s v="BONDS"/>
    <s v="PCRP/270263"/>
    <s v="6.10% FMB Due 8/1/36"/>
    <n v="-350000000"/>
  </r>
  <r>
    <x v="100"/>
    <s v="0"/>
    <s v="BONDS"/>
    <s v="PCRP/270264"/>
    <s v="5.75% FMB Due 4/1/37"/>
    <n v="-600000000"/>
  </r>
  <r>
    <x v="100"/>
    <s v="0"/>
    <s v="BONDS"/>
    <s v="PCRP/270265"/>
    <s v="6.25% FMB 10/15/37"/>
    <n v="-600000000"/>
  </r>
  <r>
    <x v="100"/>
    <s v="0"/>
    <s v="BONDS"/>
    <s v="PCRP/270266"/>
    <s v="5.65% FMB 7/15/2018"/>
    <n v="-500000000"/>
  </r>
  <r>
    <x v="100"/>
    <s v="0"/>
    <s v="BONDS"/>
    <s v="PCRP/270267"/>
    <s v="6.35% FMB 7/15/2038"/>
    <n v="-300000000"/>
  </r>
  <r>
    <x v="100"/>
    <s v="0"/>
    <s v="BONDS"/>
    <s v="PCRP/270268"/>
    <s v="5.50% FMB 1/15/2019"/>
    <n v="-350000000"/>
  </r>
  <r>
    <x v="100"/>
    <s v="0"/>
    <s v="BONDS"/>
    <s v="PCRP/270269"/>
    <s v="6.00% FMB 1/15/2039"/>
    <n v="-650000000"/>
  </r>
  <r>
    <x v="100"/>
    <s v="0"/>
    <s v="BONDS"/>
    <s v="PCRP/270270"/>
    <s v="3.85% FMB 6/15/2021"/>
    <n v="-400000000"/>
  </r>
  <r>
    <x v="100"/>
    <s v="0"/>
    <s v="BONDS"/>
    <s v="PCRP/270271"/>
    <s v="2.95% FMB 2/1/2022"/>
    <n v="-350000000"/>
  </r>
  <r>
    <x v="100"/>
    <s v="0"/>
    <s v="BONDS"/>
    <s v="PCRP/270272"/>
    <s v="4.10% FMB 2/1/2042"/>
    <n v="-300000000"/>
  </r>
  <r>
    <x v="100"/>
    <s v="0"/>
    <s v="BONDS"/>
    <s v="PCRP/270273"/>
    <s v="2.95% FMB 2/1/2022"/>
    <n v="-100000000"/>
  </r>
  <r>
    <x v="100"/>
    <s v="0"/>
    <s v="BONDS"/>
    <s v="PCRP/270274"/>
    <s v="2.95% FMB Due 6/2023"/>
    <n v="-300000000"/>
  </r>
  <r>
    <x v="100"/>
    <s v="0"/>
    <s v="BONDS"/>
    <s v="PCRP/270275"/>
    <s v="3.60% FMB Due 4/2024"/>
    <n v="-425000000"/>
  </r>
  <r>
    <x v="100"/>
    <s v="0"/>
    <s v="BONDS"/>
    <s v="PCRP/271001"/>
    <s v="3.4% Lincoln Co.1991"/>
    <n v="0"/>
  </r>
  <r>
    <x v="100"/>
    <s v="0"/>
    <s v="BONDS"/>
    <s v="PCRP/271002"/>
    <s v="3.9% Converse Co. 19"/>
    <n v="0"/>
  </r>
  <r>
    <x v="100"/>
    <s v="0"/>
    <s v="BONDS"/>
    <s v="PCRP/271003"/>
    <s v="3.9% Sweetwater Co."/>
    <n v="0"/>
  </r>
  <r>
    <x v="100"/>
    <s v="0"/>
    <s v="BONDS"/>
    <s v="PCRP/271004"/>
    <s v="4.125% City of Forsy"/>
    <n v="0"/>
  </r>
  <r>
    <x v="100"/>
    <s v="0"/>
    <s v="BONDS"/>
    <s v="PCRP/271005"/>
    <s v="4.125% Converse Co."/>
    <n v="0"/>
  </r>
  <r>
    <x v="100"/>
    <s v="0"/>
    <s v="BONDS"/>
    <s v="PCRP/271006"/>
    <s v="4.125% Lincoln Co. 1"/>
    <n v="0"/>
  </r>
  <r>
    <x v="100"/>
    <s v="0"/>
    <s v="BONDS"/>
    <s v="PCRP/271011"/>
    <s v="Lincoln PCRB 1/1/16"/>
    <n v="-45000000"/>
  </r>
  <r>
    <x v="100"/>
    <s v="0"/>
    <s v="BONDS"/>
    <s v="PCRP/271013"/>
    <s v="Swtwtr 84 PCRB-2014"/>
    <n v="0"/>
  </r>
  <r>
    <x v="100"/>
    <s v="0"/>
    <s v="BONDS"/>
    <s v="PCRP/271014"/>
    <s v="Forsyth PCRB 12/1/16"/>
    <n v="-8500000"/>
  </r>
  <r>
    <x v="100"/>
    <s v="0"/>
    <s v="BONDS"/>
    <s v="PCRP/271015"/>
    <s v="Convrse PCRB 11/1/25"/>
    <n v="-5300000"/>
  </r>
  <r>
    <x v="100"/>
    <s v="0"/>
    <s v="BONDS"/>
    <s v="PCRP/271016"/>
    <s v="Lincoln PCRB 11/1/25"/>
    <n v="-22000000"/>
  </r>
  <r>
    <x v="100"/>
    <s v="0"/>
    <s v="BONDS"/>
    <s v="PCRP/271137"/>
    <s v="Emery PCRB 7/1/15"/>
    <n v="0"/>
  </r>
  <r>
    <x v="100"/>
    <s v="0"/>
    <s v="BONDS"/>
    <s v="PCRP/271138"/>
    <s v="Lincoln Co. Refundin"/>
    <n v="0"/>
  </r>
  <r>
    <x v="100"/>
    <s v="0"/>
    <s v="BONDS"/>
    <s v="PCRP/271181"/>
    <s v="Forsyth PCRB 1/1/18"/>
    <n v="-45000000"/>
  </r>
  <r>
    <x v="100"/>
    <s v="0"/>
    <s v="BONDS"/>
    <s v="PCRP/271182"/>
    <s v="Sweetwater PCRB 2017"/>
    <n v="-50000000"/>
  </r>
  <r>
    <x v="100"/>
    <s v="0"/>
    <s v="BONDS"/>
    <s v="PCRP/271184"/>
    <s v="Gillette PCRB 1/1/18"/>
    <n v="-41200000"/>
  </r>
  <r>
    <x v="100"/>
    <s v="0"/>
    <s v="BONDS"/>
    <s v="PCRP/271185"/>
    <s v="Swtwtr/Conv 17 &amp; 11-"/>
    <n v="0"/>
  </r>
  <r>
    <x v="100"/>
    <s v="0"/>
    <s v="BONDS"/>
    <s v="PCRP/271186"/>
    <s v="PCRB Sweetwater 'C'"/>
    <n v="0"/>
  </r>
  <r>
    <x v="100"/>
    <s v="0"/>
    <s v="BONDS"/>
    <s v="PCRP/271187"/>
    <s v="City Of Forsyth Poll"/>
    <n v="0"/>
  </r>
  <r>
    <x v="100"/>
    <s v="0"/>
    <s v="BONDS"/>
    <s v="PCRP/271189"/>
    <s v="Sweetwater PCRB 2015"/>
    <n v="0"/>
  </r>
  <r>
    <x v="100"/>
    <s v="0"/>
    <s v="BONDS"/>
    <s v="PCRP/271190"/>
    <s v="Sweetwater A 12/1/20"/>
    <n v="-9335000"/>
  </r>
  <r>
    <x v="100"/>
    <s v="0"/>
    <s v="BONDS"/>
    <s v="PCRP/271191"/>
    <s v="Converse 12/1/2020"/>
    <n v="-22485000"/>
  </r>
  <r>
    <x v="100"/>
    <s v="0"/>
    <s v="BONDS"/>
    <s v="PCRP/271192"/>
    <s v="Sweetwater B 12/1/20"/>
    <n v="-6305000"/>
  </r>
  <r>
    <x v="100"/>
    <s v="0"/>
    <s v="BONDS"/>
    <s v="PCRP/271193"/>
    <s v="5.65% Emery 1993A PC"/>
    <n v="0"/>
  </r>
  <r>
    <x v="100"/>
    <s v="0"/>
    <s v="BONDS"/>
    <s v="PCRP/271194"/>
    <s v="5 5/8% Emery 1993B P"/>
    <n v="0"/>
  </r>
  <r>
    <x v="100"/>
    <s v="0"/>
    <s v="BONDS"/>
    <s v="PCRP/271195"/>
    <s v="5 5/8% Lincoln 1993"/>
    <n v="0"/>
  </r>
  <r>
    <x v="100"/>
    <s v="0"/>
    <s v="BONDS"/>
    <s v="PCRP/271196"/>
    <s v="Sweetwater PCRB 2024"/>
    <n v="-21260000"/>
  </r>
  <r>
    <x v="100"/>
    <s v="0"/>
    <s v="BONDS"/>
    <s v="PCRP/271197"/>
    <s v="Converse PCRB 2024"/>
    <n v="-8190000"/>
  </r>
  <r>
    <x v="100"/>
    <s v="0"/>
    <s v="BONDS"/>
    <s v="PCRP/271198"/>
    <s v="Emery PCRB 11/1/24"/>
    <n v="-121940000"/>
  </r>
  <r>
    <x v="100"/>
    <s v="0"/>
    <s v="BONDS"/>
    <s v="PCRP/271199"/>
    <s v="Carbon PCRB 11/1/24"/>
    <n v="0"/>
  </r>
  <r>
    <x v="100"/>
    <s v="0"/>
    <s v="BONDS"/>
    <s v="PCRP/271200"/>
    <s v="Lincoln PCRB 11/1/24"/>
    <n v="-15060000"/>
  </r>
  <r>
    <x v="100"/>
    <s v="0"/>
    <s v="BONDS"/>
    <s v="PCRP/271201"/>
    <s v="Moffat Float Rate PC"/>
    <n v="0"/>
  </r>
  <r>
    <x v="100"/>
    <s v="0"/>
    <s v="BONDS"/>
    <s v="PCRP/271202"/>
    <s v="Converse Float Rate"/>
    <n v="0"/>
  </r>
  <r>
    <x v="100"/>
    <s v="0"/>
    <s v="BONDS"/>
    <s v="PCRP/271203"/>
    <s v="Lincoln Float Rate P"/>
    <n v="0"/>
  </r>
  <r>
    <x v="100"/>
    <s v="0"/>
    <s v="BONDS"/>
    <s v="PCRP/271204"/>
    <s v="Sweetwater PCRB 2025"/>
    <n v="-24400000"/>
  </r>
  <r>
    <x v="100"/>
    <s v="0"/>
    <s v="BONDS"/>
    <s v="PCRP/271205"/>
    <s v="Emery 6.15% PCRB Ser"/>
    <n v="0"/>
  </r>
  <r>
    <x v="100"/>
    <s v="0"/>
    <s v="BONDS"/>
    <s v="PCRP/271206"/>
    <s v="Sweetwater Co. 1988B"/>
    <n v="0"/>
  </r>
  <r>
    <x v="100"/>
    <s v="0"/>
    <s v="BONDS"/>
    <s v="PCRP/274305"/>
    <s v="MTN S B 8.90% Due 2/"/>
    <n v="0"/>
  </r>
  <r>
    <x v="100"/>
    <s v="0"/>
    <s v="BONDS"/>
    <s v="PCRP/274306"/>
    <s v="MTN S B 8.80% Due 2/"/>
    <n v="0"/>
  </r>
  <r>
    <x v="100"/>
    <s v="0"/>
    <s v="BONDS"/>
    <s v="PCRP/274307"/>
    <s v="MTN S B 8.88% Due 2/"/>
    <n v="0"/>
  </r>
  <r>
    <x v="100"/>
    <s v="0"/>
    <s v="BONDS"/>
    <s v="PCRP/274308"/>
    <s v="MTN S B 8.90% Due 2/"/>
    <n v="0"/>
  </r>
  <r>
    <x v="100"/>
    <s v="0"/>
    <s v="BONDS"/>
    <s v="PCRP/274309"/>
    <s v="MTN S C 9% Due 9/1/0"/>
    <n v="0"/>
  </r>
  <r>
    <x v="100"/>
    <s v="0"/>
    <s v="BONDS"/>
    <s v="PCRP/274312"/>
    <s v="MTN S A 9.10% Due 3/"/>
    <n v="0"/>
  </r>
  <r>
    <x v="100"/>
    <s v="0"/>
    <s v="BONDS"/>
    <s v="PCRP/274320"/>
    <s v="MTN S C 9.12% 7/5/01"/>
    <n v="0"/>
  </r>
  <r>
    <x v="100"/>
    <s v="0"/>
    <s v="BONDS"/>
    <s v="PCRP/274322"/>
    <s v="MTN S C 9.12% Due 7/"/>
    <n v="0"/>
  </r>
  <r>
    <x v="100"/>
    <s v="0"/>
    <s v="BONDS"/>
    <s v="PCRP/274323"/>
    <s v="MTN S B 9.06% Due 7/"/>
    <n v="0"/>
  </r>
  <r>
    <x v="100"/>
    <s v="0"/>
    <s v="BONDS"/>
    <s v="PCRP/274331"/>
    <s v="MTN S C 9.10% Due 7/"/>
    <n v="0"/>
  </r>
  <r>
    <x v="100"/>
    <s v="0"/>
    <s v="BONDS"/>
    <s v="PCRP/274339"/>
    <s v="MTN S C 8.99% Due 8/"/>
    <n v="0"/>
  </r>
  <r>
    <x v="100"/>
    <s v="0"/>
    <s v="BONDS"/>
    <s v="PCRP/274340"/>
    <s v="MTN S C 9.00% Due 8/"/>
    <n v="0"/>
  </r>
  <r>
    <x v="100"/>
    <s v="0"/>
    <s v="BONDS"/>
    <s v="PCRP/274341"/>
    <s v="MTN S B 9.00% Due 8/"/>
    <n v="0"/>
  </r>
  <r>
    <x v="100"/>
    <s v="0"/>
    <s v="BONDS"/>
    <s v="PCRP/274342"/>
    <s v="MTN S C 9.15% Due 8/"/>
    <n v="0"/>
  </r>
  <r>
    <x v="100"/>
    <s v="0"/>
    <s v="BONDS"/>
    <s v="PCRP/274343"/>
    <s v="MTN S C 8.95% Due 9/"/>
    <n v="0"/>
  </r>
  <r>
    <x v="100"/>
    <s v="0"/>
    <s v="BONDS"/>
    <s v="PCRP/274344"/>
    <s v="MTN S C 8.95% Due 9/"/>
    <n v="0"/>
  </r>
  <r>
    <x v="100"/>
    <s v="0"/>
    <s v="BONDS"/>
    <s v="PCRP/274345"/>
    <s v="MTN S C 8.92% Due 9/"/>
    <n v="0"/>
  </r>
  <r>
    <x v="100"/>
    <s v="0"/>
    <s v="BONDS"/>
    <s v="PCRP/274346"/>
    <s v="Med Term Note S C 8."/>
    <n v="-15000000"/>
  </r>
  <r>
    <x v="100"/>
    <s v="0"/>
    <s v="BONDS"/>
    <s v="PCRP/274347"/>
    <s v="MTN S C 8.29% Due 12"/>
    <n v="0"/>
  </r>
  <r>
    <x v="100"/>
    <s v="0"/>
    <s v="BONDS"/>
    <s v="PCRP/274348"/>
    <s v="MTN S C 8.375% Due 1"/>
    <n v="-5000000"/>
  </r>
  <r>
    <x v="100"/>
    <s v="0"/>
    <s v="BONDS"/>
    <s v="PCRP/274349"/>
    <s v="MTN S C 8.26% Due 1/"/>
    <n v="-5000000"/>
  </r>
  <r>
    <x v="100"/>
    <s v="0"/>
    <s v="BONDS"/>
    <s v="PCRP/274350"/>
    <s v="MTN S C 8.27% Due 1/"/>
    <n v="-4000000"/>
  </r>
  <r>
    <x v="100"/>
    <s v="0"/>
    <s v="BONDS"/>
    <s v="PCRP/274351"/>
    <s v="MTN S C 8.26% Due 1/"/>
    <n v="0"/>
  </r>
  <r>
    <x v="100"/>
    <s v="0"/>
    <s v="BONDS"/>
    <s v="PCRP/274352"/>
    <s v="MTN S C 7.67% Due 1/"/>
    <n v="0"/>
  </r>
  <r>
    <x v="100"/>
    <s v="0"/>
    <s v="BONDS"/>
    <s v="PCRP/274353"/>
    <s v="MTN S C 8.28% Due 1/"/>
    <n v="0"/>
  </r>
  <r>
    <x v="100"/>
    <s v="0"/>
    <s v="BONDS"/>
    <s v="PCRP/274354"/>
    <s v="MTN S C 8.25% Due 2/"/>
    <n v="0"/>
  </r>
  <r>
    <x v="100"/>
    <s v="0"/>
    <s v="BONDS"/>
    <s v="PCRP/274355"/>
    <s v="MTN S D 7.86% Due 2/"/>
    <n v="0"/>
  </r>
  <r>
    <x v="100"/>
    <s v="0"/>
    <s v="BONDS"/>
    <s v="PCRP/274356"/>
    <s v="MTN S D 7.81% Due 2/"/>
    <n v="0"/>
  </r>
  <r>
    <x v="100"/>
    <s v="0"/>
    <s v="BONDS"/>
    <s v="PCRP/274359"/>
    <s v="MTN S D 7.79% Due 2/"/>
    <n v="0"/>
  </r>
  <r>
    <x v="100"/>
    <s v="0"/>
    <s v="BONDS"/>
    <s v="PCRP/274363"/>
    <s v="MTN S D 7.75% Due 2/"/>
    <n v="0"/>
  </r>
  <r>
    <x v="100"/>
    <s v="0"/>
    <s v="BONDS"/>
    <s v="PCRP/274374"/>
    <s v="MTN S D 7.20% Due 8/"/>
    <n v="0"/>
  </r>
  <r>
    <x v="100"/>
    <s v="0"/>
    <s v="BONDS"/>
    <s v="PCRP/274375"/>
    <s v="MTN S D 7.20% Due 8/"/>
    <n v="0"/>
  </r>
  <r>
    <x v="100"/>
    <s v="0"/>
    <s v="BONDS"/>
    <s v="PCRP/274376"/>
    <s v="MTN S D 7.20% Due 8/"/>
    <n v="0"/>
  </r>
  <r>
    <x v="100"/>
    <s v="0"/>
    <s v="BONDS"/>
    <s v="PCRP/274377"/>
    <s v="MTN S D 7.20% Due 8/"/>
    <n v="0"/>
  </r>
  <r>
    <x v="100"/>
    <s v="0"/>
    <s v="BONDS"/>
    <s v="PCRP/274378"/>
    <s v="MTN S D 7.18% Due 8/"/>
    <n v="0"/>
  </r>
  <r>
    <x v="100"/>
    <s v="0"/>
    <s v="BONDS"/>
    <s v="PCRP/274379"/>
    <s v="MTN S D 7.18% Due 8/"/>
    <n v="0"/>
  </r>
  <r>
    <x v="100"/>
    <s v="0"/>
    <s v="BONDS"/>
    <s v="PCRP/274380"/>
    <s v="MTN S D 7.12% Due 8/"/>
    <n v="0"/>
  </r>
  <r>
    <x v="100"/>
    <s v="0"/>
    <s v="BONDS"/>
    <s v="PCRP/274381"/>
    <s v="MTN S E 7.32% Due 9/"/>
    <n v="0"/>
  </r>
  <r>
    <x v="100"/>
    <s v="0"/>
    <s v="BONDS"/>
    <s v="PCRP/274382"/>
    <s v="MTN S.E 7.25% Due 9/"/>
    <n v="0"/>
  </r>
  <r>
    <x v="100"/>
    <s v="0"/>
    <s v="BONDS"/>
    <s v="PCRP/274383"/>
    <s v="MTN S E 7.25% Due 9/"/>
    <n v="0"/>
  </r>
  <r>
    <x v="100"/>
    <s v="0"/>
    <s v="BONDS"/>
    <s v="PCRP/274384"/>
    <s v="MTN S E 6.86% Due 9/"/>
    <n v="0"/>
  </r>
  <r>
    <x v="100"/>
    <s v="0"/>
    <s v="BONDS"/>
    <s v="PCRP/274385"/>
    <s v="MTN S E 8.07% Due 9/"/>
    <n v="-8000000"/>
  </r>
  <r>
    <x v="100"/>
    <s v="0"/>
    <s v="BONDS"/>
    <s v="PCRP/274386"/>
    <s v="MTN S E 7.21% Due 9/"/>
    <n v="0"/>
  </r>
  <r>
    <x v="100"/>
    <s v="0"/>
    <s v="BONDS"/>
    <s v="PCRP/274387"/>
    <s v="MTN S E 7.14% Due 9/"/>
    <n v="0"/>
  </r>
  <r>
    <x v="100"/>
    <s v="0"/>
    <s v="BONDS"/>
    <s v="PCRP/274388"/>
    <s v="MTN S E 7.43% Due 9/"/>
    <n v="0"/>
  </r>
  <r>
    <x v="100"/>
    <s v="0"/>
    <s v="BONDS"/>
    <s v="PCRP/274389"/>
    <s v="MTN S E 8.12% Due 9/"/>
    <n v="-50000000"/>
  </r>
  <r>
    <x v="100"/>
    <s v="0"/>
    <s v="BONDS"/>
    <s v="PCRP/274390"/>
    <s v="MTN S E 8.11% Due 9/"/>
    <n v="-12000000"/>
  </r>
  <r>
    <x v="100"/>
    <s v="0"/>
    <s v="BONDS"/>
    <s v="PCRP/274391"/>
    <s v="MTN S E 8.05% Due 9/"/>
    <n v="-10000000"/>
  </r>
  <r>
    <x v="100"/>
    <s v="0"/>
    <s v="BONDS"/>
    <s v="PCRP/274392"/>
    <s v="MTN S E 6.98% Due 9/"/>
    <n v="0"/>
  </r>
  <r>
    <x v="100"/>
    <s v="0"/>
    <s v="BONDS"/>
    <s v="PCRP/274393"/>
    <s v="MTN S E 6.97% Due 9/"/>
    <n v="0"/>
  </r>
  <r>
    <x v="100"/>
    <s v="0"/>
    <s v="BONDS"/>
    <s v="PCRP/274394"/>
    <s v="MTN S E 6.95% Due 9/"/>
    <n v="0"/>
  </r>
  <r>
    <x v="100"/>
    <s v="0"/>
    <s v="BONDS"/>
    <s v="PCRP/274395"/>
    <s v="MTN S E 6.55% Due 9/"/>
    <n v="0"/>
  </r>
  <r>
    <x v="100"/>
    <s v="0"/>
    <s v="BONDS"/>
    <s v="PCRP/274396"/>
    <s v="MTN S E 7.00% Due 9/"/>
    <n v="0"/>
  </r>
  <r>
    <x v="100"/>
    <s v="0"/>
    <s v="BONDS"/>
    <s v="PCRP/274397"/>
    <s v="MTN S E 7.22% Due 9/"/>
    <n v="0"/>
  </r>
  <r>
    <x v="100"/>
    <s v="0"/>
    <s v="BONDS"/>
    <s v="PCRP/274398"/>
    <s v="MTN S E 8.05% Due 9/"/>
    <n v="-15000000"/>
  </r>
  <r>
    <x v="100"/>
    <s v="0"/>
    <s v="BONDS"/>
    <s v="PCRP/274399"/>
    <s v="MTN S E. 6.97% Due 9"/>
    <n v="0"/>
  </r>
  <r>
    <x v="100"/>
    <s v="0"/>
    <s v="BONDS"/>
    <s v="PCRP/274400"/>
    <s v="MTN S E 7.27% Due 9/"/>
    <n v="0"/>
  </r>
  <r>
    <x v="100"/>
    <s v="0"/>
    <s v="BONDS"/>
    <s v="PCRP/274403"/>
    <s v="MTN S E 7.11% Due 9/"/>
    <n v="0"/>
  </r>
  <r>
    <x v="100"/>
    <s v="0"/>
    <s v="BONDS"/>
    <s v="PCRP/274404"/>
    <s v="MTN S E 8.08% Due 10"/>
    <n v="-26000000"/>
  </r>
  <r>
    <x v="100"/>
    <s v="0"/>
    <s v="BONDS"/>
    <s v="PCRP/274405"/>
    <s v="MTN S E 8.08% Due 10"/>
    <n v="-25000000"/>
  </r>
  <r>
    <x v="100"/>
    <s v="0"/>
    <s v="BONDS"/>
    <s v="PCRP/274413"/>
    <s v="MTN S E 7.03% Due 10"/>
    <n v="0"/>
  </r>
  <r>
    <x v="100"/>
    <s v="0"/>
    <s v="BONDS"/>
    <s v="PCRP/274417"/>
    <s v="MTN S E 7.34% Due 10"/>
    <n v="0"/>
  </r>
  <r>
    <x v="100"/>
    <s v="0"/>
    <s v="BONDS"/>
    <s v="PCRP/274418"/>
    <s v="MTN S E 7.36% Due 10"/>
    <n v="0"/>
  </r>
  <r>
    <x v="100"/>
    <s v="0"/>
    <s v="BONDS"/>
    <s v="PCRP/274419"/>
    <s v="MTN S E 7.27% Due 10"/>
    <n v="0"/>
  </r>
  <r>
    <x v="100"/>
    <s v="0"/>
    <s v="BONDS"/>
    <s v="PCRP/274421"/>
    <s v="MTN S E 7.39% Due 10"/>
    <n v="0"/>
  </r>
  <r>
    <x v="100"/>
    <s v="0"/>
    <s v="BONDS"/>
    <s v="PCRP/274422"/>
    <s v="MTN S E 7.30% Due 10"/>
    <n v="0"/>
  </r>
  <r>
    <x v="100"/>
    <s v="0"/>
    <s v="BONDS"/>
    <s v="PCRP/274423"/>
    <s v="MTN S E 7.30% Due 10"/>
    <n v="0"/>
  </r>
  <r>
    <x v="100"/>
    <s v="0"/>
    <s v="BONDS"/>
    <s v="PCRP/274424"/>
    <s v="MTN S E 7.30% Due 10"/>
    <n v="0"/>
  </r>
  <r>
    <x v="100"/>
    <s v="0"/>
    <s v="BONDS"/>
    <s v="PCRP/274425"/>
    <s v="MTN S E 7.53% Due 10"/>
    <n v="0"/>
  </r>
  <r>
    <x v="100"/>
    <s v="0"/>
    <s v="BONDS"/>
    <s v="PCRP/274426"/>
    <s v="MTN S E 7.71% Due 10"/>
    <n v="0"/>
  </r>
  <r>
    <x v="100"/>
    <s v="0"/>
    <s v="BONDS"/>
    <s v="PCRP/274427"/>
    <s v="MTN S E 7.71% Due 10"/>
    <n v="0"/>
  </r>
  <r>
    <x v="100"/>
    <s v="0"/>
    <s v="BONDS"/>
    <s v="PCRP/274428"/>
    <s v="MTN S E 7.72% Due 11"/>
    <n v="0"/>
  </r>
  <r>
    <x v="100"/>
    <s v="0"/>
    <s v="BONDS"/>
    <s v="PCRP/274429"/>
    <s v="MTN S E 7.60% Due 11"/>
    <n v="0"/>
  </r>
  <r>
    <x v="100"/>
    <s v="0"/>
    <s v="BONDS"/>
    <s v="PCRP/274430"/>
    <s v="MTN S E 7.50% Due 8/"/>
    <n v="0"/>
  </r>
  <r>
    <x v="100"/>
    <s v="0"/>
    <s v="BONDS"/>
    <s v="PCRP/274431"/>
    <s v="MTN S E 7.66% Due 10"/>
    <n v="0"/>
  </r>
  <r>
    <x v="100"/>
    <s v="0"/>
    <s v="BONDS"/>
    <s v="PCRP/274432"/>
    <s v="MTN S E 7.16% Due 1/"/>
    <n v="0"/>
  </r>
  <r>
    <x v="100"/>
    <s v="0"/>
    <s v="BONDS"/>
    <s v="PCRP/274433"/>
    <s v="MTN S E 7.11% Due 1/"/>
    <n v="0"/>
  </r>
  <r>
    <x v="100"/>
    <s v="0"/>
    <s v="BONDS"/>
    <s v="PCRP/274434"/>
    <s v="MTN S E 8.13% Due 1/"/>
    <n v="0"/>
  </r>
  <r>
    <x v="100"/>
    <s v="0"/>
    <s v="BONDS"/>
    <s v="PCRP/274435"/>
    <s v="MTN S E 8.23% Due 1/"/>
    <n v="-5000000"/>
  </r>
  <r>
    <x v="100"/>
    <s v="0"/>
    <s v="BONDS"/>
    <s v="PCRP/274436"/>
    <s v="MTN S E 7.13% Due 1/"/>
    <n v="0"/>
  </r>
  <r>
    <x v="100"/>
    <s v="0"/>
    <s v="BONDS"/>
    <s v="PCRP/274437"/>
    <s v="MTN S E 7.07% Due 1/"/>
    <n v="0"/>
  </r>
  <r>
    <x v="100"/>
    <s v="0"/>
    <s v="BONDS"/>
    <s v="PCRP/274438"/>
    <s v="MTN S E 7.40% Due 1/"/>
    <n v="0"/>
  </r>
  <r>
    <x v="100"/>
    <s v="0"/>
    <s v="BONDS"/>
    <s v="PCRP/274439"/>
    <s v="MTN S E 7.43% Due 1/"/>
    <n v="0"/>
  </r>
  <r>
    <x v="100"/>
    <s v="0"/>
    <s v="BONDS"/>
    <s v="PCRP/274440"/>
    <s v="MTN S E 7.43% Due 1/"/>
    <n v="0"/>
  </r>
  <r>
    <x v="100"/>
    <s v="0"/>
    <s v="BONDS"/>
    <s v="PCRP/274441"/>
    <s v="MTN S E 6.99% Due 1/"/>
    <n v="0"/>
  </r>
  <r>
    <x v="100"/>
    <s v="0"/>
    <s v="BONDS"/>
    <s v="PCRP/274442"/>
    <s v="MTN S E 7.36% Due 1/"/>
    <n v="0"/>
  </r>
  <r>
    <x v="100"/>
    <s v="0"/>
    <s v="BONDS"/>
    <s v="PCRP/274443"/>
    <s v="MTN S E 6.97% Due 1/"/>
    <n v="0"/>
  </r>
  <r>
    <x v="100"/>
    <s v="0"/>
    <s v="BONDS"/>
    <s v="PCRP/274444"/>
    <s v="MTN S E 8.23% Due 1/"/>
    <n v="-4000000"/>
  </r>
  <r>
    <x v="100"/>
    <s v="0"/>
    <s v="BONDS"/>
    <s v="PCRP/274445"/>
    <s v="MTN S F 7.25% Due 8/"/>
    <n v="0"/>
  </r>
  <r>
    <x v="100"/>
    <s v="0"/>
    <s v="BONDS"/>
    <s v="PCRP/274446"/>
    <s v="MTN S F 7.25% Due 8/"/>
    <n v="0"/>
  </r>
  <r>
    <x v="100"/>
    <s v="0"/>
    <s v="BONDS"/>
    <s v="PCRP/274447"/>
    <s v="MTN S F 7.25% Due 8/"/>
    <n v="0"/>
  </r>
  <r>
    <x v="100"/>
    <s v="0"/>
    <s v="BONDS"/>
    <s v="PCRP/274448"/>
    <s v="MTN S F 7.25% Due 8/"/>
    <n v="0"/>
  </r>
  <r>
    <x v="100"/>
    <s v="0"/>
    <s v="BONDS"/>
    <s v="PCRP/274449"/>
    <s v="MTN S F 6.34% Due 7/"/>
    <n v="0"/>
  </r>
  <r>
    <x v="100"/>
    <s v="0"/>
    <s v="BONDS"/>
    <s v="PCRP/274450"/>
    <s v="MTN S F 6.34% Due 7/"/>
    <n v="0"/>
  </r>
  <r>
    <x v="100"/>
    <s v="0"/>
    <s v="BONDS"/>
    <s v="PCRP/274451"/>
    <s v="MTN S F 6.34% Due 7/"/>
    <n v="0"/>
  </r>
  <r>
    <x v="100"/>
    <s v="0"/>
    <s v="BONDS"/>
    <s v="PCRP/274452"/>
    <s v="MTN S F 6.34% Due 7/"/>
    <n v="0"/>
  </r>
  <r>
    <x v="100"/>
    <s v="0"/>
    <s v="BONDS"/>
    <s v="PCRP/274453"/>
    <s v="MTN S F 6.34% Due 7/"/>
    <n v="0"/>
  </r>
  <r>
    <x v="100"/>
    <s v="0"/>
    <s v="BONDS"/>
    <s v="PCRP/274454"/>
    <s v="MTN S F 6.31% Due 7/"/>
    <n v="0"/>
  </r>
  <r>
    <x v="100"/>
    <s v="0"/>
    <s v="BONDS"/>
    <s v="PCRP/274455"/>
    <s v="MTN S F 6.31% Due 7/"/>
    <n v="0"/>
  </r>
  <r>
    <x v="100"/>
    <s v="0"/>
    <s v="BONDS"/>
    <s v="PCRP/274456"/>
    <s v="MTN S F 6.31% Due 7/"/>
    <n v="0"/>
  </r>
  <r>
    <x v="100"/>
    <s v="0"/>
    <s v="BONDS"/>
    <s v="PCRP/274457"/>
    <s v="MTN S F 6.31% Due 7/"/>
    <n v="0"/>
  </r>
  <r>
    <x v="100"/>
    <s v="0"/>
    <s v="BONDS"/>
    <s v="PCRP/274458"/>
    <s v="MTN S F 7.40% Due 7/"/>
    <n v="0"/>
  </r>
  <r>
    <x v="100"/>
    <s v="0"/>
    <s v="BONDS"/>
    <s v="PCRP/274459"/>
    <s v="MTN S F 7.26% Due 7/"/>
    <n v="-27000000"/>
  </r>
  <r>
    <x v="100"/>
    <s v="0"/>
    <s v="BONDS"/>
    <s v="PCRP/274460"/>
    <s v="MTN S F 7.26% Due 7/"/>
    <n v="-11000000"/>
  </r>
  <r>
    <x v="100"/>
    <s v="0"/>
    <s v="BONDS"/>
    <s v="PCRP/274461"/>
    <s v="MTN S F 5.85% Due 4/"/>
    <n v="0"/>
  </r>
  <r>
    <x v="100"/>
    <s v="0"/>
    <s v="BONDS"/>
    <s v="PCRP/274462"/>
    <s v="MTN S F 5.85% Due 4/"/>
    <n v="0"/>
  </r>
  <r>
    <x v="100"/>
    <s v="0"/>
    <s v="BONDS"/>
    <s v="PCRP/274463"/>
    <s v="MTN S F 5.85% Due 4/"/>
    <n v="0"/>
  </r>
  <r>
    <x v="100"/>
    <s v="0"/>
    <s v="BONDS"/>
    <s v="PCRP/274464"/>
    <s v="MTN S F 5.85% Due 4/"/>
    <n v="0"/>
  </r>
  <r>
    <x v="100"/>
    <s v="0"/>
    <s v="BONDS"/>
    <s v="PCRP/274465"/>
    <s v="MTN S F 6.02% Due 5/"/>
    <n v="0"/>
  </r>
  <r>
    <x v="100"/>
    <s v="0"/>
    <s v="BONDS"/>
    <s v="PCRP/274466"/>
    <s v="MTN S F 6.05% Due 4/"/>
    <n v="0"/>
  </r>
  <r>
    <x v="100"/>
    <s v="0"/>
    <s v="BONDS"/>
    <s v="PCRP/274467"/>
    <s v="MTN S F 6.05% Due 4/"/>
    <n v="0"/>
  </r>
  <r>
    <x v="100"/>
    <s v="0"/>
    <s v="BONDS"/>
    <s v="PCRP/274468"/>
    <s v="MTN S F 6.05% Due 4/"/>
    <n v="0"/>
  </r>
  <r>
    <x v="100"/>
    <s v="0"/>
    <s v="BONDS"/>
    <s v="PCRP/274469"/>
    <s v="MTN S F 6.05% Due 4/"/>
    <n v="0"/>
  </r>
  <r>
    <x v="100"/>
    <s v="0"/>
    <s v="BONDS"/>
    <s v="PCRP/274470"/>
    <s v="MTN S F 7.23% Due 8/"/>
    <n v="-15000000"/>
  </r>
  <r>
    <x v="100"/>
    <s v="0"/>
    <s v="BONDS"/>
    <s v="PCRP/274471"/>
    <s v="MTN S F 7.24% Due 8/"/>
    <n v="-30000000"/>
  </r>
  <r>
    <x v="100"/>
    <s v="0"/>
    <s v="BONDS"/>
    <s v="PCRP/274472"/>
    <s v="MTN S F 7.37% Due 8/"/>
    <n v="0"/>
  </r>
  <r>
    <x v="100"/>
    <s v="0"/>
    <s v="BONDS"/>
    <s v="PCRP/274478"/>
    <s v="MTN S F 6.75% Due 9/"/>
    <n v="-2000000"/>
  </r>
  <r>
    <x v="100"/>
    <s v="0"/>
    <s v="BONDS"/>
    <s v="PCRP/274479"/>
    <s v="MTN S F 6.72% Due 9/"/>
    <n v="-2000000"/>
  </r>
  <r>
    <x v="100"/>
    <s v="0"/>
    <s v="BONDS"/>
    <s v="PCRP/274480"/>
    <s v="MTN S F 6.75% Due 10"/>
    <n v="-20000000"/>
  </r>
  <r>
    <x v="100"/>
    <s v="0"/>
    <s v="BONDS"/>
    <s v="PCRP/274481"/>
    <s v="MTN S F 6.75% Due 10"/>
    <n v="-16000000"/>
  </r>
  <r>
    <x v="100"/>
    <s v="0"/>
    <s v="BONDS"/>
    <s v="PCRP/274482"/>
    <s v="MTN S F 6.75% Due 10"/>
    <n v="-12000000"/>
  </r>
  <r>
    <x v="100"/>
    <s v="0"/>
    <s v="BONDS"/>
    <s v="PCRP/274483"/>
    <s v="MTN S F 8.625% Due 1"/>
    <n v="0"/>
  </r>
  <r>
    <x v="100"/>
    <s v="0"/>
    <s v="BONDS"/>
    <s v="PCRP/274484"/>
    <s v="Med Term Note S G 6."/>
    <n v="0"/>
  </r>
  <r>
    <x v="100"/>
    <s v="0"/>
    <s v="BONDS"/>
    <s v="PCRP/274485"/>
    <s v="MTN S G 6.12% Due 1/"/>
    <n v="0"/>
  </r>
  <r>
    <x v="100"/>
    <s v="0"/>
    <s v="BONDS"/>
    <s v="PCRP/274486"/>
    <s v="MTN S G 6.71% Due 1/"/>
    <n v="-100000000"/>
  </r>
  <r>
    <x v="100"/>
    <s v="0"/>
    <s v="BONDS"/>
    <s v="PCRP/274487"/>
    <s v="MTN S H 6.75% Due 7/"/>
    <n v="0"/>
  </r>
  <r>
    <x v="100"/>
    <s v="0"/>
    <s v="BONDS"/>
    <s v="PCRP/274488"/>
    <s v="MTN S H 7.00% Due 7/"/>
    <n v="0"/>
  </r>
  <r>
    <x v="100"/>
    <s v="0"/>
    <s v="BONDS"/>
    <s v="PCRP/274489"/>
    <s v="MTN S H 6.375% Due 5"/>
    <n v="0"/>
  </r>
  <r>
    <x v="100"/>
    <s v="0"/>
    <s v="BONDS"/>
    <s v="PCRP/274490"/>
    <s v="MTN S F 6.75% Due 9/"/>
    <n v="-5000000"/>
  </r>
  <r>
    <x v="101"/>
    <s v="0"/>
    <s v="2215000/0"/>
    <s v="PCRP/273202"/>
    <s v="Const Fund - Convers"/>
    <n v="0"/>
  </r>
  <r>
    <x v="101"/>
    <s v="0"/>
    <s v="2215000/0"/>
    <s v="PCRP/273203"/>
    <s v="Const Fund - Lincoln"/>
    <n v="0"/>
  </r>
  <r>
    <x v="101"/>
    <s v="0"/>
    <s v="2215000/0"/>
    <s v="PCRP/273204"/>
    <s v="Const Fund - Sweetwa"/>
    <n v="0"/>
  </r>
  <r>
    <x v="101"/>
    <s v="0"/>
    <s v="2215000/0"/>
    <s v="PCRP/273205"/>
    <s v="Emery 1996 Const Fun"/>
    <n v="0"/>
  </r>
  <r>
    <x v="102"/>
    <s v="0"/>
    <s v="REACQUIRED BONDS"/>
    <s v="PCRP/271711"/>
    <s v="Sweetwater 94 - 2024"/>
    <n v="0"/>
  </r>
  <r>
    <x v="102"/>
    <s v="0"/>
    <s v="REACQUIRED BONDS"/>
    <s v="PCRP/271712"/>
    <s v="Converse 94 - 2024"/>
    <n v="0"/>
  </r>
  <r>
    <x v="102"/>
    <s v="0"/>
    <s v="REACQUIRED BONDS"/>
    <s v="PCRP/271713"/>
    <s v="Emery 94 - 2024"/>
    <n v="0"/>
  </r>
  <r>
    <x v="102"/>
    <s v="0"/>
    <s v="REACQUIRED BONDS"/>
    <s v="PCRP/271714"/>
    <s v="Carbon 94 - 2024"/>
    <n v="0"/>
  </r>
  <r>
    <x v="102"/>
    <s v="0"/>
    <s v="REACQUIRED BONDS"/>
    <s v="PCRP/271715"/>
    <s v="Lincoln 94 - 2024"/>
    <n v="0"/>
  </r>
  <r>
    <x v="102"/>
    <s v="0"/>
    <s v="REACQUIRED BONDS"/>
    <s v="PCRP/271716"/>
    <s v="Moffat 94 - 2013"/>
    <n v="0"/>
  </r>
  <r>
    <x v="103"/>
    <s v="0"/>
    <s v="ADVANCES FROM ASSOCIATED COMPANIES"/>
    <s v="PCRP/278000"/>
    <s v="Loans from Affiliate"/>
    <n v="0"/>
  </r>
  <r>
    <x v="103"/>
    <s v="0"/>
    <s v="ADVANCES FROM ASSOCIATED COMPANIES"/>
    <s v="PCRP/278200"/>
    <s v="Notes from Affiliate"/>
    <n v="0"/>
  </r>
  <r>
    <x v="104"/>
    <s v="0"/>
    <s v="2240000/0"/>
    <s v="PCRP/278500"/>
    <s v="Other Long Term Debt"/>
    <n v="0"/>
  </r>
  <r>
    <x v="105"/>
    <s v="0"/>
    <s v="2242000/0"/>
    <s v="PCRP/247500"/>
    <s v="Currently Maturing P"/>
    <n v="0"/>
  </r>
  <r>
    <x v="105"/>
    <s v="0"/>
    <s v="2242000/0"/>
    <s v="PCRP/291502"/>
    <s v="No Par Pref Stock -"/>
    <n v="0"/>
  </r>
  <r>
    <x v="106"/>
    <s v="0"/>
    <s v="UNAMORTIZED PREMIUM ON LONG-TERM DEBT"/>
    <s v="PCRP/246098"/>
    <s v="Cur Mat Premium MTN"/>
    <n v="0"/>
  </r>
  <r>
    <x v="106"/>
    <s v="0"/>
    <s v="UNAMORTIZED PREMIUM ON LONG-TERM DEBT"/>
    <s v="PCRP/276265"/>
    <s v="Emery County Rate Sw"/>
    <n v="0"/>
  </r>
  <r>
    <x v="106"/>
    <s v="0"/>
    <s v="UNAMORTIZED PREMIUM ON LONG-TERM DEBT"/>
    <s v="PCRP/276266"/>
    <s v="Lincoln County Rate"/>
    <n v="0"/>
  </r>
  <r>
    <x v="106"/>
    <s v="0"/>
    <s v="UNAMORTIZED PREMIUM ON LONG-TERM DEBT"/>
    <s v="PCRP/276444"/>
    <s v="Med-Term Note S  E 8"/>
    <n v="-21971.95"/>
  </r>
  <r>
    <x v="106"/>
    <s v="0"/>
    <s v="UNAMORTIZED PREMIUM ON LONG-TERM DEBT"/>
    <s v="PCRP/276445"/>
    <s v="2.95% FMB 2/1/2022"/>
    <n v="-58153.77"/>
  </r>
  <r>
    <x v="106"/>
    <s v="0"/>
    <s v="UNAMORTIZED PREMIUM ON LONG-TERM DEBT"/>
    <s v="PCRP/276999"/>
    <s v="Cur Mat Prem-Contra"/>
    <n v="0"/>
  </r>
  <r>
    <x v="107"/>
    <s v="0"/>
    <s v="UNAMORTIZED DISCOUNT ON LONG-TERM DEBT"/>
    <s v="PCRP/246090"/>
    <s v="Cur Mat Dis FMB"/>
    <n v="0"/>
  </r>
  <r>
    <x v="107"/>
    <s v="0"/>
    <s v="UNAMORTIZED DISCOUNT ON LONG-TERM DEBT"/>
    <s v="PCRP/246091"/>
    <s v="Cur Mat Dis MTN"/>
    <n v="0"/>
  </r>
  <r>
    <x v="107"/>
    <s v="0"/>
    <s v="UNAMORTIZED DISCOUNT ON LONG-TERM DEBT"/>
    <s v="PCRP/246092"/>
    <s v="Cur Mat Dis PCRB's"/>
    <n v="0"/>
  </r>
  <r>
    <x v="107"/>
    <s v="0"/>
    <s v="UNAMORTIZED DISCOUNT ON LONG-TERM DEBT"/>
    <s v="PCRP/246093"/>
    <s v="Cur Mat Dis PCRB Uns"/>
    <n v="0"/>
  </r>
  <r>
    <x v="107"/>
    <s v="0"/>
    <s v="UNAMORTIZED DISCOUNT ON LONG-TERM DEBT"/>
    <s v="PCRP/277186"/>
    <s v="3.9% Sweetwater Co."/>
    <n v="0"/>
  </r>
  <r>
    <x v="107"/>
    <s v="0"/>
    <s v="UNAMORTIZED DISCOUNT ON LONG-TERM DEBT"/>
    <s v="PCRP/277194"/>
    <s v="5 5/8% Emery 1993B P"/>
    <n v="0"/>
  </r>
  <r>
    <x v="107"/>
    <s v="0"/>
    <s v="UNAMORTIZED DISCOUNT ON LONG-TERM DEBT"/>
    <s v="PCRP/277195"/>
    <s v="5 5/8% Lincoln 1993"/>
    <n v="0"/>
  </r>
  <r>
    <x v="107"/>
    <s v="0"/>
    <s v="UNAMORTIZED DISCOUNT ON LONG-TERM DEBT"/>
    <s v="PCRP/277205"/>
    <s v="Emery 6.15% PCRB Ser"/>
    <n v="0"/>
  </r>
  <r>
    <x v="107"/>
    <s v="0"/>
    <s v="UNAMORTIZED DISCOUNT ON LONG-TERM DEBT"/>
    <s v="PCRP/277254"/>
    <s v="6 3/4% FMB Due 4/1/2"/>
    <n v="0"/>
  </r>
  <r>
    <x v="107"/>
    <s v="0"/>
    <s v="UNAMORTIZED DISCOUNT ON LONG-TERM DEBT"/>
    <s v="PCRP/277483"/>
    <s v="MTN S F 8.625% Due 1"/>
    <n v="0"/>
  </r>
  <r>
    <x v="107"/>
    <s v="0"/>
    <s v="UNAMORTIZED DISCOUNT ON LONG-TERM DEBT"/>
    <s v="PCRP/277484"/>
    <s v="MTN S G 6.625% Due 6"/>
    <n v="0"/>
  </r>
  <r>
    <x v="107"/>
    <s v="0"/>
    <s v="UNAMORTIZED DISCOUNT ON LONG-TERM DEBT"/>
    <s v="PCRP/277487"/>
    <s v="MTN S H 6.75% Due 7/"/>
    <n v="0"/>
  </r>
  <r>
    <x v="107"/>
    <s v="0"/>
    <s v="UNAMORTIZED DISCOUNT ON LONG-TERM DEBT"/>
    <s v="PCRP/277488"/>
    <s v="MTN S H 7.00% Due 7/"/>
    <n v="0"/>
  </r>
  <r>
    <x v="107"/>
    <s v="0"/>
    <s v="UNAMORTIZED DISCOUNT ON LONG-TERM DEBT"/>
    <s v="PCRP/277489"/>
    <s v="MTN S H 6.375% Due 5"/>
    <n v="0"/>
  </r>
  <r>
    <x v="107"/>
    <s v="0"/>
    <s v="UNAMORTIZED DISCOUNT ON LONG-TERM DEBT"/>
    <s v="PCRP/277490"/>
    <s v="5.65% FMB Due 11/1/2"/>
    <n v="0"/>
  </r>
  <r>
    <x v="107"/>
    <s v="0"/>
    <s v="UNAMORTIZED DISCOUNT ON LONG-TERM DEBT"/>
    <s v="PCRP/277491"/>
    <s v="6.9 FMB Due 11/15/11"/>
    <n v="0"/>
  </r>
  <r>
    <x v="107"/>
    <s v="0"/>
    <s v="UNAMORTIZED DISCOUNT ON LONG-TERM DEBT"/>
    <s v="PCRP/277492"/>
    <s v="7.7 FMB Due 11/15/31"/>
    <n v="484800"/>
  </r>
  <r>
    <x v="107"/>
    <s v="0"/>
    <s v="UNAMORTIZED DISCOUNT ON LONG-TERM DEBT"/>
    <s v="PCRP/277493"/>
    <s v="4.30% FMB Due 9/15/2"/>
    <n v="0"/>
  </r>
  <r>
    <x v="107"/>
    <s v="0"/>
    <s v="UNAMORTIZED DISCOUNT ON LONG-TERM DEBT"/>
    <s v="PCRP/277494"/>
    <s v="5.45% FMB Due 9/15/2"/>
    <n v="0"/>
  </r>
  <r>
    <x v="107"/>
    <s v="0"/>
    <s v="UNAMORTIZED DISCOUNT ON LONG-TERM DEBT"/>
    <s v="PCRP/277495"/>
    <s v="4.95% FMB Due 8/15/2"/>
    <n v="0"/>
  </r>
  <r>
    <x v="107"/>
    <s v="0"/>
    <s v="UNAMORTIZED DISCOUNT ON LONG-TERM DEBT"/>
    <s v="PCRP/277496"/>
    <s v="5.90% FMB Due 8/15/2"/>
    <n v="471305.42"/>
  </r>
  <r>
    <x v="107"/>
    <s v="0"/>
    <s v="UNAMORTIZED DISCOUNT ON LONG-TERM DEBT"/>
    <s v="PCRP/277497"/>
    <s v="5.25% FMB Due 6/15/3"/>
    <n v="735000"/>
  </r>
  <r>
    <x v="107"/>
    <s v="0"/>
    <s v="UNAMORTIZED DISCOUNT ON LONG-TERM DEBT"/>
    <s v="PCRP/277498"/>
    <s v="6.10% FMB Due 8/1/36"/>
    <n v="820886.25"/>
  </r>
  <r>
    <x v="107"/>
    <s v="0"/>
    <s v="UNAMORTIZED DISCOUNT ON LONG-TERM DEBT"/>
    <s v="PCRP/277499"/>
    <s v="5.75% FMB Due 4/1/37"/>
    <n v="17817.36"/>
  </r>
  <r>
    <x v="107"/>
    <s v="0"/>
    <s v="UNAMORTIZED DISCOUNT ON LONG-TERM DEBT"/>
    <s v="PCRP/277500"/>
    <s v="6.25% FMB 10/15/37"/>
    <n v="568750.29"/>
  </r>
  <r>
    <x v="107"/>
    <s v="0"/>
    <s v="UNAMORTIZED DISCOUNT ON LONG-TERM DEBT"/>
    <s v="PCRP/277501"/>
    <s v="5.65% FMB 7/15/2018"/>
    <n v="316749.93"/>
  </r>
  <r>
    <x v="107"/>
    <s v="0"/>
    <s v="UNAMORTIZED DISCOUNT ON LONG-TERM DEBT"/>
    <s v="PCRP/277502"/>
    <s v="6.35% FMB 7/15/2038"/>
    <n v="1308949.74"/>
  </r>
  <r>
    <x v="107"/>
    <s v="0"/>
    <s v="UNAMORTIZED DISCOUNT ON LONG-TERM DEBT"/>
    <s v="PCRP/277503"/>
    <s v="5.50% FMB 1/15/2019"/>
    <n v="936104.08"/>
  </r>
  <r>
    <x v="107"/>
    <s v="0"/>
    <s v="UNAMORTIZED DISCOUNT ON LONG-TERM DEBT"/>
    <s v="PCRP/277504"/>
    <s v="6.00% FMB 1/15/2039"/>
    <n v="4957152.62"/>
  </r>
  <r>
    <x v="107"/>
    <s v="0"/>
    <s v="UNAMORTIZED DISCOUNT ON LONG-TERM DEBT"/>
    <s v="PCRP/277505"/>
    <s v="3.85% FMB 6/15/2021"/>
    <n v="471200"/>
  </r>
  <r>
    <x v="107"/>
    <s v="0"/>
    <s v="UNAMORTIZED DISCOUNT ON LONG-TERM DEBT"/>
    <s v="PCRP/277506"/>
    <s v="2.95% FMB 2/1/2022"/>
    <n v="215599.88"/>
  </r>
  <r>
    <x v="107"/>
    <s v="0"/>
    <s v="UNAMORTIZED DISCOUNT ON LONG-TERM DEBT"/>
    <s v="PCRP/277507"/>
    <s v="4.10% FMB 2/1/2042"/>
    <n v="888299.88"/>
  </r>
  <r>
    <x v="107"/>
    <s v="0"/>
    <s v="UNAMORTIZED DISCOUNT ON LONG-TERM DEBT"/>
    <s v="PCRP/277508"/>
    <s v="2.95% FMB Due 6/2023"/>
    <n v="758677.62"/>
  </r>
  <r>
    <x v="107"/>
    <s v="0"/>
    <s v="UNAMORTIZED DISCOUNT ON LONG-TERM DEBT"/>
    <s v="PCRP/277509"/>
    <s v="3.60% FMB Due 4/2024"/>
    <n v="233750"/>
  </r>
  <r>
    <x v="108"/>
    <s v="0"/>
    <s v="OBLIGATIONS UNDER CAPITAL LEASES-NONCURR"/>
    <s v="PCRP/279501"/>
    <s v="Noncurrent Oblig - O"/>
    <n v="-10242774.920000002"/>
  </r>
  <r>
    <x v="108"/>
    <s v="0"/>
    <s v="OBLIGATIONS UNDER CAPITAL LEASES-NONCURR"/>
    <s v="PCRP/279502"/>
    <s v="Noncurrent Oblig - C"/>
    <n v="-312068.49"/>
  </r>
  <r>
    <x v="108"/>
    <s v="0"/>
    <s v="OBLIGATIONS UNDER CAPITAL LEASES-NONCURR"/>
    <s v="PCRP/279503"/>
    <s v="Noncurrent Oblig - W"/>
    <n v="0"/>
  </r>
  <r>
    <x v="108"/>
    <s v="0"/>
    <s v="OBLIGATIONS UNDER CAPITAL LEASES-NONCURR"/>
    <s v="PCRP/279504"/>
    <s v="Noncurrent Oblig - C"/>
    <n v="0"/>
  </r>
  <r>
    <x v="108"/>
    <s v="0"/>
    <s v="OBLIGATIONS UNDER CAPITAL LEASES-NONCURR"/>
    <s v="PCRP/279505"/>
    <s v="Noncur Oblg - PMOC"/>
    <n v="-1509006.8"/>
  </r>
  <r>
    <x v="108"/>
    <s v="0"/>
    <s v="OBLIGATIONS UNDER CAPITAL LEASES-NONCURR"/>
    <s v="PCRP/279506"/>
    <s v="Noncur Oblg - CC Gas"/>
    <n v="-9400681.0600000005"/>
  </r>
  <r>
    <x v="108"/>
    <s v="0"/>
    <s v="OBLIGATIONS UNDER CAPITAL LEASES-NONCURR"/>
    <s v="PCRP/279507"/>
    <s v="Noncur Oblg - LS Gas"/>
    <n v="0"/>
  </r>
  <r>
    <x v="108"/>
    <s v="0"/>
    <s v="OBLIGATIONS UNDER CAPITAL LEASES-NONCURR"/>
    <s v="PCRP/279508"/>
    <s v="Noncur Oblg - Sunysd"/>
    <n v="-6402975.96"/>
  </r>
  <r>
    <x v="108"/>
    <s v="0"/>
    <s v="OBLIGATIONS UNDER CAPITAL LEASES-NONCURR"/>
    <s v="PCRP/279509"/>
    <s v="Ncur Oblg - Cheh Gas"/>
    <n v="-4015182.4"/>
  </r>
  <r>
    <x v="109"/>
    <s v="280325"/>
    <s v="SERP REGULATED LIABILITY"/>
    <s v="PCRP/280325"/>
    <s v="SERP Regulated Liab"/>
    <n v="0"/>
  </r>
  <r>
    <x v="109"/>
    <s v="280327"/>
    <s v="SERP NONREGULATED LIABILITY"/>
    <s v="PCRP/280327"/>
    <s v="SERP Non-Reg Liab"/>
    <n v="0"/>
  </r>
  <r>
    <x v="109"/>
    <s v="280328"/>
    <s v="RETIREE TRUST CONTRIBUTION"/>
    <s v="PCRP/280328"/>
    <s v="Retiree Trust Contri"/>
    <n v="0"/>
  </r>
  <r>
    <x v="109"/>
    <s v="280330"/>
    <s v="FAS 112 BOOK RESERVE"/>
    <s v="PCRP/280330"/>
    <s v="FAS 112 Book Reserve"/>
    <n v="-34080085"/>
  </r>
  <r>
    <x v="109"/>
    <s v="280331"/>
    <s v="FAS112 BRIDGER"/>
    <s v="PCRP/280331"/>
    <s v="FAS 112 - Bridger"/>
    <n v="0"/>
  </r>
  <r>
    <x v="109"/>
    <s v="280332"/>
    <s v="FAS112 ENERGY WEST"/>
    <s v="PCRP/280332"/>
    <s v="FAS 112 Energy West"/>
    <n v="0"/>
  </r>
  <r>
    <x v="109"/>
    <s v="280333"/>
    <s v="FAS112 GLENROCK"/>
    <s v="PCRP/280333"/>
    <s v="FAS 112 - Glenrock"/>
    <n v="0"/>
  </r>
  <r>
    <x v="109"/>
    <s v="280490"/>
    <s v="FAS 112 - WASATCH WORKER'S COMP"/>
    <s v="PCRP/280490"/>
    <s v="FAS 112 - Wasatch Wo"/>
    <n v="-3260460"/>
  </r>
  <r>
    <x v="110"/>
    <s v="280346"/>
    <s v="PENSION - GLENROCK COAL"/>
    <s v="PCRP/280346"/>
    <s v="Pension-Glenrock"/>
    <n v="0"/>
  </r>
  <r>
    <x v="111"/>
    <s v="280320"/>
    <s v="PROVISION FOR PENSION &amp; BENEFITS"/>
    <s v="PCRP/280320"/>
    <s v="Prov Pension/Ben"/>
    <n v="0"/>
  </r>
  <r>
    <x v="112"/>
    <s v="280314"/>
    <s v="INJURY &amp; DAMAGE Provisions - Reclass to"/>
    <s v="PCRP/280314"/>
    <s v="I&amp;D Prov-Reclass Cur"/>
    <n v="0"/>
  </r>
  <r>
    <x v="112"/>
    <s v="280322"/>
    <s v="FAS 106 - ENERGY WEST"/>
    <s v="PCRP/280322"/>
    <s v="FAS 106-Energy West"/>
    <n v="0"/>
  </r>
  <r>
    <x v="112"/>
    <s v="280323"/>
    <s v="FAS 106 - BRIDGER COAL"/>
    <s v="PCRP/280323"/>
    <s v="FAS 106-Bridger Coal"/>
    <n v="2.9103830456733704E-11"/>
  </r>
  <r>
    <x v="112"/>
    <s v="280324"/>
    <s v="FAS 106 - GLENROCK COAL"/>
    <s v="PCRP/280324"/>
    <s v="FAS 106-Glenrock Coa"/>
    <n v="7.2759576141834259E-12"/>
  </r>
  <r>
    <x v="112"/>
    <s v="280326"/>
    <s v="FAS 106 - CENTRALIA MINING"/>
    <s v="PCRP/280326"/>
    <s v="FAS 106-Centralia Mi"/>
    <n v="0"/>
  </r>
  <r>
    <x v="112"/>
    <s v="280328"/>
    <s v="RETIREE TRUST CONTRIBUTIONS"/>
    <s v="PCRP/280328"/>
    <s v="Retiree Trust Contri"/>
    <n v="281527.27999999997"/>
  </r>
  <r>
    <x v="112"/>
    <s v="280449"/>
    <s v="FAS 158 PR Liab - Recl to Current"/>
    <s v="PCRP/280449"/>
    <s v="FAS 158 PR Liab-Recl"/>
    <n v="287222"/>
  </r>
  <r>
    <x v="112"/>
    <s v="280458"/>
    <s v="FAS 158 - CONTRA LIA - Non-Reg Medicare"/>
    <s v="PCRP/280458"/>
    <s v="FAS 158 Contra PR Li"/>
    <n v="0"/>
  </r>
  <r>
    <x v="113"/>
    <s v="280341"/>
    <s v="PENSION - EARLY RETIREMENT"/>
    <s v="PCRP/280341"/>
    <s v="Pension - Early Reti"/>
    <n v="0"/>
  </r>
  <r>
    <x v="113"/>
    <s v="280342"/>
    <s v="PENSION - MIN LIABILITY SERP"/>
    <s v="PCRP/280342"/>
    <s v="SERP - Minimum Lia"/>
    <n v="0"/>
  </r>
  <r>
    <x v="113"/>
    <s v="280343"/>
    <s v="NON QUALIFIED RETIREMENT PLAN PAYMENTS"/>
    <s v="PCRP/280343"/>
    <s v="Pension-Minimum Lia"/>
    <n v="0"/>
  </r>
  <r>
    <x v="113"/>
    <s v="280344"/>
    <s v="PENSION-FAS 87/88 MONTANA SALE"/>
    <s v="PCRP/280344"/>
    <s v="Pens-FAS 87/88 Monta"/>
    <n v="0"/>
  </r>
  <r>
    <x v="113"/>
    <s v="280345"/>
    <s v="PENSION - ENERGY WEST"/>
    <s v="PCRP/280345"/>
    <s v="Pension-Energy West"/>
    <n v="2.9103830456733704E-11"/>
  </r>
  <r>
    <x v="113"/>
    <s v="280347"/>
    <s v="PENSION - BRIDGER COAL"/>
    <s v="PCRP/280347"/>
    <s v="Pension-Bridger Coal"/>
    <n v="0"/>
  </r>
  <r>
    <x v="113"/>
    <s v="280465"/>
    <s v="FAS 158 SERP Liability"/>
    <s v="PCRP/280465"/>
    <s v="FAS 158 SERP Liab"/>
    <n v="-62957885"/>
  </r>
  <r>
    <x v="113"/>
    <s v="280479"/>
    <s v="FAS 158 SERP BENEFIT LIABILITY"/>
    <s v="PCRP/280479"/>
    <s v="FAS 158 SERP Ben Lia"/>
    <n v="4286381"/>
  </r>
  <r>
    <x v="114"/>
    <s v="280328"/>
    <s v="RETIREE TRUST CONTRIBUTIONS"/>
    <s v="PCRP/280328"/>
    <s v="Retiree Trust Contri"/>
    <n v="0"/>
  </r>
  <r>
    <x v="114"/>
    <s v="289995"/>
    <s v="Long-Term Liabilities - Reclass from Cur"/>
    <s v="PCRP/289995"/>
    <s v="LT Liab-Recl frm Cur"/>
    <n v="0"/>
  </r>
  <r>
    <x v="115"/>
    <s v="289201"/>
    <s v="N. UMPQUA - TRIBUTARY ENHANCEMENT LIABIL"/>
    <s v="PCRP/289201"/>
    <s v="N. Umpqua - Trib Enh"/>
    <n v="-1611042.4399999995"/>
  </r>
  <r>
    <x v="115"/>
    <s v="289202"/>
    <s v="N. UMPQUA - L-T MONITORING &amp; PREDATOR CO"/>
    <s v="PCRP/289202"/>
    <s v="N. Umpqua - L-T Mon"/>
    <n v="-2616154.6399999997"/>
  </r>
  <r>
    <x v="115"/>
    <s v="289203"/>
    <s v="N. UMPQUA - MITIGATION LIABILITY"/>
    <s v="PCRP/289203"/>
    <s v="N. Umpqua - Mitigati"/>
    <n v="-10519218.23"/>
  </r>
  <r>
    <x v="115"/>
    <s v="289204"/>
    <s v="N. UMPQUA - OVERSIGHT COSTS LIABILITY"/>
    <s v="PCRP/289204"/>
    <s v="N. Umpqua - Oversigh"/>
    <n v="-3625567.05"/>
  </r>
  <r>
    <x v="115"/>
    <s v="289205"/>
    <s v="N. UMPQUA - EARLY IMPLEMENTATION LIABILI"/>
    <s v="PCRP/289205"/>
    <s v="N. Umpqua - Early Im"/>
    <n v="0"/>
  </r>
  <r>
    <x v="115"/>
    <s v="289211"/>
    <s v="BEAR RIVER - CONSERVATION HATCHERY PRGRM"/>
    <s v="PCRP/289211"/>
    <s v="Bear Riv - Consrv Ha"/>
    <n v="-1891267.77"/>
  </r>
  <r>
    <x v="115"/>
    <s v="289212"/>
    <s v="BEAR RIVER - HABITAT ENHANCE &amp; RESTORATN"/>
    <s v="PCRP/289212"/>
    <s v="Bear Riv - Hab Enh &amp;"/>
    <n v="-3581879.76"/>
  </r>
  <r>
    <x v="115"/>
    <s v="289213"/>
    <s v="BEAR RIVER - LAND &amp; WATER ACQUISITIO"/>
    <s v="PCRP/289213"/>
    <s v="Bear Riv - Lnd &amp; Wat"/>
    <n v="-6899401.5"/>
  </r>
  <r>
    <x v="115"/>
    <s v="289214"/>
    <s v="BEAR RIVER - OTHER SETTLEMENT AGREEMENTS"/>
    <s v="PCRP/289214"/>
    <s v="Bear Riv - Other Set"/>
    <n v="-19702.939999999999"/>
  </r>
  <r>
    <x v="115"/>
    <s v="289221"/>
    <s v="K-PLUS EMPLOYER CONTRIBUTIONS - ENHANCED"/>
    <s v="PCRP/289221"/>
    <s v="Rogue Rvr - Habitat"/>
    <n v="-558558.61"/>
  </r>
  <r>
    <x v="115"/>
    <s v="289231"/>
    <s v="LEWIS RIVER - LRG WOODY DEBRIS FUND LIAB"/>
    <s v="PCRP/289231"/>
    <s v="Lewis Rvr - LWD Fund"/>
    <n v="-363357"/>
  </r>
  <r>
    <x v="115"/>
    <s v="289232"/>
    <s v="LEWIS RIVER - AQUATICS FUND LIABILITY"/>
    <s v="PCRP/289232"/>
    <s v="Lewis Rvr - Aquatics"/>
    <n v="-4086599.95"/>
  </r>
  <r>
    <x v="115"/>
    <s v="289233"/>
    <s v="LEWIS RIVER - FOREST ROAD LIABILITY"/>
    <s v="PCRP/289233"/>
    <s v="Lewis Rvr - Forest"/>
    <n v="-643910.14"/>
  </r>
  <r>
    <x v="115"/>
    <s v="289234"/>
    <s v="LEWIS RIVER - EMERG. NOTIFICATION LIAB"/>
    <s v="PCRP/289234"/>
    <s v="Lewis Rvr-Emrg Notfy"/>
    <n v="-105385"/>
  </r>
  <r>
    <x v="116"/>
    <s v="0"/>
    <s v="ACCMLTD PROVISION FOR RATE REFUNDS"/>
    <s v="PCRP/284100"/>
    <s v="Acc Prv Rate Ref"/>
    <n v="-1879732.2200000007"/>
  </r>
  <r>
    <x v="117"/>
    <s v="284916"/>
    <s v="ARO LIAB-GLENROCK RECLAM - NON-REGULATED"/>
    <s v="PCRP/284916"/>
    <s v="ARO Liab-Glenrock Re"/>
    <n v="-425977.24"/>
  </r>
  <r>
    <x v="117"/>
    <s v="284919"/>
    <s v="ARO LIAB - BLUNDELL PLANT"/>
    <s v="PCRP/284919"/>
    <s v="ARO Liab-Blundell Pl"/>
    <n v="-3756427.45"/>
  </r>
  <r>
    <x v="117"/>
    <s v="284920"/>
    <s v="ARO LIAB - COLSTRIP PLANT PONDS"/>
    <s v="PCRP/284920"/>
    <s v="ARO Liab-Colstrip Pl"/>
    <n v="-151219.51999999999"/>
  </r>
  <r>
    <x v="117"/>
    <s v="284921"/>
    <s v="ARO LIAB - DAVE JOHNSON PLANT LANDFILL"/>
    <s v="PCRP/284921"/>
    <s v="ARO Liab-DJ Plt Land"/>
    <n v="-13090443.32"/>
  </r>
  <r>
    <x v="117"/>
    <s v="284922"/>
    <s v="ARO LIAB - HTR PLNT ORIGINAL LANDFILL"/>
    <s v="PCRP/284922"/>
    <s v="ARO Liab-Hunter Plt"/>
    <n v="-1306624.2"/>
  </r>
  <r>
    <x v="117"/>
    <s v="284923"/>
    <s v="ARO LIAB - HTR PLNT LANDFILL EXPANSION"/>
    <s v="PCRP/284923"/>
    <s v="ARO Liab-Hunter Expn"/>
    <n v="-5087934"/>
  </r>
  <r>
    <x v="117"/>
    <s v="284924"/>
    <s v="ARO LIAB - HUNTINGTON PLANT LANDFILL"/>
    <s v="PCRP/284924"/>
    <s v="ARO Liab-Huntgn Plt"/>
    <n v="-1857347.47"/>
  </r>
  <r>
    <x v="117"/>
    <s v="284925"/>
    <s v="ARO LIAB - HTG PLNT LANDFILL EXPANSION"/>
    <s v="PCRP/284925"/>
    <s v="ARO Liab-Hntngtn Exp"/>
    <n v="-3118170.53"/>
  </r>
  <r>
    <x v="117"/>
    <s v="284926"/>
    <s v="ARO LIAB - JIM BRIDGER PLANT LANDFILL"/>
    <s v="PCRP/284926"/>
    <s v="ARO Liab-JB Plt Land"/>
    <n v="-3426748.86"/>
  </r>
  <r>
    <x v="117"/>
    <s v="284927"/>
    <s v="ARO LIAB - JIM BRIDGER PLANT FGD POND #1"/>
    <s v="PCRP/284927"/>
    <s v="ARO Liab-JB Plt #1"/>
    <n v="-11450174.050000001"/>
  </r>
  <r>
    <x v="117"/>
    <s v="284928"/>
    <s v="ARO LIAB - JIM BRIDGER PLANT FGD POND #2"/>
    <s v="PCRP/284928"/>
    <s v="ARO Liab-JB Plt #2"/>
    <n v="-4579418.99"/>
  </r>
  <r>
    <x v="117"/>
    <s v="284929"/>
    <s v="ARO LIAB - JIM BRIDGER PLANT FGD POND #3"/>
    <s v="PCRP/284929"/>
    <s v="ARO Liab-JB Plt #3"/>
    <n v="-530962.11"/>
  </r>
  <r>
    <x v="117"/>
    <s v="284930"/>
    <s v="ARO LIAB - JIM BRIDGER PLT RAW WTR POND"/>
    <s v="PCRP/284930"/>
    <s v="ARO Liab-JB Plt Raw"/>
    <n v="-219602.87"/>
  </r>
  <r>
    <x v="117"/>
    <s v="284931"/>
    <s v="ARO LIAB - JIM BRIDGER PLANT PIPELINE"/>
    <s v="PCRP/284931"/>
    <s v="ARO Liab-JB Plt Pipe"/>
    <n v="-4554515.5199999996"/>
  </r>
  <r>
    <x v="117"/>
    <s v="284932"/>
    <s v="ARO LIAB - NAUGHTON PLANT LANDFILL"/>
    <s v="PCRP/284932"/>
    <s v="ARO Liab-Naughton Pl"/>
    <n v="-314114.3"/>
  </r>
  <r>
    <x v="117"/>
    <s v="284933"/>
    <s v="ARO LIAB - NAUGHTON PLT 1 &amp; 2 CLEAR POND"/>
    <s v="PCRP/284933"/>
    <s v="ARO Liab-Nghtn 1 &amp; 2"/>
    <n v="-211229.53"/>
  </r>
  <r>
    <x v="117"/>
    <s v="284934"/>
    <s v="ARO LIAB - NAUGHTON PLT 3 CLEAR POND"/>
    <s v="PCRP/284934"/>
    <s v="ARO Liab-Nghton Pl 3"/>
    <n v="-471987.33"/>
  </r>
  <r>
    <x v="117"/>
    <s v="284935"/>
    <s v="ARO LIAB - NAUGHTON PLT 1 &amp; 2 ASH POND"/>
    <s v="PCRP/284935"/>
    <s v="ARO Liab-Nghtn 1&amp;2 A"/>
    <n v="-2418611.41"/>
  </r>
  <r>
    <x v="117"/>
    <s v="284936"/>
    <s v="ARO LIAB - NAUGHTON PLANT 3 ASH POND"/>
    <s v="PCRP/284936"/>
    <s v="ARO Liab-Nghtn 3 Ash"/>
    <n v="-919357.27"/>
  </r>
  <r>
    <x v="117"/>
    <s v="284937"/>
    <s v="ARO LIAB - NAUGHTON PLANT 3 FGD POND 1"/>
    <s v="PCRP/284937"/>
    <s v="ARO Liab-Nghtn 3 FGD"/>
    <n v="-3800812.46"/>
  </r>
  <r>
    <x v="117"/>
    <s v="284938"/>
    <s v="ARO LIAB - NAUGHTON PLANT 3 FGD POND 2"/>
    <s v="PCRP/284938"/>
    <s v="ARO Liab-Nghtn 3 FGD"/>
    <n v="-9886018.7899999991"/>
  </r>
  <r>
    <x v="117"/>
    <s v="284939"/>
    <s v="ARO LIAB - HERMISTON PLANT"/>
    <s v="PCRP/284939"/>
    <s v="ARO Liab-Herm Plant"/>
    <n v="-1271104.6599999999"/>
  </r>
  <r>
    <x v="117"/>
    <s v="284940"/>
    <s v="ARO LIAB - AMERICAN FORK HYDRO PLANT"/>
    <s v="PCRP/284940"/>
    <s v="ARO Liab-Amer Fork P"/>
    <n v="0"/>
  </r>
  <r>
    <x v="117"/>
    <s v="284941"/>
    <s v="ARO LIAB - POWERDALE HYDRO PLANT"/>
    <s v="PCRP/284941"/>
    <s v="ARO Liab-Powerdale"/>
    <n v="0"/>
  </r>
  <r>
    <x v="117"/>
    <s v="284942"/>
    <s v="ARO Liab - Distribution Plant"/>
    <s v="PCRP/284942"/>
    <s v="ARO Liab-Dist Plant"/>
    <n v="-1460264.09"/>
  </r>
  <r>
    <x v="117"/>
    <s v="284943"/>
    <s v="ARO Liab - Transmission Plant"/>
    <s v="PCRP/284943"/>
    <s v="ARO Liab-Tran Plant"/>
    <n v="-940592"/>
  </r>
  <r>
    <x v="117"/>
    <s v="284944"/>
    <s v="ARO Liab - Currant Creek Evap Pond"/>
    <s v="PCRP/284944"/>
    <s v="ARO Liab-CC Evap Pnd"/>
    <n v="-266441.5"/>
  </r>
  <r>
    <x v="117"/>
    <s v="284945"/>
    <s v="ARO Liab - Steam Heating Pipes"/>
    <s v="PCRP/284945"/>
    <s v="ARO Liab-Stm Htg Pps"/>
    <n v="0"/>
  </r>
  <r>
    <x v="117"/>
    <s v="284946"/>
    <s v="ARO Liab - Asbestos - Power Plants"/>
    <s v="PCRP/284946"/>
    <s v="ARO Liab-Asb Pwr Pln"/>
    <n v="-34252312.969999999"/>
  </r>
  <r>
    <x v="117"/>
    <s v="284947"/>
    <s v="ARO Liab - General Plant"/>
    <s v="PCRP/284947"/>
    <s v="ARO Liab-Gen Plant"/>
    <n v="-163534.35"/>
  </r>
  <r>
    <x v="117"/>
    <s v="284948"/>
    <s v="ARO Liab - Cove Hydro Plant"/>
    <s v="PCRP/284948"/>
    <s v="ARO Liab-Cove Hydro"/>
    <n v="0"/>
  </r>
  <r>
    <x v="117"/>
    <s v="284950"/>
    <s v="ARO Liab - Leaning Juniper Wind Farm"/>
    <s v="PCRP/284950"/>
    <s v="ARO Liab-LNG JPR WF"/>
    <n v="-1716268.25"/>
  </r>
  <r>
    <x v="117"/>
    <s v="284951"/>
    <s v="ARO Liab - Marengo WF"/>
    <s v="PCRP/284951"/>
    <s v="ARO Liab-Marengo WF"/>
    <n v="-2715842"/>
  </r>
  <r>
    <x v="117"/>
    <s v="284952"/>
    <s v="ARO-Liability Goodnoe WF"/>
    <s v="PCRP/284952"/>
    <s v="ARO Liab-Goodnoe WF"/>
    <n v="-1161710"/>
  </r>
  <r>
    <x v="117"/>
    <s v="284953"/>
    <s v="ARO LIAB - CHEHALIS PLANT"/>
    <s v="PCRP/284953"/>
    <s v="ARO Liab-Chehalis Pl"/>
    <n v="-1448713"/>
  </r>
  <r>
    <x v="117"/>
    <s v="284954"/>
    <s v="ARO LIAB - SEVEN MILE HILL WIND FARM"/>
    <s v="PCRP/284954"/>
    <s v="ARO Liab-7 Mile Hill"/>
    <n v="-1577176"/>
  </r>
  <r>
    <x v="117"/>
    <s v="284955"/>
    <s v="ARO Liab - High Plains Wind Farm"/>
    <s v="PCRP/284955"/>
    <s v="ARO Liab-High Plains"/>
    <n v="-1627896"/>
  </r>
  <r>
    <x v="117"/>
    <s v="284956"/>
    <s v="ARO Liab - McFadden Ridge Wind Farm"/>
    <s v="PCRP/284956"/>
    <s v="ARO Liab - McFadden"/>
    <n v="-480006"/>
  </r>
  <r>
    <x v="117"/>
    <s v="284957"/>
    <s v="ARO Liab - Dunlap Wind Farm"/>
    <s v="PCRP/284957"/>
    <s v="ARO Liab - Dunlap"/>
    <n v="-1392205"/>
  </r>
  <r>
    <x v="117"/>
    <s v="284958"/>
    <s v="ARO Liab - Hayden Coal Unloading Facilit"/>
    <s v="PCRP/284958"/>
    <s v="ARO Liab-Hayden Coal"/>
    <n v="-627662"/>
  </r>
  <r>
    <x v="117"/>
    <s v="284959"/>
    <s v="ARO Liab - Condit Hydro Plant"/>
    <s v="PCRP/284959"/>
    <s v="ARO Liab - Condit"/>
    <n v="-1651255.21"/>
  </r>
  <r>
    <x v="117"/>
    <s v="284960"/>
    <s v="ARO Liab - Little Mountain Gas Plant"/>
    <s v="PCRP/284960"/>
    <s v="ARO Liab-Little Mtn"/>
    <n v="0"/>
  </r>
  <r>
    <x v="118"/>
    <s v="0"/>
    <s v="NOTES PAYABLE"/>
    <s v="PCRP/202000"/>
    <s v="Notes Payable - CP"/>
    <n v="-20000000"/>
  </r>
  <r>
    <x v="118"/>
    <s v="0"/>
    <s v="NOTES PAYABLE"/>
    <s v="PCRP/204000"/>
    <s v="Bank Lines of Credit"/>
    <n v="0"/>
  </r>
  <r>
    <x v="118"/>
    <s v="0"/>
    <s v="NOTES PAYABLE"/>
    <s v="PCRP/230190"/>
    <s v="Margin Requirements"/>
    <n v="0"/>
  </r>
  <r>
    <x v="119"/>
    <s v="0"/>
    <s v="ACCOUNTS PAYABLE"/>
    <s v="PCRP/157009"/>
    <s v="Notes Rec-Recon Acct"/>
    <n v="889.66"/>
  </r>
  <r>
    <x v="119"/>
    <s v="0"/>
    <s v="ACCOUNTS PAYABLE"/>
    <s v="PCRP/210900"/>
    <s v="GR/IR Clearing"/>
    <n v="-136.33000000000001"/>
  </r>
  <r>
    <x v="119"/>
    <s v="0"/>
    <s v="ACCOUNTS PAYABLE"/>
    <s v="PCRP/210990"/>
    <s v="Purch Card Trans Lia"/>
    <n v="-892275.39"/>
  </r>
  <r>
    <x v="119"/>
    <s v="0"/>
    <s v="ACCOUNTS PAYABLE"/>
    <s v="PCRP/235130"/>
    <s v="Accr - Elec Purch-Re"/>
    <n v="0"/>
  </r>
  <r>
    <x v="119"/>
    <s v="210100"/>
    <s v="TRADE ACCTS PAYABLE - RECONCILIATION ACC"/>
    <s v="PCRP/210100"/>
    <s v="A/P Reconciliation"/>
    <n v="-66848279.240000002"/>
  </r>
  <r>
    <x v="119"/>
    <s v="210115"/>
    <s v="CSS CUSTOMER ACCT REC"/>
    <s v="PCRP/210115"/>
    <s v="CSS Customer Acct Re"/>
    <n v="-16507498.210000001"/>
  </r>
  <r>
    <x v="119"/>
    <s v="210119"/>
    <s v="Contra Acct Payable-Berkshire Affiliates"/>
    <s v="PCRP/210119"/>
    <s v="Cntr Acct Pay-Brk Af"/>
    <n v="353277.71"/>
  </r>
  <r>
    <x v="119"/>
    <s v="210150"/>
    <s v="ACCTS PAYABLE PURCHASE CARD-RECONCILIATI"/>
    <s v="PCRP/210150"/>
    <s v="A/P Purch Card Recon"/>
    <n v="1148.33"/>
  </r>
  <r>
    <x v="119"/>
    <s v="210199"/>
    <s v="Contra Accts Pay Trade - Payroll ACH"/>
    <s v="PCRP/210199"/>
    <s v="Contra A/P Trade-PR"/>
    <n v="1915972.51"/>
  </r>
  <r>
    <x v="119"/>
    <s v="210402"/>
    <s v="MINORITY PLANT OPERATING ACCRUAL - COLST"/>
    <s v="PCRP/210402"/>
    <s v="Min Plt Ac Colstrip"/>
    <n v="-1222365"/>
  </r>
  <r>
    <x v="119"/>
    <s v="210403"/>
    <s v="MINORITY PLANT OPERATING ACCRUAL - CHOLL"/>
    <s v="PCRP/210403"/>
    <s v="Min Plt Acc Cholla"/>
    <n v="-3389000"/>
  </r>
  <r>
    <x v="119"/>
    <s v="210404"/>
    <s v=" Minority Plant Operating Accrual - Yamp"/>
    <s v="PCRP/210404"/>
    <s v="Min Plt Ac Yampa Crg"/>
    <n v="0"/>
  </r>
  <r>
    <x v="119"/>
    <s v="210405"/>
    <s v="MINORITY PLANT OPERATING ACCRUAL - HAYDE"/>
    <s v="PCRP/210405"/>
    <s v="Min Plt Acc Hayden"/>
    <n v="-758000"/>
  </r>
  <r>
    <x v="119"/>
    <s v="210406"/>
    <s v="MINORITY PLANT OPERATING ACCRUAL - HERMI"/>
    <s v="PCRP/210406"/>
    <s v="Min Plt Ac Hermiston"/>
    <n v="-1963000"/>
  </r>
  <r>
    <x v="119"/>
    <s v="210410"/>
    <s v="Footcreek O&amp;M/Sublease Accrual"/>
    <s v="PCRP/210410"/>
    <s v="Footcreek O&amp;M/Sublea"/>
    <n v="0"/>
  </r>
  <r>
    <x v="119"/>
    <s v="210411"/>
    <s v="Leaning Juniper Wind Plant Accrual"/>
    <s v="PCRP/210411"/>
    <s v="Leaning Juniper Wind"/>
    <n v="0"/>
  </r>
  <r>
    <x v="119"/>
    <s v="210545"/>
    <s v="OLEE EXPENSE EXPRESS LIABILITY"/>
    <s v="PCRP/210545"/>
    <s v="OLEE Exp Express Lia"/>
    <n v="0"/>
  </r>
  <r>
    <x v="119"/>
    <s v="210546"/>
    <s v="T&amp;E Expense Liability"/>
    <s v="PCRP/210546"/>
    <s v="T&amp;E Expense Liab"/>
    <n v="-34034.97"/>
  </r>
  <r>
    <x v="119"/>
    <s v="210550"/>
    <s v="PAYMENTS RECEIVED UNCOMPLETED PROJECTS"/>
    <s v="PCRP/210550"/>
    <s v="Pmts Rec UnComp Proj"/>
    <n v="0"/>
  </r>
  <r>
    <x v="119"/>
    <s v="210599"/>
    <s v="EWMC Accrued Liabilities"/>
    <s v="PCRP/210599"/>
    <s v="EWMC Accrued Liab"/>
    <n v="0"/>
  </r>
  <r>
    <x v="119"/>
    <s v="210605"/>
    <s v="ECHO Cookbook Liability"/>
    <s v="PCRP/210605"/>
    <s v="ECHO Cookbook"/>
    <n v="0"/>
  </r>
  <r>
    <x v="119"/>
    <s v="210608"/>
    <s v="DJ/Mobil Coal"/>
    <s v="PCRP/210608"/>
    <s v="DJ/Mobil Coal"/>
    <n v="0"/>
  </r>
  <r>
    <x v="119"/>
    <s v="210610"/>
    <s v="WYODAK COAL INVENTORY"/>
    <s v="PCRP/210610"/>
    <s v="Wyodak Coal Payable"/>
    <n v="-124171.07"/>
  </r>
  <r>
    <x v="119"/>
    <s v="210611"/>
    <s v="Dj Coal/Rochelle Coal Co"/>
    <s v="PCRP/210611"/>
    <s v="Dj Coal/Rochelle Coa"/>
    <n v="0"/>
  </r>
  <r>
    <x v="119"/>
    <s v="210612"/>
    <s v="BURLINGTON NORTHERN COAL"/>
    <s v="PCRP/210612"/>
    <s v="Burlington Northern"/>
    <n v="0"/>
  </r>
  <r>
    <x v="119"/>
    <s v="210613"/>
    <s v="BLACK BUTTE COAL CO"/>
    <s v="PCRP/210613"/>
    <s v="Black Butte Coal Co"/>
    <n v="-4752470.8"/>
  </r>
  <r>
    <x v="119"/>
    <s v="210614"/>
    <s v="MINING DIVISION - CENTRAL WHSE"/>
    <s v="PCRP/210614"/>
    <s v="Accrued A/P - Mining"/>
    <n v="-366481.73"/>
  </r>
  <r>
    <x v="119"/>
    <s v="210615"/>
    <s v="U. S. Royalties - Ppl"/>
    <s v="PCRP/210615"/>
    <s v="U. S. Royalties - Pp"/>
    <n v="0"/>
  </r>
  <r>
    <x v="119"/>
    <s v="210616"/>
    <s v="WESTERN ENERGY - COLSTRIP"/>
    <s v="PCRP/210616"/>
    <s v="Western Energy - Col"/>
    <n v="-1624933.57"/>
  </r>
  <r>
    <x v="119"/>
    <s v="210617"/>
    <s v="Mining Division - Deer Creek Mine"/>
    <s v="PCRP/210617"/>
    <s v="Mining Division - De"/>
    <n v="0"/>
  </r>
  <r>
    <x v="119"/>
    <s v="210618"/>
    <s v="Mining Division - Cottonwood Mine"/>
    <s v="PCRP/210618"/>
    <s v="Mining Division - Co"/>
    <n v="0"/>
  </r>
  <r>
    <x v="119"/>
    <s v="210619"/>
    <s v="DJ Coal Cordero Mining Co"/>
    <s v="PCRP/210619"/>
    <s v="DJ Coal Cordero Mini"/>
    <n v="0"/>
  </r>
  <r>
    <x v="119"/>
    <s v="210620"/>
    <s v="Centralia Oil Invoices Payable"/>
    <s v="PCRP/210620"/>
    <s v="Centralia Oil Invoic"/>
    <n v="0"/>
  </r>
  <r>
    <x v="119"/>
    <s v="210622"/>
    <s v="D.J. Oil Invoices Payable"/>
    <s v="PCRP/210622"/>
    <s v="D.J. Oil Invoices Pa"/>
    <n v="0"/>
  </r>
  <r>
    <x v="119"/>
    <s v="210623"/>
    <s v="Bridger Oil Invoices Payable"/>
    <s v="PCRP/210623"/>
    <s v="Bridger Oil Invoices"/>
    <n v="0"/>
  </r>
  <r>
    <x v="119"/>
    <s v="210624"/>
    <s v="Wyodak Oil Invoices Payable"/>
    <s v="PCRP/210624"/>
    <s v="Wyodak Oil Invoices"/>
    <n v="0"/>
  </r>
  <r>
    <x v="119"/>
    <s v="210625"/>
    <s v="CBP - COAL PURCHASES"/>
    <s v="PCRP/210625"/>
    <s v="Cbp - Coal Purchases"/>
    <n v="0"/>
  </r>
  <r>
    <x v="119"/>
    <s v="210626"/>
    <s v="CBP - ZUECK TRANSPORTATION"/>
    <s v="PCRP/210626"/>
    <s v="Cbp - Zueck Transpo"/>
    <n v="0"/>
  </r>
  <r>
    <x v="119"/>
    <s v="210627"/>
    <s v="COX TRANSPORTATION"/>
    <s v="PCRP/210627"/>
    <s v="DNW Trucking"/>
    <n v="0"/>
  </r>
  <r>
    <x v="119"/>
    <s v="210628"/>
    <s v="Carbon Fuel Oil Invoices Payable"/>
    <s v="PCRP/210628"/>
    <s v="Carbon Fuel Oil Invo"/>
    <n v="0"/>
  </r>
  <r>
    <x v="119"/>
    <s v="210629"/>
    <s v="Huntington Fuel Oil Invoices Payable"/>
    <s v="PCRP/210629"/>
    <s v="Huntington Fuel Oil"/>
    <n v="0"/>
  </r>
  <r>
    <x v="119"/>
    <s v="210630"/>
    <s v="Hunter Fuel Oil Invoices Payable"/>
    <s v="PCRP/210630"/>
    <s v="Hunter Fuel Oil Invo"/>
    <n v="0"/>
  </r>
  <r>
    <x v="119"/>
    <s v="210631"/>
    <s v="DRY FORK COAL PURCHASES"/>
    <s v="PCRP/210631"/>
    <s v="Dry Fork Coal Purc"/>
    <n v="-374248"/>
  </r>
  <r>
    <x v="119"/>
    <s v="210634"/>
    <s v="KENNECOTT COAL PURCHASES"/>
    <s v="PCRP/210634"/>
    <s v="Kennecott Coal Pur"/>
    <n v="0"/>
  </r>
  <r>
    <x v="119"/>
    <s v="210635"/>
    <s v="ARCH COAL PRUCHASES"/>
    <s v="PCRP/210635"/>
    <s v="Arch Coal Purchases"/>
    <n v="-7208.68"/>
  </r>
  <r>
    <x v="119"/>
    <s v="210637"/>
    <s v="CANYON FUEL COAL PURCHASES"/>
    <s v="PCRP/210637"/>
    <s v="Canyon Fuel Coal Pur"/>
    <n v="-9468884.1500000004"/>
  </r>
  <r>
    <x v="119"/>
    <s v="210638"/>
    <s v="WESTRIDGE RESOURCES COAL PURCHASES"/>
    <s v="PCRP/210638"/>
    <s v="Westridge Coal Purch"/>
    <n v="-3070585.12"/>
  </r>
  <r>
    <x v="119"/>
    <s v="210640"/>
    <s v="ARIZONA PUBLIC SERVICE/P &amp; M COAL SALES"/>
    <s v="PCRP/210640"/>
    <s v="APS/P&amp;M Cholla Coal"/>
    <n v="-3419669.77"/>
  </r>
  <r>
    <x v="119"/>
    <s v="210641"/>
    <s v="COLO WYO COAL PURCHASES"/>
    <s v="PCRP/210641"/>
    <s v="Colo Wyo Coal Purcha"/>
    <n v="-157429.13"/>
  </r>
  <r>
    <x v="119"/>
    <s v="210642"/>
    <s v="PEABODY COAL PURCHASES"/>
    <s v="PCRP/210642"/>
    <s v="Peabody Coal Purchas"/>
    <n v="-564148.27"/>
  </r>
  <r>
    <x v="119"/>
    <s v="210644"/>
    <s v="GADSBY GAS ACCRUALS"/>
    <s v="PCRP/210644"/>
    <s v="Gadsby Gas Accruals"/>
    <n v="0"/>
  </r>
  <r>
    <x v="119"/>
    <s v="210645"/>
    <s v="BLUNDELL GEOTHERMAL"/>
    <s v="PCRP/210645"/>
    <s v="Blundell Geothermal"/>
    <n v="-19093.259999999998"/>
  </r>
  <r>
    <x v="119"/>
    <s v="210646"/>
    <s v="NAUGHTON GAS ACCRUALS"/>
    <s v="PCRP/210646"/>
    <s v="Naughton Gas Accrual"/>
    <n v="0"/>
  </r>
  <r>
    <x v="119"/>
    <s v="210649"/>
    <s v="PITTSBURG &amp; MIDWAY COAL COMPANY"/>
    <s v="PCRP/210649"/>
    <s v="Chevron Mining (P&amp;M)"/>
    <n v="-2843636.71"/>
  </r>
  <r>
    <x v="119"/>
    <s v="210650"/>
    <s v="BEAR CANYON COAL - CARBON"/>
    <s v="PCRP/210650"/>
    <s v="Bear Canyon Coal CBN"/>
    <n v="-1994375.59"/>
  </r>
  <r>
    <x v="119"/>
    <s v="210652"/>
    <s v="HERMISTON GENERATING CO"/>
    <s v="PCRP/210652"/>
    <s v="Hermiston Gen Co Acc"/>
    <n v="-2765232.02"/>
  </r>
  <r>
    <x v="119"/>
    <s v="210653"/>
    <s v="JAMES RIVER COGENERATION"/>
    <s v="PCRP/210653"/>
    <s v="James River Cogenera"/>
    <n v="0"/>
  </r>
  <r>
    <x v="119"/>
    <s v="210654"/>
    <s v="PEI COAL PURCHASE - COVOL"/>
    <s v="PCRP/210654"/>
    <s v="PEI Coal Purchase -"/>
    <n v="0"/>
  </r>
  <r>
    <x v="119"/>
    <s v="210655"/>
    <s v="ARCH MINERALS- PILOT BUTTE"/>
    <s v="PCRP/210655"/>
    <s v="Arch Minerals-PButte"/>
    <n v="0"/>
  </r>
  <r>
    <x v="119"/>
    <s v="210657"/>
    <s v="TRAPPER MINE COAL PURCHASES"/>
    <s v="PCRP/210657"/>
    <s v="Craig/Trapper Coal"/>
    <n v="0"/>
  </r>
  <r>
    <x v="119"/>
    <s v="210658"/>
    <s v="LITTLE MOUNTAIN GAS ACCRUAL PAYABLE"/>
    <s v="PCRP/210658"/>
    <s v="Little Mtn Gas Accr"/>
    <n v="0"/>
  </r>
  <r>
    <x v="119"/>
    <s v="210659"/>
    <s v="HEADWATERS COAL"/>
    <s v="PCRP/210659"/>
    <s v="Headwaters/DTE"/>
    <n v="0"/>
  </r>
  <r>
    <x v="119"/>
    <s v="210660"/>
    <s v="WEST VALLEY GAS ACCRUALS"/>
    <s v="PCRP/210660"/>
    <s v="West Val Gas Accrual"/>
    <n v="0"/>
  </r>
  <r>
    <x v="119"/>
    <s v="210661"/>
    <s v="Currant Creek Gas Accruals"/>
    <s v="PCRP/210661"/>
    <s v="Curr Cr Gas Accruals"/>
    <n v="0"/>
  </r>
  <r>
    <x v="119"/>
    <s v="210670"/>
    <s v="BARNEY/ROBINSON TRANSPORTATION"/>
    <s v="PCRP/210670"/>
    <s v="Barney/Robinson Tran"/>
    <n v="0"/>
  </r>
  <r>
    <x v="119"/>
    <s v="210671"/>
    <s v="COMMONWEALTH COAL PURCHASES"/>
    <s v="PCRP/210671"/>
    <s v="Commonwealth Coal Pu"/>
    <n v="0"/>
  </r>
  <r>
    <x v="119"/>
    <s v="210672"/>
    <s v="D &amp; D TRANSPORTAION"/>
    <s v="PCRP/210672"/>
    <s v="D &amp; D Transportaion"/>
    <n v="0"/>
  </r>
  <r>
    <x v="119"/>
    <s v="210673"/>
    <s v="Nielson Transportation"/>
    <s v="PCRP/210673"/>
    <s v="Nielson Transport"/>
    <n v="-74338.36"/>
  </r>
  <r>
    <x v="119"/>
    <s v="210675"/>
    <s v="Westmoreland Kemmerer Payable"/>
    <s v="PCRP/210675"/>
    <s v="Westmoreland Kemmere"/>
    <n v="-10684857.34"/>
  </r>
  <r>
    <x v="119"/>
    <s v="210676"/>
    <s v="Cloud Peak Energy Resources Payable"/>
    <s v="PCRP/210676"/>
    <s v="Cloud Peak Energy"/>
    <n v="-815449.33"/>
  </r>
  <r>
    <x v="119"/>
    <s v="210680"/>
    <s v="Natural Gas Accruals"/>
    <s v="PCRP/210680"/>
    <s v="Natural Gas Accruals"/>
    <n v="-28172908.43"/>
  </r>
  <r>
    <x v="119"/>
    <s v="210800"/>
    <s v="ACCTS PAYABLE - NEGATIVE CASH RECLASS"/>
    <s v="PCRP/210800"/>
    <s v="A/P-Neg Cash Reclass"/>
    <n v="-36948343.950000003"/>
  </r>
  <r>
    <x v="119"/>
    <s v="210900"/>
    <s v="GR/IR (GOODS RECEIPT/INVOICE RECEIPT)"/>
    <s v="PCRP/157009"/>
    <s v="Notes Rec-Recon Acct"/>
    <n v="-889.66"/>
  </r>
  <r>
    <x v="119"/>
    <s v="210900"/>
    <s v="GR/IR (GOODS RECEIPT/INVOICE RECEIPT)"/>
    <s v="PCRP/210900"/>
    <s v="GR/IR Clearing"/>
    <n v="-25797866.239999998"/>
  </r>
  <r>
    <x v="119"/>
    <s v="210910"/>
    <s v="FREIGHT CLEARING"/>
    <s v="PCRP/210910"/>
    <s v="Freight Clearing"/>
    <n v="-32578.54"/>
  </r>
  <r>
    <x v="119"/>
    <s v="210970"/>
    <s v="BLUE SKY CLEARING"/>
    <s v="PCRP/210970"/>
    <s v="Blue Sky Clearing"/>
    <n v="0"/>
  </r>
  <r>
    <x v="119"/>
    <s v="210980"/>
    <s v="ACCRUED LIABILITY"/>
    <s v="PCRP/210980"/>
    <s v="Othr Accr Curr Liab"/>
    <n v="0"/>
  </r>
  <r>
    <x v="119"/>
    <s v="210990"/>
    <s v="PURCH CARD TRANS LIAB"/>
    <s v="PCRP/210990"/>
    <s v="Purch Card Trans Lia"/>
    <n v="-24317.599999999988"/>
  </r>
  <r>
    <x v="119"/>
    <s v="211000"/>
    <s v="PAYROLL TECHNICAL ACCOUNT (CLEARING)"/>
    <s v="PCRP/211000"/>
    <s v="Payroll Technical Ac"/>
    <n v="35.17"/>
  </r>
  <r>
    <x v="119"/>
    <s v="211102"/>
    <s v="Vision Insurance Withholding"/>
    <s v="PCRP/211102"/>
    <s v="Vis Ins With"/>
    <n v="0"/>
  </r>
  <r>
    <x v="119"/>
    <s v="211113"/>
    <s v="L-T CARE (HANCOCK)"/>
    <s v="PCRP/211113"/>
    <s v="L-T Care (Hancock)"/>
    <n v="0"/>
  </r>
  <r>
    <x v="119"/>
    <s v="211125"/>
    <s v="POLITICAL ACTION COMM LIABILITY"/>
    <s v="PCRP/211125"/>
    <s v="PAC Liab"/>
    <n v="0"/>
  </r>
  <r>
    <x v="119"/>
    <s v="215049"/>
    <s v="FERRON CANAL &amp; RESERVOIR CO"/>
    <s v="PCRP/215049"/>
    <s v="Ferron Canal &amp; Reser"/>
    <n v="0"/>
  </r>
  <r>
    <x v="119"/>
    <s v="215060"/>
    <s v="Wyodak Retrofit Retentions"/>
    <s v="PCRP/215060"/>
    <s v="Wyodak Retrofit Rete"/>
    <n v="0"/>
  </r>
  <r>
    <x v="119"/>
    <s v="215076"/>
    <s v="&quot;K-Plus Employer Contrib Enhance &quot;&quot;Choic"/>
    <s v="PCRP/215076"/>
    <s v="K-Plus Em Cntr-E Chc"/>
    <n v="-74458.790000000008"/>
  </r>
  <r>
    <x v="119"/>
    <s v="215079"/>
    <s v="K-PLUS EMPLOYER CONTRIBUTIONS"/>
    <s v="PCRP/215079"/>
    <s v="K-Plus Emplyr Cnt-Ma"/>
    <n v="-238279.19000000003"/>
  </r>
  <r>
    <x v="119"/>
    <s v="215087"/>
    <s v="Affordable Care Act - Reins Fee Payable"/>
    <s v="PCRP/215087"/>
    <s v="Affordable Care Act"/>
    <n v="-490632"/>
  </r>
  <r>
    <x v="119"/>
    <s v="215097"/>
    <s v="LAMPAC COORDINATION"/>
    <s v="PCRP/215097"/>
    <s v="LAMPAC Coordination"/>
    <n v="0"/>
  </r>
  <r>
    <x v="119"/>
    <s v="215101"/>
    <s v="MINING DIVISION - MAJOR OVERHAUL"/>
    <s v="PCRP/215101"/>
    <s v="Mining Division - Ma"/>
    <n v="0"/>
  </r>
  <r>
    <x v="119"/>
    <s v="215102"/>
    <s v="SAVAGE BROTHERS - UP&amp;L"/>
    <s v="PCRP/215102"/>
    <s v="Savage Brothers - Up"/>
    <n v="-647172"/>
  </r>
  <r>
    <x v="119"/>
    <s v="215104"/>
    <s v="MINING DIVISION - PAYROLL ACCRUAL"/>
    <s v="PCRP/215104"/>
    <s v="Mining Division - Pa"/>
    <n v="0"/>
  </r>
  <r>
    <x v="119"/>
    <s v="215107"/>
    <s v="METROPOLITAN LIFE INSURANCE"/>
    <s v="PCRP/215107"/>
    <s v="Metropolitan Life In"/>
    <n v="0"/>
  </r>
  <r>
    <x v="119"/>
    <s v="215109"/>
    <s v="STANDARD INSURANCE"/>
    <s v="PCRP/215109"/>
    <s v="Standard Insurance"/>
    <n v="0"/>
  </r>
  <r>
    <x v="119"/>
    <s v="215110"/>
    <s v="LTD INCOME - FULLY INSURED"/>
    <s v="PCRP/215110"/>
    <s v="LTD Income-Fully Ins"/>
    <n v="0"/>
  </r>
  <r>
    <x v="119"/>
    <s v="215111"/>
    <s v="IBEW 57 LIFE INSURANCE"/>
    <s v="PCRP/215111"/>
    <s v="IBEW 57 Life Insur"/>
    <n v="-45096.23"/>
  </r>
  <r>
    <x v="119"/>
    <s v="215120"/>
    <s v="MINING DIVISION - OTHER"/>
    <s v="PCRP/215120"/>
    <s v="Mining Division - Ot"/>
    <n v="0"/>
  </r>
  <r>
    <x v="119"/>
    <s v="215122"/>
    <s v="ACCRUED UMWA ROYALTIES"/>
    <s v="PCRP/215122"/>
    <s v="Acc. UMWA Royalties"/>
    <n v="-88806.55"/>
  </r>
  <r>
    <x v="119"/>
    <s v="215124"/>
    <s v="MINING DIVISION - RECLAMATION FEE"/>
    <s v="PCRP/215124"/>
    <s v="Mining Division - Re"/>
    <n v="-67474.64"/>
  </r>
  <r>
    <x v="119"/>
    <s v="215125"/>
    <s v="MINING DIVISION - VAC PAY &amp; FIXED OVHD"/>
    <s v="PCRP/215125"/>
    <s v="Mining Division - Va"/>
    <n v="-1175351.76"/>
  </r>
  <r>
    <x v="119"/>
    <s v="215127"/>
    <s v="MINING DIVISION - FICA"/>
    <s v="PCRP/215127"/>
    <s v="Mining Division - Fi"/>
    <n v="-274101.26"/>
  </r>
  <r>
    <x v="119"/>
    <s v="215129"/>
    <s v="MINE OPERATING EXP TIMING DIFFERENCES"/>
    <s v="PCRP/215129"/>
    <s v="Mine Operating Exp T"/>
    <n v="0"/>
  </r>
  <r>
    <x v="119"/>
    <s v="215135"/>
    <s v="D.J. Coal Mine"/>
    <s v="PCRP/215135"/>
    <s v="D.J. Coal Mine"/>
    <n v="0"/>
  </r>
  <r>
    <x v="119"/>
    <s v="215160"/>
    <s v="Acc. Emc State Withholding Taxes"/>
    <s v="PCRP/215160"/>
    <s v="Acc. Emc State Witho"/>
    <n v="0"/>
  </r>
  <r>
    <x v="119"/>
    <s v="215165"/>
    <s v="CCS - NCO E-PAYMENTS NSF RETURNED CHKS"/>
    <s v="PCRP/215165"/>
    <s v="CSS - NCO E-Payments"/>
    <n v="0"/>
  </r>
  <r>
    <x v="119"/>
    <s v="215169"/>
    <s v="CSS REFUNDS"/>
    <s v="PCRP/215169"/>
    <s v="CSS Refunds"/>
    <n v="-815666.34"/>
  </r>
  <r>
    <x v="119"/>
    <s v="215174"/>
    <s v="MILLARD COUNTY LANDFILL FEE"/>
    <s v="PCRP/215174"/>
    <s v="Millard County Landf"/>
    <n v="-26169"/>
  </r>
  <r>
    <x v="119"/>
    <s v="215176"/>
    <s v="BEAVER COUNTY LANDFILL FEE"/>
    <s v="PCRP/215176"/>
    <s v="Beaver County Landfi"/>
    <n v="-16344"/>
  </r>
  <r>
    <x v="119"/>
    <s v="215186"/>
    <s v="BLACK LUNG ACCRUAL - MINING DIVISION"/>
    <s v="PCRP/215186"/>
    <s v="Black Lung Accrual -"/>
    <n v="15527.24"/>
  </r>
  <r>
    <x v="119"/>
    <s v="215187"/>
    <s v="WORKERS COMPENSATION ACCRUAL-MINING DIV"/>
    <s v="PCRP/215187"/>
    <s v="Workers Compensation"/>
    <n v="0"/>
  </r>
  <r>
    <x v="119"/>
    <s v="215196"/>
    <s v="SANPETE COUNTY FIRE DISTRICT"/>
    <s v="PCRP/215196"/>
    <s v="Sanpete County Fire"/>
    <n v="-6804"/>
  </r>
  <r>
    <x v="119"/>
    <s v="215197"/>
    <s v="WEST VALLEY CITY GARBAGE COLLECTION FEE"/>
    <s v="PCRP/215197"/>
    <s v="West Valley City Gar"/>
    <n v="0"/>
  </r>
  <r>
    <x v="119"/>
    <s v="215206"/>
    <s v="Educational Assistance"/>
    <s v="PCRP/215206"/>
    <s v="Educational Assistan"/>
    <n v="0"/>
  </r>
  <r>
    <x v="119"/>
    <s v="215209"/>
    <s v="DRAPER CITY GARBAGE FEE"/>
    <s v="PCRP/215209"/>
    <s v="Draper City Garbage"/>
    <n v="0"/>
  </r>
  <r>
    <x v="119"/>
    <s v="215210"/>
    <s v="SANPETE COUNTY LAND FILL FEE"/>
    <s v="PCRP/215210"/>
    <s v="Sanpete County Land"/>
    <n v="-6734"/>
  </r>
  <r>
    <x v="119"/>
    <s v="215212"/>
    <s v="Taylorsville City Storm Drain Fee"/>
    <s v="PCRP/215212"/>
    <s v="Taylrsville Strm Fee"/>
    <n v="-97286.9"/>
  </r>
  <r>
    <x v="119"/>
    <s v="215271"/>
    <s v="K PLUS EMPLOYEE CONTRIBUTIONS"/>
    <s v="PCRP/215271"/>
    <s v="K Plus Employee Cont"/>
    <n v="1896.12"/>
  </r>
  <r>
    <x v="119"/>
    <s v="215272"/>
    <s v="K PLUS LOANS (PAYROLL DEDUCTIONS)"/>
    <s v="PCRP/215272"/>
    <s v="K Plus Loans (Payrol"/>
    <n v="283.14999999999998"/>
  </r>
  <r>
    <x v="119"/>
    <s v="215273"/>
    <s v="Towers Perrin Loan"/>
    <s v="PCRP/215273"/>
    <s v="Towers Perrin Loan"/>
    <n v="0"/>
  </r>
  <r>
    <x v="119"/>
    <s v="215358"/>
    <s v="&quot;HEALTH REIMBURSEMENT, PRIOR YEAR&quot;"/>
    <s v="PCRP/215358"/>
    <s v="Health Reimbrsmnt,PY"/>
    <n v="0"/>
  </r>
  <r>
    <x v="119"/>
    <s v="215359"/>
    <s v="&quot;DEPENDENT CARE REIMBURSEMENT, PRIOR YEA"/>
    <s v="PCRP/215359"/>
    <s v="Dpndnt Care Reimb,PY"/>
    <n v="0"/>
  </r>
  <r>
    <x v="119"/>
    <s v="215365"/>
    <s v="HAS EMPLOYER CONTRIB"/>
    <s v="PCRP/215365"/>
    <s v="HSA Employer Contrib"/>
    <n v="-233.33"/>
  </r>
  <r>
    <x v="119"/>
    <s v="215366"/>
    <s v="HAS EMPLOYER CONTRIB"/>
    <s v="PCRP/215366"/>
    <s v="HSA Employee Contrib"/>
    <n v="13492.13"/>
  </r>
  <r>
    <x v="119"/>
    <s v="215410"/>
    <s v="JENSEN TRUCKING"/>
    <s v="PCRP/215410"/>
    <s v="Jensen Trucking"/>
    <n v="0"/>
  </r>
  <r>
    <x v="119"/>
    <s v="215412"/>
    <s v="Payroll - Other Income"/>
    <s v="PCRP/215412"/>
    <s v="Payroll - Other Inco"/>
    <n v="0"/>
  </r>
  <r>
    <x v="119"/>
    <s v="215413"/>
    <s v="Centralia Mining Current Liabilities"/>
    <s v="PCRP/215413"/>
    <s v="Centralia Mining Cur"/>
    <n v="0"/>
  </r>
  <r>
    <x v="119"/>
    <s v="215414"/>
    <s v="UNION PACIFIC RAILROAD"/>
    <s v="PCRP/215414"/>
    <s v="Union Pacific Railro"/>
    <n v="-418700.11"/>
  </r>
  <r>
    <x v="119"/>
    <s v="215420"/>
    <s v="On-The-Bill Financing Liability (PCEF)"/>
    <s v="PCRP/215420"/>
    <s v="On-The-Bill Fin Liab"/>
    <n v="-20750.93"/>
  </r>
  <r>
    <x v="119"/>
    <s v="215426"/>
    <s v="OREGON HEAT"/>
    <s v="PCRP/215426"/>
    <s v="Oregon Heat"/>
    <n v="0"/>
  </r>
  <r>
    <x v="119"/>
    <s v="215427"/>
    <s v="PROJECT HELP"/>
    <s v="PCRP/215427"/>
    <s v="Project Help"/>
    <n v="-38446.93"/>
  </r>
  <r>
    <x v="119"/>
    <s v="215428"/>
    <s v="CSS PROJECT HELP"/>
    <s v="PCRP/215428"/>
    <s v="CSS Project Help"/>
    <n v="-5854.65"/>
  </r>
  <r>
    <x v="119"/>
    <s v="215429"/>
    <s v="CSS OREGON LOW INCOME ASSISTANCE SURCHAR"/>
    <s v="PCRP/215429"/>
    <s v="CSS Oregon Low Inc"/>
    <n v="-679286.98"/>
  </r>
  <r>
    <x v="119"/>
    <s v="215430"/>
    <s v="OR PUBLIC PURPOSE 3% SURCHARGE"/>
    <s v="PCRP/215430"/>
    <s v="OR Public Pur 3% Sur"/>
    <n v="0"/>
  </r>
  <r>
    <x v="119"/>
    <s v="215431"/>
    <s v="OR BLENDED RENEWABLE &amp; HABITAT FRIENDLY"/>
    <s v="PCRP/215431"/>
    <s v="OR Renew &amp; Habitat"/>
    <n v="-377365.17"/>
  </r>
  <r>
    <x v="119"/>
    <s v="215432"/>
    <s v="OR SALMON HABITAT PROGRAM"/>
    <s v="PCRP/215432"/>
    <s v="OR Salmon Habitat"/>
    <n v="-10808.8"/>
  </r>
  <r>
    <x v="119"/>
    <s v="215433"/>
    <s v="SCHOOL ENERGY CONSERVATION"/>
    <s v="PCRP/215433"/>
    <s v="School Enrgy Conserv"/>
    <n v="-345854.04"/>
  </r>
  <r>
    <x v="119"/>
    <s v="215434"/>
    <s v="LOCAL AND NEW MARKET CONSERVATION"/>
    <s v="PCRP/215434"/>
    <s v="Local and New Market"/>
    <n v="-2013722.86"/>
  </r>
  <r>
    <x v="119"/>
    <s v="215435"/>
    <s v="RENEWABLE ENERGY RESOURCES"/>
    <s v="PCRP/215435"/>
    <s v="Renewable Energy Res"/>
    <n v="-564446.71"/>
  </r>
  <r>
    <x v="119"/>
    <s v="215436"/>
    <s v="LOW INCOME WEATHERIZATION"/>
    <s v="PCRP/215436"/>
    <s v="Low Inc Weatherizatn"/>
    <n v="-416242.35"/>
  </r>
  <r>
    <x v="119"/>
    <s v="215437"/>
    <s v="REHABILITATION OF LOW INCOME HOUSING"/>
    <s v="PCRP/215437"/>
    <s v="Rehab of Low Inc Hsg"/>
    <n v="-160093.21"/>
  </r>
  <r>
    <x v="119"/>
    <s v="215463"/>
    <s v="PROVISION FOR NOBS PREPAID TAX RETURN"/>
    <s v="PCRP/215463"/>
    <s v="Provision For Nobs P"/>
    <n v="0"/>
  </r>
  <r>
    <x v="119"/>
    <s v="215470"/>
    <s v="Montana Power Co-Transm Rental Liability"/>
    <s v="PCRP/215470"/>
    <s v="MT Power-Trnsm Rent"/>
    <n v="0"/>
  </r>
  <r>
    <x v="119"/>
    <s v="215471"/>
    <s v="BPA Liability"/>
    <s v="PCRP/215471"/>
    <s v="BPA Liability"/>
    <n v="0"/>
  </r>
  <r>
    <x v="119"/>
    <s v="215510"/>
    <s v="MED/DENT/VISION - ENERGY WEST"/>
    <s v="PCRP/215510"/>
    <s v="Med/Dent/Vision - En"/>
    <n v="-5092930.47"/>
  </r>
  <r>
    <x v="119"/>
    <s v="215511"/>
    <s v="EMPLOYEE LIFE - ENERGY WEST"/>
    <s v="PCRP/215511"/>
    <s v="Employee Life - Ener"/>
    <n v="-10.49"/>
  </r>
  <r>
    <x v="119"/>
    <s v="215512"/>
    <s v="DEPENDENT LIFE - ENERGY WEST"/>
    <s v="PCRP/215512"/>
    <s v="Dependent Life - Ene"/>
    <n v="0"/>
  </r>
  <r>
    <x v="119"/>
    <s v="215513"/>
    <s v="LTD - ENERGY WEST"/>
    <s v="PCRP/215513"/>
    <s v="Ltd - Energy West"/>
    <n v="0"/>
  </r>
  <r>
    <x v="119"/>
    <s v="215514"/>
    <s v="K PLUS CO. MATCH &amp; ADMIN ENERGY WEST"/>
    <s v="PCRP/215514"/>
    <s v="K Plus Co. Match &amp; A"/>
    <n v="0"/>
  </r>
  <r>
    <x v="119"/>
    <s v="215515"/>
    <s v="ESOP - FIXED ENERGY WEST"/>
    <s v="PCRP/215515"/>
    <s v="Esop - Fixed Energy"/>
    <n v="0"/>
  </r>
  <r>
    <x v="119"/>
    <s v="215517"/>
    <s v="Pension Cost - Energy West"/>
    <s v="PCRP/215517"/>
    <s v="Pension Cost - Energ"/>
    <n v="0"/>
  </r>
  <r>
    <x v="119"/>
    <s v="215518"/>
    <s v="PENSION ADMIN - ENERGY WEST"/>
    <s v="PCRP/215518"/>
    <s v="Pension Admin - Ener"/>
    <n v="-1944.24"/>
  </r>
  <r>
    <x v="119"/>
    <s v="215521"/>
    <s v="E.W. HEALTH CARE REIMB"/>
    <s v="PCRP/215521"/>
    <s v="E.W. Health Care Rei"/>
    <n v="0"/>
  </r>
  <r>
    <x v="119"/>
    <s v="215522"/>
    <s v="E.W. Depend Care Reimb"/>
    <s v="PCRP/215522"/>
    <s v="E.W. Depend Care Rei"/>
    <n v="0"/>
  </r>
  <r>
    <x v="119"/>
    <s v="215530"/>
    <s v="MED/DENT/VISION - GLEN ROCK"/>
    <s v="PCRP/215530"/>
    <s v="Med/Dent/Vision - Gl"/>
    <n v="0"/>
  </r>
  <r>
    <x v="119"/>
    <s v="215531"/>
    <s v="EMPLOYEE LIFE - GLEN ROCK"/>
    <s v="PCRP/215531"/>
    <s v="Employee Life - Glen"/>
    <n v="0"/>
  </r>
  <r>
    <x v="119"/>
    <s v="215532"/>
    <s v="DEPENDENT LIFE - GLEN ROCK"/>
    <s v="PCRP/215532"/>
    <s v="Dependent Life - Gle"/>
    <n v="0"/>
  </r>
  <r>
    <x v="119"/>
    <s v="215533"/>
    <s v="LTD - GLEN ROCK"/>
    <s v="PCRP/215533"/>
    <s v="Ltd - Glen Rock"/>
    <n v="0"/>
  </r>
  <r>
    <x v="119"/>
    <s v="215534"/>
    <s v="K PLUS CO. MATCH - GLEN ROCK"/>
    <s v="PCRP/215534"/>
    <s v="K Plus Co. Match - G"/>
    <n v="0"/>
  </r>
  <r>
    <x v="119"/>
    <s v="215537"/>
    <s v="Pension Cost - Glen Rock"/>
    <s v="PCRP/215537"/>
    <s v="Pension Cost - Glen"/>
    <n v="0"/>
  </r>
  <r>
    <x v="119"/>
    <s v="215538"/>
    <s v="PENSION ADMIN - GLEN ROCK"/>
    <s v="PCRP/215538"/>
    <s v="Pension Admin - Glen"/>
    <n v="0"/>
  </r>
  <r>
    <x v="119"/>
    <s v="215541"/>
    <s v="GLEN ROCK HEALTH CARE REIMB"/>
    <s v="PCRP/215541"/>
    <s v="Glen Rock Health Car"/>
    <n v="0"/>
  </r>
  <r>
    <x v="119"/>
    <s v="215542"/>
    <s v="Glen Rock Depend Care Reimb"/>
    <s v="PCRP/215542"/>
    <s v="Glen Rock Depend Car"/>
    <n v="0"/>
  </r>
  <r>
    <x v="119"/>
    <s v="215550"/>
    <s v="MED/DENT/VISION - BRIDGER"/>
    <s v="PCRP/215550"/>
    <s v="Med/Dent/Vision - Br"/>
    <n v="-516316.86"/>
  </r>
  <r>
    <x v="119"/>
    <s v="215551"/>
    <s v="EMPLOYEE LIFE - BRIDGER"/>
    <s v="PCRP/215551"/>
    <s v="Employee Life - Brid"/>
    <n v="0"/>
  </r>
  <r>
    <x v="119"/>
    <s v="215552"/>
    <s v="DEPENDENT LIFE - BRIDGER"/>
    <s v="PCRP/215552"/>
    <s v="Dependent Life - Bri"/>
    <n v="0"/>
  </r>
  <r>
    <x v="119"/>
    <s v="215553"/>
    <s v="LTD - BRIDGER"/>
    <s v="PCRP/215553"/>
    <s v="Ltd - Bridger"/>
    <n v="0"/>
  </r>
  <r>
    <x v="119"/>
    <s v="215554"/>
    <s v="K PLUS CO. MATCH - BRIDGER"/>
    <s v="PCRP/215554"/>
    <s v="K Plus Co. Match - B"/>
    <n v="0"/>
  </r>
  <r>
    <x v="119"/>
    <s v="215557"/>
    <s v="Pension Cost - Bridger"/>
    <s v="PCRP/215557"/>
    <s v="Pension Cost - Bridg"/>
    <n v="0"/>
  </r>
  <r>
    <x v="119"/>
    <s v="215558"/>
    <s v="PENSION ADMIN - BRIDGER"/>
    <s v="PCRP/215558"/>
    <s v="Pension Admin - Brid"/>
    <n v="0"/>
  </r>
  <r>
    <x v="119"/>
    <s v="215583"/>
    <s v="CENTRALIA HEALTH CARE REIMB"/>
    <s v="PCRP/215583"/>
    <s v="Centralia Health Car"/>
    <n v="0"/>
  </r>
  <r>
    <x v="119"/>
    <s v="215584"/>
    <s v="CENTRALIA DEPEND CARE REIMB"/>
    <s v="PCRP/215584"/>
    <s v="Centralia Depend Car"/>
    <n v="0"/>
  </r>
  <r>
    <x v="119"/>
    <s v="215585"/>
    <s v="WESTERN COAL CARRIERS BENEFIT ACCRUAL"/>
    <s v="PCRP/215585"/>
    <s v="Western Coal Carrier"/>
    <n v="0"/>
  </r>
  <r>
    <x v="119"/>
    <s v="215586"/>
    <s v="Or-Klamath City Portfolio"/>
    <s v="PCRP/215586"/>
    <s v="Or-Klamath City Port"/>
    <n v="0"/>
  </r>
  <r>
    <x v="119"/>
    <s v="215587"/>
    <s v="OR-KLAMATH CITY PORTFOLIO-GREEN"/>
    <s v="PCRP/215587"/>
    <s v="Or-Klamath City Port"/>
    <n v="0"/>
  </r>
  <r>
    <x v="119"/>
    <s v="215588"/>
    <s v="BRIDGER HEALTH CARE REIMBURSEMENT"/>
    <s v="PCRP/215588"/>
    <s v="Bridger Health Care"/>
    <n v="0"/>
  </r>
  <r>
    <x v="119"/>
    <s v="215589"/>
    <s v="MED/DENT/VISION - CENTRALIA"/>
    <s v="PCRP/215589"/>
    <s v="Med/Dent/Vision - Ce"/>
    <n v="0"/>
  </r>
  <r>
    <x v="119"/>
    <s v="215590"/>
    <s v="K-PLUS MATCH - CENTRALIA"/>
    <s v="PCRP/215590"/>
    <s v="K-Plus Match - Centr"/>
    <n v="0"/>
  </r>
  <r>
    <x v="119"/>
    <s v="215591"/>
    <s v="PENSION ADMIN - CENTRALIA"/>
    <s v="PCRP/215591"/>
    <s v="Pension Admin - Cent"/>
    <n v="0"/>
  </r>
  <r>
    <x v="119"/>
    <s v="215592"/>
    <s v="Pension Cost - Centralia"/>
    <s v="PCRP/215592"/>
    <s v="Pension Cost - Centr"/>
    <n v="0"/>
  </r>
  <r>
    <x v="119"/>
    <s v="215593"/>
    <s v="WORKER'S COMP - CENTRALIA"/>
    <s v="PCRP/215593"/>
    <s v="Worker's Comp - Cent"/>
    <n v="0"/>
  </r>
  <r>
    <x v="119"/>
    <s v="215595"/>
    <s v="LONG TERM DISABILITY-CENTRALIA"/>
    <s v="PCRP/215595"/>
    <s v="LTD-Centralia"/>
    <n v="0"/>
  </r>
  <r>
    <x v="119"/>
    <s v="215600"/>
    <s v="Reloaction Accounts Payable"/>
    <s v="PCRP/215600"/>
    <s v="Reloaction Acounts"/>
    <n v="0"/>
  </r>
  <r>
    <x v="119"/>
    <s v="215650"/>
    <s v="Relocation Accuals"/>
    <s v="PCRP/215650"/>
    <s v="Relocation Accuals"/>
    <n v="0"/>
  </r>
  <r>
    <x v="119"/>
    <s v="215666"/>
    <s v="LLOYD TOWER ACCOUNTS PAYABLE"/>
    <s v="PCRP/215666"/>
    <s v="Lloyd Tower Accounts"/>
    <n v="0"/>
  </r>
  <r>
    <x v="119"/>
    <s v="215700"/>
    <s v="METLIFE MEDICAL CLAIMS"/>
    <s v="PCRP/215700"/>
    <s v="Metlife Medical Clai"/>
    <n v="0"/>
  </r>
  <r>
    <x v="119"/>
    <s v="215701"/>
    <s v="METLIFE DENTAL/VISION CLAIMS"/>
    <s v="PCRP/215701"/>
    <s v="Metlife Dental/Visio"/>
    <n v="0"/>
  </r>
  <r>
    <x v="119"/>
    <s v="215710"/>
    <s v="Lend A Hand - Utah"/>
    <s v="PCRP/215710"/>
    <s v="Lend A Hand - Utah"/>
    <n v="0"/>
  </r>
  <r>
    <x v="119"/>
    <s v="215711"/>
    <s v="Lend A Hand - Idaho"/>
    <s v="PCRP/215711"/>
    <s v="Lend A Hand - Idaho"/>
    <n v="0"/>
  </r>
  <r>
    <x v="119"/>
    <s v="215712"/>
    <s v="Energy Share - Wyo"/>
    <s v="PCRP/215712"/>
    <s v="Energy Share - Wyo"/>
    <n v="0"/>
  </r>
  <r>
    <x v="119"/>
    <s v="215800"/>
    <s v="Idaho Power Co."/>
    <s v="PCRP/215800"/>
    <s v="Idaho Power Co."/>
    <n v="0"/>
  </r>
  <r>
    <x v="119"/>
    <s v="215806"/>
    <s v="Econs Washington Multi-Family Esc"/>
    <s v="PCRP/215806"/>
    <s v="Econs Washington Mul"/>
    <n v="0"/>
  </r>
  <r>
    <x v="119"/>
    <s v="215808"/>
    <s v="EUA ONSITE"/>
    <s v="PCRP/215808"/>
    <s v="Eua Onsite"/>
    <n v="0"/>
  </r>
  <r>
    <x v="119"/>
    <s v="215809"/>
    <s v="Econs/Utah Shower"/>
    <s v="PCRP/215809"/>
    <s v="Econs/Utah Shower"/>
    <n v="0"/>
  </r>
  <r>
    <x v="119"/>
    <s v="215820"/>
    <s v="&quot;OR Klamath Dam Removal (Copco 1&amp;2, Iron"/>
    <s v="PCRP/215820"/>
    <s v="OR KDR (Cop1&amp;2,IrGt)"/>
    <n v="-1293709.94"/>
  </r>
  <r>
    <x v="119"/>
    <s v="215821"/>
    <s v="OR Klamath Dam Removal (JC Boyle)"/>
    <s v="PCRP/215821"/>
    <s v="OR KDR (JC Boyle)"/>
    <n v="-427854.24"/>
  </r>
  <r>
    <x v="119"/>
    <s v="215822"/>
    <s v="CA Klamath River Dams Removal"/>
    <s v="PCRP/215822"/>
    <s v="CA Klmth Rvr Dms Rmv"/>
    <n v="-135521.84"/>
  </r>
  <r>
    <x v="119"/>
    <s v="215905"/>
    <s v="INTEREST REF TO EXEMPT CUST - UP&amp;L-UTAH"/>
    <s v="PCRP/215905"/>
    <s v="Interest Ref To Exem"/>
    <n v="0"/>
  </r>
  <r>
    <x v="119"/>
    <s v="215990"/>
    <s v="HASSLE FREE PREMIUM ACCRUAL"/>
    <s v="PCRP/215990"/>
    <s v="Hassle Free Premium"/>
    <n v="0"/>
  </r>
  <r>
    <x v="119"/>
    <s v="220000"/>
    <s v="ACCOUNTS PAYABLE - OTHER"/>
    <s v="PCRP/220000"/>
    <s v="Accounts Pay-Other"/>
    <n v="-250124.89"/>
  </r>
  <r>
    <x v="119"/>
    <s v="220009"/>
    <s v="ACCOUNTS PAYABLE - SUSPENSE"/>
    <s v="PCRP/220009"/>
    <s v="Accounts Pay-Suspens"/>
    <n v="-28963.91"/>
  </r>
  <r>
    <x v="119"/>
    <s v="220010"/>
    <s v="Corp Card Clearing Account"/>
    <s v="PCRP/220010"/>
    <s v="Corp Card Clear Acct"/>
    <n v="-485158.97"/>
  </r>
  <r>
    <x v="119"/>
    <s v="220011"/>
    <s v="AP FUEL CR CLR ACCT"/>
    <s v="PCRP/220011"/>
    <s v="AP Fuel Crd Clr Acct"/>
    <n v="-623328.65"/>
  </r>
  <r>
    <x v="119"/>
    <s v="220080"/>
    <s v="Net Power Cost Pay Net"/>
    <s v="PCRP/220080"/>
    <s v="Net Pwr Cost Pay Net"/>
    <n v="17929690.43"/>
  </r>
  <r>
    <x v="119"/>
    <s v="220091"/>
    <s v="Net Power Cost Pay Est - Elec Swaps"/>
    <s v="PCRP/220091"/>
    <s v="Net Pwr Cost Pay Est"/>
    <n v="0"/>
  </r>
  <r>
    <x v="119"/>
    <s v="220099"/>
    <s v="NET POWER COST PAYABLE ESTIMATE"/>
    <s v="PCRP/220099"/>
    <s v="Net Pwr Cost Pay Est"/>
    <n v="-68085449.569999993"/>
  </r>
  <r>
    <x v="119"/>
    <s v="220900"/>
    <s v="Transmission Imbalance Penalty Payable -"/>
    <s v="PCRP/220900"/>
    <s v="Trnsm Imb Pen Payble"/>
    <n v="-906629.75"/>
  </r>
  <r>
    <x v="119"/>
    <s v="220901"/>
    <s v="Transmission Imbalance Penalty Payable -"/>
    <s v="PCRP/220901"/>
    <s v="Trnsm Imb Pen Payble"/>
    <n v="-882924.37"/>
  </r>
  <r>
    <x v="119"/>
    <s v="220904"/>
    <s v="Transmission Unreserved Use Penalty Paya"/>
    <s v="PCRP/220904"/>
    <s v="Transm Unres Use Pen"/>
    <n v="-54207.32"/>
  </r>
  <r>
    <x v="119"/>
    <s v="230191"/>
    <s v="Unused Account-to be utilized later"/>
    <s v="PCRP/230191"/>
    <s v="Marg Req Pay Netting"/>
    <n v="0"/>
  </r>
  <r>
    <x v="119"/>
    <s v="232501"/>
    <s v="Franchise/License Tax Accruals"/>
    <s v="PCRP/232501"/>
    <s v="Fran Lic Tx Accruals"/>
    <n v="0"/>
  </r>
  <r>
    <x v="119"/>
    <s v="235120"/>
    <s v="ACCRUAL - MISCELLANEOUS EXPENDITURE"/>
    <s v="PCRP/235120"/>
    <s v="Accr - Misc Exp"/>
    <n v="-119171645.90000001"/>
  </r>
  <r>
    <x v="119"/>
    <s v="235128"/>
    <s v="EWMC Accruals-Capital Expenditures"/>
    <s v="PCRP/235128"/>
    <s v="EWMC Accls-CapExpend"/>
    <n v="0"/>
  </r>
  <r>
    <x v="119"/>
    <s v="235129"/>
    <s v="EWMC Accruals-Operations Expenses"/>
    <s v="PCRP/235129"/>
    <s v="EWMC Accls-Oper Exp"/>
    <n v="-817820.03"/>
  </r>
  <r>
    <x v="119"/>
    <s v="235130"/>
    <s v="ACCRUAL - ELECTRICITY PURCHASES-RECON AC"/>
    <s v="PCRP/235130"/>
    <s v="Accr - Elec Purch-Re"/>
    <n v="-3011486.62"/>
  </r>
  <r>
    <x v="119"/>
    <s v="235131"/>
    <s v="ACCRUAL - ELECTRICITY PURCHASES-CLEARING"/>
    <s v="PCRP/235131"/>
    <s v="Accr - Elec Purch-Cl"/>
    <n v="-7768217.4100000001"/>
  </r>
  <r>
    <x v="119"/>
    <s v="235180"/>
    <s v="ACCRUAL - PENSION/SUPERANNUATION"/>
    <s v="PCRP/235180"/>
    <s v="Accr - Pension/Super"/>
    <n v="0"/>
  </r>
  <r>
    <x v="119"/>
    <s v="235185"/>
    <s v="Accrual - Deer Creek Royalties"/>
    <s v="PCRP/235185"/>
    <s v="Accr - Deer Crk Royl"/>
    <n v="-416043.05"/>
  </r>
  <r>
    <x v="119"/>
    <s v="235190"/>
    <s v="ACCRUAL - SEVERANCE PAYMENTS"/>
    <s v="PCRP/235190"/>
    <s v="Accr - Severance"/>
    <n v="-845938.87000000011"/>
  </r>
  <r>
    <x v="119"/>
    <s v="235191"/>
    <s v="Accrued CIC Severance"/>
    <s v="PCRP/235191"/>
    <s v="Accr CIC Severance"/>
    <n v="0"/>
  </r>
  <r>
    <x v="119"/>
    <s v="235205"/>
    <s v="SALES TAX REF TO EXEMPT CUST"/>
    <s v="PCRP/235205"/>
    <s v="Sales Tax Ref to Exe"/>
    <n v="0"/>
  </r>
  <r>
    <x v="119"/>
    <s v="235230"/>
    <s v="ACCRUAL - ROYALTIES"/>
    <s v="PCRP/235230"/>
    <s v="Accr - Royalties"/>
    <n v="-46552.01"/>
  </r>
  <r>
    <x v="119"/>
    <s v="235500"/>
    <s v="PAYROLL/SALARY-NET PAY"/>
    <s v="PCRP/235500"/>
    <s v="Payroll/Salary-Net P"/>
    <n v="0"/>
  </r>
  <r>
    <x v="119"/>
    <s v="235501"/>
    <s v="ACCRUAL - PAYROLL/SALARIES"/>
    <s v="PCRP/235501"/>
    <s v="Accr - Payroll/Salar"/>
    <n v="-7722918.6699999999"/>
  </r>
  <r>
    <x v="119"/>
    <s v="235510"/>
    <s v="INCENTIVE PLAN - CORPORATE"/>
    <s v="PCRP/235510"/>
    <s v="Incentive Plan - Cor"/>
    <n v="0"/>
  </r>
  <r>
    <x v="119"/>
    <s v="235512"/>
    <s v="RETENTION BONUS"/>
    <s v="PCRP/235512"/>
    <s v="Accrd Retention Bon"/>
    <n v="-28916.67"/>
  </r>
  <r>
    <x v="119"/>
    <s v="235515"/>
    <s v="INCENTIVE ACCRUAL CONTRA SHARE BASED PMT"/>
    <s v="PCRP/235515"/>
    <s v="Incentive Accr Contr"/>
    <n v="0"/>
  </r>
  <r>
    <x v="119"/>
    <s v="235522"/>
    <s v="COMP REDUCT - STOCK"/>
    <s v="PCRP/235522"/>
    <s v="Comp Reduct - Stock"/>
    <n v="0"/>
  </r>
  <r>
    <x v="119"/>
    <s v="235523"/>
    <s v="COMP REDUCT - STOCK (DIRECTORS)"/>
    <s v="PCRP/235523"/>
    <s v="Comp Reduct - Stock"/>
    <n v="0"/>
  </r>
  <r>
    <x v="119"/>
    <s v="235950"/>
    <s v="2320000/235950"/>
    <s v="PCRP/235950"/>
    <s v="Accr - Incentives/Bo"/>
    <n v="0"/>
  </r>
  <r>
    <x v="119"/>
    <s v="236100"/>
    <s v="Accrual - Sight/Working Fund Drafts"/>
    <s v="PCRP/236100"/>
    <s v="Accr-Sight/WFD's"/>
    <n v="0"/>
  </r>
  <r>
    <x v="119"/>
    <s v="239950"/>
    <s v="Accrual - Contract/Material Retention"/>
    <s v="PCRP/239950"/>
    <s v="Accrual - Contr/Mat"/>
    <n v="0"/>
  </r>
  <r>
    <x v="119"/>
    <s v="239951"/>
    <s v="Cholla Scrubber Retention Liability"/>
    <s v="PCRP/239951"/>
    <s v="Cholla Scrub Ret Lia"/>
    <n v="0"/>
  </r>
  <r>
    <x v="119"/>
    <s v="240350"/>
    <s v="Other Payroll Related Taxes/Liabilities"/>
    <s v="PCRP/240350"/>
    <s v="Oth Pay Tax/Liab"/>
    <n v="0"/>
  </r>
  <r>
    <x v="119"/>
    <s v="245100"/>
    <s v="Capital Lease Obligations - Current"/>
    <s v="PCRP/245100"/>
    <s v="Cap Lease Oblig"/>
    <n v="0"/>
  </r>
  <r>
    <x v="120"/>
    <s v="0"/>
    <s v="2330000/0"/>
    <s v="PCRP/200010"/>
    <s v="Interco Notes Payabl"/>
    <n v="1.862645149230957E-9"/>
  </r>
  <r>
    <x v="120"/>
    <s v="0"/>
    <s v="2330000/0"/>
    <s v="PCRP/200011"/>
    <s v="IntrCo Notes Pay-PMI"/>
    <n v="0"/>
  </r>
  <r>
    <x v="120"/>
    <s v="0"/>
    <s v="2330000/0"/>
    <s v="PCRP/200500"/>
    <s v="Intra Corporate Acct"/>
    <n v="0"/>
  </r>
  <r>
    <x v="120"/>
    <s v="0"/>
    <s v="2330000/0"/>
    <s v="PCRP/239900"/>
    <s v="Accr-Interco Interst"/>
    <n v="0"/>
  </r>
  <r>
    <x v="120"/>
    <s v="0"/>
    <s v="2330000/0"/>
    <s v="PCRP/239901"/>
    <s v="IntrCo Int Pay - PMI"/>
    <n v="0"/>
  </r>
  <r>
    <x v="121"/>
    <s v="0"/>
    <s v="2340000/0"/>
    <s v="PCRP/116201"/>
    <s v="I/C A/R Recl to A/P"/>
    <n v="-8584109.2799999993"/>
  </r>
  <r>
    <x v="121"/>
    <s v="0"/>
    <s v="2340000/0"/>
    <s v="PCRP/201219"/>
    <s v="Affil A/P at PCRP"/>
    <n v="-3436505"/>
  </r>
  <r>
    <x v="121"/>
    <s v="0"/>
    <s v="2340000/0"/>
    <s v="PCRP/210120"/>
    <s v="Acct Pay-Brkshr Affl"/>
    <n v="-164220.46"/>
  </r>
  <r>
    <x v="121"/>
    <s v="0"/>
    <s v="2340000/0"/>
    <s v="PCRP/210700"/>
    <s v="Interco A/P-Current"/>
    <n v="0"/>
  </r>
  <r>
    <x v="121"/>
    <s v="0"/>
    <s v="2340000/0"/>
    <s v="PCRP/210701"/>
    <s v="Intco A/P-Reg-NonReg"/>
    <n v="0"/>
  </r>
  <r>
    <x v="121"/>
    <s v="0"/>
    <s v="2340000/0"/>
    <s v="PCRP/210703"/>
    <s v="IC AP Reg-NonReg Con"/>
    <n v="0"/>
  </r>
  <r>
    <x v="121"/>
    <s v="0"/>
    <s v="2340000/0"/>
    <s v="PCRP/210710"/>
    <s v="Intrco A/P-Trpr Mine"/>
    <n v="-52597.930000000168"/>
  </r>
  <r>
    <x v="121"/>
    <s v="0"/>
    <s v="2340000/0"/>
    <s v="PCRP/210711"/>
    <s v="Intco A/P-PFS Acquis"/>
    <n v="0"/>
  </r>
  <r>
    <x v="121"/>
    <s v="0"/>
    <s v="2340000/0"/>
    <s v="PCRP/210712"/>
    <s v="Intco A/P-Bridger Co"/>
    <n v="-16957567.870000005"/>
  </r>
  <r>
    <x v="121"/>
    <s v="0"/>
    <s v="2340000/0"/>
    <s v="PCRP/210713"/>
    <s v="Intco A/P-Glenrock C"/>
    <n v="0"/>
  </r>
  <r>
    <x v="121"/>
    <s v="0"/>
    <s v="2340000/0"/>
    <s v="PCRP/210716"/>
    <s v="Intercomp A/P-PMI"/>
    <n v="-3747596.43"/>
  </r>
  <r>
    <x v="121"/>
    <s v="0"/>
    <s v="2340000/0"/>
    <s v="PCRP/210717"/>
    <s v="Intco Gas Acc-Kern R"/>
    <n v="-266729.76"/>
  </r>
  <r>
    <x v="121"/>
    <s v="0"/>
    <s v="2340000/0"/>
    <s v="PCRP/210718"/>
    <s v="Intco Reloc - HomeSv"/>
    <n v="-189057.25"/>
  </r>
  <r>
    <x v="121"/>
    <s v="0"/>
    <s v="2340000/0"/>
    <s v="PCRP/210719"/>
    <s v="I/Co A/P - NV Energy"/>
    <n v="-108815.39"/>
  </r>
  <r>
    <x v="121"/>
    <s v="0"/>
    <s v="2340000/0"/>
    <s v="PCRP/210720"/>
    <s v="I/Co A/P-SP UK(SPUK)"/>
    <n v="0"/>
  </r>
  <r>
    <x v="121"/>
    <s v="0"/>
    <s v="2340000/0"/>
    <s v="PCRP/210722"/>
    <s v="I/C A/P-MidAm Renew"/>
    <n v="-618.04999999999995"/>
  </r>
  <r>
    <x v="121"/>
    <s v="0"/>
    <s v="2340000/0"/>
    <s v="PCRP/210723"/>
    <s v="I/Co A/P - Kern Rvr"/>
    <n v="0"/>
  </r>
  <r>
    <x v="121"/>
    <s v="0"/>
    <s v="2340000/0"/>
    <s v="PCRP/210724"/>
    <s v="I/Co A/P - MHC Inc."/>
    <n v="-23294.09"/>
  </r>
  <r>
    <x v="121"/>
    <s v="0"/>
    <s v="2340000/0"/>
    <s v="PCRP/210725"/>
    <s v="I/C A/P-BHEC (MEHC)"/>
    <n v="0"/>
  </r>
  <r>
    <x v="121"/>
    <s v="0"/>
    <s v="2340000/0"/>
    <s v="PCRP/210726"/>
    <s v="I/Co A/P - MEC"/>
    <n v="-682744.49"/>
  </r>
  <r>
    <x v="121"/>
    <s v="0"/>
    <s v="2340000/0"/>
    <s v="PCRP/210727"/>
    <s v="I/Co A/P - CalEnergy"/>
    <n v="0"/>
  </r>
  <r>
    <x v="121"/>
    <s v="0"/>
    <s v="2340000/0"/>
    <s v="PCRP/210729"/>
    <s v="I/Co A/P - NNG"/>
    <n v="0"/>
  </r>
  <r>
    <x v="121"/>
    <s v="0"/>
    <s v="2340000/0"/>
    <s v="PCRP/210740"/>
    <s v="I/Co A/P - M&amp;M Ranch"/>
    <n v="0"/>
  </r>
  <r>
    <x v="121"/>
    <s v="0"/>
    <s v="2340000/0"/>
    <s v="PCRP/210741"/>
    <s v="I/C A/P Pay Elec-Sie"/>
    <n v="0"/>
  </r>
  <r>
    <x v="121"/>
    <s v="0"/>
    <s v="2340000/0"/>
    <s v="PCRP/210742"/>
    <s v="I/C A/P Pay Elec-Nev"/>
    <n v="-1538.69"/>
  </r>
  <r>
    <x v="121"/>
    <s v="0"/>
    <s v="2340000/0"/>
    <s v="PCRP/210750"/>
    <s v="InterCo Tax Pay-PHI"/>
    <n v="0"/>
  </r>
  <r>
    <x v="121"/>
    <s v="0"/>
    <s v="2340000/0"/>
    <s v="PCRP/210771"/>
    <s v="I/C A/P Net Pwr-Sier"/>
    <n v="0"/>
  </r>
  <r>
    <x v="121"/>
    <s v="0"/>
    <s v="2340000/0"/>
    <s v="PCRP/210772"/>
    <s v="I/C A/P Net Pwr-Neva"/>
    <n v="-93629"/>
  </r>
  <r>
    <x v="121"/>
    <s v="0"/>
    <s v="2340000/0"/>
    <s v="PCRP/210780"/>
    <s v="I/Co A/P - BNSF"/>
    <n v="-2524303.7599999998"/>
  </r>
  <r>
    <x v="121"/>
    <s v="0"/>
    <s v="2340000/0"/>
    <s v="PCRP/278200"/>
    <s v="Notes from Affiliate"/>
    <n v="-110680657"/>
  </r>
  <r>
    <x v="121"/>
    <s v="210100"/>
    <s v="TRADE ACCTS PAYABLE - RECONCILIATION ACC"/>
    <s v="PCRP/210100"/>
    <s v="A/P Reconciliation"/>
    <n v="0"/>
  </r>
  <r>
    <x v="122"/>
    <s v="0"/>
    <s v="2350000/0"/>
    <s v="PCRP/210552"/>
    <s v="Transm Pmts Rec-Othr"/>
    <n v="1217219.26"/>
  </r>
  <r>
    <x v="122"/>
    <s v="0"/>
    <s v="2350000/0"/>
    <s v="PCRP/230140"/>
    <s v="Customer Deposits"/>
    <n v="-31651087.300000004"/>
  </r>
  <r>
    <x v="122"/>
    <s v="0"/>
    <s v="2350000/0"/>
    <s v="PCRP/230145"/>
    <s v="Prj Dev Sec Deposits"/>
    <n v="0"/>
  </r>
  <r>
    <x v="122"/>
    <s v="0"/>
    <s v="2350000/0"/>
    <s v="PCRP/230160"/>
    <s v="Dep - OR Volum Prgm"/>
    <n v="-74490.399999999951"/>
  </r>
  <r>
    <x v="122"/>
    <s v="0"/>
    <s v="2350000/0"/>
    <s v="PCRP/230161"/>
    <s v="Depo-UT Solar Incent"/>
    <n v="-259468.88"/>
  </r>
  <r>
    <x v="122"/>
    <s v="0"/>
    <s v="2350000/0"/>
    <s v="PCRP/230195"/>
    <s v="I/C Tran Ser Dep-PPM"/>
    <n v="0"/>
  </r>
  <r>
    <x v="122"/>
    <s v="0"/>
    <s v="2350000/0"/>
    <s v="PCRP/230200"/>
    <s v="S-T Transm Dep-Cr Re"/>
    <n v="-75000"/>
  </r>
  <r>
    <x v="122"/>
    <s v="0"/>
    <s v="2350000/0"/>
    <s v="PCRP/289926"/>
    <s v="Tran Cust Dep-Future"/>
    <n v="-1605391.82"/>
  </r>
  <r>
    <x v="122"/>
    <s v="210552"/>
    <s v="&quot;Transm Payments Received-Studies, Other"/>
    <s v="PCRP/210552"/>
    <s v="Transm Pmts Rec-Othr"/>
    <n v="-4282926.88"/>
  </r>
  <r>
    <x v="123"/>
    <s v="0"/>
    <s v="CUST DEP - ACTIVE - UP&amp;L"/>
    <s v="PCRP/230145"/>
    <s v="Prj Dev Sec Deposits"/>
    <n v="-2561306"/>
  </r>
  <r>
    <x v="123"/>
    <s v="0"/>
    <s v="CUST DEP - ACTIVE - UP&amp;L"/>
    <s v="PCRP/230185"/>
    <s v="Counter Party Prepay"/>
    <n v="0"/>
  </r>
  <r>
    <x v="123"/>
    <s v="0"/>
    <s v="CUST DEP - ACTIVE - UP&amp;L"/>
    <s v="PCRP/230190"/>
    <s v="Margin Requirements"/>
    <n v="-400000"/>
  </r>
  <r>
    <x v="123"/>
    <s v="0"/>
    <s v="CUST DEP - ACTIVE - UP&amp;L"/>
    <s v="PCRP/230191"/>
    <s v="Marg Req Pay Netting"/>
    <n v="0"/>
  </r>
  <r>
    <x v="124"/>
    <s v="0"/>
    <s v="2360000/0"/>
    <s v="PCRP/116040"/>
    <s v="IntCo Tax Rec - PHI"/>
    <n v="0"/>
  </r>
  <r>
    <x v="124"/>
    <s v="0"/>
    <s v="2360000/0"/>
    <s v="PCRP/116041"/>
    <s v="IntCo St Tx Rec- PHI"/>
    <n v="0"/>
  </r>
  <r>
    <x v="124"/>
    <s v="0"/>
    <s v="2360000/0"/>
    <s v="PCRP/137103"/>
    <s v="FIN 48 DTA-Fed-Curr"/>
    <n v="0"/>
  </r>
  <r>
    <x v="124"/>
    <s v="0"/>
    <s v="2360000/0"/>
    <s v="PCRP/137104"/>
    <s v="FIN 48 DTA-St-Curr"/>
    <n v="0"/>
  </r>
  <r>
    <x v="124"/>
    <s v="0"/>
    <s v="2360000/0"/>
    <s v="PCRP/137806"/>
    <s v="Curr def fed tx corr"/>
    <n v="3102575"/>
  </r>
  <r>
    <x v="124"/>
    <s v="0"/>
    <s v="2360000/0"/>
    <s v="PCRP/137816"/>
    <s v="Curr def fed uncrtn"/>
    <n v="0"/>
  </r>
  <r>
    <x v="124"/>
    <s v="0"/>
    <s v="2360000/0"/>
    <s v="PCRP/137826"/>
    <s v="Curr def st tx corr"/>
    <n v="409084"/>
  </r>
  <r>
    <x v="124"/>
    <s v="0"/>
    <s v="2360000/0"/>
    <s v="PCRP/137836"/>
    <s v="Curr def st unctn tx"/>
    <n v="0"/>
  </r>
  <r>
    <x v="124"/>
    <s v="0"/>
    <s v="2360000/0"/>
    <s v="PCRP/146450"/>
    <s v="A/Amort-Capital Leas"/>
    <n v="0"/>
  </r>
  <r>
    <x v="124"/>
    <s v="0"/>
    <s v="2360000/0"/>
    <s v="PCRP/210731"/>
    <s v="I/Co Fd Tax Pay Even"/>
    <n v="0"/>
  </r>
  <r>
    <x v="124"/>
    <s v="0"/>
    <s v="2360000/0"/>
    <s v="PCRP/210732"/>
    <s v="I/Co Fd Tax Pay MEHC"/>
    <n v="0"/>
  </r>
  <r>
    <x v="124"/>
    <s v="0"/>
    <s v="2360000/0"/>
    <s v="PCRP/210733"/>
    <s v="I/Co St Tax Pay MEHC"/>
    <n v="0"/>
  </r>
  <r>
    <x v="124"/>
    <s v="0"/>
    <s v="2360000/0"/>
    <s v="PCRP/210734"/>
    <s v="I/Co St Tax Pay MEHC"/>
    <n v="0"/>
  </r>
  <r>
    <x v="124"/>
    <s v="0"/>
    <s v="2360000/0"/>
    <s v="PCRP/210750"/>
    <s v="InterCo Tax Pay-PHI"/>
    <n v="0"/>
  </r>
  <r>
    <x v="124"/>
    <s v="0"/>
    <s v="2360000/0"/>
    <s v="PCRP/210751"/>
    <s v="IntrCo St Tx Pay-PHI"/>
    <n v="0"/>
  </r>
  <r>
    <x v="124"/>
    <s v="0"/>
    <s v="2360000/0"/>
    <s v="PCRP/210761"/>
    <s v="IntrCo Fd Tx Pay-Evn"/>
    <n v="0"/>
  </r>
  <r>
    <x v="124"/>
    <s v="0"/>
    <s v="2360000/0"/>
    <s v="PCRP/210762"/>
    <s v="IntrCo Fd Tx Pay-Odd"/>
    <n v="0"/>
  </r>
  <r>
    <x v="124"/>
    <s v="0"/>
    <s v="2360000/0"/>
    <s v="PCRP/210763"/>
    <s v="IntrCo St Tx Pay-Evn"/>
    <n v="0"/>
  </r>
  <r>
    <x v="124"/>
    <s v="0"/>
    <s v="2360000/0"/>
    <s v="PCRP/210764"/>
    <s v="IntrCo St Tx Pay-Odd"/>
    <n v="0"/>
  </r>
  <r>
    <x v="124"/>
    <s v="0"/>
    <s v="2360000/0"/>
    <s v="PCRP/210791"/>
    <s v="IntrCo Tx Pay-FERC"/>
    <n v="0"/>
  </r>
  <r>
    <x v="124"/>
    <s v="0"/>
    <s v="2360000/0"/>
    <s v="PCRP/232500"/>
    <s v="Frnch/Lic Accr/Auto"/>
    <n v="0"/>
  </r>
  <r>
    <x v="124"/>
    <s v="0"/>
    <s v="2360000/0"/>
    <s v="PCRP/232501"/>
    <s v="Fran Lic Tx Accruals"/>
    <n v="-6186035.7800000003"/>
  </r>
  <r>
    <x v="124"/>
    <s v="0"/>
    <s v="2360000/0"/>
    <s v="PCRP/233001"/>
    <s v="OR - Property Tax"/>
    <n v="0"/>
  </r>
  <r>
    <x v="124"/>
    <s v="0"/>
    <s v="2360000/0"/>
    <s v="PCRP/233002"/>
    <s v="WA - Property Tax"/>
    <n v="-10290000"/>
  </r>
  <r>
    <x v="124"/>
    <s v="0"/>
    <s v="2360000/0"/>
    <s v="PCRP/233003"/>
    <s v="CA - Property Tax"/>
    <n v="0"/>
  </r>
  <r>
    <x v="124"/>
    <s v="0"/>
    <s v="2360000/0"/>
    <s v="PCRP/233004"/>
    <s v="UT - Property Tax"/>
    <n v="-559037.65"/>
  </r>
  <r>
    <x v="124"/>
    <s v="0"/>
    <s v="2360000/0"/>
    <s v="PCRP/233005"/>
    <s v="WY - Property Tax"/>
    <n v="-7489054.1500000004"/>
  </r>
  <r>
    <x v="124"/>
    <s v="0"/>
    <s v="2360000/0"/>
    <s v="PCRP/233006"/>
    <s v="ID - Property Tax"/>
    <n v="-2406766.98"/>
  </r>
  <r>
    <x v="124"/>
    <s v="0"/>
    <s v="2360000/0"/>
    <s v="PCRP/233007"/>
    <s v="MT - Property Tax"/>
    <n v="-2155917.1800000002"/>
  </r>
  <r>
    <x v="124"/>
    <s v="0"/>
    <s v="2360000/0"/>
    <s v="PCRP/233008"/>
    <s v="Navajo Possessory Ta"/>
    <n v="-19475.580000000002"/>
  </r>
  <r>
    <x v="124"/>
    <s v="0"/>
    <s v="2360000/0"/>
    <s v="PCRP/233009"/>
    <s v="Ute Possessory Tax"/>
    <n v="0"/>
  </r>
  <r>
    <x v="124"/>
    <s v="0"/>
    <s v="2360000/0"/>
    <s v="PCRP/233010"/>
    <s v="Sho-Ban Possessry Tx"/>
    <n v="0"/>
  </r>
  <r>
    <x v="124"/>
    <s v="0"/>
    <s v="2360000/0"/>
    <s v="PCRP/233011"/>
    <s v="Goshute Possessry Tx"/>
    <n v="0"/>
  </r>
  <r>
    <x v="124"/>
    <s v="0"/>
    <s v="2360000/0"/>
    <s v="PCRP/233012"/>
    <s v="CO - Property Tax"/>
    <n v="-2190000"/>
  </r>
  <r>
    <x v="124"/>
    <s v="0"/>
    <s v="2360000/0"/>
    <s v="PCRP/233013"/>
    <s v="NM - Property Tax"/>
    <n v="0"/>
  </r>
  <r>
    <x v="124"/>
    <s v="0"/>
    <s v="2360000/0"/>
    <s v="PCRP/233014"/>
    <s v="AZ - Property Tax"/>
    <n v="-1891463.88"/>
  </r>
  <r>
    <x v="124"/>
    <s v="0"/>
    <s v="2360000/0"/>
    <s v="PCRP/233015"/>
    <s v="Crow Possessory Tax"/>
    <n v="0"/>
  </r>
  <r>
    <x v="124"/>
    <s v="0"/>
    <s v="2360000/0"/>
    <s v="PCRP/233016"/>
    <s v="Umatilla Possesry Tx"/>
    <n v="0"/>
  </r>
  <r>
    <x v="124"/>
    <s v="0"/>
    <s v="2360000/0"/>
    <s v="PCRP/233017"/>
    <s v="NV - Property Tax"/>
    <n v="0"/>
  </r>
  <r>
    <x v="124"/>
    <s v="0"/>
    <s v="2360000/0"/>
    <s v="PCRP/233401"/>
    <s v="Oregon Unemp"/>
    <n v="0"/>
  </r>
  <r>
    <x v="124"/>
    <s v="0"/>
    <s v="2360000/0"/>
    <s v="PCRP/233402"/>
    <s v="Washington Unemp"/>
    <n v="0"/>
  </r>
  <r>
    <x v="124"/>
    <s v="0"/>
    <s v="2360000/0"/>
    <s v="PCRP/233403"/>
    <s v="Nevada Unemp Tax"/>
    <n v="0"/>
  </r>
  <r>
    <x v="124"/>
    <s v="0"/>
    <s v="2360000/0"/>
    <s v="PCRP/233404"/>
    <s v="Nevada Cep Tax"/>
    <n v="0"/>
  </r>
  <r>
    <x v="124"/>
    <s v="0"/>
    <s v="2360000/0"/>
    <s v="PCRP/233405"/>
    <s v="Nevada Business Tax"/>
    <n v="0"/>
  </r>
  <r>
    <x v="124"/>
    <s v="0"/>
    <s v="2360000/0"/>
    <s v="PCRP/233406"/>
    <s v="California Unemp"/>
    <n v="0"/>
  </r>
  <r>
    <x v="124"/>
    <s v="0"/>
    <s v="2360000/0"/>
    <s v="PCRP/233407"/>
    <s v="Texas Unemp"/>
    <n v="0"/>
  </r>
  <r>
    <x v="124"/>
    <s v="0"/>
    <s v="2360000/0"/>
    <s v="PCRP/233408"/>
    <s v="Idaho Unemp"/>
    <n v="0"/>
  </r>
  <r>
    <x v="124"/>
    <s v="0"/>
    <s v="2360000/0"/>
    <s v="PCRP/233409"/>
    <s v="Montana Unemp"/>
    <n v="0"/>
  </r>
  <r>
    <x v="124"/>
    <s v="0"/>
    <s v="2360000/0"/>
    <s v="PCRP/233410"/>
    <s v="Wyoming Employment"/>
    <n v="0"/>
  </r>
  <r>
    <x v="124"/>
    <s v="0"/>
    <s v="2360000/0"/>
    <s v="PCRP/233411"/>
    <s v="Montana Old Fund Tax"/>
    <n v="0"/>
  </r>
  <r>
    <x v="124"/>
    <s v="0"/>
    <s v="2360000/0"/>
    <s v="PCRP/233412"/>
    <s v="Wilsonville Payroll"/>
    <n v="0"/>
  </r>
  <r>
    <x v="124"/>
    <s v="0"/>
    <s v="2360000/0"/>
    <s v="PCRP/233413"/>
    <s v="Tri-Met Payroll Tax"/>
    <n v="0"/>
  </r>
  <r>
    <x v="124"/>
    <s v="0"/>
    <s v="2360000/0"/>
    <s v="PCRP/233414"/>
    <s v="Lane County Mass Tra"/>
    <n v="0"/>
  </r>
  <r>
    <x v="124"/>
    <s v="0"/>
    <s v="2360000/0"/>
    <s v="PCRP/233415"/>
    <s v="Utah Unemp Tax"/>
    <n v="0"/>
  </r>
  <r>
    <x v="124"/>
    <s v="0"/>
    <s v="2360000/0"/>
    <s v="PCRP/233416"/>
    <s v="California Employmen"/>
    <n v="0"/>
  </r>
  <r>
    <x v="124"/>
    <s v="0"/>
    <s v="2360000/0"/>
    <s v="PCRP/235200"/>
    <s v="Use Tax Payable"/>
    <n v="-623345.62"/>
  </r>
  <r>
    <x v="124"/>
    <s v="0"/>
    <s v="2360000/0"/>
    <s v="PCRP/235201"/>
    <s v="Accrual-S&amp;U Non Rec."/>
    <n v="0"/>
  </r>
  <r>
    <x v="124"/>
    <s v="0"/>
    <s v="2360000/0"/>
    <s v="PCRP/235203"/>
    <s v="Use Tax Clearing"/>
    <n v="-35780.54"/>
  </r>
  <r>
    <x v="124"/>
    <s v="0"/>
    <s v="2360000/0"/>
    <s v="PCRP/235205"/>
    <s v="Sales Tax Ref to Exe"/>
    <n v="0"/>
  </r>
  <r>
    <x v="124"/>
    <s v="0"/>
    <s v="2360000/0"/>
    <s v="PCRP/235210"/>
    <s v="Accr - Prop Tax"/>
    <n v="0"/>
  </r>
  <r>
    <x v="124"/>
    <s v="0"/>
    <s v="2360000/0"/>
    <s v="PCRP/235240"/>
    <s v="Mont Whsle Engy Tax"/>
    <n v="-44000"/>
  </r>
  <r>
    <x v="124"/>
    <s v="0"/>
    <s v="2360000/0"/>
    <s v="PCRP/235241"/>
    <s v="Accr MT Energy Licen"/>
    <n v="-62000"/>
  </r>
  <r>
    <x v="124"/>
    <s v="0"/>
    <s v="2360000/0"/>
    <s v="PCRP/235242"/>
    <s v="Accr WY Wind Gen Tax"/>
    <n v="-2027954"/>
  </r>
  <r>
    <x v="124"/>
    <s v="0"/>
    <s v="2360000/0"/>
    <s v="PCRP/235280"/>
    <s v="Accr - Extraction Tx"/>
    <n v="0"/>
  </r>
  <r>
    <x v="124"/>
    <s v="0"/>
    <s v="2360000/0"/>
    <s v="PCRP/235290"/>
    <s v="Accr - Sever Tax"/>
    <n v="0"/>
  </r>
  <r>
    <x v="124"/>
    <s v="0"/>
    <s v="2360000/0"/>
    <s v="PCRP/235301"/>
    <s v="Fed Exc Tax On Coal"/>
    <n v="-7385.16"/>
  </r>
  <r>
    <x v="124"/>
    <s v="0"/>
    <s v="2360000/0"/>
    <s v="PCRP/235302"/>
    <s v="Fed Exc Tax On Coal"/>
    <n v="0"/>
  </r>
  <r>
    <x v="124"/>
    <s v="0"/>
    <s v="2360000/0"/>
    <s v="PCRP/235303"/>
    <s v="Fed Exc Tax - Diesel"/>
    <n v="0"/>
  </r>
  <r>
    <x v="124"/>
    <s v="0"/>
    <s v="2360000/0"/>
    <s v="PCRP/235304"/>
    <s v="Fed Excise Tax On Co"/>
    <n v="0"/>
  </r>
  <r>
    <x v="124"/>
    <s v="0"/>
    <s v="2360000/0"/>
    <s v="PCRP/235310"/>
    <s v="Accr - B&amp;O Tax"/>
    <n v="0"/>
  </r>
  <r>
    <x v="124"/>
    <s v="0"/>
    <s v="2360000/0"/>
    <s v="PCRP/235320"/>
    <s v="Accr - Black Lung Ta"/>
    <n v="0"/>
  </r>
  <r>
    <x v="124"/>
    <s v="0"/>
    <s v="2360000/0"/>
    <s v="PCRP/240300"/>
    <s v="Prov Soc Sec Tax"/>
    <n v="-582022.51"/>
  </r>
  <r>
    <x v="124"/>
    <s v="0"/>
    <s v="2360000/0"/>
    <s v="PCRP/240305"/>
    <s v="Prov Medicare Tax"/>
    <n v="-124115.58"/>
  </r>
  <r>
    <x v="124"/>
    <s v="0"/>
    <s v="2360000/0"/>
    <s v="PCRP/240310"/>
    <s v="Prov Unemp Tax"/>
    <n v="-50838.57"/>
  </r>
  <r>
    <x v="124"/>
    <s v="0"/>
    <s v="2360000/0"/>
    <s v="PCRP/240311"/>
    <s v="Accrued Unemp Tax-CA"/>
    <n v="-2207.09"/>
  </r>
  <r>
    <x v="124"/>
    <s v="0"/>
    <s v="2360000/0"/>
    <s v="PCRP/240312"/>
    <s v="Accrued Unemp Tax-ID"/>
    <n v="-1422.92"/>
  </r>
  <r>
    <x v="124"/>
    <s v="0"/>
    <s v="2360000/0"/>
    <s v="PCRP/240313"/>
    <s v="Accrued Unemp Tax-OR"/>
    <n v="-53901.91"/>
  </r>
  <r>
    <x v="124"/>
    <s v="0"/>
    <s v="2360000/0"/>
    <s v="PCRP/240314"/>
    <s v="Accrued Unemp Tax-UT"/>
    <n v="-12422.630000000001"/>
  </r>
  <r>
    <x v="124"/>
    <s v="0"/>
    <s v="2360000/0"/>
    <s v="PCRP/240315"/>
    <s v="Accrued Unemp Tax-WA"/>
    <n v="-1921.46"/>
  </r>
  <r>
    <x v="124"/>
    <s v="0"/>
    <s v="2360000/0"/>
    <s v="PCRP/240316"/>
    <s v="Accrued Unemp Tax-WY"/>
    <n v="-5156.51"/>
  </r>
  <r>
    <x v="124"/>
    <s v="0"/>
    <s v="2360000/0"/>
    <s v="PCRP/240317"/>
    <s v="Accrued Unemp Tax-MT"/>
    <n v="0"/>
  </r>
  <r>
    <x v="124"/>
    <s v="0"/>
    <s v="2360000/0"/>
    <s v="PCRP/240318"/>
    <s v="Accrued Unemp Tax-MI"/>
    <n v="0"/>
  </r>
  <r>
    <x v="124"/>
    <s v="0"/>
    <s v="2360000/0"/>
    <s v="PCRP/240324"/>
    <s v="Undercollected Fran"/>
    <n v="0"/>
  </r>
  <r>
    <x v="124"/>
    <s v="0"/>
    <s v="2360000/0"/>
    <s v="PCRP/240341"/>
    <s v="WA Rev Tax-w/ Unbill"/>
    <n v="0"/>
  </r>
  <r>
    <x v="124"/>
    <s v="0"/>
    <s v="2360000/0"/>
    <s v="PCRP/240342"/>
    <s v="Utah Gross Receipts"/>
    <n v="0"/>
  </r>
  <r>
    <x v="124"/>
    <s v="0"/>
    <s v="2360000/0"/>
    <s v="PCRP/240346"/>
    <s v="Utah Special Fuel Ta"/>
    <n v="0"/>
  </r>
  <r>
    <x v="124"/>
    <s v="0"/>
    <s v="2360000/0"/>
    <s v="PCRP/240348"/>
    <s v="Idaho Road Use Tax"/>
    <n v="0"/>
  </r>
  <r>
    <x v="124"/>
    <s v="0"/>
    <s v="2360000/0"/>
    <s v="PCRP/240349"/>
    <s v="Wyoming Motor Vehicl"/>
    <n v="0"/>
  </r>
  <r>
    <x v="124"/>
    <s v="0"/>
    <s v="2360000/0"/>
    <s v="PCRP/240354"/>
    <s v="Acc Pay Tax-Transit"/>
    <n v="-427224.92"/>
  </r>
  <r>
    <x v="124"/>
    <s v="0"/>
    <s v="2360000/0"/>
    <s v="PCRP/240355"/>
    <s v="Acc Pay Tax-Transit"/>
    <n v="0"/>
  </r>
  <r>
    <x v="124"/>
    <s v="0"/>
    <s v="2360000/0"/>
    <s v="PCRP/240390"/>
    <s v="Prov Misc Tax-Other"/>
    <n v="0"/>
  </r>
  <r>
    <x v="124"/>
    <s v="0"/>
    <s v="2360000/0"/>
    <s v="PCRP/240391"/>
    <s v="Utah Environmental T"/>
    <n v="0"/>
  </r>
  <r>
    <x v="124"/>
    <s v="0"/>
    <s v="2360000/0"/>
    <s v="PCRP/240392"/>
    <s v="Idaho Kwh Tax"/>
    <n v="-17016.18"/>
  </r>
  <r>
    <x v="124"/>
    <s v="0"/>
    <s v="2360000/0"/>
    <s v="PCRP/240393"/>
    <s v="Wyoming Environmenta"/>
    <n v="0"/>
  </r>
  <r>
    <x v="124"/>
    <s v="0"/>
    <s v="2360000/0"/>
    <s v="PCRP/240394"/>
    <s v="Navajo Sales Tax"/>
    <n v="0"/>
  </r>
  <r>
    <x v="124"/>
    <s v="0"/>
    <s v="2360000/0"/>
    <s v="PCRP/240395"/>
    <s v="Washington Undergrou"/>
    <n v="0"/>
  </r>
  <r>
    <x v="124"/>
    <s v="0"/>
    <s v="2360000/0"/>
    <s v="PCRP/240396"/>
    <s v="Oregon Underground S"/>
    <n v="0"/>
  </r>
  <r>
    <x v="124"/>
    <s v="0"/>
    <s v="2360000/0"/>
    <s v="PCRP/240501"/>
    <s v="Wash Public Utility"/>
    <n v="-1325000"/>
  </r>
  <r>
    <x v="124"/>
    <s v="0"/>
    <s v="2360000/0"/>
    <s v="PCRP/240502"/>
    <s v="Wash Business/Occupa"/>
    <n v="-2714.08"/>
  </r>
  <r>
    <x v="124"/>
    <s v="0"/>
    <s v="2360000/0"/>
    <s v="PCRP/240503"/>
    <s v="Wash Wholesaling Tax"/>
    <n v="0"/>
  </r>
  <r>
    <x v="124"/>
    <s v="0"/>
    <s v="2360000/0"/>
    <s v="PCRP/240504"/>
    <s v="Wash Retailing Tax"/>
    <n v="0"/>
  </r>
  <r>
    <x v="124"/>
    <s v="0"/>
    <s v="2360000/0"/>
    <s v="PCRP/240505"/>
    <s v="Wash Extracting Tax"/>
    <n v="0"/>
  </r>
  <r>
    <x v="124"/>
    <s v="0"/>
    <s v="2360000/0"/>
    <s v="PCRP/240506"/>
    <s v="Wash Extracting For"/>
    <n v="0"/>
  </r>
  <r>
    <x v="124"/>
    <s v="0"/>
    <s v="2360000/0"/>
    <s v="PCRP/240507"/>
    <s v="California Environme"/>
    <n v="0"/>
  </r>
  <r>
    <x v="124"/>
    <s v="0"/>
    <s v="2360000/0"/>
    <s v="PCRP/240508"/>
    <s v="Arizona Intrastate T"/>
    <n v="0"/>
  </r>
  <r>
    <x v="124"/>
    <s v="0"/>
    <s v="2360000/0"/>
    <s v="PCRP/240510"/>
    <s v="WA Natrl Gas Use Tax"/>
    <n v="-354167.89"/>
  </r>
  <r>
    <x v="124"/>
    <s v="0"/>
    <s v="2360000/0"/>
    <s v="PCRP/241001"/>
    <s v="Accum Fed Envir-Supe"/>
    <n v="0"/>
  </r>
  <r>
    <x v="124"/>
    <s v="0"/>
    <s v="2360000/0"/>
    <s v="PCRP/241002"/>
    <s v="Fed Inc Tax"/>
    <n v="0"/>
  </r>
  <r>
    <x v="124"/>
    <s v="0"/>
    <s v="2360000/0"/>
    <s v="PCRP/241003"/>
    <s v="DSR Federal Tax"/>
    <n v="0"/>
  </r>
  <r>
    <x v="124"/>
    <s v="0"/>
    <s v="2360000/0"/>
    <s v="PCRP/241005"/>
    <s v="PIMI Fed Inc Tax"/>
    <n v="0"/>
  </r>
  <r>
    <x v="124"/>
    <s v="0"/>
    <s v="2360000/0"/>
    <s v="PCRP/241064"/>
    <s v="PMI Fed Income Tax"/>
    <n v="0"/>
  </r>
  <r>
    <x v="124"/>
    <s v="0"/>
    <s v="2360000/0"/>
    <s v="PCRP/241065"/>
    <s v="DSR Fed Income Tax"/>
    <n v="0"/>
  </r>
  <r>
    <x v="124"/>
    <s v="0"/>
    <s v="2360000/0"/>
    <s v="PCRP/241806"/>
    <s v="Cur fed tax cor liab"/>
    <n v="0"/>
  </r>
  <r>
    <x v="124"/>
    <s v="0"/>
    <s v="2360000/0"/>
    <s v="PCRP/241816"/>
    <s v="Cur fed uncrtn tx ps"/>
    <n v="0"/>
  </r>
  <r>
    <x v="124"/>
    <s v="0"/>
    <s v="2360000/0"/>
    <s v="PCRP/241826"/>
    <s v="Curr st tax cor liab"/>
    <n v="0"/>
  </r>
  <r>
    <x v="124"/>
    <s v="0"/>
    <s v="2360000/0"/>
    <s v="PCRP/241836"/>
    <s v="Cur st uncrtn tx pos"/>
    <n v="0"/>
  </r>
  <r>
    <x v="124"/>
    <s v="0"/>
    <s v="2360000/0"/>
    <s v="PCRP/241951"/>
    <s v="Curr Fed/St Inc Tax"/>
    <n v="0"/>
  </r>
  <r>
    <x v="124"/>
    <s v="0"/>
    <s v="2360000/0"/>
    <s v="PCRP/241952"/>
    <s v="Cr Fed/St In Tx(PHI)"/>
    <n v="0"/>
  </r>
  <r>
    <x v="124"/>
    <s v="0"/>
    <s v="2360000/0"/>
    <s v="PCRP/241953"/>
    <s v="FIN 48 Liab-Fed Curr"/>
    <n v="0"/>
  </r>
  <r>
    <x v="124"/>
    <s v="0"/>
    <s v="2360000/0"/>
    <s v="PCRP/241954"/>
    <s v="FIN 48 Liab-St-Curr"/>
    <n v="0"/>
  </r>
  <r>
    <x v="124"/>
    <s v="0"/>
    <s v="2360000/0"/>
    <s v="PCRP/241956"/>
    <s v="Cntr Cr Fed-Tax-IRHI"/>
    <n v="0"/>
  </r>
  <r>
    <x v="124"/>
    <s v="0"/>
    <s v="2360000/0"/>
    <s v="PCRP/241958"/>
    <s v="Cntr Cur St Tax-IRHI"/>
    <n v="0"/>
  </r>
  <r>
    <x v="124"/>
    <s v="0"/>
    <s v="2360000/0"/>
    <s v="PCRP/243000"/>
    <s v="Prov Income tax-Stat"/>
    <n v="0"/>
  </r>
  <r>
    <x v="124"/>
    <s v="0"/>
    <s v="2360000/0"/>
    <s v="PCRP/243003"/>
    <s v="AZ State Income Tax"/>
    <n v="0"/>
  </r>
  <r>
    <x v="124"/>
    <s v="0"/>
    <s v="2360000/0"/>
    <s v="PCRP/243005"/>
    <s v="CA State Income Tax"/>
    <n v="0"/>
  </r>
  <r>
    <x v="124"/>
    <s v="0"/>
    <s v="2360000/0"/>
    <s v="PCRP/243012"/>
    <s v="ID State Income Tax"/>
    <n v="0"/>
  </r>
  <r>
    <x v="124"/>
    <s v="0"/>
    <s v="2360000/0"/>
    <s v="PCRP/243026"/>
    <s v="MT State Income Tax"/>
    <n v="0"/>
  </r>
  <r>
    <x v="124"/>
    <s v="0"/>
    <s v="2360000/0"/>
    <s v="PCRP/243031"/>
    <s v="NM State Income Tax"/>
    <n v="0"/>
  </r>
  <r>
    <x v="124"/>
    <s v="0"/>
    <s v="2360000/0"/>
    <s v="PCRP/243037"/>
    <s v="OR State Income Tax"/>
    <n v="0"/>
  </r>
  <r>
    <x v="124"/>
    <s v="0"/>
    <s v="2360000/0"/>
    <s v="PCRP/243044"/>
    <s v="UT State Income Tax"/>
    <n v="0"/>
  </r>
  <r>
    <x v="124"/>
    <s v="0"/>
    <s v="2360000/0"/>
    <s v="PCRP/243047"/>
    <s v="Washington D.C. Inc"/>
    <n v="0"/>
  </r>
  <r>
    <x v="124"/>
    <s v="0"/>
    <s v="2360000/0"/>
    <s v="PCRP/243052"/>
    <s v="City of PDX Inc Tax"/>
    <n v="0"/>
  </r>
  <r>
    <x v="124"/>
    <s v="0"/>
    <s v="2360000/0"/>
    <s v="PCRP/243053"/>
    <s v="Multnomah Income Tax"/>
    <n v="0"/>
  </r>
  <r>
    <x v="124"/>
    <s v="0"/>
    <s v="2360000/0"/>
    <s v="PCRP/245943"/>
    <s v="Wash Public Util Tax"/>
    <n v="0"/>
  </r>
  <r>
    <x v="124"/>
    <s v="0"/>
    <s v="2360000/0"/>
    <s v="PCRP/248094"/>
    <s v="Accrued Fees -OR DOE"/>
    <n v="0"/>
  </r>
  <r>
    <x v="124"/>
    <s v="0"/>
    <s v="2360000/0"/>
    <s v="PCRP/284806"/>
    <s v="Non-cur fed tax corr"/>
    <n v="-7459516"/>
  </r>
  <r>
    <x v="124"/>
    <s v="0"/>
    <s v="2360000/0"/>
    <s v="PCRP/284816"/>
    <s v="Non-curr fed uncr tx"/>
    <n v="-10899378"/>
  </r>
  <r>
    <x v="124"/>
    <s v="0"/>
    <s v="2360000/0"/>
    <s v="PCRP/284826"/>
    <s v="Non-cur st tax corr"/>
    <n v="-967606"/>
  </r>
  <r>
    <x v="124"/>
    <s v="0"/>
    <s v="2360000/0"/>
    <s v="PCRP/284836"/>
    <s v="Non-cur st uncer tx"/>
    <n v="-1413805"/>
  </r>
  <r>
    <x v="124"/>
    <s v="0"/>
    <s v="2360000/0"/>
    <s v="PCRP/287793"/>
    <s v="FIN 48 DTL-Fed-NonCu"/>
    <n v="0"/>
  </r>
  <r>
    <x v="124"/>
    <s v="0"/>
    <s v="2360000/0"/>
    <s v="PCRP/287794"/>
    <s v="FIN 48 DTL-St-NonCu"/>
    <n v="0"/>
  </r>
  <r>
    <x v="124"/>
    <s v="0"/>
    <s v="2360000/0"/>
    <s v="PCRP/287806"/>
    <s v="Non-cur def fed tx"/>
    <n v="7553778"/>
  </r>
  <r>
    <x v="124"/>
    <s v="0"/>
    <s v="2360000/0"/>
    <s v="PCRP/287816"/>
    <s v="Non-cur def fed tx"/>
    <n v="10878471"/>
  </r>
  <r>
    <x v="124"/>
    <s v="0"/>
    <s v="2360000/0"/>
    <s v="PCRP/287826"/>
    <s v="Non-cur def st tx"/>
    <n v="981581"/>
  </r>
  <r>
    <x v="124"/>
    <s v="0"/>
    <s v="2360000/0"/>
    <s v="PCRP/287836"/>
    <s v="Non-cur def st uncrn"/>
    <n v="1413805"/>
  </r>
  <r>
    <x v="124"/>
    <s v="0"/>
    <s v="2360000/0"/>
    <s v="PCRP/287951"/>
    <s v="N Cr Fd/St In Tx Pay"/>
    <n v="0"/>
  </r>
  <r>
    <x v="124"/>
    <s v="0"/>
    <s v="2360000/0"/>
    <s v="PCRP/287953"/>
    <s v="FIN 48 Liab-Fed NonC"/>
    <n v="0"/>
  </r>
  <r>
    <x v="124"/>
    <s v="0"/>
    <s v="2360000/0"/>
    <s v="PCRP/287954"/>
    <s v="FIN 48 Liab-St-NonCu"/>
    <n v="0"/>
  </r>
  <r>
    <x v="124"/>
    <s v="116806"/>
    <s v="Current federal tax correction asset"/>
    <s v="PCRP/116806"/>
    <s v="Cur fed tx cor asset"/>
    <n v="-3324886"/>
  </r>
  <r>
    <x v="124"/>
    <s v="116826"/>
    <s v="Current state tax correction asset"/>
    <s v="PCRP/116826"/>
    <s v="Curr state tax corre"/>
    <n v="-443571"/>
  </r>
  <r>
    <x v="125"/>
    <s v="0"/>
    <s v="2370000/0"/>
    <s v="PCRP/238000"/>
    <s v="Accr - Interest"/>
    <n v="0"/>
  </r>
  <r>
    <x v="125"/>
    <s v="0"/>
    <s v="2370000/0"/>
    <s v="PCRP/238001"/>
    <s v="8.271% FMB C-U (REA)"/>
    <n v="0"/>
  </r>
  <r>
    <x v="125"/>
    <s v="0"/>
    <s v="2370000/0"/>
    <s v="PCRP/238002"/>
    <s v="7.978% FMB C-U Ser ("/>
    <n v="0"/>
  </r>
  <r>
    <x v="125"/>
    <s v="0"/>
    <s v="2370000/0"/>
    <s v="PCRP/238003"/>
    <s v="8.493% FMB C-U Ser ("/>
    <n v="0"/>
  </r>
  <r>
    <x v="125"/>
    <s v="0"/>
    <s v="2370000/0"/>
    <s v="PCRP/238004"/>
    <s v="8.797% FMB C-U Ser ("/>
    <n v="0"/>
  </r>
  <r>
    <x v="125"/>
    <s v="0"/>
    <s v="2370000/0"/>
    <s v="PCRP/238005"/>
    <s v="8.734% FMB C-U Ser ("/>
    <n v="0"/>
  </r>
  <r>
    <x v="125"/>
    <s v="0"/>
    <s v="2370000/0"/>
    <s v="PCRP/238006"/>
    <s v="8.294% FMB C-U Ser ("/>
    <n v="-86630.830000000075"/>
  </r>
  <r>
    <x v="125"/>
    <s v="0"/>
    <s v="2370000/0"/>
    <s v="PCRP/238007"/>
    <s v="8.635% FMB C-U Ser ("/>
    <n v="-69965.090000000026"/>
  </r>
  <r>
    <x v="125"/>
    <s v="0"/>
    <s v="2370000/0"/>
    <s v="PCRP/238008"/>
    <s v="8.470% FMB C-U Ser ("/>
    <n v="-101195.33000000002"/>
  </r>
  <r>
    <x v="125"/>
    <s v="0"/>
    <s v="2370000/0"/>
    <s v="PCRP/238009"/>
    <s v="6 3/4% FMB Due 4/1/2"/>
    <n v="0"/>
  </r>
  <r>
    <x v="125"/>
    <s v="0"/>
    <s v="2370000/0"/>
    <s v="PCRP/238010"/>
    <s v="5.65% FMB Due 11/1/2"/>
    <n v="0"/>
  </r>
  <r>
    <x v="125"/>
    <s v="0"/>
    <s v="2370000/0"/>
    <s v="PCRP/238011"/>
    <s v="FMB - 9.5% Due 5-20-"/>
    <n v="0"/>
  </r>
  <r>
    <x v="125"/>
    <s v="0"/>
    <s v="2370000/0"/>
    <s v="PCRP/238012"/>
    <s v="FMB - 9.5% Due 6/1/9"/>
    <n v="0"/>
  </r>
  <r>
    <x v="125"/>
    <s v="0"/>
    <s v="2370000/0"/>
    <s v="PCRP/238013"/>
    <s v="FMB - 9.5% Due 6-1-9"/>
    <n v="0"/>
  </r>
  <r>
    <x v="125"/>
    <s v="0"/>
    <s v="2370000/0"/>
    <s v="PCRP/238014"/>
    <s v="FMB - 9.48% Due 5-25"/>
    <n v="0"/>
  </r>
  <r>
    <x v="125"/>
    <s v="0"/>
    <s v="2370000/0"/>
    <s v="PCRP/238015"/>
    <s v="FMB - 9.4% Due 6-15-"/>
    <n v="0"/>
  </r>
  <r>
    <x v="125"/>
    <s v="0"/>
    <s v="2370000/0"/>
    <s v="PCRP/238016"/>
    <s v="FMB - 8.59% Due 9-1-"/>
    <n v="0"/>
  </r>
  <r>
    <x v="125"/>
    <s v="0"/>
    <s v="2370000/0"/>
    <s v="PCRP/238017"/>
    <s v="FMB - 8.55% Due 8-10"/>
    <n v="0"/>
  </r>
  <r>
    <x v="125"/>
    <s v="0"/>
    <s v="2370000/0"/>
    <s v="PCRP/238018"/>
    <s v="MTN Ser B 8.90% Due"/>
    <n v="0"/>
  </r>
  <r>
    <x v="125"/>
    <s v="0"/>
    <s v="2370000/0"/>
    <s v="PCRP/238019"/>
    <s v="MTN Ser B 8.90% Due"/>
    <n v="0"/>
  </r>
  <r>
    <x v="125"/>
    <s v="0"/>
    <s v="2370000/0"/>
    <s v="PCRP/238020"/>
    <s v="MTN Ser B 8.88% Due"/>
    <n v="0"/>
  </r>
  <r>
    <x v="125"/>
    <s v="0"/>
    <s v="2370000/0"/>
    <s v="PCRP/238021"/>
    <s v="MTN Ser B 8.90% Due"/>
    <n v="0"/>
  </r>
  <r>
    <x v="125"/>
    <s v="0"/>
    <s v="2370000/0"/>
    <s v="PCRP/238022"/>
    <s v="MTN Ser.C 9% Due 9/1"/>
    <n v="0"/>
  </r>
  <r>
    <x v="125"/>
    <s v="0"/>
    <s v="2370000/0"/>
    <s v="PCRP/238023"/>
    <s v="MTN Ser.A 9.10% Due"/>
    <n v="0"/>
  </r>
  <r>
    <x v="125"/>
    <s v="0"/>
    <s v="2370000/0"/>
    <s v="PCRP/238024"/>
    <s v="MTN Ser.C 9.12% Due"/>
    <n v="0"/>
  </r>
  <r>
    <x v="125"/>
    <s v="0"/>
    <s v="2370000/0"/>
    <s v="PCRP/238025"/>
    <s v="MTN Ser.C 9.12% Due"/>
    <n v="0"/>
  </r>
  <r>
    <x v="125"/>
    <s v="0"/>
    <s v="2370000/0"/>
    <s v="PCRP/238026"/>
    <s v="MTN Ser.B 9.06% Due"/>
    <n v="0"/>
  </r>
  <r>
    <x v="125"/>
    <s v="0"/>
    <s v="2370000/0"/>
    <s v="PCRP/238027"/>
    <s v="MTN Ser.C 9.15% Due"/>
    <n v="0"/>
  </r>
  <r>
    <x v="125"/>
    <s v="0"/>
    <s v="2370000/0"/>
    <s v="PCRP/238028"/>
    <s v="MTN Ser.B 9.17% Due"/>
    <n v="0"/>
  </r>
  <r>
    <x v="125"/>
    <s v="0"/>
    <s v="2370000/0"/>
    <s v="PCRP/238029"/>
    <s v="MTN Ser.C 9.06% Due"/>
    <n v="0"/>
  </r>
  <r>
    <x v="125"/>
    <s v="0"/>
    <s v="2370000/0"/>
    <s v="PCRP/238030"/>
    <s v="MTN Ser.C 9.09% Due"/>
    <n v="0"/>
  </r>
  <r>
    <x v="125"/>
    <s v="0"/>
    <s v="2370000/0"/>
    <s v="PCRP/238031"/>
    <s v="MTN Ser.C 9.10% Due"/>
    <n v="0"/>
  </r>
  <r>
    <x v="125"/>
    <s v="0"/>
    <s v="2370000/0"/>
    <s v="PCRP/238032"/>
    <s v="MTN Ser.C 8.99% Due"/>
    <n v="0"/>
  </r>
  <r>
    <x v="125"/>
    <s v="0"/>
    <s v="2370000/0"/>
    <s v="PCRP/238033"/>
    <s v="MTN Ser.C 9.00% Due"/>
    <n v="0"/>
  </r>
  <r>
    <x v="125"/>
    <s v="0"/>
    <s v="2370000/0"/>
    <s v="PCRP/238034"/>
    <s v="MTN Ser.B 9.00% Due"/>
    <n v="0"/>
  </r>
  <r>
    <x v="125"/>
    <s v="0"/>
    <s v="2370000/0"/>
    <s v="PCRP/238035"/>
    <s v="MTN Ser.C 9.15% Due"/>
    <n v="0"/>
  </r>
  <r>
    <x v="125"/>
    <s v="0"/>
    <s v="2370000/0"/>
    <s v="PCRP/238036"/>
    <s v="MTN Ser.C 8.95% Due"/>
    <n v="0"/>
  </r>
  <r>
    <x v="125"/>
    <s v="0"/>
    <s v="2370000/0"/>
    <s v="PCRP/238037"/>
    <s v="MTN Ser.C 8.95% Due"/>
    <n v="0"/>
  </r>
  <r>
    <x v="125"/>
    <s v="0"/>
    <s v="2370000/0"/>
    <s v="PCRP/238038"/>
    <s v="MTN Ser.C 8.92% Due"/>
    <n v="0"/>
  </r>
  <r>
    <x v="125"/>
    <s v="0"/>
    <s v="2370000/0"/>
    <s v="PCRP/238039"/>
    <s v="MTN Ser.C 8.53% Due"/>
    <n v="-426500"/>
  </r>
  <r>
    <x v="125"/>
    <s v="0"/>
    <s v="2370000/0"/>
    <s v="PCRP/238040"/>
    <s v="MTN Ser.C 8.29% Due"/>
    <n v="0"/>
  </r>
  <r>
    <x v="125"/>
    <s v="0"/>
    <s v="2370000/0"/>
    <s v="PCRP/238041"/>
    <s v="MTN Ser.C 8.375% Due"/>
    <n v="-139583.33000000002"/>
  </r>
  <r>
    <x v="125"/>
    <s v="0"/>
    <s v="2370000/0"/>
    <s v="PCRP/238042"/>
    <s v="MTN Ser.C 8.26% Due"/>
    <n v="-137666.66999999998"/>
  </r>
  <r>
    <x v="125"/>
    <s v="0"/>
    <s v="2370000/0"/>
    <s v="PCRP/238043"/>
    <s v="MTN Ser.C 8.27% Due"/>
    <n v="-110266.67"/>
  </r>
  <r>
    <x v="125"/>
    <s v="0"/>
    <s v="2370000/0"/>
    <s v="PCRP/238044"/>
    <s v="MTN Ser.C 8.26% Due"/>
    <n v="0"/>
  </r>
  <r>
    <x v="125"/>
    <s v="0"/>
    <s v="2370000/0"/>
    <s v="PCRP/238045"/>
    <s v="MTN Ser.C 7.67% Due"/>
    <n v="0"/>
  </r>
  <r>
    <x v="125"/>
    <s v="0"/>
    <s v="2370000/0"/>
    <s v="PCRP/238046"/>
    <s v="MTN Ser.C 8.28% Due"/>
    <n v="0"/>
  </r>
  <r>
    <x v="125"/>
    <s v="0"/>
    <s v="2370000/0"/>
    <s v="PCRP/238047"/>
    <s v="MTN Ser.C 8.25% Due"/>
    <n v="0"/>
  </r>
  <r>
    <x v="125"/>
    <s v="0"/>
    <s v="2370000/0"/>
    <s v="PCRP/238048"/>
    <s v="MTN Ser.D 7.86% Due"/>
    <n v="0"/>
  </r>
  <r>
    <x v="125"/>
    <s v="0"/>
    <s v="2370000/0"/>
    <s v="PCRP/238049"/>
    <s v="MTN Ser.D 7.81% Due"/>
    <n v="0"/>
  </r>
  <r>
    <x v="125"/>
    <s v="0"/>
    <s v="2370000/0"/>
    <s v="PCRP/238050"/>
    <s v="MTN Ser.D 7.46% Due"/>
    <n v="0"/>
  </r>
  <r>
    <x v="125"/>
    <s v="0"/>
    <s v="2370000/0"/>
    <s v="PCRP/238051"/>
    <s v="MTN Ser.D 7.45% Due"/>
    <n v="0"/>
  </r>
  <r>
    <x v="125"/>
    <s v="0"/>
    <s v="2370000/0"/>
    <s v="PCRP/238052"/>
    <s v="MTN Ser.D 7.79% Due"/>
    <n v="0"/>
  </r>
  <r>
    <x v="125"/>
    <s v="0"/>
    <s v="2370000/0"/>
    <s v="PCRP/238053"/>
    <s v="MTN Ser.D 7.40% Due"/>
    <n v="0"/>
  </r>
  <r>
    <x v="125"/>
    <s v="0"/>
    <s v="2370000/0"/>
    <s v="PCRP/238054"/>
    <s v="MTN Ser.D 7.40% Due"/>
    <n v="0"/>
  </r>
  <r>
    <x v="125"/>
    <s v="0"/>
    <s v="2370000/0"/>
    <s v="PCRP/238055"/>
    <s v="MTN Ser.D 7.75% Due"/>
    <n v="0"/>
  </r>
  <r>
    <x v="125"/>
    <s v="0"/>
    <s v="2370000/0"/>
    <s v="PCRP/238056"/>
    <s v="MTN Ser.D 7.45% Due"/>
    <n v="0"/>
  </r>
  <r>
    <x v="125"/>
    <s v="0"/>
    <s v="2370000/0"/>
    <s v="PCRP/238057"/>
    <s v="MTN Ser.D 7.50% Due"/>
    <n v="0"/>
  </r>
  <r>
    <x v="125"/>
    <s v="0"/>
    <s v="2370000/0"/>
    <s v="PCRP/238058"/>
    <s v="MTN Ser.D 7.49% Due"/>
    <n v="0"/>
  </r>
  <r>
    <x v="125"/>
    <s v="0"/>
    <s v="2370000/0"/>
    <s v="PCRP/238059"/>
    <s v="MTN Ser.D 7.35% Due"/>
    <n v="0"/>
  </r>
  <r>
    <x v="125"/>
    <s v="0"/>
    <s v="2370000/0"/>
    <s v="PCRP/238060"/>
    <s v="MTN Ser.D 7.45% Due"/>
    <n v="0"/>
  </r>
  <r>
    <x v="125"/>
    <s v="0"/>
    <s v="2370000/0"/>
    <s v="PCRP/238061"/>
    <s v="MTN Ser.D 7.45% Due"/>
    <n v="0"/>
  </r>
  <r>
    <x v="125"/>
    <s v="0"/>
    <s v="2370000/0"/>
    <s v="PCRP/238062"/>
    <s v="MTN Ser.D 7.54% Due"/>
    <n v="0"/>
  </r>
  <r>
    <x v="125"/>
    <s v="0"/>
    <s v="2370000/0"/>
    <s v="PCRP/238063"/>
    <s v="MTN Ser.D 7.20% Due"/>
    <n v="0"/>
  </r>
  <r>
    <x v="125"/>
    <s v="0"/>
    <s v="2370000/0"/>
    <s v="PCRP/238064"/>
    <s v="MTN Ser.D 7.20% Due"/>
    <n v="0"/>
  </r>
  <r>
    <x v="125"/>
    <s v="0"/>
    <s v="2370000/0"/>
    <s v="PCRP/238065"/>
    <s v="MTN Ser.D 7.20% Due"/>
    <n v="0"/>
  </r>
  <r>
    <x v="125"/>
    <s v="0"/>
    <s v="2370000/0"/>
    <s v="PCRP/238066"/>
    <s v="MTN Ser.D 7.20% Due"/>
    <n v="0"/>
  </r>
  <r>
    <x v="125"/>
    <s v="0"/>
    <s v="2370000/0"/>
    <s v="PCRP/238067"/>
    <s v="MTN Ser.D 7.18% Due"/>
    <n v="0"/>
  </r>
  <r>
    <x v="125"/>
    <s v="0"/>
    <s v="2370000/0"/>
    <s v="PCRP/238068"/>
    <s v="MTN Ser.D 7.18% Due"/>
    <n v="0"/>
  </r>
  <r>
    <x v="125"/>
    <s v="0"/>
    <s v="2370000/0"/>
    <s v="PCRP/238069"/>
    <s v="MTN Ser.D 7.12% Due"/>
    <n v="0"/>
  </r>
  <r>
    <x v="125"/>
    <s v="0"/>
    <s v="2370000/0"/>
    <s v="PCRP/238070"/>
    <s v="MTN Ser.E 7.32% Due"/>
    <n v="0"/>
  </r>
  <r>
    <x v="125"/>
    <s v="0"/>
    <s v="2370000/0"/>
    <s v="PCRP/238071"/>
    <s v="MTN Ser.E 7.25% Due"/>
    <n v="0"/>
  </r>
  <r>
    <x v="125"/>
    <s v="0"/>
    <s v="2370000/0"/>
    <s v="PCRP/238072"/>
    <s v="MTN Ser.E 7.25% Due"/>
    <n v="0"/>
  </r>
  <r>
    <x v="125"/>
    <s v="0"/>
    <s v="2370000/0"/>
    <s v="PCRP/238073"/>
    <s v="MTN Ser.E 6.86% Due"/>
    <n v="0"/>
  </r>
  <r>
    <x v="125"/>
    <s v="0"/>
    <s v="2370000/0"/>
    <s v="PCRP/238074"/>
    <s v="MTN Ser.E 8.07% Due"/>
    <n v="-215200"/>
  </r>
  <r>
    <x v="125"/>
    <s v="0"/>
    <s v="2370000/0"/>
    <s v="PCRP/238075"/>
    <s v="MTN Ser.E 7.21% Due"/>
    <n v="0"/>
  </r>
  <r>
    <x v="125"/>
    <s v="0"/>
    <s v="2370000/0"/>
    <s v="PCRP/238076"/>
    <s v="MTN Ser.E 7.14% Due"/>
    <n v="0"/>
  </r>
  <r>
    <x v="125"/>
    <s v="0"/>
    <s v="2370000/0"/>
    <s v="PCRP/238077"/>
    <s v="MTN Ser.E 7.43% Due"/>
    <n v="0"/>
  </r>
  <r>
    <x v="125"/>
    <s v="0"/>
    <s v="2370000/0"/>
    <s v="PCRP/238078"/>
    <s v="MTN Ser.E 8.12% Due"/>
    <n v="-1353333.33"/>
  </r>
  <r>
    <x v="125"/>
    <s v="0"/>
    <s v="2370000/0"/>
    <s v="PCRP/238079"/>
    <s v="MTN Ser.E 8.11% Due"/>
    <n v="-324400"/>
  </r>
  <r>
    <x v="125"/>
    <s v="0"/>
    <s v="2370000/0"/>
    <s v="PCRP/238080"/>
    <s v="MTN Ser.E 8.05% Due"/>
    <n v="-268333.32999999996"/>
  </r>
  <r>
    <x v="125"/>
    <s v="0"/>
    <s v="2370000/0"/>
    <s v="PCRP/238081"/>
    <s v="MTN Ser.E 6.98% Due"/>
    <n v="0"/>
  </r>
  <r>
    <x v="125"/>
    <s v="0"/>
    <s v="2370000/0"/>
    <s v="PCRP/238082"/>
    <s v="MTN Ser.E 6.97% Due"/>
    <n v="0"/>
  </r>
  <r>
    <x v="125"/>
    <s v="0"/>
    <s v="2370000/0"/>
    <s v="PCRP/238083"/>
    <s v="MTN Ser.E 6.95% Due"/>
    <n v="0"/>
  </r>
  <r>
    <x v="125"/>
    <s v="0"/>
    <s v="2370000/0"/>
    <s v="PCRP/238084"/>
    <s v="MTN Ser.E 6.55% Due"/>
    <n v="0"/>
  </r>
  <r>
    <x v="125"/>
    <s v="0"/>
    <s v="2370000/0"/>
    <s v="PCRP/238085"/>
    <s v="MTN Ser.E 7.00% Due"/>
    <n v="0"/>
  </r>
  <r>
    <x v="125"/>
    <s v="0"/>
    <s v="2370000/0"/>
    <s v="PCRP/238086"/>
    <s v="MTN Ser.E 7.22% Due"/>
    <n v="0"/>
  </r>
  <r>
    <x v="125"/>
    <s v="0"/>
    <s v="2370000/0"/>
    <s v="PCRP/238087"/>
    <s v="MTN Ser.E 8.05% Due"/>
    <n v="-402500"/>
  </r>
  <r>
    <x v="125"/>
    <s v="0"/>
    <s v="2370000/0"/>
    <s v="PCRP/238088"/>
    <s v="MTN Ser.E 6.97% Due"/>
    <n v="0"/>
  </r>
  <r>
    <x v="125"/>
    <s v="0"/>
    <s v="2370000/0"/>
    <s v="PCRP/238089"/>
    <s v="MTN Ser.E 7.27% Due"/>
    <n v="0"/>
  </r>
  <r>
    <x v="125"/>
    <s v="0"/>
    <s v="2370000/0"/>
    <s v="PCRP/238090"/>
    <s v="MTN Ser.E 6.54% Due"/>
    <n v="0"/>
  </r>
  <r>
    <x v="125"/>
    <s v="0"/>
    <s v="2370000/0"/>
    <s v="PCRP/238091"/>
    <s v="MTN Ser.E 6.51% Due"/>
    <n v="0"/>
  </r>
  <r>
    <x v="125"/>
    <s v="0"/>
    <s v="2370000/0"/>
    <s v="PCRP/238092"/>
    <s v="MTN Ser.E 7.11% Due"/>
    <n v="0"/>
  </r>
  <r>
    <x v="125"/>
    <s v="0"/>
    <s v="2370000/0"/>
    <s v="PCRP/238093"/>
    <s v="MTN Ser.E 8.08% Due"/>
    <n v="-700266.66999999993"/>
  </r>
  <r>
    <x v="125"/>
    <s v="0"/>
    <s v="2370000/0"/>
    <s v="PCRP/238094"/>
    <s v="MTN Ser.E 8.08% Due"/>
    <n v="-673333.33000000007"/>
  </r>
  <r>
    <x v="125"/>
    <s v="0"/>
    <s v="2370000/0"/>
    <s v="PCRP/238095"/>
    <s v="MTN Ser.E 6.53% Due"/>
    <n v="0"/>
  </r>
  <r>
    <x v="125"/>
    <s v="0"/>
    <s v="2370000/0"/>
    <s v="PCRP/238096"/>
    <s v="MTN Ser.E 6.55% Due"/>
    <n v="0"/>
  </r>
  <r>
    <x v="125"/>
    <s v="0"/>
    <s v="2370000/0"/>
    <s v="PCRP/238097"/>
    <s v="MTN Ser.E 7.03% Due"/>
    <n v="0"/>
  </r>
  <r>
    <x v="125"/>
    <s v="0"/>
    <s v="2370000/0"/>
    <s v="PCRP/238098"/>
    <s v="MTN Ser.E 7.34% Due"/>
    <n v="0"/>
  </r>
  <r>
    <x v="125"/>
    <s v="0"/>
    <s v="2370000/0"/>
    <s v="PCRP/238099"/>
    <s v="MTN Ser.E 7.36% Due"/>
    <n v="0"/>
  </r>
  <r>
    <x v="125"/>
    <s v="0"/>
    <s v="2370000/0"/>
    <s v="PCRP/238100"/>
    <s v="MTN Ser.E 7.27% Due"/>
    <n v="0"/>
  </r>
  <r>
    <x v="125"/>
    <s v="0"/>
    <s v="2370000/0"/>
    <s v="PCRP/238101"/>
    <s v="MTN Ser.E 7.39% Due"/>
    <n v="0"/>
  </r>
  <r>
    <x v="125"/>
    <s v="0"/>
    <s v="2370000/0"/>
    <s v="PCRP/238102"/>
    <s v="MTN Ser.E 7.30% Due"/>
    <n v="0"/>
  </r>
  <r>
    <x v="125"/>
    <s v="0"/>
    <s v="2370000/0"/>
    <s v="PCRP/238103"/>
    <s v="MTN Ser.E 7.30% Due"/>
    <n v="0"/>
  </r>
  <r>
    <x v="125"/>
    <s v="0"/>
    <s v="2370000/0"/>
    <s v="PCRP/238104"/>
    <s v="MTN Ser.E 7.30% Due"/>
    <n v="0"/>
  </r>
  <r>
    <x v="125"/>
    <s v="0"/>
    <s v="2370000/0"/>
    <s v="PCRP/238105"/>
    <s v="MTN Ser.E 7.53% Due"/>
    <n v="0"/>
  </r>
  <r>
    <x v="125"/>
    <s v="0"/>
    <s v="2370000/0"/>
    <s v="PCRP/238106"/>
    <s v="MTN Ser.E 7.71% Due"/>
    <n v="0"/>
  </r>
  <r>
    <x v="125"/>
    <s v="0"/>
    <s v="2370000/0"/>
    <s v="PCRP/238107"/>
    <s v="MTN Ser.E 7.71% Due"/>
    <n v="0"/>
  </r>
  <r>
    <x v="125"/>
    <s v="0"/>
    <s v="2370000/0"/>
    <s v="PCRP/238108"/>
    <s v="MTN Ser.E 7.72% Due"/>
    <n v="0"/>
  </r>
  <r>
    <x v="125"/>
    <s v="0"/>
    <s v="2370000/0"/>
    <s v="PCRP/238109"/>
    <s v="MTN Ser.E 7.60% Due"/>
    <n v="0"/>
  </r>
  <r>
    <x v="125"/>
    <s v="0"/>
    <s v="2370000/0"/>
    <s v="PCRP/238110"/>
    <s v="MTN Ser.E 7.50% Due"/>
    <n v="0"/>
  </r>
  <r>
    <x v="125"/>
    <s v="0"/>
    <s v="2370000/0"/>
    <s v="PCRP/238111"/>
    <s v="MTN Ser.E 7.66% Due"/>
    <n v="0"/>
  </r>
  <r>
    <x v="125"/>
    <s v="0"/>
    <s v="2370000/0"/>
    <s v="PCRP/238112"/>
    <s v="MTN Ser.E 7.16% Due"/>
    <n v="0"/>
  </r>
  <r>
    <x v="125"/>
    <s v="0"/>
    <s v="2370000/0"/>
    <s v="PCRP/238113"/>
    <s v="MTN Ser.E 7.11% Due"/>
    <n v="0"/>
  </r>
  <r>
    <x v="125"/>
    <s v="0"/>
    <s v="2370000/0"/>
    <s v="PCRP/238114"/>
    <s v="MTN Ser.E 8.13% Due"/>
    <n v="0"/>
  </r>
  <r>
    <x v="125"/>
    <s v="0"/>
    <s v="2370000/0"/>
    <s v="PCRP/238115"/>
    <s v="MTN Ser.E 8.23% Due"/>
    <n v="-137166.66999999998"/>
  </r>
  <r>
    <x v="125"/>
    <s v="0"/>
    <s v="2370000/0"/>
    <s v="PCRP/238116"/>
    <s v="MTN Ser.E 7.13% Due"/>
    <n v="0"/>
  </r>
  <r>
    <x v="125"/>
    <s v="0"/>
    <s v="2370000/0"/>
    <s v="PCRP/238117"/>
    <s v="MTN Ser.E 7.07% Due"/>
    <n v="0"/>
  </r>
  <r>
    <x v="125"/>
    <s v="0"/>
    <s v="2370000/0"/>
    <s v="PCRP/238118"/>
    <s v="MTN Ser.E 7.40% Due"/>
    <n v="0"/>
  </r>
  <r>
    <x v="125"/>
    <s v="0"/>
    <s v="2370000/0"/>
    <s v="PCRP/238119"/>
    <s v="MTN Ser.E 7.43% Due"/>
    <n v="0"/>
  </r>
  <r>
    <x v="125"/>
    <s v="0"/>
    <s v="2370000/0"/>
    <s v="PCRP/238120"/>
    <s v="MTN Ser.E 7.43% Due"/>
    <n v="0"/>
  </r>
  <r>
    <x v="125"/>
    <s v="0"/>
    <s v="2370000/0"/>
    <s v="PCRP/238121"/>
    <s v="MTN Ser.E 6.99% Due"/>
    <n v="0"/>
  </r>
  <r>
    <x v="125"/>
    <s v="0"/>
    <s v="2370000/0"/>
    <s v="PCRP/238122"/>
    <s v="MTN Ser.E 7.36% Due"/>
    <n v="0"/>
  </r>
  <r>
    <x v="125"/>
    <s v="0"/>
    <s v="2370000/0"/>
    <s v="PCRP/238123"/>
    <s v="MTN Ser.E 6.97% Due"/>
    <n v="0"/>
  </r>
  <r>
    <x v="125"/>
    <s v="0"/>
    <s v="2370000/0"/>
    <s v="PCRP/238124"/>
    <s v="MTN Ser.E 8.23% Due"/>
    <n v="-109733.33"/>
  </r>
  <r>
    <x v="125"/>
    <s v="0"/>
    <s v="2370000/0"/>
    <s v="PCRP/238125"/>
    <s v="MTN Ser.F 7.25% Due"/>
    <n v="0"/>
  </r>
  <r>
    <x v="125"/>
    <s v="0"/>
    <s v="2370000/0"/>
    <s v="PCRP/238126"/>
    <s v="MTN Ser.F 7.25% Due"/>
    <n v="0"/>
  </r>
  <r>
    <x v="125"/>
    <s v="0"/>
    <s v="2370000/0"/>
    <s v="PCRP/238127"/>
    <s v="MTN Ser.F 7.25% Due"/>
    <n v="0"/>
  </r>
  <r>
    <x v="125"/>
    <s v="0"/>
    <s v="2370000/0"/>
    <s v="PCRP/238128"/>
    <s v="MTN Ser.F 7.25% Due"/>
    <n v="0"/>
  </r>
  <r>
    <x v="125"/>
    <s v="0"/>
    <s v="2370000/0"/>
    <s v="PCRP/238129"/>
    <s v="MTN Ser.F 6.34% Due"/>
    <n v="0"/>
  </r>
  <r>
    <x v="125"/>
    <s v="0"/>
    <s v="2370000/0"/>
    <s v="PCRP/238130"/>
    <s v="MTN Ser.F 6.34% Due"/>
    <n v="0"/>
  </r>
  <r>
    <x v="125"/>
    <s v="0"/>
    <s v="2370000/0"/>
    <s v="PCRP/238131"/>
    <s v="MTN Ser.F 6.34% Due"/>
    <n v="0"/>
  </r>
  <r>
    <x v="125"/>
    <s v="0"/>
    <s v="2370000/0"/>
    <s v="PCRP/238132"/>
    <s v="MTN Ser.F 6.34% Due"/>
    <n v="0"/>
  </r>
  <r>
    <x v="125"/>
    <s v="0"/>
    <s v="2370000/0"/>
    <s v="PCRP/238133"/>
    <s v="MTN Ser.F 6.34% Due"/>
    <n v="0"/>
  </r>
  <r>
    <x v="125"/>
    <s v="0"/>
    <s v="2370000/0"/>
    <s v="PCRP/238134"/>
    <s v="MTN Ser.F 6.31% Due"/>
    <n v="0"/>
  </r>
  <r>
    <x v="125"/>
    <s v="0"/>
    <s v="2370000/0"/>
    <s v="PCRP/238135"/>
    <s v="MTN Ser.F 6.31% Due"/>
    <n v="0"/>
  </r>
  <r>
    <x v="125"/>
    <s v="0"/>
    <s v="2370000/0"/>
    <s v="PCRP/238136"/>
    <s v="MTN Ser.F 6.31% Due"/>
    <n v="0"/>
  </r>
  <r>
    <x v="125"/>
    <s v="0"/>
    <s v="2370000/0"/>
    <s v="PCRP/238137"/>
    <s v="MTN Ser.F 6.31% Due"/>
    <n v="0"/>
  </r>
  <r>
    <x v="125"/>
    <s v="0"/>
    <s v="2370000/0"/>
    <s v="PCRP/238138"/>
    <s v="MTN Ser.F 7.40% Due"/>
    <n v="0"/>
  </r>
  <r>
    <x v="125"/>
    <s v="0"/>
    <s v="2370000/0"/>
    <s v="PCRP/238139"/>
    <s v="MTN Ser.F 7.26% Due"/>
    <n v="-490050"/>
  </r>
  <r>
    <x v="125"/>
    <s v="0"/>
    <s v="2370000/0"/>
    <s v="PCRP/238140"/>
    <s v="MTN Ser.F 7.26% Due"/>
    <n v="-199650"/>
  </r>
  <r>
    <x v="125"/>
    <s v="0"/>
    <s v="2370000/0"/>
    <s v="PCRP/238141"/>
    <s v="MTN Ser.F 5.85% 4/17"/>
    <n v="0"/>
  </r>
  <r>
    <x v="125"/>
    <s v="0"/>
    <s v="2370000/0"/>
    <s v="PCRP/238142"/>
    <s v="MTN Ser.F 5.85% Due"/>
    <n v="0"/>
  </r>
  <r>
    <x v="125"/>
    <s v="0"/>
    <s v="2370000/0"/>
    <s v="PCRP/238143"/>
    <s v="MTN Ser.F 5.85% Due"/>
    <n v="0"/>
  </r>
  <r>
    <x v="125"/>
    <s v="0"/>
    <s v="2370000/0"/>
    <s v="PCRP/238144"/>
    <s v="MTN Ser.F 5.85% Due"/>
    <n v="0"/>
  </r>
  <r>
    <x v="125"/>
    <s v="0"/>
    <s v="2370000/0"/>
    <s v="PCRP/238145"/>
    <s v="MTN Ser.F 6.02% Due"/>
    <n v="0"/>
  </r>
  <r>
    <x v="125"/>
    <s v="0"/>
    <s v="2370000/0"/>
    <s v="PCRP/238146"/>
    <s v="MTN Ser.F 6.05% Due"/>
    <n v="0"/>
  </r>
  <r>
    <x v="125"/>
    <s v="0"/>
    <s v="2370000/0"/>
    <s v="PCRP/238147"/>
    <s v="MTN Ser.F 6.05% Due"/>
    <n v="0"/>
  </r>
  <r>
    <x v="125"/>
    <s v="0"/>
    <s v="2370000/0"/>
    <s v="PCRP/238148"/>
    <s v="MTN Ser.F 6.05% Due"/>
    <n v="0"/>
  </r>
  <r>
    <x v="125"/>
    <s v="0"/>
    <s v="2370000/0"/>
    <s v="PCRP/238149"/>
    <s v="MTN Ser.F 6.05% Due"/>
    <n v="0"/>
  </r>
  <r>
    <x v="125"/>
    <s v="0"/>
    <s v="2370000/0"/>
    <s v="PCRP/238150"/>
    <s v="MTN Ser.F 7.23% Due"/>
    <n v="-271125"/>
  </r>
  <r>
    <x v="125"/>
    <s v="0"/>
    <s v="2370000/0"/>
    <s v="PCRP/238151"/>
    <s v="MTN Ser.F 7.24% Due"/>
    <n v="-543000"/>
  </r>
  <r>
    <x v="125"/>
    <s v="0"/>
    <s v="2370000/0"/>
    <s v="PCRP/238152"/>
    <s v="MTN Ser.F 7.37% Due"/>
    <n v="0"/>
  </r>
  <r>
    <x v="125"/>
    <s v="0"/>
    <s v="2370000/0"/>
    <s v="PCRP/238153"/>
    <s v="MTN Ser.F 6.75% Due"/>
    <n v="-84375"/>
  </r>
  <r>
    <x v="125"/>
    <s v="0"/>
    <s v="2370000/0"/>
    <s v="PCRP/238154"/>
    <s v="MTN Ser.F 6.75% Due"/>
    <n v="-33750"/>
  </r>
  <r>
    <x v="125"/>
    <s v="0"/>
    <s v="2370000/0"/>
    <s v="PCRP/238155"/>
    <s v="MTN Ser.F 6.72% Due"/>
    <n v="-33600"/>
  </r>
  <r>
    <x v="125"/>
    <s v="0"/>
    <s v="2370000/0"/>
    <s v="PCRP/238156"/>
    <s v="MTN Ser.F 6.75% Due"/>
    <n v="-337500"/>
  </r>
  <r>
    <x v="125"/>
    <s v="0"/>
    <s v="2370000/0"/>
    <s v="PCRP/238157"/>
    <s v="MTN Ser.F 6.75% Due"/>
    <n v="-270000"/>
  </r>
  <r>
    <x v="125"/>
    <s v="0"/>
    <s v="2370000/0"/>
    <s v="PCRP/238158"/>
    <s v="MTN Ser.F 6.75% Due"/>
    <n v="-202500"/>
  </r>
  <r>
    <x v="125"/>
    <s v="0"/>
    <s v="2370000/0"/>
    <s v="PCRP/238159"/>
    <s v="MTN Ser.F 8.625% Due"/>
    <n v="0"/>
  </r>
  <r>
    <x v="125"/>
    <s v="0"/>
    <s v="2370000/0"/>
    <s v="PCRP/238160"/>
    <s v="MTN Ser G 6.625% Due"/>
    <n v="0"/>
  </r>
  <r>
    <x v="125"/>
    <s v="0"/>
    <s v="2370000/0"/>
    <s v="PCRP/238161"/>
    <s v="MTN Ser.G 6.12% Due"/>
    <n v="0"/>
  </r>
  <r>
    <x v="125"/>
    <s v="0"/>
    <s v="2370000/0"/>
    <s v="PCRP/238162"/>
    <s v="MTN Ser.G 6.71% Due"/>
    <n v="-3094055.55"/>
  </r>
  <r>
    <x v="125"/>
    <s v="0"/>
    <s v="2370000/0"/>
    <s v="PCRP/238163"/>
    <s v="MTN Ser H 6.75% Due"/>
    <n v="0"/>
  </r>
  <r>
    <x v="125"/>
    <s v="0"/>
    <s v="2370000/0"/>
    <s v="PCRP/238164"/>
    <s v="MTN Ser H 7.00% Due"/>
    <n v="0"/>
  </r>
  <r>
    <x v="125"/>
    <s v="0"/>
    <s v="2370000/0"/>
    <s v="PCRP/238165"/>
    <s v="MTN Ser H 6.375% Due"/>
    <n v="0"/>
  </r>
  <r>
    <x v="125"/>
    <s v="0"/>
    <s v="2370000/0"/>
    <s v="PCRP/238166"/>
    <s v="6.9 FMB Due 11/15/11"/>
    <n v="0"/>
  </r>
  <r>
    <x v="125"/>
    <s v="0"/>
    <s v="2370000/0"/>
    <s v="PCRP/238167"/>
    <s v="7.7 FMB Due 11/15/31"/>
    <n v="-2887500"/>
  </r>
  <r>
    <x v="125"/>
    <s v="0"/>
    <s v="2370000/0"/>
    <s v="PCRP/238168"/>
    <s v="4.30% FMB Due 9/15/2"/>
    <n v="0"/>
  </r>
  <r>
    <x v="125"/>
    <s v="0"/>
    <s v="2370000/0"/>
    <s v="PCRP/238169"/>
    <s v="5.45% FMB Due 9/15/2"/>
    <n v="0"/>
  </r>
  <r>
    <x v="125"/>
    <s v="0"/>
    <s v="2370000/0"/>
    <s v="PCRP/238170"/>
    <s v="4.95% FMB Due 8/15/2"/>
    <n v="0"/>
  </r>
  <r>
    <x v="125"/>
    <s v="0"/>
    <s v="2370000/0"/>
    <s v="PCRP/238171"/>
    <s v="5.90% FMB Due 8/15/2"/>
    <n v="-4425000"/>
  </r>
  <r>
    <x v="125"/>
    <s v="0"/>
    <s v="2370000/0"/>
    <s v="PCRP/238172"/>
    <s v="5.25% FMB Due 6/15/3"/>
    <n v="-656250"/>
  </r>
  <r>
    <x v="125"/>
    <s v="0"/>
    <s v="2370000/0"/>
    <s v="PCRP/238173"/>
    <s v="6.10% FMB Due 8/1/36"/>
    <n v="-8895833.3300000001"/>
  </r>
  <r>
    <x v="125"/>
    <s v="0"/>
    <s v="2370000/0"/>
    <s v="PCRP/238174"/>
    <s v="5.75% FMB Due 4/1/37"/>
    <n v="-8625000"/>
  </r>
  <r>
    <x v="125"/>
    <s v="0"/>
    <s v="2370000/0"/>
    <s v="PCRP/238175"/>
    <s v="6.25% FMB 10/15/37"/>
    <n v="-7812500"/>
  </r>
  <r>
    <x v="125"/>
    <s v="0"/>
    <s v="2370000/0"/>
    <s v="PCRP/238176"/>
    <s v="5.65% FMB 7/15/2018"/>
    <n v="-12947916.66"/>
  </r>
  <r>
    <x v="125"/>
    <s v="0"/>
    <s v="2370000/0"/>
    <s v="PCRP/238177"/>
    <s v="6.35% FMB 7/15/2038"/>
    <n v="-8731250"/>
  </r>
  <r>
    <x v="125"/>
    <s v="0"/>
    <s v="2370000/0"/>
    <s v="PCRP/238178"/>
    <s v="5.50% FMB 1/15/2019"/>
    <n v="-8822916.6600000001"/>
  </r>
  <r>
    <x v="125"/>
    <s v="0"/>
    <s v="2370000/0"/>
    <s v="PCRP/238179"/>
    <s v="6.00% FMB 1/15/2039"/>
    <n v="-17875000"/>
  </r>
  <r>
    <x v="125"/>
    <s v="0"/>
    <s v="2370000/0"/>
    <s v="PCRP/238180"/>
    <s v="3.85% FMB 6/15/2021"/>
    <n v="-641666.67000000004"/>
  </r>
  <r>
    <x v="125"/>
    <s v="0"/>
    <s v="2370000/0"/>
    <s v="PCRP/238181"/>
    <s v="2.95% FMB 2/1/2022"/>
    <n v="-5531250"/>
  </r>
  <r>
    <x v="125"/>
    <s v="0"/>
    <s v="2370000/0"/>
    <s v="PCRP/238182"/>
    <s v="4.10% FMB 2/1/2042"/>
    <n v="-5125000"/>
  </r>
  <r>
    <x v="125"/>
    <s v="0"/>
    <s v="2370000/0"/>
    <s v="PCRP/238183"/>
    <s v="2.95% FMB Due 6/2023"/>
    <n v="-737500"/>
  </r>
  <r>
    <x v="125"/>
    <s v="0"/>
    <s v="2370000/0"/>
    <s v="PCRP/238184"/>
    <s v="3.60% FMB Due 4/2024"/>
    <n v="-3825000"/>
  </r>
  <r>
    <x v="125"/>
    <s v="0"/>
    <s v="2370000/0"/>
    <s v="PCRP/238600"/>
    <s v="PCRB-Emery Co. 1991"/>
    <n v="-2034.26"/>
  </r>
  <r>
    <x v="125"/>
    <s v="0"/>
    <s v="2370000/0"/>
    <s v="PCRP/238601"/>
    <s v="PCRB-Lincoln Co.1991"/>
    <n v="-1417.820000000007"/>
  </r>
  <r>
    <x v="125"/>
    <s v="0"/>
    <s v="2370000/0"/>
    <s v="PCRP/238602"/>
    <s v="PCRB -Swtwtr Co.1988"/>
    <n v="-9342.4700000000012"/>
  </r>
  <r>
    <x v="125"/>
    <s v="0"/>
    <s v="2370000/0"/>
    <s v="PCRP/238603"/>
    <s v="PCRB-City of Gillett"/>
    <n v="-7698.19"/>
  </r>
  <r>
    <x v="125"/>
    <s v="0"/>
    <s v="2370000/0"/>
    <s v="PCRP/238604"/>
    <s v="PCRB-Sweetwater/Conv"/>
    <n v="0"/>
  </r>
  <r>
    <x v="125"/>
    <s v="0"/>
    <s v="2370000/0"/>
    <s v="PCRP/238605"/>
    <s v="PCRB-Sweetwater Co."/>
    <n v="0"/>
  </r>
  <r>
    <x v="125"/>
    <s v="0"/>
    <s v="2370000/0"/>
    <s v="PCRP/238606"/>
    <s v="PCRB-Sweetwater Co."/>
    <n v="-422"/>
  </r>
  <r>
    <x v="125"/>
    <s v="0"/>
    <s v="2370000/0"/>
    <s v="PCRP/238607"/>
    <s v="PCRB-Converse Co. 19"/>
    <n v="-1016.44"/>
  </r>
  <r>
    <x v="125"/>
    <s v="0"/>
    <s v="2370000/0"/>
    <s v="PCRP/238608"/>
    <s v="Swtwtr 1992B PCRB Du"/>
    <n v="-285.02"/>
  </r>
  <r>
    <x v="125"/>
    <s v="0"/>
    <s v="2370000/0"/>
    <s v="PCRP/238609"/>
    <s v="PCRB-Emery Co. 1993A"/>
    <n v="0"/>
  </r>
  <r>
    <x v="125"/>
    <s v="0"/>
    <s v="2370000/0"/>
    <s v="PCRP/238610"/>
    <s v="PCRB-Emery Co. 1993B"/>
    <n v="0"/>
  </r>
  <r>
    <x v="125"/>
    <s v="0"/>
    <s v="2370000/0"/>
    <s v="PCRP/238611"/>
    <s v="PCRB-Lincoln Co.1993"/>
    <n v="0"/>
  </r>
  <r>
    <x v="125"/>
    <s v="0"/>
    <s v="2370000/0"/>
    <s v="PCRP/238612"/>
    <s v="PCRB-Sweetwater Co."/>
    <n v="-815.45"/>
  </r>
  <r>
    <x v="125"/>
    <s v="0"/>
    <s v="2370000/0"/>
    <s v="PCRP/238613"/>
    <s v="PCRB-Carbon Co. 1994"/>
    <n v="-359.2"/>
  </r>
  <r>
    <x v="125"/>
    <s v="0"/>
    <s v="2370000/0"/>
    <s v="PCRP/238614"/>
    <s v="PCRB-Moffat Co. 1994"/>
    <n v="0"/>
  </r>
  <r>
    <x v="125"/>
    <s v="0"/>
    <s v="2370000/0"/>
    <s v="PCRP/238615"/>
    <s v="PCRB-Lincoln Co.1995"/>
    <n v="-3827.4200000000128"/>
  </r>
  <r>
    <x v="125"/>
    <s v="0"/>
    <s v="2370000/0"/>
    <s v="PCRP/238616"/>
    <s v="PCRB-Sweetwater Co."/>
    <n v="-889.08"/>
  </r>
  <r>
    <x v="125"/>
    <s v="0"/>
    <s v="2370000/0"/>
    <s v="PCRP/238617"/>
    <s v="PCRB-Emery Co. 1996"/>
    <n v="0"/>
  </r>
  <r>
    <x v="125"/>
    <s v="0"/>
    <s v="2370000/0"/>
    <s v="PCRP/238618"/>
    <s v="Emy County Rate Swap"/>
    <n v="0"/>
  </r>
  <r>
    <x v="125"/>
    <s v="0"/>
    <s v="2370000/0"/>
    <s v="PCRP/238619"/>
    <s v="Linc County Rate Swa"/>
    <n v="0"/>
  </r>
  <r>
    <x v="125"/>
    <s v="0"/>
    <s v="2370000/0"/>
    <s v="PCRP/238620"/>
    <s v="Amort Swap - Credit"/>
    <n v="0"/>
  </r>
  <r>
    <x v="125"/>
    <s v="0"/>
    <s v="2370000/0"/>
    <s v="PCRP/238621"/>
    <s v="PCRB-City of Forsyth"/>
    <n v="-1491.81"/>
  </r>
  <r>
    <x v="125"/>
    <s v="0"/>
    <s v="2370000/0"/>
    <s v="PCRP/238622"/>
    <s v="PCRB-City of Forsyth"/>
    <n v="-1478.7700000000041"/>
  </r>
  <r>
    <x v="125"/>
    <s v="0"/>
    <s v="2370000/0"/>
    <s v="PCRP/238624"/>
    <s v="PCRB-Sweetwater 1990"/>
    <n v="-2090.41"/>
  </r>
  <r>
    <x v="125"/>
    <s v="0"/>
    <s v="2370000/0"/>
    <s v="PCRP/238625"/>
    <s v="PCRB-Converse Co. 19"/>
    <n v="-381.45"/>
  </r>
  <r>
    <x v="125"/>
    <s v="0"/>
    <s v="2370000/0"/>
    <s v="PCRP/238626"/>
    <s v="PCRB-Emery Co. 1994"/>
    <n v="-3841.95"/>
  </r>
  <r>
    <x v="125"/>
    <s v="0"/>
    <s v="2370000/0"/>
    <s v="PCRP/238627"/>
    <s v="PCRB-Lincoln Co. 199"/>
    <n v="-701.41"/>
  </r>
  <r>
    <x v="125"/>
    <s v="0"/>
    <s v="2370000/0"/>
    <s v="PCRP/238628"/>
    <s v="PCRB-Converse Co. 19"/>
    <n v="-1251.6600000000035"/>
  </r>
  <r>
    <x v="125"/>
    <s v="0"/>
    <s v="2370000/0"/>
    <s v="PCRP/238629"/>
    <s v="PCRB-Sweetwater Co."/>
    <n v="0"/>
  </r>
  <r>
    <x v="125"/>
    <s v="0"/>
    <s v="2370000/0"/>
    <s v="PCRP/238630"/>
    <s v="PCRB-Converse Co. 19"/>
    <n v="0"/>
  </r>
  <r>
    <x v="125"/>
    <s v="0"/>
    <s v="2370000/0"/>
    <s v="PCRP/238851"/>
    <s v="8 3/8% Jr Sub Deb Se"/>
    <n v="0"/>
  </r>
  <r>
    <x v="125"/>
    <s v="0"/>
    <s v="2370000/0"/>
    <s v="PCRP/238852"/>
    <s v="8.55% Jr Sub Deb Ser"/>
    <n v="0"/>
  </r>
  <r>
    <x v="125"/>
    <s v="0"/>
    <s v="2370000/0"/>
    <s v="PCRP/238853"/>
    <s v="Ser C Deb Pacificorp"/>
    <n v="0"/>
  </r>
  <r>
    <x v="125"/>
    <s v="0"/>
    <s v="2370000/0"/>
    <s v="PCRP/238854"/>
    <s v="Ser D Deb-Pacificorp"/>
    <n v="0"/>
  </r>
  <r>
    <x v="125"/>
    <s v="0"/>
    <s v="2370000/0"/>
    <s v="PCRP/238900"/>
    <s v="Accr-Comm Paper Int"/>
    <n v="-236.11"/>
  </r>
  <r>
    <x v="125"/>
    <s v="0"/>
    <s v="2370000/0"/>
    <s v="PCRP/238910"/>
    <s v="Accr-Credit Fac Int"/>
    <n v="0"/>
  </r>
  <r>
    <x v="125"/>
    <s v="0"/>
    <s v="2370000/0"/>
    <s v="PCRP/238950"/>
    <s v="Int Accr - Trans Dep"/>
    <n v="-888513.4800000001"/>
  </r>
  <r>
    <x v="125"/>
    <s v="0"/>
    <s v="2370000/0"/>
    <s v="PCRP/238951"/>
    <s v="Int Accr - Customer"/>
    <n v="-581700"/>
  </r>
  <r>
    <x v="125"/>
    <s v="0"/>
    <s v="2370000/0"/>
    <s v="PCRP/238952"/>
    <s v="Int Accr - Rate Refu"/>
    <n v="0"/>
  </r>
  <r>
    <x v="125"/>
    <s v="0"/>
    <s v="2370000/0"/>
    <s v="PCRP/238954"/>
    <s v="Ralph &amp; Dollie Lundy"/>
    <n v="0"/>
  </r>
  <r>
    <x v="125"/>
    <s v="0"/>
    <s v="2370000/0"/>
    <s v="PCRP/238955"/>
    <s v="Ralph &amp; Dollie Lundy"/>
    <n v="0"/>
  </r>
  <r>
    <x v="125"/>
    <s v="0"/>
    <s v="2370000/0"/>
    <s v="PCRP/238956"/>
    <s v="Int Accr - Other"/>
    <n v="-1524.07"/>
  </r>
  <r>
    <x v="125"/>
    <s v="0"/>
    <s v="2370000/0"/>
    <s v="PCRP/238957"/>
    <s v="Fed Inc Tax Int Accr"/>
    <n v="0"/>
  </r>
  <r>
    <x v="125"/>
    <s v="0"/>
    <s v="2370000/0"/>
    <s v="PCRP/238958"/>
    <s v="Int On Overpay-Elec"/>
    <n v="0"/>
  </r>
  <r>
    <x v="125"/>
    <s v="0"/>
    <s v="2370000/0"/>
    <s v="PCRP/238959"/>
    <s v="Int Accr - Sunnyside"/>
    <n v="-328105.57"/>
  </r>
  <r>
    <x v="125"/>
    <s v="0"/>
    <s v="2370000/0"/>
    <s v="PCRP/238960"/>
    <s v="Interest on NOB's -"/>
    <n v="0"/>
  </r>
  <r>
    <x v="125"/>
    <s v="0"/>
    <s v="2370000/0"/>
    <s v="PCRP/241807"/>
    <s v="Cur fed int tx liab"/>
    <n v="0"/>
  </r>
  <r>
    <x v="125"/>
    <s v="0"/>
    <s v="2370000/0"/>
    <s v="PCRP/241817"/>
    <s v="Cur fed int inctn tx"/>
    <n v="0"/>
  </r>
  <r>
    <x v="125"/>
    <s v="0"/>
    <s v="2370000/0"/>
    <s v="PCRP/241827"/>
    <s v="Curr st int tx corr"/>
    <n v="0"/>
  </r>
  <r>
    <x v="125"/>
    <s v="0"/>
    <s v="2370000/0"/>
    <s v="PCRP/241837"/>
    <s v="Cur st int uncrtn tx"/>
    <n v="0"/>
  </r>
  <r>
    <x v="125"/>
    <s v="0"/>
    <s v="2370000/0"/>
    <s v="PCRP/284807"/>
    <s v="Non-curr fed int tx"/>
    <n v="0"/>
  </r>
  <r>
    <x v="125"/>
    <s v="0"/>
    <s v="2370000/0"/>
    <s v="PCRP/284817"/>
    <s v="Non-cur fed int unct"/>
    <n v="0"/>
  </r>
  <r>
    <x v="125"/>
    <s v="0"/>
    <s v="2370000/0"/>
    <s v="PCRP/284827"/>
    <s v="Non-cur st int tx"/>
    <n v="0"/>
  </r>
  <r>
    <x v="125"/>
    <s v="0"/>
    <s v="2370000/0"/>
    <s v="PCRP/284837"/>
    <s v="Non-cur st int uncrt"/>
    <n v="0"/>
  </r>
  <r>
    <x v="126"/>
    <s v="0"/>
    <s v="2371000/0"/>
    <s v="PCRP/236090"/>
    <s v="Int Payable -Pref St"/>
    <n v="0"/>
  </r>
  <r>
    <x v="127"/>
    <s v="0"/>
    <s v="INTEREST PAYABLE - TAX"/>
    <s v="PCRP/241807"/>
    <s v="Cur fed int tx liab"/>
    <n v="0"/>
  </r>
  <r>
    <x v="127"/>
    <s v="0"/>
    <s v="INTEREST PAYABLE - TAX"/>
    <s v="PCRP/241817"/>
    <s v="Cur fed int inctn tx"/>
    <n v="0"/>
  </r>
  <r>
    <x v="127"/>
    <s v="0"/>
    <s v="INTEREST PAYABLE - TAX"/>
    <s v="PCRP/241827"/>
    <s v="Curr st int tx corr"/>
    <n v="0"/>
  </r>
  <r>
    <x v="127"/>
    <s v="0"/>
    <s v="INTEREST PAYABLE - TAX"/>
    <s v="PCRP/241837"/>
    <s v="Cur st int uncrtn tx"/>
    <n v="0"/>
  </r>
  <r>
    <x v="127"/>
    <s v="0"/>
    <s v="INTEREST PAYABLE - TAX"/>
    <s v="PCRP/241957"/>
    <s v="Cntr Cr Fed Int-IRHI"/>
    <n v="0"/>
  </r>
  <r>
    <x v="127"/>
    <s v="0"/>
    <s v="INTEREST PAYABLE - TAX"/>
    <s v="PCRP/241959"/>
    <s v="Cntr Cur St Int-IRHI"/>
    <n v="0"/>
  </r>
  <r>
    <x v="127"/>
    <s v="0"/>
    <s v="INTEREST PAYABLE - TAX"/>
    <s v="PCRP/284807"/>
    <s v="Non-curr fed int tx"/>
    <n v="-722946"/>
  </r>
  <r>
    <x v="127"/>
    <s v="0"/>
    <s v="INTEREST PAYABLE - TAX"/>
    <s v="PCRP/284817"/>
    <s v="Non-cur fed int unct"/>
    <n v="-1041758"/>
  </r>
  <r>
    <x v="127"/>
    <s v="0"/>
    <s v="INTEREST PAYABLE - TAX"/>
    <s v="PCRP/284827"/>
    <s v="Non-cur st int tx"/>
    <n v="-182250"/>
  </r>
  <r>
    <x v="127"/>
    <s v="0"/>
    <s v="INTEREST PAYABLE - TAX"/>
    <s v="PCRP/284837"/>
    <s v="Non-cur st int uncrt"/>
    <n v="-274059"/>
  </r>
  <r>
    <x v="127"/>
    <s v="116807"/>
    <s v="Current federal interest tax correction"/>
    <s v="PCRP/116807"/>
    <s v="Cur fed int tx corr"/>
    <n v="-1133428"/>
  </r>
  <r>
    <x v="127"/>
    <s v="116827"/>
    <s v="Current state interest tax correction as"/>
    <s v="PCRP/116827"/>
    <s v="Curr st int tx corr"/>
    <n v="-312768"/>
  </r>
  <r>
    <x v="128"/>
    <s v="0"/>
    <s v="2380000/0"/>
    <s v="PCRP/236000"/>
    <s v="Div Payable -Interco"/>
    <n v="0"/>
  </r>
  <r>
    <x v="128"/>
    <s v="0"/>
    <s v="2380000/0"/>
    <s v="PCRP/236001"/>
    <s v="Divs Decl - Common"/>
    <n v="0"/>
  </r>
  <r>
    <x v="128"/>
    <s v="0"/>
    <s v="2380000/0"/>
    <s v="PCRP/236002"/>
    <s v="Divs Decl - Preferre"/>
    <n v="-40475.489999999991"/>
  </r>
  <r>
    <x v="128"/>
    <s v="0"/>
    <s v="2380000/0"/>
    <s v="PCRP/236004"/>
    <s v="Divs Pay - USNB"/>
    <n v="0"/>
  </r>
  <r>
    <x v="128"/>
    <s v="0"/>
    <s v="2380000/0"/>
    <s v="PCRP/236005"/>
    <s v="Divs Pay - BNY"/>
    <n v="0"/>
  </r>
  <r>
    <x v="129"/>
    <s v="0"/>
    <s v="2410000/0"/>
    <s v="PCRP/211200"/>
    <s v="P/R Tax Payable"/>
    <n v="-1769890.7599999998"/>
  </r>
  <r>
    <x v="129"/>
    <s v="0"/>
    <s v="2410000/0"/>
    <s v="PCRP/211220"/>
    <s v="Soc Sec Tax With"/>
    <n v="0"/>
  </r>
  <r>
    <x v="129"/>
    <s v="0"/>
    <s v="2410000/0"/>
    <s v="PCRP/211230"/>
    <s v="Medicare Tax With"/>
    <n v="0"/>
  </r>
  <r>
    <x v="129"/>
    <s v="0"/>
    <s v="2410000/0"/>
    <s v="PCRP/211249"/>
    <s v="Other Payroll Taxes"/>
    <n v="0"/>
  </r>
  <r>
    <x v="129"/>
    <s v="0"/>
    <s v="2410000/0"/>
    <s v="PCRP/215905"/>
    <s v="Interest Ref To Exem"/>
    <n v="304.97000000000003"/>
  </r>
  <r>
    <x v="129"/>
    <s v="0"/>
    <s v="2410000/0"/>
    <s v="PCRP/232000"/>
    <s v="Franch/Lic Tax Colle"/>
    <n v="0"/>
  </r>
  <r>
    <x v="129"/>
    <s v="0"/>
    <s v="2410000/0"/>
    <s v="PCRP/232001"/>
    <s v="Fran/LicTaxColleConv"/>
    <n v="0"/>
  </r>
  <r>
    <x v="129"/>
    <s v="0"/>
    <s v="2410000/0"/>
    <s v="PCRP/235205"/>
    <s v="Sales Tax Ref to Exe"/>
    <n v="866.22"/>
  </r>
  <r>
    <x v="129"/>
    <s v="0"/>
    <s v="2410000/0"/>
    <s v="PCRP/240325"/>
    <s v="Franchise/Licen Tax"/>
    <n v="-11164434.76"/>
  </r>
  <r>
    <x v="129"/>
    <s v="0"/>
    <s v="2410000/0"/>
    <s v="PCRP/240394"/>
    <s v="Navajo Sales Tax"/>
    <n v="-199056.26"/>
  </r>
  <r>
    <x v="129"/>
    <s v="0"/>
    <s v="2410000/0"/>
    <s v="PCRP/245935"/>
    <s v="Sales Tax Coll Payab"/>
    <n v="-6817510.8700000001"/>
  </r>
  <r>
    <x v="129"/>
    <s v="0"/>
    <s v="2410000/0"/>
    <s v="PCRP/245941"/>
    <s v="Washington State B&amp;O"/>
    <n v="0"/>
  </r>
  <r>
    <x v="129"/>
    <s v="0"/>
    <s v="2410000/0"/>
    <s v="PCRP/245942"/>
    <s v="Multnomah County, Or"/>
    <n v="-54862.28"/>
  </r>
  <r>
    <x v="129"/>
    <s v="0"/>
    <s v="2410000/0"/>
    <s v="PCRP/245943"/>
    <s v="Wash Public Util Tax"/>
    <n v="1440.83"/>
  </r>
  <r>
    <x v="129"/>
    <s v="0"/>
    <s v="2410000/0"/>
    <s v="PCRP/245944"/>
    <s v="Director Of Int Rev-"/>
    <n v="0"/>
  </r>
  <r>
    <x v="129"/>
    <s v="0"/>
    <s v="2410000/0"/>
    <s v="PCRP/245945"/>
    <s v="Washington Retail Sa"/>
    <n v="0"/>
  </r>
  <r>
    <x v="129"/>
    <s v="0"/>
    <s v="2410000/0"/>
    <s v="PCRP/245946"/>
    <s v="California Energy Re"/>
    <n v="-48832.68"/>
  </r>
  <r>
    <x v="129"/>
    <s v="0"/>
    <s v="2410000/0"/>
    <s v="PCRP/245947"/>
    <s v="Undistributed Tax Co"/>
    <n v="0"/>
  </r>
  <r>
    <x v="129"/>
    <s v="0"/>
    <s v="2410000/0"/>
    <s v="PCRP/245948"/>
    <s v="City Of Pendleton Ut"/>
    <n v="0"/>
  </r>
  <r>
    <x v="129"/>
    <s v="0"/>
    <s v="2410000/0"/>
    <s v="PCRP/245949"/>
    <s v="Ut St Mineral Rylty"/>
    <n v="0"/>
  </r>
  <r>
    <x v="129"/>
    <s v="0"/>
    <s v="2410000/0"/>
    <s v="PCRP/245950"/>
    <s v="Ut St Minerl Rylty W"/>
    <n v="-500"/>
  </r>
  <r>
    <x v="129"/>
    <s v="0"/>
    <s v="2410000/0"/>
    <s v="PCRP/245951"/>
    <s v="Utah State Mineral W"/>
    <n v="0"/>
  </r>
  <r>
    <x v="129"/>
    <s v="0"/>
    <s v="2410000/0"/>
    <s v="PCRP/245955"/>
    <s v="Utah Mineral Rylty"/>
    <n v="-565.21"/>
  </r>
  <r>
    <x v="129"/>
    <s v="0"/>
    <s v="2410000/0"/>
    <s v="PCRP/245957"/>
    <s v="California PUC Fee"/>
    <n v="-40575.72"/>
  </r>
  <r>
    <x v="129"/>
    <s v="0"/>
    <s v="2410000/0"/>
    <s v="PCRP/245958"/>
    <s v="CAN GST Collctn Pay"/>
    <n v="0"/>
  </r>
  <r>
    <x v="130"/>
    <s v="0"/>
    <s v="2420000/0"/>
    <s v="PCRP/210599"/>
    <s v="EWMC Accrued Liab"/>
    <n v="0"/>
  </r>
  <r>
    <x v="130"/>
    <s v="0"/>
    <s v="2420000/0"/>
    <s v="PCRP/241808"/>
    <s v="Cur fed pnlty tx cor"/>
    <n v="0"/>
  </r>
  <r>
    <x v="130"/>
    <s v="0"/>
    <s v="2420000/0"/>
    <s v="PCRP/241818"/>
    <s v="Cur fed pnlty uncrtn"/>
    <n v="0"/>
  </r>
  <r>
    <x v="130"/>
    <s v="0"/>
    <s v="2420000/0"/>
    <s v="PCRP/248000"/>
    <s v="Misc Curr/Accr Liab"/>
    <n v="-1189476.7899999998"/>
  </r>
  <r>
    <x v="130"/>
    <s v="0"/>
    <s v="2420000/0"/>
    <s v="PCRP/248008"/>
    <s v="BPA C&amp;R Discount"/>
    <n v="0"/>
  </r>
  <r>
    <x v="130"/>
    <s v="0"/>
    <s v="2420000/0"/>
    <s v="PCRP/248010"/>
    <s v="Ralph &amp; Dollie Lundy"/>
    <n v="0"/>
  </r>
  <r>
    <x v="130"/>
    <s v="0"/>
    <s v="2420000/0"/>
    <s v="PCRP/248011"/>
    <s v="Ralph &amp; Dollie Lundy"/>
    <n v="0"/>
  </r>
  <r>
    <x v="130"/>
    <s v="0"/>
    <s v="2420000/0"/>
    <s v="PCRP/248012"/>
    <s v="DRIP Liability"/>
    <n v="0"/>
  </r>
  <r>
    <x v="130"/>
    <s v="0"/>
    <s v="2420000/0"/>
    <s v="PCRP/248013"/>
    <s v="BPA Consv Discount"/>
    <n v="0"/>
  </r>
  <r>
    <x v="130"/>
    <s v="0"/>
    <s v="2420000/0"/>
    <s v="PCRP/248014"/>
    <s v="BPA Renew Discount"/>
    <n v="0"/>
  </r>
  <r>
    <x v="130"/>
    <s v="0"/>
    <s v="2420000/0"/>
    <s v="PCRP/248020"/>
    <s v="Liab-CA GHG Retail"/>
    <n v="-6306522.3099999996"/>
  </r>
  <r>
    <x v="130"/>
    <s v="0"/>
    <s v="2420000/0"/>
    <s v="PCRP/248025"/>
    <s v="Curr Wholesale Liab"/>
    <n v="-3710477.1799999997"/>
  </r>
  <r>
    <x v="130"/>
    <s v="0"/>
    <s v="2420000/0"/>
    <s v="PCRP/248028"/>
    <s v="Liab-CA GHG Wholesal"/>
    <n v="-489487"/>
  </r>
  <r>
    <x v="130"/>
    <s v="0"/>
    <s v="2420000/0"/>
    <s v="PCRP/248030"/>
    <s v="Green Tag Purch Obl"/>
    <n v="0"/>
  </r>
  <r>
    <x v="130"/>
    <s v="0"/>
    <s v="2420000/0"/>
    <s v="PCRP/248040"/>
    <s v="WA Municipality Tax"/>
    <n v="0"/>
  </r>
  <r>
    <x v="130"/>
    <s v="0"/>
    <s v="2420000/0"/>
    <s v="PCRP/248045"/>
    <s v="WA State Utility Tax"/>
    <n v="0"/>
  </r>
  <r>
    <x v="130"/>
    <s v="0"/>
    <s v="2420000/0"/>
    <s v="PCRP/248050"/>
    <s v="Unclaimed/Outstnding"/>
    <n v="-153887.76999999987"/>
  </r>
  <r>
    <x v="130"/>
    <s v="0"/>
    <s v="2420000/0"/>
    <s v="PCRP/248055"/>
    <s v="CSS Misc Adj"/>
    <n v="0"/>
  </r>
  <r>
    <x v="130"/>
    <s v="0"/>
    <s v="2420000/0"/>
    <s v="PCRP/248060"/>
    <s v="Unclaimed Dividend C"/>
    <n v="0"/>
  </r>
  <r>
    <x v="130"/>
    <s v="0"/>
    <s v="2420000/0"/>
    <s v="PCRP/248070"/>
    <s v="Accrued Settlement P"/>
    <n v="-3500000"/>
  </r>
  <r>
    <x v="130"/>
    <s v="0"/>
    <s v="2420000/0"/>
    <s v="PCRP/248080"/>
    <s v="WV Cont Term Fee Acc"/>
    <n v="0"/>
  </r>
  <r>
    <x v="130"/>
    <s v="0"/>
    <s v="2420000/0"/>
    <s v="PCRP/248091"/>
    <s v="Acc Fees-WY Pub Srvs"/>
    <n v="0"/>
  </r>
  <r>
    <x v="130"/>
    <s v="0"/>
    <s v="2420000/0"/>
    <s v="PCRP/248092"/>
    <s v="Acc Fees-WA Util &amp; T"/>
    <n v="-317754.53999999998"/>
  </r>
  <r>
    <x v="130"/>
    <s v="0"/>
    <s v="2420000/0"/>
    <s v="PCRP/248093"/>
    <s v="Accrued Fees -CA PUC"/>
    <n v="0"/>
  </r>
  <r>
    <x v="130"/>
    <s v="0"/>
    <s v="2420000/0"/>
    <s v="PCRP/248094"/>
    <s v="Accrued Fees -OR DOE"/>
    <n v="0"/>
  </r>
  <r>
    <x v="130"/>
    <s v="0"/>
    <s v="2420000/0"/>
    <s v="PCRP/248095"/>
    <s v="Accr Emissions Permi"/>
    <n v="0"/>
  </r>
  <r>
    <x v="130"/>
    <s v="0"/>
    <s v="2420000/0"/>
    <s v="PCRP/248097"/>
    <s v="Wyoming Emission Fee"/>
    <n v="-1402134.3400000003"/>
  </r>
  <r>
    <x v="130"/>
    <s v="0"/>
    <s v="2420000/0"/>
    <s v="PCRP/248100"/>
    <s v="FERC Hydro Admin Fee"/>
    <n v="-655181.02"/>
  </r>
  <r>
    <x v="130"/>
    <s v="0"/>
    <s v="2420000/0"/>
    <s v="PCRP/248101"/>
    <s v="FERC Annual Fee Accr"/>
    <n v="-255015"/>
  </r>
  <r>
    <x v="130"/>
    <s v="0"/>
    <s v="2420000/0"/>
    <s v="PCRP/248103"/>
    <s v="American United Life"/>
    <n v="0"/>
  </r>
  <r>
    <x v="130"/>
    <s v="0"/>
    <s v="2420000/0"/>
    <s v="PCRP/248104"/>
    <s v="Vacation Accrual-Uta"/>
    <n v="0"/>
  </r>
  <r>
    <x v="130"/>
    <s v="0"/>
    <s v="2420000/0"/>
    <s v="PCRP/248105"/>
    <s v="Vacations Earned-Pac"/>
    <n v="0"/>
  </r>
  <r>
    <x v="130"/>
    <s v="0"/>
    <s v="2420000/0"/>
    <s v="PCRP/248106"/>
    <s v="Personal Time Liabil"/>
    <n v="0"/>
  </r>
  <r>
    <x v="130"/>
    <s v="0"/>
    <s v="2420000/0"/>
    <s v="PCRP/248107"/>
    <s v="Sick Leave Liability"/>
    <n v="-503694.24000000022"/>
  </r>
  <r>
    <x v="130"/>
    <s v="0"/>
    <s v="2420000/0"/>
    <s v="PCRP/248108"/>
    <s v="Mccormick, A L Clats"/>
    <n v="0"/>
  </r>
  <r>
    <x v="130"/>
    <s v="0"/>
    <s v="2420000/0"/>
    <s v="PCRP/248109"/>
    <s v="Mutual Benefit Life"/>
    <n v="0"/>
  </r>
  <r>
    <x v="130"/>
    <s v="0"/>
    <s v="2420000/0"/>
    <s v="PCRP/248110"/>
    <s v="Ohio National Life I"/>
    <n v="0"/>
  </r>
  <r>
    <x v="130"/>
    <s v="0"/>
    <s v="2420000/0"/>
    <s v="PCRP/248111"/>
    <s v="Metro Garage Disposa"/>
    <n v="0"/>
  </r>
  <r>
    <x v="130"/>
    <s v="0"/>
    <s v="2420000/0"/>
    <s v="PCRP/248112"/>
    <s v="Accrued Liabilities"/>
    <n v="0"/>
  </r>
  <r>
    <x v="130"/>
    <s v="0"/>
    <s v="2420000/0"/>
    <s v="PCRP/248113"/>
    <s v="Misc Cur/Accr Liab-C"/>
    <n v="0"/>
  </r>
  <r>
    <x v="130"/>
    <s v="0"/>
    <s v="2420000/0"/>
    <s v="PCRP/248114"/>
    <s v="Accounting Relocatio"/>
    <n v="0"/>
  </r>
  <r>
    <x v="130"/>
    <s v="0"/>
    <s v="2420000/0"/>
    <s v="PCRP/248115"/>
    <s v="Montana Sale Accr Ex"/>
    <n v="0"/>
  </r>
  <r>
    <x v="130"/>
    <s v="0"/>
    <s v="2420000/0"/>
    <s v="PCRP/248116"/>
    <s v="Scottish Merger Liab"/>
    <n v="0"/>
  </r>
  <r>
    <x v="130"/>
    <s v="0"/>
    <s v="2420000/0"/>
    <s v="PCRP/248117"/>
    <s v="Oregon LIC-Liab Resv"/>
    <n v="0"/>
  </r>
  <r>
    <x v="130"/>
    <s v="0"/>
    <s v="2420000/0"/>
    <s v="PCRP/248118"/>
    <s v="CSS Interface Offset"/>
    <n v="0"/>
  </r>
  <r>
    <x v="130"/>
    <s v="0"/>
    <s v="2420000/0"/>
    <s v="PCRP/248120"/>
    <s v="Empl Contrib. to Agn"/>
    <n v="0"/>
  </r>
  <r>
    <x v="130"/>
    <s v="0"/>
    <s v="2420000/0"/>
    <s v="PCRP/248125"/>
    <s v="InterCo Deferred Ren"/>
    <n v="0"/>
  </r>
  <r>
    <x v="130"/>
    <s v="0"/>
    <s v="2420000/0"/>
    <s v="PCRP/248127"/>
    <s v="Deferred Rent Revenu"/>
    <n v="-471433.44000000006"/>
  </r>
  <r>
    <x v="130"/>
    <s v="0"/>
    <s v="2420000/0"/>
    <s v="PCRP/248130"/>
    <s v="Rnts Pyble - Off/Ser"/>
    <n v="-16527.060000000001"/>
  </r>
  <r>
    <x v="130"/>
    <s v="0"/>
    <s v="2420000/0"/>
    <s v="PCRP/248131"/>
    <s v="Rnts Pyble - Real Es"/>
    <n v="-45640.060000000056"/>
  </r>
  <r>
    <x v="130"/>
    <s v="0"/>
    <s v="2420000/0"/>
    <s v="PCRP/248135"/>
    <s v="Rnt Pbl - Wst Valley"/>
    <n v="0"/>
  </r>
  <r>
    <x v="130"/>
    <s v="0"/>
    <s v="2420000/0"/>
    <s v="PCRP/248181"/>
    <s v="Vacatn Accr IBEW 57"/>
    <n v="-3219163.34"/>
  </r>
  <r>
    <x v="130"/>
    <s v="0"/>
    <s v="2420000/0"/>
    <s v="PCRP/248182"/>
    <s v="Vacatn Accr IBEW 125"/>
    <n v="-1704625.38"/>
  </r>
  <r>
    <x v="130"/>
    <s v="0"/>
    <s v="2420000/0"/>
    <s v="PCRP/248183"/>
    <s v="Vacatn Accr IBEW 659"/>
    <n v="-2049375.05"/>
  </r>
  <r>
    <x v="130"/>
    <s v="0"/>
    <s v="2420000/0"/>
    <s v="PCRP/248186"/>
    <s v="PT Accrual IBEW 57"/>
    <n v="-24808.47"/>
  </r>
  <r>
    <x v="130"/>
    <s v="0"/>
    <s v="2420000/0"/>
    <s v="PCRP/248187"/>
    <s v="PT Accrual UWUA 127"/>
    <n v="-3676140.17"/>
  </r>
  <r>
    <x v="130"/>
    <s v="0"/>
    <s v="2420000/0"/>
    <s v="PCRP/248188"/>
    <s v="PT Accrual UWUA 197"/>
    <n v="-128984.8"/>
  </r>
  <r>
    <x v="130"/>
    <s v="0"/>
    <s v="2420000/0"/>
    <s v="PCRP/248189"/>
    <s v="PT Accrual Non-Union"/>
    <n v="-15684908.99"/>
  </r>
  <r>
    <x v="130"/>
    <s v="0"/>
    <s v="2420000/0"/>
    <s v="PCRP/248195"/>
    <s v="Sick Leave IBEW 57"/>
    <n v="-5951971.0499999998"/>
  </r>
  <r>
    <x v="130"/>
    <s v="0"/>
    <s v="2420000/0"/>
    <s v="PCRP/248200"/>
    <s v="Utah Life Line Rate"/>
    <n v="0"/>
  </r>
  <r>
    <x v="130"/>
    <s v="0"/>
    <s v="2420000/0"/>
    <s v="PCRP/248201"/>
    <s v="Wash Low Income Asst"/>
    <n v="-8.7311491370201111E-11"/>
  </r>
  <r>
    <x v="130"/>
    <s v="0"/>
    <s v="2420000/0"/>
    <s v="PCRP/248220"/>
    <s v="ID Cust Balancing Ac"/>
    <n v="0"/>
  </r>
  <r>
    <x v="130"/>
    <s v="0"/>
    <s v="2420000/0"/>
    <s v="PCRP/248221"/>
    <s v="OR Cust Balancing Ac"/>
    <n v="0"/>
  </r>
  <r>
    <x v="130"/>
    <s v="0"/>
    <s v="2420000/0"/>
    <s v="PCRP/248500"/>
    <s v="Open Access UDC Liab"/>
    <n v="0"/>
  </r>
  <r>
    <x v="130"/>
    <s v="0"/>
    <s v="2420000/0"/>
    <s v="PCRP/248902"/>
    <s v="Wthr Derv Lia - Cur"/>
    <n v="0"/>
  </r>
  <r>
    <x v="130"/>
    <s v="0"/>
    <s v="2420000/0"/>
    <s v="PCRP/248903"/>
    <s v="SFAS 133 Trdg Lia-C"/>
    <n v="0"/>
  </r>
  <r>
    <x v="130"/>
    <s v="0"/>
    <s v="2420000/0"/>
    <s v="PCRP/248904"/>
    <s v="Aquila Weather Hedge"/>
    <n v="0"/>
  </r>
  <r>
    <x v="130"/>
    <s v="0"/>
    <s v="2420000/0"/>
    <s v="PCRP/248940"/>
    <s v="Curr Liab - Frzn MTM"/>
    <n v="-13123502"/>
  </r>
  <r>
    <x v="130"/>
    <s v="0"/>
    <s v="2420000/0"/>
    <s v="PCRP/249931"/>
    <s v="FAS 158 SERP-Current"/>
    <n v="-4286381"/>
  </r>
  <r>
    <x v="130"/>
    <s v="0"/>
    <s v="2420000/0"/>
    <s v="PCRP/249933"/>
    <s v="FAS 115 Post-Emp Lia"/>
    <n v="-8150000"/>
  </r>
  <r>
    <x v="130"/>
    <s v="0"/>
    <s v="2420000/0"/>
    <s v="PCRP/249934"/>
    <s v="FAS 158 PR Liab-Curr"/>
    <n v="-287222"/>
  </r>
  <r>
    <x v="130"/>
    <s v="0"/>
    <s v="2420000/0"/>
    <s v="PCRP/249972"/>
    <s v="Inj &amp; Dmgs Prov - Cu"/>
    <n v="-65873971.630000003"/>
  </r>
  <r>
    <x v="130"/>
    <s v="0"/>
    <s v="2420000/0"/>
    <s v="PCRP/249973"/>
    <s v="Rate Ref Prov - Curr"/>
    <n v="-1879732.22"/>
  </r>
  <r>
    <x v="130"/>
    <s v="0"/>
    <s v="2420000/0"/>
    <s v="PCRP/249974"/>
    <s v="Cust Adv Cons - Curr"/>
    <n v="742.31"/>
  </r>
  <r>
    <x v="130"/>
    <s v="0"/>
    <s v="2420000/0"/>
    <s v="PCRP/249975"/>
    <s v="Serv &amp; Cap Dep- Curr"/>
    <n v="-9315125.3800000008"/>
  </r>
  <r>
    <x v="130"/>
    <s v="0"/>
    <s v="2420000/0"/>
    <s v="PCRP/249976"/>
    <s v="Hydro Re-Licn - Curr"/>
    <n v="-7096332.3799999999"/>
  </r>
  <r>
    <x v="130"/>
    <s v="0"/>
    <s v="2420000/0"/>
    <s v="PCRP/249977"/>
    <s v="Mng Prv (Min) - Curr"/>
    <n v="0"/>
  </r>
  <r>
    <x v="130"/>
    <s v="0"/>
    <s v="2420000/0"/>
    <s v="PCRP/249978"/>
    <s v="Environ Prov - Curr"/>
    <n v="-3929382.67"/>
  </r>
  <r>
    <x v="130"/>
    <s v="0"/>
    <s v="2420000/0"/>
    <s v="PCRP/249979"/>
    <s v="Deferred Comp - Curr"/>
    <n v="-521786.52"/>
  </r>
  <r>
    <x v="130"/>
    <s v="0"/>
    <s v="2420000/0"/>
    <s v="PCRP/249980"/>
    <s v="Contr/Buy Prv - Curr"/>
    <n v="-1915431.1"/>
  </r>
  <r>
    <x v="130"/>
    <s v="0"/>
    <s v="2420000/0"/>
    <s v="PCRP/249981"/>
    <s v="Auditing Srvces Liab"/>
    <n v="-442773.76000000001"/>
  </r>
  <r>
    <x v="130"/>
    <s v="0"/>
    <s v="2420000/0"/>
    <s v="PCRP/249982"/>
    <s v="Min ARO Prov - Curr"/>
    <n v="-3200604"/>
  </r>
  <r>
    <x v="130"/>
    <s v="0"/>
    <s v="2420000/0"/>
    <s v="PCRP/249983"/>
    <s v="Nuc Decom Prov - Cur"/>
    <n v="-101000"/>
  </r>
  <r>
    <x v="130"/>
    <s v="0"/>
    <s v="2420000/0"/>
    <s v="PCRP/249984"/>
    <s v="Plnt ARO Prov - Curr"/>
    <n v="-17948800"/>
  </r>
  <r>
    <x v="130"/>
    <s v="0"/>
    <s v="2420000/0"/>
    <s v="PCRP/249985"/>
    <s v="Deferred Rev  - Curr"/>
    <n v="-3065298.84"/>
  </r>
  <r>
    <x v="130"/>
    <s v="0"/>
    <s v="2420000/0"/>
    <s v="PCRP/249986"/>
    <s v="Misc Othr Def - Curr"/>
    <n v="-1121069.83"/>
  </r>
  <r>
    <x v="130"/>
    <s v="0"/>
    <s v="2420000/0"/>
    <s v="PCRP/249995"/>
    <s v="Acc Sevrn-Recl to LT"/>
    <n v="0"/>
  </r>
  <r>
    <x v="130"/>
    <s v="0"/>
    <s v="2420000/0"/>
    <s v="PCRP/249999"/>
    <s v="Oth Def Cr - Current"/>
    <n v="0"/>
  </r>
  <r>
    <x v="130"/>
    <s v="0"/>
    <s v="2420000/0"/>
    <s v="PCRP/280309"/>
    <s v="Prop Ins Prov-Cur"/>
    <n v="0"/>
  </r>
  <r>
    <x v="130"/>
    <s v="0"/>
    <s v="2420000/0"/>
    <s v="PCRP/280314"/>
    <s v="I&amp;D Prov-Reclass Cur"/>
    <n v="65873971.630000003"/>
  </r>
  <r>
    <x v="130"/>
    <s v="0"/>
    <s v="2420000/0"/>
    <s v="PCRP/280479"/>
    <s v="FAS 158 SERP Ben Lia"/>
    <n v="0"/>
  </r>
  <r>
    <x v="130"/>
    <s v="0"/>
    <s v="2420000/0"/>
    <s v="PCRP/280499"/>
    <s v="FAS 112 Post-Emp Lia"/>
    <n v="8150000"/>
  </r>
  <r>
    <x v="130"/>
    <s v="0"/>
    <s v="2420000/0"/>
    <s v="PCRP/284109"/>
    <s v="Rate Ref Prov-Recl"/>
    <n v="1879732.22"/>
  </r>
  <r>
    <x v="130"/>
    <s v="0"/>
    <s v="2420000/0"/>
    <s v="PCRP/284110"/>
    <s v="Prov for Merger Cred"/>
    <n v="0"/>
  </r>
  <r>
    <x v="130"/>
    <s v="0"/>
    <s v="2420000/0"/>
    <s v="PCRP/284808"/>
    <s v="Non-curr fed pnlty"/>
    <n v="0"/>
  </r>
  <r>
    <x v="130"/>
    <s v="0"/>
    <s v="2420000/0"/>
    <s v="PCRP/284818"/>
    <s v="Non-cur fed pnlty un"/>
    <n v="0"/>
  </r>
  <r>
    <x v="130"/>
    <s v="0"/>
    <s v="2420000/0"/>
    <s v="PCRP/284949"/>
    <s v="Mining ARO Prov-Rcls"/>
    <n v="3200604"/>
  </r>
  <r>
    <x v="130"/>
    <s v="0"/>
    <s v="2420000/0"/>
    <s v="PCRP/284996"/>
    <s v="Nuclear DCom Pr-Rcls"/>
    <n v="101000"/>
  </r>
  <r>
    <x v="130"/>
    <s v="0"/>
    <s v="2420000/0"/>
    <s v="PCRP/284997"/>
    <s v="Plant ARO Prov-Rcls"/>
    <n v="17948800"/>
  </r>
  <r>
    <x v="130"/>
    <s v="0"/>
    <s v="2420000/0"/>
    <s v="PCRP/285499"/>
    <s v="Cust Adv-Reclass Cur"/>
    <n v="-742.31000000005588"/>
  </r>
  <r>
    <x v="130"/>
    <s v="0"/>
    <s v="2420000/0"/>
    <s v="PCRP/288699"/>
    <s v="Environ Prov-Reclass"/>
    <n v="3929382.67"/>
  </r>
  <r>
    <x v="130"/>
    <s v="0"/>
    <s v="2420000/0"/>
    <s v="PCRP/289199"/>
    <s v="Def Rev-Rcls to Curr"/>
    <n v="3065298.84"/>
  </r>
  <r>
    <x v="130"/>
    <s v="0"/>
    <s v="2420000/0"/>
    <s v="PCRP/289299"/>
    <s v="Hydro Re-Lic Prov -"/>
    <n v="7096332.3799999999"/>
  </r>
  <r>
    <x v="130"/>
    <s v="0"/>
    <s v="2420000/0"/>
    <s v="PCRP/289399"/>
    <s v="Oth Def Cr-Reclass"/>
    <n v="1121069.83"/>
  </r>
  <r>
    <x v="130"/>
    <s v="0"/>
    <s v="2420000/0"/>
    <s v="PCRP/289519"/>
    <s v="Mining Prov-Reclass"/>
    <n v="0"/>
  </r>
  <r>
    <x v="130"/>
    <s v="0"/>
    <s v="2420000/0"/>
    <s v="PCRP/289899"/>
    <s v="Def Comp-Reclass Cur"/>
    <n v="521786.52"/>
  </r>
  <r>
    <x v="130"/>
    <s v="0"/>
    <s v="2420000/0"/>
    <s v="PCRP/289919"/>
    <s v="Cont/Buyouts-Reclass"/>
    <n v="1915431.1"/>
  </r>
  <r>
    <x v="130"/>
    <s v="0"/>
    <s v="2420000/0"/>
    <s v="PCRP/289929"/>
    <s v="Serv Deposit-Reclass"/>
    <n v="9315125.379999999"/>
  </r>
  <r>
    <x v="130"/>
    <s v="0"/>
    <s v="2420000/0"/>
    <s v="PCRP/289995"/>
    <s v="LT Liab-Recl frm Cur"/>
    <n v="0"/>
  </r>
  <r>
    <x v="131"/>
    <s v="0"/>
    <s v="2430000/0"/>
    <s v="PCRP/210720"/>
    <s v="I/Co A/P-SP UK(SPUK)"/>
    <n v="0"/>
  </r>
  <r>
    <x v="131"/>
    <s v="0"/>
    <s v="2430000/0"/>
    <s v="PCRP/245100"/>
    <s v="Cap Lease Oblig"/>
    <n v="-1621377.8199999998"/>
  </r>
  <r>
    <x v="131"/>
    <s v="0"/>
    <s v="2430000/0"/>
    <s v="PCRP/245101"/>
    <s v="Current Oblig - One"/>
    <n v="0"/>
  </r>
  <r>
    <x v="131"/>
    <s v="0"/>
    <s v="2430000/0"/>
    <s v="PCRP/245105"/>
    <s v="Current Oblig - Clat"/>
    <n v="0"/>
  </r>
  <r>
    <x v="131"/>
    <s v="0"/>
    <s v="2430000/0"/>
    <s v="PCRP/245106"/>
    <s v="Current Oblig - West"/>
    <n v="0"/>
  </r>
  <r>
    <x v="131"/>
    <s v="0"/>
    <s v="2430000/0"/>
    <s v="PCRP/245107"/>
    <s v="Current Oblig - Casp"/>
    <n v="0"/>
  </r>
  <r>
    <x v="131"/>
    <s v="0"/>
    <s v="2430000/0"/>
    <s v="PCRP/245108"/>
    <s v="Current Oblig - Will"/>
    <n v="0"/>
  </r>
  <r>
    <x v="131"/>
    <s v="0"/>
    <s v="2430000/0"/>
    <s v="PCRP/245110"/>
    <s v="Cap Ls Oblg-Cur(EITF"/>
    <n v="-365111.60000000003"/>
  </r>
  <r>
    <x v="132"/>
    <s v="0"/>
    <s v="DERIVATIVE INSTRMNT LIABILITIES (FAS133)"/>
    <s v="PCRP/248901"/>
    <s v="FAS 133 Liab-Cur"/>
    <n v="-54210595.390000001"/>
  </r>
  <r>
    <x v="132"/>
    <s v="0"/>
    <s v="DERIVATIVE INSTRMNT LIABILITIES (FAS133)"/>
    <s v="PCRP/248903"/>
    <s v="SFAS 133 Trdg Lia-C"/>
    <n v="0"/>
  </r>
  <r>
    <x v="132"/>
    <s v="0"/>
    <s v="DERIVATIVE INSTRMNT LIABILITIES (FAS133)"/>
    <s v="PCRP/248912"/>
    <s v="FAS 133 Frozen-Cur"/>
    <n v="0"/>
  </r>
  <r>
    <x v="132"/>
    <s v="0"/>
    <s v="DERIVATIVE INSTRMNT LIABILITIES (FAS133)"/>
    <s v="PCRP/248915"/>
    <s v="FAS 133 Deriv Curr"/>
    <n v="14234003"/>
  </r>
  <r>
    <x v="132"/>
    <s v="0"/>
    <s v="DERIVATIVE INSTRMNT LIABILITIES (FAS133)"/>
    <s v="PCRP/283901"/>
    <s v="FAS 133 Liab-NonCur"/>
    <n v="0"/>
  </r>
  <r>
    <x v="132"/>
    <s v="0"/>
    <s v="DERIVATIVE INSTRMNT LIABILITIES (FAS133)"/>
    <s v="PCRP/283903"/>
    <s v="SFAS 133 Trd Lia-NCr"/>
    <n v="0"/>
  </r>
  <r>
    <x v="132"/>
    <s v="283903"/>
    <s v="MtM Trading Position - NonCurrent"/>
    <s v="PCRP/283903"/>
    <s v="SFAS 133 Trd Lia-NCr"/>
    <n v="0"/>
  </r>
  <r>
    <x v="133"/>
    <s v="0"/>
    <s v="2441000/0"/>
    <s v="PCRP/283901"/>
    <s v="FAS 133 Liab-NonCur"/>
    <n v="-49283369.640000001"/>
  </r>
  <r>
    <x v="133"/>
    <s v="0"/>
    <s v="2441000/0"/>
    <s v="PCRP/283903"/>
    <s v="SFAS 133 Trd Lia-NCr"/>
    <n v="0"/>
  </r>
  <r>
    <x v="133"/>
    <s v="0"/>
    <s v="2441000/0"/>
    <s v="PCRP/283912"/>
    <s v="FAS 133 Froze-NonCur"/>
    <n v="0"/>
  </r>
  <r>
    <x v="133"/>
    <s v="0"/>
    <s v="2441000/0"/>
    <s v="PCRP/283915"/>
    <s v="FAS 133 Deriv Non-Cu"/>
    <n v="14065997"/>
  </r>
  <r>
    <x v="134"/>
    <s v="0"/>
    <s v="DERIVATIVE INSTRUMENT LIABILITIES-HEDGES"/>
    <s v="PCRP/248911"/>
    <s v="FAS 133 Liab-Cur"/>
    <n v="0"/>
  </r>
  <r>
    <x v="135"/>
    <s v="0"/>
    <s v="LONG-TERM  PORTION DERV INSTRT LIABILITI"/>
    <s v="PCRP/283911"/>
    <s v="FAS 133 Liab-NonCur"/>
    <n v="0"/>
  </r>
  <r>
    <x v="136"/>
    <s v="285500"/>
    <s v="Line Extension Refunds Between Customers"/>
    <s v="PCRP/285500"/>
    <s v="Line Ext Refunds"/>
    <n v="742.30999999999949"/>
  </r>
  <r>
    <x v="137"/>
    <s v="285050"/>
    <s v="CUSTOMER ADVANCES FOR CONST-REFUNDABLE-P"/>
    <s v="PCRP/285050"/>
    <s v="Cust Adv-Ref-PPL"/>
    <n v="0"/>
  </r>
  <r>
    <x v="138"/>
    <s v="0"/>
    <s v="CUSTOMER ADV-POTENT REFUND - CSS"/>
    <s v="PCRP/285200"/>
    <s v="Cust Adv-Pot R"/>
    <n v="0"/>
  </r>
  <r>
    <x v="139"/>
    <s v="0"/>
    <s v="CUSTOMER ADV - INTRA COMPANY DEPOSITS"/>
    <s v="PCRP/285461"/>
    <s v="Transm Con Dep-w/Gen"/>
    <n v="-41462051.130000003"/>
  </r>
  <r>
    <x v="139"/>
    <s v="0"/>
    <s v="CUSTOMER ADV - INTRA COMPANY DEPOSITS"/>
    <s v="PCRP/285462"/>
    <s v="Gen Conn Dep-w/Trans"/>
    <n v="41462051.130000003"/>
  </r>
  <r>
    <x v="140"/>
    <s v="230145"/>
    <s v="DESERT POWER SECURITY DEPOSIT"/>
    <s v="PCRP/230145"/>
    <s v="Prj Dev Sec Deposits"/>
    <n v="0"/>
  </r>
  <r>
    <x v="140"/>
    <s v="289005"/>
    <s v="UNEARNED JOINT USE POLE CONTACT REVENUE"/>
    <s v="PCRP/289005"/>
    <s v="Unearned Joint Use P"/>
    <n v="0"/>
  </r>
  <r>
    <x v="140"/>
    <s v="289510"/>
    <s v="401K ADMINISTRATION COSTS"/>
    <s v="PCRP/289510"/>
    <s v="401K Administration"/>
    <n v="0"/>
  </r>
  <r>
    <x v="141"/>
    <s v="289010"/>
    <s v="OREGON RESIDENTIAL"/>
    <s v="PCRP/289010"/>
    <s v="Oregon Residential"/>
    <n v="0"/>
  </r>
  <r>
    <x v="141"/>
    <s v="289011"/>
    <s v="OREGON COMMERCIAL &amp; IRRIGATION"/>
    <s v="PCRP/289011"/>
    <s v="Oregon Commercial &amp;"/>
    <n v="0"/>
  </r>
  <r>
    <x v="141"/>
    <s v="289013"/>
    <s v="WASHINGTON RESIDENTIAL"/>
    <s v="PCRP/289013"/>
    <s v="Washington Residenti"/>
    <n v="0"/>
  </r>
  <r>
    <x v="141"/>
    <s v="289014"/>
    <s v="WASHINGTON COMMERCIAL &amp; IRRIGATION"/>
    <s v="PCRP/289014"/>
    <s v="Washington Commercia"/>
    <n v="0"/>
  </r>
  <r>
    <x v="142"/>
    <s v="289510"/>
    <s v="401K ADMINISTRATION COSTS"/>
    <s v="PCRP/289510"/>
    <s v="401K Administration"/>
    <n v="0"/>
  </r>
  <r>
    <x v="142"/>
    <s v="289525"/>
    <s v="YEN SWAP-FED WITHHOLDING TAX"/>
    <s v="PCRP/289525"/>
    <s v="Yen Swap-Fed Withhol"/>
    <n v="0"/>
  </r>
  <r>
    <x v="142"/>
    <s v="289590"/>
    <s v="DEFERRED RENT EXPENSE - PORTLAND D"/>
    <s v="PCRP/289590"/>
    <s v="Deferred Rent Expens"/>
    <n v="0"/>
  </r>
  <r>
    <x v="142"/>
    <s v="289595"/>
    <s v="PENSION ADMINISTRATIVE EXPENSE"/>
    <s v="PCRP/289595"/>
    <s v="Pension Administrati"/>
    <n v="0"/>
  </r>
  <r>
    <x v="143"/>
    <s v="289040"/>
    <s v="OTH DEF CR - DEFERRED COMPENSATION"/>
    <s v="PCRP/289040"/>
    <s v="Def Comp-PPL"/>
    <n v="-201903.97999999952"/>
  </r>
  <r>
    <x v="144"/>
    <s v="289601"/>
    <s v="COMP REDUCT - CREDIT"/>
    <s v="PCRP/289601"/>
    <s v="Comp Reduct - Credit"/>
    <n v="0"/>
  </r>
  <r>
    <x v="144"/>
    <s v="289602"/>
    <s v="PHI DEFERRED COMPENSATION"/>
    <s v="PCRP/289602"/>
    <s v="Phi Deferred Compens"/>
    <n v="0"/>
  </r>
  <r>
    <x v="144"/>
    <s v="289650"/>
    <s v="Exec Trust Comp Redu"/>
    <s v="PCRP/289650"/>
    <s v="Exec Trust Comp Redu"/>
    <n v="0"/>
  </r>
  <r>
    <x v="144"/>
    <s v="289651"/>
    <s v="EXECUTIVE DEFERRED COMP REDUCTION"/>
    <s v="PCRP/289651"/>
    <s v="Exec Def Comp Reduct"/>
    <n v="-9519931.3800000008"/>
  </r>
  <r>
    <x v="144"/>
    <s v="289700"/>
    <s v="Long Term Incentive Plan - Noncurrent"/>
    <s v="PCRP/289700"/>
    <s v="LT Incent Plan-Noncu"/>
    <n v="-6935250"/>
  </r>
  <r>
    <x v="145"/>
    <s v="289029"/>
    <s v="OTH DEF CR - COGENERATION BONDS"/>
    <s v="PCRP/289029"/>
    <s v="Oth Def Cr - Cogener"/>
    <n v="-413417"/>
  </r>
  <r>
    <x v="146"/>
    <s v="289703"/>
    <s v="LTIP - 1996 - ELECTRIC"/>
    <s v="PCRP/289703"/>
    <s v="LTIP - 1996 - Electr"/>
    <n v="0"/>
  </r>
  <r>
    <x v="146"/>
    <s v="289704"/>
    <s v="LTIP - 1997 - ELECTRIC"/>
    <s v="PCRP/289704"/>
    <s v="LTIP - 1997 - Electr"/>
    <n v="0"/>
  </r>
  <r>
    <x v="146"/>
    <s v="289705"/>
    <s v="LTIP - 1998 - ELECTRIC"/>
    <s v="PCRP/289705"/>
    <s v="LTIP - 1998 - Electr"/>
    <n v="0"/>
  </r>
  <r>
    <x v="146"/>
    <s v="289718"/>
    <s v="STOCK INCENTIVE PLAN 1999"/>
    <s v="PCRP/289718"/>
    <s v="Stock Incentive 1999"/>
    <n v="0"/>
  </r>
  <r>
    <x v="146"/>
    <s v="289719"/>
    <s v="STOCK INCENTIVE PLAN 2000"/>
    <s v="PCRP/289719"/>
    <s v="Stock Incentive 2000"/>
    <n v="0"/>
  </r>
  <r>
    <x v="146"/>
    <s v="289720"/>
    <s v="STOCK INCENTIVE PLAN 2001"/>
    <s v="PCRP/289720"/>
    <s v="Stock Incentive 2001"/>
    <n v="0"/>
  </r>
  <r>
    <x v="146"/>
    <s v="289721"/>
    <s v="STOCK INCENTIVE PLAN 2002"/>
    <s v="PCRP/289721"/>
    <s v="Stock Incentive 2002"/>
    <n v="0"/>
  </r>
  <r>
    <x v="146"/>
    <s v="289722"/>
    <s v="STOCK INCENTIVE PLAN 2002 - PPM"/>
    <s v="PCRP/289722"/>
    <s v="Stock Incen 2002-PPM"/>
    <n v="0"/>
  </r>
  <r>
    <x v="147"/>
    <s v="289801"/>
    <s v="COMPENSATION PLAN - WILGENBUSC  NON-EMPL"/>
    <s v="PCRP/289801"/>
    <s v="Compensation Plan -"/>
    <n v="0"/>
  </r>
  <r>
    <x v="147"/>
    <s v="289802"/>
    <s v="DON WHEELER NON-EMPLOYEE      DIRECTOR S"/>
    <s v="PCRP/289802"/>
    <s v="Don Wheeler Non-Empl"/>
    <n v="0"/>
  </r>
  <r>
    <x v="147"/>
    <s v="289803"/>
    <s v="COMPENSATION PLAN - CONOVER NON-EMPL"/>
    <s v="PCRP/289803"/>
    <s v="Compensation Plan -"/>
    <n v="0"/>
  </r>
  <r>
    <x v="147"/>
    <s v="289805"/>
    <s v="NOLAN KARRAS - NON-EMPL. DIRECTOR STACK"/>
    <s v="PCRP/289805"/>
    <s v="Nolan Karras - Non-E"/>
    <n v="0"/>
  </r>
  <r>
    <x v="147"/>
    <s v="289806"/>
    <s v="DIRECTORS' STOCK-ROBERT MILLER  NON-EMPL"/>
    <s v="PCRP/289806"/>
    <s v="Directors' Stock-Rob"/>
    <n v="0"/>
  </r>
  <r>
    <x v="147"/>
    <s v="289807"/>
    <s v="DIRECTORS' STOCK-KATHRYN BRAUN  NON-EMPL"/>
    <s v="PCRP/289807"/>
    <s v="Directors' Stock-Kat"/>
    <n v="0"/>
  </r>
  <r>
    <x v="147"/>
    <s v="289808"/>
    <s v="NON EMPL DIRECTORS' STOCK - PETER WOLD"/>
    <s v="PCRP/289808"/>
    <s v="Non Empl Directors'"/>
    <n v="0"/>
  </r>
  <r>
    <x v="147"/>
    <s v="289809"/>
    <s v="NONEMPL DIRECTOR STOCK-CHARLES ARMSTRONG"/>
    <s v="PCRP/289809"/>
    <s v="Nonempl Director Sto"/>
    <n v="0"/>
  </r>
  <r>
    <x v="147"/>
    <s v="289810"/>
    <s v="NONEMPL DIRECTOR STOCK - ALAN SIMPSON"/>
    <s v="PCRP/289810"/>
    <s v="Nonempl Director Sto"/>
    <n v="0"/>
  </r>
  <r>
    <x v="148"/>
    <s v="289403"/>
    <s v="RESTRICTED STOCK - SPECIAL AWARD - 1996"/>
    <s v="PCRP/289403"/>
    <s v="Restricted Stock - S"/>
    <n v="0"/>
  </r>
  <r>
    <x v="148"/>
    <s v="289404"/>
    <s v="RESTRICTED STOCK - SPECIAL AWARD - 1996A"/>
    <s v="PCRP/289404"/>
    <s v="Restricted Stock - S"/>
    <n v="0"/>
  </r>
  <r>
    <x v="148"/>
    <s v="289405"/>
    <s v="STOCK RETENTION AWARD 1996A"/>
    <s v="PCRP/289405"/>
    <s v="Stock Retention Awar"/>
    <n v="0"/>
  </r>
  <r>
    <x v="148"/>
    <s v="289406"/>
    <s v="STOCK RETENTION AWARD 1996B"/>
    <s v="PCRP/289406"/>
    <s v="Stock Retention Awar"/>
    <n v="0"/>
  </r>
  <r>
    <x v="148"/>
    <s v="289407"/>
    <s v="STOCK RETENTION AWARD 1996C"/>
    <s v="PCRP/289407"/>
    <s v="Stock Retention Awar"/>
    <n v="0"/>
  </r>
  <r>
    <x v="148"/>
    <s v="289408"/>
    <s v="STOCK RETENTION AWARD 1997"/>
    <s v="PCRP/289408"/>
    <s v="Stk Ret Award 1997"/>
    <n v="0"/>
  </r>
  <r>
    <x v="148"/>
    <s v="289409"/>
    <s v="STOCK RETENTION AWARD - 1998"/>
    <s v="PCRP/289409"/>
    <s v="Stock Retention Awar"/>
    <n v="0"/>
  </r>
  <r>
    <x v="148"/>
    <s v="289410"/>
    <s v="STOCK RETENTION AWARD  - 1998A"/>
    <s v="PCRP/289410"/>
    <s v="Stock Retention Awar"/>
    <n v="0"/>
  </r>
  <r>
    <x v="149"/>
    <s v="230150"/>
    <s v="CONTRACTOR DEPOSITS"/>
    <s v="PCRP/230150"/>
    <s v="Misc Security Dep"/>
    <n v="-1900"/>
  </r>
  <r>
    <x v="149"/>
    <s v="283902"/>
    <s v="Weather Derivative Liability - Non Curre"/>
    <s v="PCRP/283902"/>
    <s v="Wthr Derv Lia - NCur"/>
    <n v="0"/>
  </r>
  <r>
    <x v="149"/>
    <s v="283903"/>
    <s v="2539900/283903"/>
    <s v="PCRP/283903"/>
    <s v="SFAS 133 Trd Lia-NCr"/>
    <n v="0"/>
  </r>
  <r>
    <x v="149"/>
    <s v="283940"/>
    <s v="Noncurrent Liability - Frozen MTM"/>
    <s v="PCRP/283940"/>
    <s v="Ncurr Liab - Fzn MTM"/>
    <n v="-110203561"/>
  </r>
  <r>
    <x v="149"/>
    <s v="288600"/>
    <s v="ENVIRONMENTAL LIABILITY - CENTRALIA MINE"/>
    <s v="PCRP/288600"/>
    <s v="Env Liab-Non Current"/>
    <n v="0"/>
  </r>
  <r>
    <x v="149"/>
    <s v="288601"/>
    <s v="ENVIRONMENTAL LIABILITIES-CENTRALIA PLNT"/>
    <s v="PCRP/288601"/>
    <s v="Env Liab-Cent. Plant"/>
    <n v="-95000"/>
  </r>
  <r>
    <x v="149"/>
    <s v="288602"/>
    <s v="ENVIRONMENTAL LIABILITIES-CENTRALIA MINE"/>
    <s v="PCRP/288602"/>
    <s v="Env Liab-Cent. (JO)"/>
    <n v="-49874.969999999739"/>
  </r>
  <r>
    <x v="149"/>
    <s v="288603"/>
    <s v=" ENVIRONMENTAL LIABILITY - CENTRALIA MI"/>
    <s v="PCRP/288603"/>
    <s v="Env Liab-Cent. PCor"/>
    <n v="-45125.03"/>
  </r>
  <r>
    <x v="149"/>
    <s v="288680"/>
    <s v="Envir Liab - Coos Bay MGP (50% Adv Ross)"/>
    <s v="PCRP/288680"/>
    <s v="Env Liab-Coos Bay"/>
    <n v="-38468.5"/>
  </r>
  <r>
    <x v="149"/>
    <s v="288681"/>
    <s v="Envir Liab - Coos Bay MGP (50% PCRP)"/>
    <s v="PCRP/288681"/>
    <s v="Env Liab-Coos Bay"/>
    <n v="-38468.5"/>
  </r>
  <r>
    <x v="149"/>
    <s v="288682"/>
    <s v="Envir Liab - Everett MGP (1/3 Adv Ross)"/>
    <s v="PCRP/288682"/>
    <s v="Env Liab-Everett MGP"/>
    <n v="-114583.34"/>
  </r>
  <r>
    <x v="149"/>
    <s v="288684"/>
    <s v="Envir Liab - Eugene MGP (50% Adv Ross)"/>
    <s v="PCRP/288684"/>
    <s v="Env Liab-Eugene MGP"/>
    <n v="-403862.5"/>
  </r>
  <r>
    <x v="149"/>
    <s v="288686"/>
    <s v="Envir Liab - Tacoma A St. (75% Adv Ross)"/>
    <s v="PCRP/288686"/>
    <s v="Env Liab-Tacoma A St"/>
    <n v="-337184.25"/>
  </r>
  <r>
    <x v="149"/>
    <s v="288688"/>
    <s v="Envir Liab - Thea Foss (75% Adv Ross)"/>
    <s v="PCRP/288688"/>
    <s v="Env Liab-Thea Foss"/>
    <n v="-963524.25"/>
  </r>
  <r>
    <x v="149"/>
    <s v="288689"/>
    <s v="Envir Liab - Thea Foss (25% PCRP)"/>
    <s v="PCRP/288689"/>
    <s v="Env Liab-Thea Foss"/>
    <n v="-321174.75"/>
  </r>
  <r>
    <x v="149"/>
    <s v="289000"/>
    <s v="SCRUBBER CONTIGENCY - CENTRALIA"/>
    <s v="PCRP/289000"/>
    <s v="Def Rev - Other"/>
    <n v="-268872.95999999996"/>
  </r>
  <r>
    <x v="149"/>
    <s v="289008"/>
    <s v="Deferred Revenue - Lease Incentives"/>
    <s v="PCRP/289008"/>
    <s v="Def Rev - Lease Ince"/>
    <n v="-279558"/>
  </r>
  <r>
    <x v="149"/>
    <s v="289024"/>
    <s v="DEFERRED REVENUE-COWLITZ/LEWIS RIVER O&amp;M"/>
    <s v="PCRP/289024"/>
    <s v="Def Rev-Cwltz/Lw Rvr"/>
    <n v="-118810.75"/>
  </r>
  <r>
    <x v="149"/>
    <s v="289051"/>
    <s v="DEFERRED RENT REVENUE AMORT OIL &amp; GAS LE"/>
    <s v="PCRP/289051"/>
    <s v="Deferred Rev - Other"/>
    <n v="0"/>
  </r>
  <r>
    <x v="149"/>
    <s v="289535"/>
    <s v="Western Coal Carriers Benefits Obligatio"/>
    <s v="PCRP/289535"/>
    <s v="Wstrn Coal Ben Oblig"/>
    <n v="-12417000"/>
  </r>
  <r>
    <x v="149"/>
    <s v="289902"/>
    <s v="EMISSION ALLOWANCE SALES PROCEEDS"/>
    <s v="PCRP/289902"/>
    <s v="Emission Allowance S"/>
    <n v="0"/>
  </r>
  <r>
    <x v="149"/>
    <s v="289903"/>
    <s v="LEND-A-HAND - IDAHO"/>
    <s v="PCRP/289903"/>
    <s v="Lend-A-Hand - Idaho"/>
    <n v="0"/>
  </r>
  <r>
    <x v="149"/>
    <s v="289905"/>
    <s v="CENTRALIA REFUND"/>
    <s v="PCRP/289905"/>
    <s v="Centralia Refund"/>
    <n v="0"/>
  </r>
  <r>
    <x v="149"/>
    <s v="289916"/>
    <s v="WYJOINT POWERS WATER BOARD SETTLEMENT"/>
    <s v="PCRP/289916"/>
    <s v="WY Joint Water Brd"/>
    <n v="0"/>
  </r>
  <r>
    <x v="149"/>
    <s v="289950"/>
    <s v="L-T Accrued Settlement Provisions"/>
    <s v="PCRP/289950"/>
    <s v="L-T Accrd Settlement"/>
    <n v="-119103601.48"/>
  </r>
  <r>
    <x v="149"/>
    <s v="289996"/>
    <s v="OTHER DEFERRED CREDITS - RMP"/>
    <s v="PCRP/289996"/>
    <s v="Other Defrrd Cr-RMP"/>
    <n v="-480051.71"/>
  </r>
  <r>
    <x v="149"/>
    <s v="289997"/>
    <s v="OTHER DEFERRED CREDITS - C&amp;T"/>
    <s v="PCRP/289997"/>
    <s v="Other Defrrd Cr-C&amp;T"/>
    <n v="0"/>
  </r>
  <r>
    <x v="149"/>
    <s v="289999"/>
    <s v="GENEVA / MAGCORP AMORT"/>
    <s v="PCRP/289999"/>
    <s v="Other Deferred Credi"/>
    <n v="0"/>
  </r>
  <r>
    <x v="149"/>
    <s v="290000"/>
    <s v="MINORITY INTEREST"/>
    <s v="PCRP/290000"/>
    <s v="Minority Interest"/>
    <n v="0"/>
  </r>
  <r>
    <x v="150"/>
    <s v="0"/>
    <s v="2540000/0"/>
    <s v="PCRP/288109"/>
    <s v="Reg Liab - IncTx ITC"/>
    <n v="0"/>
  </r>
  <r>
    <x v="150"/>
    <s v="0"/>
    <s v="2540000/0"/>
    <s v="PCRP/288114"/>
    <s v="Reg Liab-OR Sale Gn"/>
    <n v="0"/>
  </r>
  <r>
    <x v="150"/>
    <s v="0"/>
    <s v="2540000/0"/>
    <s v="PCRP/288115"/>
    <s v="Reg Liab-Prop Ins Re"/>
    <n v="0"/>
  </r>
  <r>
    <x v="150"/>
    <s v="00111579"/>
    <s v="REGULATORY LIABILITIES"/>
    <s v="PCRP/288113"/>
    <s v="Reg Liab-OR Herm"/>
    <n v="1208"/>
  </r>
  <r>
    <x v="150"/>
    <s v="00111584"/>
    <s v="REGULATORY LIABILITIES"/>
    <s v="PCRP/288119"/>
    <s v="Reg Liab-SMUD"/>
    <n v="-635.66000000000531"/>
  </r>
  <r>
    <x v="150"/>
    <s v="111579"/>
    <s v="REGULATORY LIABILITIES"/>
    <s v="PCRP/288113"/>
    <s v="Reg Liab-OR Herm"/>
    <n v="-1208"/>
  </r>
  <r>
    <x v="150"/>
    <s v="111584"/>
    <s v="REGULATORY LIABILITIES"/>
    <s v="PCRP/288119"/>
    <s v="Reg Liab-SMUD"/>
    <n v="635.66000000000531"/>
  </r>
  <r>
    <x v="150"/>
    <s v="288108"/>
    <s v="FAS 109 - WA Flowthrough"/>
    <s v="PCRP/288108"/>
    <s v="Reg Liab - WA Flwthr"/>
    <n v="0"/>
  </r>
  <r>
    <x v="150"/>
    <s v="288109"/>
    <s v="FAS 109 REGULATORY LIABILITY"/>
    <s v="PCRP/288109"/>
    <s v="Reg Liab - IncTx ITC"/>
    <n v="-13365333.419999998"/>
  </r>
  <r>
    <x v="150"/>
    <s v="288110"/>
    <s v="REG LIABILITY - CENTRALIA GAIN GIVEBACK"/>
    <s v="PCRP/288110"/>
    <s v="Reg Liab-Centralia"/>
    <n v="0"/>
  </r>
  <r>
    <x v="150"/>
    <s v="288111"/>
    <s v="REG LIABILITY - MERGER CREDITS"/>
    <s v="PCRP/288111"/>
    <s v="Reg Liab-Merger Cred"/>
    <n v="0"/>
  </r>
  <r>
    <x v="150"/>
    <s v="288113"/>
    <s v="REG LIAB - OR SHARE HERMISTON GAIN CR"/>
    <s v="PCRP/288113"/>
    <s v="Reg Liab-OR Herm"/>
    <n v="0"/>
  </r>
  <r>
    <x v="150"/>
    <s v="288114"/>
    <s v="REG LIABILITY - OR GAIN-SALE EPUD ASSETS"/>
    <s v="PCRP/288114"/>
    <s v="Reg Liab-OR Sale Gn"/>
    <n v="142389.06999999989"/>
  </r>
  <r>
    <x v="150"/>
    <s v="288117"/>
    <s v="REG LIABILITY - OR UE116 BRIDGE"/>
    <s v="PCRP/288117"/>
    <s v="Reg Liab-OR UE116 Br"/>
    <n v="0"/>
  </r>
  <r>
    <x v="150"/>
    <s v="288119"/>
    <s v="REG LIABILITY - BPA/SMUD"/>
    <s v="PCRP/288119"/>
    <s v="Reg Liab-SMUD"/>
    <n v="2.7939677238464355E-9"/>
  </r>
  <r>
    <x v="150"/>
    <s v="288120"/>
    <s v="REGULATORY LIABILITY - OREGON RATE REFUN"/>
    <s v="PCRP/288120"/>
    <s v="RegL-OR Rate Refunds"/>
    <n v="0"/>
  </r>
  <r>
    <x v="150"/>
    <s v="288121"/>
    <s v="Regulatory Liability - WA Rate Refunds"/>
    <s v="PCRP/288121"/>
    <s v="Reg Liab-WA Rate Ref"/>
    <n v="0"/>
  </r>
  <r>
    <x v="150"/>
    <s v="288122"/>
    <s v="Reg Liability - UT Home Energy Lifeline"/>
    <s v="PCRP/288122"/>
    <s v="Reg Liab-UT HELP"/>
    <n v="-2496696.94"/>
  </r>
  <r>
    <x v="150"/>
    <s v="288123"/>
    <s v="Reg Liability - WA Low Income Program"/>
    <s v="PCRP/288123"/>
    <s v="Reg Liab-WA Low Inc"/>
    <n v="-1302788.52"/>
  </r>
  <r>
    <x v="150"/>
    <s v="288129"/>
    <s v="Reg Liability - UT DSM - SMUD Offset"/>
    <s v="PCRP/288129"/>
    <s v="Reg Liab-UT DSM-SMUD"/>
    <n v="0"/>
  </r>
  <r>
    <x v="150"/>
    <s v="288130"/>
    <s v="REG LIABILITY - WA WEST VALLEY LEASE RED"/>
    <s v="PCRP/288130"/>
    <s v="Reg Liab-WA Wst Vlly"/>
    <n v="0"/>
  </r>
  <r>
    <x v="150"/>
    <s v="288131"/>
    <s v="REG LIABILITY - OR WEST VALLEY LEASE RED"/>
    <s v="PCRP/288131"/>
    <s v="Reg Liab-OR Wst Vlly"/>
    <n v="0"/>
  </r>
  <r>
    <x v="150"/>
    <s v="288132"/>
    <s v="REG LIABILITY - CA WEST VALLEY LEASE RED"/>
    <s v="PCRP/288132"/>
    <s v="Reg Liab-CA Wst Vlly"/>
    <n v="0"/>
  </r>
  <r>
    <x v="150"/>
    <s v="288133"/>
    <s v="REG LIABILITY - ID WEST VALLEY LEASE RED"/>
    <s v="PCRP/288133"/>
    <s v="Reg Liab-ID Wst Vlly"/>
    <n v="0"/>
  </r>
  <r>
    <x v="150"/>
    <s v="288134"/>
    <s v="REG LIABILITY - WY WEST VALLEY LEASE RED"/>
    <s v="PCRP/288134"/>
    <s v="Reg Liab-WY Wst Vlly"/>
    <n v="0"/>
  </r>
  <r>
    <x v="150"/>
    <s v="288135"/>
    <s v="REG LIABILITY - UT WEST VALLEY LEASE RED"/>
    <s v="PCRP/288135"/>
    <s v="Reg Liab-UT Wst Vlly"/>
    <n v="0"/>
  </r>
  <r>
    <x v="150"/>
    <s v="288140"/>
    <s v="Reg Liability - WA A&amp;G Credit"/>
    <s v="PCRP/288140"/>
    <s v="Reg Liab-WA A&amp;G Cred"/>
    <n v="-85.71"/>
  </r>
  <r>
    <x v="150"/>
    <s v="288141"/>
    <s v="Reg Liability - OR A&amp;G Credit"/>
    <s v="PCRP/288141"/>
    <s v="Reg Liab-OR A&amp;G Cred"/>
    <n v="0"/>
  </r>
  <r>
    <x v="150"/>
    <s v="288142"/>
    <s v="Reg Liability - CA A&amp;G Credit"/>
    <s v="PCRP/288142"/>
    <s v="Reg Liab-CA A&amp;G Cred"/>
    <n v="0"/>
  </r>
  <r>
    <x v="150"/>
    <s v="288143"/>
    <s v="Reg Liability - ID A&amp;G Credit"/>
    <s v="PCRP/288143"/>
    <s v="Reg Liab-ID A&amp;G Cred"/>
    <n v="0"/>
  </r>
  <r>
    <x v="150"/>
    <s v="288144"/>
    <s v="Reg Liability - WY A&amp;G Credit"/>
    <s v="PCRP/288144"/>
    <s v="Reg Liab-WY A&amp;G Cred"/>
    <n v="0"/>
  </r>
  <r>
    <x v="150"/>
    <s v="288150"/>
    <s v="REGULATORY LIABILITIES - BLUE SKY"/>
    <s v="PCRP/288150"/>
    <s v="Reg Liab-Blue Sky-OR"/>
    <n v="-2824724.5199999996"/>
  </r>
  <r>
    <x v="150"/>
    <s v="288151"/>
    <s v="BLUE SKY PROGRAM - WA - REG LIABILITY"/>
    <s v="PCRP/288151"/>
    <s v="Reg Liab-Blue Sky-WA"/>
    <n v="-346503.88"/>
  </r>
  <r>
    <x v="150"/>
    <s v="288152"/>
    <s v="BLUE SKY PROGRAM - CA - REG LIABILITY"/>
    <s v="PCRP/288152"/>
    <s v="Reg Liab-Blue Sky-CA"/>
    <n v="-133453.62000000002"/>
  </r>
  <r>
    <x v="150"/>
    <s v="288153"/>
    <s v="BLUE SKY PROGRAM - UT - REG LIABILITY"/>
    <s v="PCRP/288153"/>
    <s v="Reg Liab-Blue Sky-UT"/>
    <n v="-3163064.5700000003"/>
  </r>
  <r>
    <x v="150"/>
    <s v="288154"/>
    <s v="BLUE SKY PROGRAM - ID - REG LIABILITY"/>
    <s v="PCRP/288154"/>
    <s v="Reg Liab-Blue Sky-ID"/>
    <n v="-123560.71"/>
  </r>
  <r>
    <x v="150"/>
    <s v="288155"/>
    <s v="BLUE SKY PROGRAM - WY - REG LIABILITY"/>
    <s v="PCRP/288155"/>
    <s v="Reg Liab-Blue Sky-WY"/>
    <n v="-351242.49999999988"/>
  </r>
  <r>
    <x v="150"/>
    <s v="288200"/>
    <s v="BPA WASHINGTON REGIONAL BAL ACCT"/>
    <s v="PCRP/288200"/>
    <s v="BPA Wash Reg Bal Acc"/>
    <n v="0"/>
  </r>
  <r>
    <x v="150"/>
    <s v="288201"/>
    <s v="BPA OREGON BALANCING ACCT"/>
    <s v="PCRP/288201"/>
    <s v="BPA Oregon Balancing"/>
    <n v="0"/>
  </r>
  <r>
    <x v="150"/>
    <s v="288202"/>
    <s v="BPA IDAHO BALANCING ACCT"/>
    <s v="PCRP/288202"/>
    <s v="BPA Idaho Balancing"/>
    <n v="-2314966.7000000002"/>
  </r>
  <r>
    <x v="150"/>
    <s v="288400"/>
    <s v="Regulatory Liability - OR Balance Consol"/>
    <s v="PCRP/288400"/>
    <s v="Rg Liab-DSM Bal Rcls"/>
    <n v="0"/>
  </r>
  <r>
    <x v="150"/>
    <s v="288401"/>
    <s v="Reg Liability - OR Regulatory Asset/Liab"/>
    <s v="PCRP/288401"/>
    <s v="Reg Liab-OR Asset/Li"/>
    <n v="56405.04"/>
  </r>
  <r>
    <x v="150"/>
    <s v="288469"/>
    <s v="Reg Liability - Other - Balance Reclass"/>
    <s v="PCRP/288469"/>
    <s v="Rg Liab-Othr-Bal Rcl"/>
    <n v="-843316.53"/>
  </r>
  <r>
    <x v="150"/>
    <s v="288901"/>
    <s v="FAS 133 Derivative Net Regulatory Liabil"/>
    <s v="PCRP/288901"/>
    <s v="FAS 133 Reg Liab"/>
    <n v="0"/>
  </r>
  <r>
    <x v="151"/>
    <s v="111668"/>
    <s v="FAS 143 ARO REGULATORY LIABILITY"/>
    <s v="PCRP/288510"/>
    <s v="ARO/Reg Diff-Hnt Lan"/>
    <n v="0"/>
  </r>
  <r>
    <x v="151"/>
    <s v="288508"/>
    <s v="ARO/Reg Diff - Colstrip Plant Ponds"/>
    <s v="PCRP/288508"/>
    <s v="ARO/Reg Diff-Colstrp"/>
    <n v="-117143.73"/>
  </r>
  <r>
    <x v="151"/>
    <s v="288510"/>
    <s v="ARO/Reg Diff -Hunter Plant Original Land"/>
    <s v="PCRP/288510"/>
    <s v="ARO/Reg Diff-Hnt Lan"/>
    <n v="-192665.5"/>
  </r>
  <r>
    <x v="151"/>
    <s v="288511"/>
    <s v="ARO/REG DIFF - HTR PLANT LANDFIL EXPANS"/>
    <s v="PCRP/288511"/>
    <s v="ARO/Reg Diff-Hnt Exp"/>
    <n v="0"/>
  </r>
  <r>
    <x v="151"/>
    <s v="288512"/>
    <s v="ARO/REG DIFF - HTG PLANT LANDFIL"/>
    <s v="PCRP/288512"/>
    <s v="ARO/Reg Diff-Htng La"/>
    <n v="0"/>
  </r>
  <r>
    <x v="151"/>
    <s v="288513"/>
    <s v="ARO/REG DIFF - HTG PLANT LANDFIL EXPANS"/>
    <s v="PCRP/288513"/>
    <s v="ARO/Reg Diff-Htng Ex"/>
    <n v="0"/>
  </r>
  <r>
    <x v="151"/>
    <s v="288516"/>
    <s v="ARO/REG DIFF - JIM BR PLANT FGD POND #2"/>
    <s v="PCRP/288516"/>
    <s v="ARO/Reg Diff-JB FGD2"/>
    <n v="-1225255.1299999999"/>
  </r>
  <r>
    <x v="151"/>
    <s v="288517"/>
    <s v="ARO/Reg Diff - Jim Bridger Plant Evap Po"/>
    <s v="PCRP/288517"/>
    <s v="ARO/Reg Diff-JB FGD3"/>
    <n v="-161565.44"/>
  </r>
  <r>
    <x v="151"/>
    <s v="288518"/>
    <s v="ARO/Reg Diff - Jim Bridger Plant Raw Wat"/>
    <s v="PCRP/288518"/>
    <s v="ARO/Reg Diff-JB Raw"/>
    <n v="-123369.13"/>
  </r>
  <r>
    <x v="151"/>
    <s v="288519"/>
    <s v="ARO/Reg Diff - Jim Bridger Plant Pipelin"/>
    <s v="PCRP/288519"/>
    <s v="ARO/Reg Diff-JB Pipe"/>
    <n v="-2463829.9800000004"/>
  </r>
  <r>
    <x v="151"/>
    <s v="288520"/>
    <s v="ARO/REG DIFF - NGTN PLNT LANDFILL"/>
    <s v="PCRP/288520"/>
    <s v="ARO/Reg Diff-Nau Lan"/>
    <n v="0"/>
  </r>
  <r>
    <x v="151"/>
    <s v="288521"/>
    <s v="ARO/REG DIFF - NGTN PLT 1 &amp; 2 CLEAR POND"/>
    <s v="PCRP/288521"/>
    <s v="ARO/Reg Diff-Nau 1&amp;2"/>
    <n v="-30400.720000000001"/>
  </r>
  <r>
    <x v="151"/>
    <s v="288522"/>
    <s v="ARO/REG DIFF - NGTN PLNT 3 CLRWATER POND"/>
    <s v="PCRP/288522"/>
    <s v="ARO/Reg Diff-Nau 3"/>
    <n v="-67904.92"/>
  </r>
  <r>
    <x v="151"/>
    <s v="288523"/>
    <s v="ARO/REG DIFF - NGTN PLNT 1 &amp; 2 ASH POND"/>
    <s v="PCRP/288523"/>
    <s v="ARO/Reg Diff-N 1&amp;2 A"/>
    <n v="-152268.28999999998"/>
  </r>
  <r>
    <x v="151"/>
    <s v="288524"/>
    <s v="ARO/REG DIFF - NGTN PLNT 3 ASH POND"/>
    <s v="PCRP/288524"/>
    <s v="ARO/Reg Diff-Nau 3 A"/>
    <n v="-1324211.08"/>
  </r>
  <r>
    <x v="151"/>
    <s v="288525"/>
    <s v="ARO/REG DIFF - NGTN PLNT 3 FGD POND 1"/>
    <s v="PCRP/288525"/>
    <s v="ARO/Reg Diff-Na3FGD1"/>
    <n v="0"/>
  </r>
  <r>
    <x v="151"/>
    <s v="288526"/>
    <s v="ARO/REG DIFF - NGTN PLNT 3 FGD POND 2"/>
    <s v="PCRP/288526"/>
    <s v="ARO/Reg Diff-Na3FGD2"/>
    <n v="0"/>
  </r>
  <r>
    <x v="151"/>
    <s v="288529"/>
    <s v="ARO/Reg Diff - Powerdale Hydro Plant"/>
    <s v="PCRP/288529"/>
    <s v="ARO/Reg Diff-Powerdl"/>
    <n v="0"/>
  </r>
  <r>
    <x v="151"/>
    <s v="288534"/>
    <s v="ARO/Reg Diff - General Plant"/>
    <s v="PCRP/288534"/>
    <s v="ARO/Reg Diff-Gen Pln"/>
    <n v="-89588.36"/>
  </r>
  <r>
    <x v="151"/>
    <s v="288537"/>
    <s v="ARO/REG DIFF - MARENGO WIND FARM"/>
    <s v="PCRP/288537"/>
    <s v="ARO/Reg Diff-Marengo"/>
    <n v="0"/>
  </r>
  <r>
    <x v="151"/>
    <s v="288538"/>
    <s v="ARO/REG DIFF - GOODNOE HILLS WIND FARM"/>
    <s v="PCRP/288538"/>
    <s v="ARO/Reg Diff-Goodnoe"/>
    <n v="-6454.0400000000081"/>
  </r>
  <r>
    <x v="151"/>
    <s v="288539"/>
    <s v="ARO/Reg Diff - Seven Mile Hill Wind Farm"/>
    <s v="PCRP/288539"/>
    <s v="ARO/Reg Diff-7 Mile"/>
    <n v="0"/>
  </r>
  <r>
    <x v="151"/>
    <s v="288540"/>
    <s v="ARO/Reg Diff - High Plains Wind Farm"/>
    <s v="PCRP/288540"/>
    <s v="ARO/Reg Diff-High PL"/>
    <n v="0"/>
  </r>
  <r>
    <x v="151"/>
    <s v="288541"/>
    <s v="ARO/Reg Diff - McFadden Ridge Wind Farm"/>
    <s v="PCRP/288541"/>
    <s v="ARO/Reg Diff-McFaddn"/>
    <n v="0"/>
  </r>
  <r>
    <x v="151"/>
    <s v="288543"/>
    <s v="ARO/Reg Diff - Chehalis Plant"/>
    <s v="PCRP/288543"/>
    <s v="ARO/Reg Diff-Cheh Pl"/>
    <n v="-512246.92"/>
  </r>
  <r>
    <x v="152"/>
    <s v="285601"/>
    <s v="ACC DEF ITC-PACIFIC-MALIN LINE 46(F)(1)"/>
    <s v="PCRP/285601"/>
    <s v="Acc Def ITC-Pacific-"/>
    <n v="0"/>
  </r>
  <r>
    <x v="152"/>
    <s v="285610"/>
    <s v="ACCUM DEFERRED ITC - UPL - 71 POST"/>
    <s v="PCRP/285610"/>
    <s v="Acc Def ITC - Upl -"/>
    <n v="-24753083.200000003"/>
  </r>
  <r>
    <x v="153"/>
    <s v="285600"/>
    <s v="DEF ITC-IDAHO-UPL"/>
    <s v="PCRP/285600"/>
    <s v="Accm Def Inv Tax Cre"/>
    <n v="0"/>
  </r>
  <r>
    <x v="153"/>
    <s v="285611"/>
    <s v="Acc Def Idaho ITC-ID situs BTL"/>
    <s v="PCRP/285611"/>
    <s v="Acc Def Idaho ITC-ID"/>
    <n v="-351227.32"/>
  </r>
  <r>
    <x v="153"/>
    <s v="285613"/>
    <s v="Acc Def Idaho ITC-BTL"/>
    <s v="PCRP/285613"/>
    <s v="Acc Def Idaho ITC-BT"/>
    <n v="-1031455.21"/>
  </r>
  <r>
    <x v="153"/>
    <s v="285690"/>
    <s v="ACCUM DEFERRED ITC-UTAH-IDAHO-46(F)(2)"/>
    <s v="PCRP/285690"/>
    <s v="Acc Def ITC-Utah-Ida"/>
    <n v="-60086.5"/>
  </r>
  <r>
    <x v="154"/>
    <s v="285611"/>
    <s v="Acc Def Idaho ITC-ID situs BTL"/>
    <s v="PCRP/285611"/>
    <s v="Acc Def Idaho ITC-ID"/>
    <n v="0"/>
  </r>
  <r>
    <x v="154"/>
    <s v="285613"/>
    <s v="Acc Def Idaho ITC-BTL"/>
    <s v="PCRP/285613"/>
    <s v="Acc Def Idaho ITC-BT"/>
    <n v="0"/>
  </r>
  <r>
    <x v="155"/>
    <s v="0"/>
    <s v="2570000/0"/>
    <s v="PCRP/286001"/>
    <s v="7 1/2% Ser Up&amp;L Fmb"/>
    <n v="0"/>
  </r>
  <r>
    <x v="155"/>
    <s v="0"/>
    <s v="2570000/0"/>
    <s v="PCRP/286002"/>
    <s v="6 1/8% Ser Emery Co."/>
    <n v="0"/>
  </r>
  <r>
    <x v="155"/>
    <s v="0"/>
    <s v="2570000/0"/>
    <s v="PCRP/286003"/>
    <s v="6 1/8% Ser Carbon Co"/>
    <n v="0"/>
  </r>
  <r>
    <x v="155"/>
    <s v="0"/>
    <s v="2570000/0"/>
    <s v="PCRP/286004"/>
    <s v="6 1/8% Ser Lincoln C"/>
    <n v="0"/>
  </r>
  <r>
    <x v="155"/>
    <s v="0"/>
    <s v="2570000/0"/>
    <s v="PCRP/286005"/>
    <s v="8 1/4% Ser Up&amp;L Fmb"/>
    <n v="0"/>
  </r>
  <r>
    <x v="155"/>
    <s v="0"/>
    <s v="2570000/0"/>
    <s v="PCRP/286006"/>
    <s v="7 3/4% Ser Pp&amp;L Fmb"/>
    <n v="0"/>
  </r>
  <r>
    <x v="155"/>
    <s v="0"/>
    <s v="2570000/0"/>
    <s v="PCRP/286007"/>
    <s v="7 7/8% Ser Pp&amp;L Fmb"/>
    <n v="0"/>
  </r>
  <r>
    <x v="155"/>
    <s v="0"/>
    <s v="2570000/0"/>
    <s v="PCRP/286008"/>
    <s v="8% Ser Pp&amp;L Fmb Due"/>
    <n v="0"/>
  </r>
  <r>
    <x v="155"/>
    <s v="0"/>
    <s v="2570000/0"/>
    <s v="PCRP/286009"/>
    <s v="8% Ser Pp&amp;L Fmb Due"/>
    <n v="0"/>
  </r>
  <r>
    <x v="155"/>
    <s v="0"/>
    <s v="2570000/0"/>
    <s v="PCRP/286010"/>
    <s v="First Mtg Bond 10% D"/>
    <n v="0"/>
  </r>
  <r>
    <x v="156"/>
    <s v="287224"/>
    <s v="DTA 145.030 CWIP Reserve"/>
    <s v="PCRP/287224"/>
    <s v="DTA 145.030 CWIP Res"/>
    <n v="572327.66"/>
  </r>
  <r>
    <x v="156"/>
    <s v="287313"/>
    <s v="DTA 105.450 Non-ARO Liabilily - Reg Liab"/>
    <s v="PCRP/287313"/>
    <s v="DTA 105.450 Non-ARO"/>
    <n v="335205506.61000001"/>
  </r>
  <r>
    <x v="156"/>
    <s v="287610"/>
    <s v="DTL AssetsRetirement Obligation"/>
    <s v="PCRP/287610"/>
    <s v="DTL ARO"/>
    <n v="-29991664.469999999"/>
  </r>
  <r>
    <x v="156"/>
    <s v="287795"/>
    <s v="FIN 48 DTL-N 282"/>
    <s v="PCRP/287795"/>
    <s v="FIN 48 DTL-Fed-N 282"/>
    <n v="0"/>
  </r>
  <r>
    <x v="156"/>
    <s v="287929"/>
    <s v="DTL 105.460 Non ARO Removal Costs"/>
    <s v="PCRP/287929"/>
    <s v="DTL 105.460 Non ARO"/>
    <n v="-335205506.58999997"/>
  </r>
  <r>
    <x v="157"/>
    <s v="287101"/>
    <s v="ACCUM DIT-MALIN TAX LEASE-AMORT INC"/>
    <s v="PCRP/287101"/>
    <s v="ADIT-Malin Tax Lease"/>
    <n v="0"/>
  </r>
  <r>
    <x v="157"/>
    <s v="287102"/>
    <s v="ACCUM DIT-MALIN TAX LEASE-AMORT EXP"/>
    <s v="PCRP/287102"/>
    <s v="ADIT-Malin Tax Lease"/>
    <n v="0"/>
  </r>
  <r>
    <x v="157"/>
    <s v="287103"/>
    <s v="ADIT - NON-UTILITY DEPRECIATION - FED"/>
    <s v="PCRP/287103"/>
    <s v="ADIT - Non-Utility D"/>
    <n v="0"/>
  </r>
  <r>
    <x v="157"/>
    <s v="287104"/>
    <s v="ADIT - NON-UTILITY DEPRECIATION - STATE"/>
    <s v="PCRP/287104"/>
    <s v="ADIT - Non-Utility D"/>
    <n v="0"/>
  </r>
  <r>
    <x v="157"/>
    <s v="287609"/>
    <s v="DTL Safe Harbor Lease Malin"/>
    <s v="PCRP/287609"/>
    <s v="DTL SHL M"/>
    <n v="0"/>
  </r>
  <r>
    <x v="157"/>
    <s v="287890"/>
    <s v="DTL 105.241 Safe Harbor Leases - Malin"/>
    <s v="PCRP/287890"/>
    <s v="DTL 105.241 Safe Hrb"/>
    <n v="0"/>
  </r>
  <r>
    <x v="158"/>
    <s v="287201"/>
    <s v="FAS 109 DEFERRED TAX LIABILITY-ELECTRIC"/>
    <s v="PCRP/287201"/>
    <s v="Fas 109 Deferred Tax"/>
    <n v="505290949.30000001"/>
  </r>
  <r>
    <x v="158"/>
    <s v="287207"/>
    <s v="ADIT Tax Timing-UK GAAP"/>
    <s v="PCRP/287201"/>
    <s v="Fas 109 Deferred Tax"/>
    <n v="-505290949.30000001"/>
  </r>
  <r>
    <x v="158"/>
    <s v="287648"/>
    <s v="DTL 100.120 FAS 109 Deferred Tax Asset"/>
    <s v="PCRP/287648"/>
    <s v="DTL 100.120 Inc Tax"/>
    <n v="-276749101.01999998"/>
  </r>
  <r>
    <x v="159"/>
    <s v="137100"/>
    <s v="Deferred Tax Asset - Current Portion"/>
    <s v="PCRP/137100"/>
    <s v="Defrrd Tax Asst -Cur"/>
    <n v="44313784.340000004"/>
  </r>
  <r>
    <x v="159"/>
    <s v="137998"/>
    <s v="Curr DIT Assets-State Recl from Federal"/>
    <s v="PCRP/137998"/>
    <s v="Curr DIT Assets-Recl"/>
    <n v="-3708423.78"/>
  </r>
  <r>
    <x v="159"/>
    <s v="137999"/>
    <s v="Curr DIT Assets-State Portion from Fed"/>
    <s v="PCRP/137999"/>
    <s v="Curr DIT Assets-Port"/>
    <n v="3708423.78"/>
  </r>
  <r>
    <x v="159"/>
    <s v="234100"/>
    <s v="Deferred Tax Liability - Current Portion"/>
    <s v="PCRP/234100"/>
    <s v="DTL - Current"/>
    <n v="0"/>
  </r>
  <r>
    <x v="159"/>
    <s v="287901"/>
    <s v="FAS 133 DERIVATIVE DEFERRED TAX LIABILIT"/>
    <s v="PCRP/287901"/>
    <s v="FAS 133 Deferred Tax"/>
    <n v="0"/>
  </r>
  <r>
    <x v="159"/>
    <s v="287951"/>
    <s v="Non-Current Fed/State Inc Tax Payable (P"/>
    <s v="PCRP/287951"/>
    <s v="N Cr Fd/St In Tx Pay"/>
    <n v="0"/>
  </r>
  <r>
    <x v="159"/>
    <s v="287991"/>
    <s v="Accum Def Inc Tax Liab-Reclass to Curr A"/>
    <s v="PCRP/287991"/>
    <s v="DTL - Reclass"/>
    <n v="-44313784.340000004"/>
  </r>
  <r>
    <x v="159"/>
    <s v="287992"/>
    <s v="Accum Def Inc Tax Liab-Reclass to Curr L"/>
    <s v="PCRP/287992"/>
    <s v="DTL - Reclass Cur Li"/>
    <n v="0"/>
  </r>
  <r>
    <x v="159"/>
    <s v="287998"/>
    <s v="ADIT Liab - State Reclass from Federal"/>
    <s v="PCRP/287998"/>
    <s v="ADIT Liab-State Recl"/>
    <n v="436588629.85000002"/>
  </r>
  <r>
    <x v="159"/>
    <s v="287999"/>
    <s v="ADIT Liab - State Portion from Federal"/>
    <s v="PCRP/287999"/>
    <s v="ADIT Liab-State Port"/>
    <n v="-436588629.85000002"/>
  </r>
  <r>
    <x v="159"/>
    <s v="289000"/>
    <s v="Deferred Credits - Other"/>
    <s v="PCRP/289000"/>
    <s v="Def Rev - Other"/>
    <n v="0"/>
  </r>
  <r>
    <x v="160"/>
    <s v="137103"/>
    <s v="FIN 48 DTA-FED-Cur"/>
    <s v="PCRP/137103"/>
    <s v="FIN 48 DTA-Fed-Curr"/>
    <n v="0"/>
  </r>
  <r>
    <x v="160"/>
    <s v="137104"/>
    <s v="FIN 48 DTA-ST-Cur"/>
    <s v="PCRP/137104"/>
    <s v="FIN 48 DTA-St-Curr"/>
    <n v="0"/>
  </r>
  <r>
    <x v="160"/>
    <s v="137326"/>
    <s v="DTL 720.500 Accrued Severance"/>
    <s v="PCRP/137326"/>
    <s v="DTL 720.500 Accr Sev"/>
    <n v="0"/>
  </r>
  <r>
    <x v="160"/>
    <s v="137332"/>
    <s v="DTL 415.699 RA - BPA Balancing Acct OR"/>
    <s v="PCRP/137332"/>
    <s v="DTL 415.699 RA - BPA"/>
    <n v="-557322.05000000005"/>
  </r>
  <r>
    <x v="160"/>
    <s v="137333"/>
    <s v="DTL 415.836 Curr Asset - Frozen MTM"/>
    <s v="PCRP/137333"/>
    <s v="DTL 415.836 Frzn MTM"/>
    <n v="-68558.67"/>
  </r>
  <r>
    <x v="160"/>
    <s v="137334"/>
    <s v="DTL 425.380 RA - BPA Balancing Acct ID"/>
    <s v="PCRP/137334"/>
    <s v="DTL 425.380 RA - BPA"/>
    <n v="0"/>
  </r>
  <r>
    <x v="160"/>
    <s v="137336"/>
    <s v="DTL 505.180 Accrued Insur Premium Tax"/>
    <s v="PCRP/137336"/>
    <s v="DTL 505.180 Accr Tax"/>
    <n v="-129990.99"/>
  </r>
  <r>
    <x v="160"/>
    <s v="137337"/>
    <s v="DTL 715.721 RA - BPA Balancing Acct WA"/>
    <s v="PCRP/137337"/>
    <s v="DTL 715.721 RA - BPA"/>
    <n v="-120288.32000000001"/>
  </r>
  <r>
    <x v="160"/>
    <s v="137338"/>
    <s v="DTL 730.110 FAS 133 Derivatives"/>
    <s v="PCRP/137338"/>
    <s v="DTL 730.110 FAS 133"/>
    <n v="0"/>
  </r>
  <r>
    <x v="160"/>
    <s v="137340"/>
    <s v="DTL 910.935 Unrealized G/L Trading Sec"/>
    <s v="PCRP/137340"/>
    <s v="DTL 910.935 Security"/>
    <n v="-509935.24"/>
  </r>
  <r>
    <x v="160"/>
    <s v="137342"/>
    <s v="DTL 910.936 Realized Gain/Loss Trading"/>
    <s v="PCRP/137342"/>
    <s v="DTL 910.936 Real G/L"/>
    <n v="0"/>
  </r>
  <r>
    <x v="160"/>
    <s v="287535"/>
    <s v="ADIT - GARFIELD ROYALTY PAYMENT - FED"/>
    <s v="PCRP/287535"/>
    <s v="ADIT - Garfield Roya"/>
    <n v="0"/>
  </r>
  <r>
    <x v="160"/>
    <s v="287536"/>
    <s v="ADIT - GARFIELD ROYALTY PAYMENT - STATE"/>
    <s v="PCRP/287536"/>
    <s v="ADIT - Garfield Roya"/>
    <n v="0"/>
  </r>
  <r>
    <x v="160"/>
    <s v="287537"/>
    <s v="ADIT - 83-86 IRS SETTLEMENT"/>
    <s v="PCRP/287537"/>
    <s v="ADIT - 83-86 Irs Set"/>
    <n v="0"/>
  </r>
  <r>
    <x v="160"/>
    <s v="287538"/>
    <s v="ADIT - 87-88 IRS SETTLEMENT"/>
    <s v="PCRP/287538"/>
    <s v="ADIT - 87-88 Irs Set"/>
    <n v="0"/>
  </r>
  <r>
    <x v="160"/>
    <s v="287561"/>
    <s v="ELECTRIC MUTUAL INS RECEIVABLE - FEDERAL"/>
    <s v="PCRP/287561"/>
    <s v="Electric Mutual Ins"/>
    <n v="0"/>
  </r>
  <r>
    <x v="160"/>
    <s v="287565"/>
    <s v="ADIT - FLOWTHRU PARTNERSHIP INCOME FED"/>
    <s v="PCRP/287565"/>
    <s v="Adit-F/T Part Inc-Fe"/>
    <n v="0"/>
  </r>
  <r>
    <x v="160"/>
    <s v="287573"/>
    <s v="DTL 415.873 Deferred Excess NPC-WA Hydro"/>
    <s v="PCRP/287573"/>
    <s v="DTL 415.873 Def Exc"/>
    <n v="0"/>
  </r>
  <r>
    <x v="160"/>
    <s v="287595"/>
    <s v="DTL Federal Detriment of State NOL"/>
    <s v="PCRP/287595"/>
    <s v="DTL Federal Detrimen"/>
    <n v="0"/>
  </r>
  <r>
    <x v="160"/>
    <s v="287598"/>
    <s v="DTL 205.415 APP-002 &amp; NOPA 003-1 263a Ac"/>
    <s v="PCRP/287598"/>
    <s v="DTL 205.415 APP-002"/>
    <n v="0"/>
  </r>
  <r>
    <x v="160"/>
    <s v="287600"/>
    <s v="DTL - Utility - Monthly Accrual Estimate"/>
    <s v="PCRP/287600"/>
    <s v="DTL-Utility Monthly"/>
    <n v="0"/>
  </r>
  <r>
    <x v="160"/>
    <s v="287615"/>
    <s v="DTL 415.635 Min. Pension Liability Adjus"/>
    <s v="PCRP/287615"/>
    <s v="DTL 415.635 Min. Pen"/>
    <n v="0"/>
  </r>
  <r>
    <x v="160"/>
    <s v="287631"/>
    <s v="DTL 415.530 Def Reg Asset-IDU Def Net Po"/>
    <s v="PCRP/287631"/>
    <s v="DTL 415.530 Def Reg"/>
    <n v="0"/>
  </r>
  <r>
    <x v="160"/>
    <s v="287632"/>
    <s v="DTL 415.540 Def Reg Asset-OR Def Net Pow"/>
    <s v="PCRP/287632"/>
    <s v="DTL 415.540 Def Reg"/>
    <n v="0"/>
  </r>
  <r>
    <x v="160"/>
    <s v="287633"/>
    <s v="DTL 415.550 Def Reg Asset-UT Def Net Pow"/>
    <s v="PCRP/287633"/>
    <s v="DTL 415.550 Def Reg"/>
    <n v="0"/>
  </r>
  <r>
    <x v="160"/>
    <s v="287642"/>
    <s v="DTL 105.400 ARO Reg Assets"/>
    <s v="PCRP/287642"/>
    <s v="DTL 105.400 ARO RA"/>
    <n v="-19485661.800000001"/>
  </r>
  <r>
    <x v="160"/>
    <s v="287643"/>
    <s v="DTL 415.750 Reg Assets BPA balancing acc"/>
    <s v="PCRP/287643"/>
    <s v="DTL 415.750 RA BPA"/>
    <n v="0"/>
  </r>
  <r>
    <x v="160"/>
    <s v="287649"/>
    <s v="DTL 730.170 Regulatory assets - FAS 133"/>
    <s v="PCRP/287649"/>
    <s v="DTL 730.170 RA Fas13"/>
    <n v="-32416108.370000001"/>
  </r>
  <r>
    <x v="160"/>
    <s v="287651"/>
    <s v="DTL 730.130 ET CURRENT"/>
    <s v="PCRP/287651"/>
    <s v="DTL 730.130 ET cur"/>
    <n v="0"/>
  </r>
  <r>
    <x v="160"/>
    <s v="287652"/>
    <s v="DTL 730.140 Energy Trading Derivatives"/>
    <s v="PCRP/287652"/>
    <s v="DTL 730.140 ET noncu"/>
    <n v="0"/>
  </r>
  <r>
    <x v="160"/>
    <s v="287671"/>
    <s v="DTL 605.200 WY Joint Water Board Reserve"/>
    <s v="PCRP/287671"/>
    <s v="DTL 605.200 WY Joint"/>
    <n v="0"/>
  </r>
  <r>
    <x v="160"/>
    <s v="287673"/>
    <s v="DTL 730.110 FAS 133 Derivatives"/>
    <s v="PCRP/287673"/>
    <s v="DTL 730.110 FAS 133"/>
    <n v="0"/>
  </r>
  <r>
    <x v="160"/>
    <s v="287674"/>
    <s v="DTL 730.150 WEATHER"/>
    <s v="PCRP/287674"/>
    <s v="DTL 910.540 TM Close"/>
    <n v="0"/>
  </r>
  <r>
    <x v="160"/>
    <s v="287676"/>
    <s v="DTL 720.600 FAS115 Mark to Mark Accrual"/>
    <s v="PCRP/287676"/>
    <s v="DTL 720.600 FAS 115"/>
    <n v="0"/>
  </r>
  <r>
    <x v="160"/>
    <s v="287677"/>
    <s v="DTL 415.637 Min. Pension Liability Adjus"/>
    <s v="PCRP/287677"/>
    <s v="DTL 415.637 Min. Pen"/>
    <n v="0"/>
  </r>
  <r>
    <x v="160"/>
    <s v="287679"/>
    <s v="DTL 720.700 FAS 115 Mark to Market Accru"/>
    <s v="PCRP/287679"/>
    <s v="DTL 720.700 FAS 115"/>
    <n v="0"/>
  </r>
  <r>
    <x v="160"/>
    <s v="287680"/>
    <s v="DTL 920.120 Investment in SPI"/>
    <s v="PCRP/287680"/>
    <s v="DTL 920.120 Invest S"/>
    <n v="0"/>
  </r>
  <r>
    <x v="160"/>
    <s v="287684"/>
    <s v="DTL 730.150 Weather Derivatives"/>
    <s v="PCRP/287684"/>
    <s v="DTL 730.150 Weather"/>
    <n v="0"/>
  </r>
  <r>
    <x v="160"/>
    <s v="287687"/>
    <s v="DTL Flowthrough Partnership Income"/>
    <s v="PCRP/287687"/>
    <s v="DTL FT Partnership"/>
    <n v="0"/>
  </r>
  <r>
    <x v="160"/>
    <s v="287688"/>
    <s v="DTL 730.180 Aquila Weather Hedge"/>
    <s v="PCRP/287688"/>
    <s v="DTL 730.180 Aquila"/>
    <n v="0"/>
  </r>
  <r>
    <x v="160"/>
    <s v="287696"/>
    <s v="DTL 610.125, REG ASSET, AUDIT PAY"/>
    <s v="PCRP/287696"/>
    <s v="DTL 610.125 Audit Pt"/>
    <n v="0"/>
  </r>
  <r>
    <x v="160"/>
    <s v="287700"/>
    <s v="DTL Misc"/>
    <s v="PCRP/287700"/>
    <s v="DTL Misc"/>
    <n v="0"/>
  </r>
  <r>
    <x v="160"/>
    <s v="287701"/>
    <s v="DTL 505.115 S&amp;U Tx Accural"/>
    <s v="PCRP/287701"/>
    <s v="DTL 505.115 SU Tx Ac"/>
    <n v="0"/>
  </r>
  <r>
    <x v="160"/>
    <s v="287709"/>
    <s v="DTL 425.320 UMPQUA SETTLEMENT AGREEMENT"/>
    <s v="PCRP/287709"/>
    <s v="DTL 425.320 Umpqua"/>
    <n v="0"/>
  </r>
  <r>
    <x v="160"/>
    <s v="287714"/>
    <s v="DTL 720.900 MIN SERP LIAB OCI"/>
    <s v="PCRP/287714"/>
    <s v="DTL 720.900 SERP OCI"/>
    <n v="0"/>
  </r>
  <r>
    <x v="160"/>
    <s v="287725"/>
    <s v="DTL 920.100 PMI RECLAMATION TRUST EARN"/>
    <s v="PCRP/287725"/>
    <s v="DTL 920.100 PMI Recl"/>
    <n v="0"/>
  </r>
  <r>
    <x v="160"/>
    <s v="287746"/>
    <s v="DTL 135.300 Deferred Comp - ExSop"/>
    <s v="PCRP/287746"/>
    <s v="DTL 135.300 Deferred"/>
    <n v="0"/>
  </r>
  <r>
    <x v="160"/>
    <s v="287754"/>
    <s v="PMI 105.466 BCC ARO ASSET"/>
    <s v="PCRP/287754"/>
    <s v="PMI 105.466 BCC ARO-"/>
    <n v="0"/>
  </r>
  <r>
    <x v="160"/>
    <s v="287755"/>
    <s v="PMI 105.469 BCC ARO-REG ASSET"/>
    <s v="PCRP/287755"/>
    <s v="PMI 105.469 BCC ARO"/>
    <n v="0"/>
  </r>
  <r>
    <x v="160"/>
    <s v="287756"/>
    <s v="PMI 910.940 FAS 115 UNREALIZED GAIN/LOSS"/>
    <s v="PCRP/287756"/>
    <s v="PMI 910.940 FAS 115"/>
    <n v="0"/>
  </r>
  <r>
    <x v="160"/>
    <s v="287757"/>
    <s v="PMI 105.467 BCC ARO LIABILITY"/>
    <s v="PCRP/287757"/>
    <s v="PMI 105.467 BCC ARO"/>
    <n v="0"/>
  </r>
  <r>
    <x v="160"/>
    <s v="287793"/>
    <s v="FIN 48 DTL-FED-NonCur"/>
    <s v="PCRP/287793"/>
    <s v="FIN 48 DTL-Fed-NonCu"/>
    <n v="0"/>
  </r>
  <r>
    <x v="160"/>
    <s v="287794"/>
    <s v="FIN 48 DTL-ST-NonCur"/>
    <s v="PCRP/287794"/>
    <s v="FIN 48 DTL-St-NonCu"/>
    <n v="0"/>
  </r>
  <r>
    <x v="160"/>
    <s v="287797"/>
    <s v="DTL-PCorp CAP Tr In"/>
    <s v="PCRP/287797"/>
    <s v="DTL- PCorp Cap Tr In"/>
    <n v="0"/>
  </r>
  <r>
    <x v="160"/>
    <s v="287859"/>
    <s v="DTL 910.935 Unrealized Gain or Loss-Sec"/>
    <s v="PCRP/287859"/>
    <s v="DTL 910.935 Unrealiz"/>
    <n v="0"/>
  </r>
  <r>
    <x v="160"/>
    <s v="287886"/>
    <s v="DTL 415.837 RA - Frozen MTM"/>
    <s v="PCRP/287886"/>
    <s v="DTL 415.837 RA Frzn"/>
    <n v="-46685345.729999997"/>
  </r>
  <r>
    <x v="160"/>
    <s v="287891"/>
    <s v="DTL 505.180 Accrued Insur Premium Tax"/>
    <s v="PCRP/287891"/>
    <s v="DTL 505.180 Ins Prem"/>
    <n v="0"/>
  </r>
  <r>
    <x v="160"/>
    <s v="287921"/>
    <s v="DTL Federal Benefit of Federal Interest"/>
    <s v="PCRP/287921"/>
    <s v="DTL Fed Ben Fed Int"/>
    <n v="0"/>
  </r>
  <r>
    <x v="160"/>
    <s v="287922"/>
    <s v="DTL Federal Benefit of State Interest -"/>
    <s v="PCRP/287922"/>
    <s v="DTL Fed Ben St Int"/>
    <n v="0"/>
  </r>
  <r>
    <x v="160"/>
    <s v="287923"/>
    <s v="DTL Federal Benefit of State Tax - IRHI"/>
    <s v="PCRP/287923"/>
    <s v="DTL Fed Ben St Tax"/>
    <n v="0"/>
  </r>
  <r>
    <x v="160"/>
    <s v="287924"/>
    <s v="DTL State Benefit of Federal Interest -"/>
    <s v="PCRP/287924"/>
    <s v="DTL St Ben Fed Int"/>
    <n v="0"/>
  </r>
  <r>
    <x v="160"/>
    <s v="287925"/>
    <s v="DTL State Benefit of State Interest - IR"/>
    <s v="PCRP/287925"/>
    <s v="DTL St Ben St Int"/>
    <n v="0"/>
  </r>
  <r>
    <x v="160"/>
    <s v="287926"/>
    <s v="DTL Rate Diff-Federal Benefit of State T"/>
    <s v="PCRP/287926"/>
    <s v="DTL Rte Diff-Fed Ben"/>
    <n v="0"/>
  </r>
  <r>
    <x v="160"/>
    <s v="287927"/>
    <s v="DTL Reg Asset - Solar ITC Basis Adj"/>
    <s v="PCRP/287927"/>
    <s v="DTL RegA-Solar ITC"/>
    <n v="-31238.75"/>
  </r>
  <r>
    <x v="160"/>
    <s v="287964"/>
    <s v="DTL 100.120 FAS 109 DTA - RA"/>
    <s v="PCRP/287964"/>
    <s v="DTL 100.120 RA IncTx"/>
    <n v="-169267915.36000001"/>
  </r>
  <r>
    <x v="160"/>
    <s v="287965"/>
    <s v="DTL 415.836 Curr Asset Frozen MTM"/>
    <s v="PCRP/287965"/>
    <s v="DTL 415.836 Curr MTM"/>
    <n v="0"/>
  </r>
  <r>
    <x v="160"/>
    <s v="287966"/>
    <s v="DTL 415.834 NonCurr Asset Frozen MTM"/>
    <s v="PCRP/287966"/>
    <s v="DTL 415.834 NonCurr"/>
    <n v="-49948.2"/>
  </r>
  <r>
    <x v="160"/>
    <s v="287972"/>
    <s v="DTL 320.285 RA - Post-Employment Costs"/>
    <s v="PCRP/287972"/>
    <s v="DTL 320.285 RA-Post"/>
    <n v="-3173252.41"/>
  </r>
  <r>
    <x v="160"/>
    <s v="287974"/>
    <s v="DTL 415.916 RA - ID - Naughton #3 Costs"/>
    <s v="PCRP/287974"/>
    <s v="DTL 415.916 RA - ID"/>
    <n v="-90890.57"/>
  </r>
  <r>
    <x v="160"/>
    <s v="287995"/>
    <s v="DTL 720.550 Accrued CIC Severance"/>
    <s v="PCRP/287995"/>
    <s v="DTL 720.550 Accr CIC"/>
    <n v="-9806"/>
  </r>
  <r>
    <x v="161"/>
    <s v="287890"/>
    <s v="DTL 105.241 Safe Harbor Leases - Malin"/>
    <s v="PCRP/287890"/>
    <s v="DTL 105.241 Safe Hrb"/>
    <n v="0.01"/>
  </r>
  <r>
    <x v="161"/>
    <s v="287892"/>
    <s v="DTL BETC Purchased Gain Fed Detriment"/>
    <s v="PCRP/287892"/>
    <s v="DTA BETC Purch Gain"/>
    <n v="-293219.5"/>
  </r>
  <r>
    <x v="162"/>
    <s v="0"/>
    <s v="4150000/0"/>
    <s v="PCRP/301938"/>
    <s v="Svc Prvd Others-Rev"/>
    <n v="-1503628.31"/>
  </r>
  <r>
    <x v="162"/>
    <s v="0"/>
    <s v="4150000/0"/>
    <s v="PCRP/367100"/>
    <s v="Rev: Serv Prov to Ot"/>
    <n v="-14447.26"/>
  </r>
  <r>
    <x v="162"/>
    <s v="0"/>
    <s v="4150000/0"/>
    <s v="PCRP/367400"/>
    <s v="Rev: Retl Prod&amp;Svcs"/>
    <n v="-224247.44"/>
  </r>
  <r>
    <x v="162"/>
    <s v="0"/>
    <s v="4150000/0"/>
    <s v="PCRP/367870"/>
    <s v="Rev Adj OR I&amp;D Resrv"/>
    <n v="0"/>
  </r>
  <r>
    <x v="162"/>
    <s v="0"/>
    <s v="4150000/0"/>
    <s v="PCRP/507900"/>
    <s v="Svc Prvd Others-Rev"/>
    <n v="3.4924596548080444E-10"/>
  </r>
  <r>
    <x v="162"/>
    <s v="0"/>
    <s v="4150000/0"/>
    <s v="PCRP/507901"/>
    <s v="StLght Inst/Mn (Cus)"/>
    <n v="0"/>
  </r>
  <r>
    <x v="163"/>
    <s v="0"/>
    <s v="4170000/0"/>
    <s v="PCRP/374500"/>
    <s v="Timber Sales-Non-Utl"/>
    <n v="0"/>
  </r>
  <r>
    <x v="164"/>
    <s v="0"/>
    <s v="4171000/0"/>
    <s v="PCRP/505950"/>
    <s v="Non Util Op Exp Othr"/>
    <n v="6938.08"/>
  </r>
  <r>
    <x v="165"/>
    <s v="0"/>
    <s v="4180000/0"/>
    <s v="PCRP/301876"/>
    <s v="Rent Rev - NonUtilit"/>
    <n v="-325732.58"/>
  </r>
  <r>
    <x v="165"/>
    <s v="0"/>
    <s v="4180000/0"/>
    <s v="PCRP/380500"/>
    <s v="Nonoperating Rental"/>
    <n v="-27248.42"/>
  </r>
  <r>
    <x v="165"/>
    <s v="0"/>
    <s v="4180000/0"/>
    <s v="PCRP/500110"/>
    <s v="Secondary Labor Adj"/>
    <n v="-313.72000000000003"/>
  </r>
  <r>
    <x v="165"/>
    <s v="0"/>
    <s v="4180000/0"/>
    <s v="PCRP/503135"/>
    <s v="Auto/Park/Mileage"/>
    <n v="163.24"/>
  </r>
  <r>
    <x v="165"/>
    <s v="0"/>
    <s v="4180000/0"/>
    <s v="PCRP/505960"/>
    <s v="Non Op Rental Exp"/>
    <n v="64212.99"/>
  </r>
  <r>
    <x v="165"/>
    <s v="0"/>
    <s v="4180000/0"/>
    <s v="PCRP/530030"/>
    <s v="Bldg Ops Serv"/>
    <n v="800"/>
  </r>
  <r>
    <x v="165"/>
    <s v="0"/>
    <s v="4180000/0"/>
    <s v="PCRP/530095"/>
    <s v="Legal Cnslt  Sv-LFee"/>
    <n v="160"/>
  </r>
  <r>
    <x v="165"/>
    <s v="0"/>
    <s v="4180000/0"/>
    <s v="PCRP/530125"/>
    <s v="Security Serv"/>
    <n v="480"/>
  </r>
  <r>
    <x v="165"/>
    <s v="0"/>
    <s v="4180000/0"/>
    <s v="PCRP/530190"/>
    <s v="Misc Contr/Serv"/>
    <n v="5967.79"/>
  </r>
  <r>
    <x v="165"/>
    <s v="0"/>
    <s v="4180000/0"/>
    <s v="PCRP/535000"/>
    <s v="Electricity"/>
    <n v="7750.73"/>
  </r>
  <r>
    <x v="165"/>
    <s v="0"/>
    <s v="4180000/0"/>
    <s v="PCRP/535225"/>
    <s v="Water"/>
    <n v="2721.47"/>
  </r>
  <r>
    <x v="165"/>
    <s v="0"/>
    <s v="4180000/0"/>
    <s v="PCRP/535300"/>
    <s v="Other Utilities"/>
    <n v="2895.3"/>
  </r>
  <r>
    <x v="165"/>
    <s v="0"/>
    <s v="4180000/0"/>
    <s v="PCRP/541002"/>
    <s v="Rights of Way Exp"/>
    <n v="2950"/>
  </r>
  <r>
    <x v="165"/>
    <s v="0"/>
    <s v="4180000/0"/>
    <s v="PCRP/543000"/>
    <s v="Other Rent/Leases"/>
    <n v="51223.840000000004"/>
  </r>
  <r>
    <x v="165"/>
    <s v="0"/>
    <s v="4180000/0"/>
    <s v="PCRP/545150"/>
    <s v="Misc A&amp;G Exps"/>
    <n v="317.25"/>
  </r>
  <r>
    <x v="165"/>
    <s v="0"/>
    <s v="4180000/0"/>
    <s v="PCRP/549300"/>
    <s v="Reimbursements"/>
    <n v="-20000"/>
  </r>
  <r>
    <x v="165"/>
    <s v="0"/>
    <s v="4180000/0"/>
    <s v="PCRP/582300"/>
    <s v="Permits &amp; Licenses"/>
    <n v="168"/>
  </r>
  <r>
    <x v="165"/>
    <s v="0"/>
    <s v="4180000/0"/>
    <s v="PCRP/610036"/>
    <s v="Property Services"/>
    <n v="51720.63"/>
  </r>
  <r>
    <x v="166"/>
    <s v="0"/>
    <s v="APPROPRIATIONS OF RETAINED EARNINGS"/>
    <s v="PCRP/599750"/>
    <s v="Appropriations of RE"/>
    <n v="3096168.74"/>
  </r>
  <r>
    <x v="167"/>
    <s v="0"/>
    <s v="OMIT"/>
    <s v="PCRP/599500"/>
    <s v="Pref Div Req"/>
    <n v="161901.95000000001"/>
  </r>
  <r>
    <x v="168"/>
    <s v="0"/>
    <s v="4380000/0"/>
    <s v="PCRP/599600"/>
    <s v="Common Divs Declar"/>
    <n v="725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H2:I172" firstHeaderRow="1" firstDataRow="1" firstDataCol="1"/>
  <pivotFields count="6">
    <pivotField axis="axisRow" showAll="0">
      <items count="1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showAll="0"/>
    <pivotField showAll="0"/>
    <pivotField showAll="0"/>
    <pivotField showAll="0"/>
    <pivotField dataField="1" numFmtId="43" showAll="0"/>
  </pivotFields>
  <rowFields count="1">
    <field x="0"/>
  </rowFields>
  <rowItems count="1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 t="grand">
      <x/>
    </i>
  </rowItems>
  <colItems count="1">
    <i/>
  </colItems>
  <dataFields count="1">
    <dataField name="Sum of Sum of Balance" fld="5" baseField="0" baseItem="0" numFmtId="164"/>
  </dataFields>
  <formats count="3">
    <format dxfId="2">
      <pivotArea outline="0" collapsedLevelsAreSubtotals="1" fieldPosition="0"/>
    </format>
    <format dxfId="1">
      <pivotArea collapsedLevelsAreSubtotals="1" fieldPosition="0">
        <references count="1">
          <reference field="0" count="2">
            <x v="35"/>
            <x v="36"/>
          </reference>
        </references>
      </pivotArea>
    </format>
    <format dxfId="0">
      <pivotArea collapsedLevelsAreSubtotals="1" fieldPosition="0">
        <references count="1">
          <reference field="0" count="8">
            <x v="90"/>
            <x v="91"/>
            <x v="92"/>
            <x v="93"/>
            <x v="94"/>
            <x v="95"/>
            <x v="96"/>
            <x v="9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7"/>
  <sheetViews>
    <sheetView topLeftCell="A36" workbookViewId="0">
      <selection activeCell="F66" sqref="F66"/>
    </sheetView>
  </sheetViews>
  <sheetFormatPr defaultRowHeight="12.75"/>
  <cols>
    <col min="1" max="1" width="2.85546875" customWidth="1"/>
    <col min="2" max="2" width="42.85546875" customWidth="1"/>
    <col min="3" max="3" width="17.85546875" customWidth="1"/>
    <col min="4" max="6" width="14" bestFit="1" customWidth="1"/>
  </cols>
  <sheetData>
    <row r="1" spans="1:3">
      <c r="A1" s="176" t="s">
        <v>3307</v>
      </c>
      <c r="B1" s="176"/>
    </row>
    <row r="2" spans="1:3">
      <c r="A2" s="176" t="s">
        <v>8971</v>
      </c>
      <c r="B2" s="176"/>
    </row>
    <row r="6" spans="1:3">
      <c r="B6" s="176" t="s">
        <v>3301</v>
      </c>
    </row>
    <row r="7" spans="1:3">
      <c r="B7" s="176"/>
    </row>
    <row r="8" spans="1:3">
      <c r="B8" t="s">
        <v>3280</v>
      </c>
      <c r="C8" s="3">
        <f>'BS Reconciliation'!D100</f>
        <v>21847298828.950001</v>
      </c>
    </row>
    <row r="9" spans="1:3">
      <c r="B9" t="s">
        <v>3308</v>
      </c>
      <c r="C9" s="188">
        <f>-'BS Reconciliation'!F100</f>
        <v>-3148931059.1200004</v>
      </c>
    </row>
    <row r="10" spans="1:3">
      <c r="B10" t="s">
        <v>3284</v>
      </c>
      <c r="C10" s="3">
        <f>C8+C9</f>
        <v>18698367769.830002</v>
      </c>
    </row>
    <row r="11" spans="1:3">
      <c r="B11" t="s">
        <v>3285</v>
      </c>
      <c r="C11" s="188">
        <f>'BS Reconciliation'!E100</f>
        <v>15823366.13000001</v>
      </c>
    </row>
    <row r="12" spans="1:3">
      <c r="C12" s="3">
        <f>C10+C11</f>
        <v>18714191135.960003</v>
      </c>
    </row>
    <row r="13" spans="1:3">
      <c r="B13" t="s">
        <v>3286</v>
      </c>
      <c r="C13" s="188">
        <f>-'BS Reconciliation'!H14</f>
        <v>-33869179</v>
      </c>
    </row>
    <row r="14" spans="1:3">
      <c r="C14" s="3">
        <f>C12+C13</f>
        <v>18680321956.960003</v>
      </c>
    </row>
    <row r="15" spans="1:3" ht="14.25">
      <c r="B15" s="4" t="s">
        <v>3287</v>
      </c>
      <c r="C15" s="195">
        <f>F58</f>
        <v>34095327.167373598</v>
      </c>
    </row>
    <row r="16" spans="1:3" ht="13.5" thickBot="1">
      <c r="B16" s="4" t="s">
        <v>3288</v>
      </c>
      <c r="C16" s="269">
        <f>SUM(C14:C15)</f>
        <v>18714417284.127377</v>
      </c>
    </row>
    <row r="17" spans="2:5" ht="13.5" thickTop="1"/>
    <row r="19" spans="2:5">
      <c r="B19" t="s">
        <v>3291</v>
      </c>
      <c r="C19" s="3">
        <f>'BS Reconciliation'!D174</f>
        <v>21847298829.720001</v>
      </c>
    </row>
    <row r="20" spans="2:5">
      <c r="B20" t="s">
        <v>3308</v>
      </c>
      <c r="C20" s="188">
        <f>-'BS Reconciliation'!F174</f>
        <v>-16916463442.07999</v>
      </c>
    </row>
    <row r="21" spans="2:5">
      <c r="B21" t="s">
        <v>5218</v>
      </c>
      <c r="C21" s="3">
        <f>C19+C20</f>
        <v>4930835387.6400108</v>
      </c>
    </row>
    <row r="22" spans="2:5">
      <c r="B22" t="s">
        <v>5219</v>
      </c>
      <c r="C22" s="3">
        <f>'BS Reconciliation'!E174</f>
        <v>20556738.170000002</v>
      </c>
    </row>
    <row r="23" spans="2:5" ht="14.25">
      <c r="B23" s="4" t="s">
        <v>3287</v>
      </c>
      <c r="C23" s="195">
        <f>F66</f>
        <v>6173859.9233331382</v>
      </c>
    </row>
    <row r="24" spans="2:5" ht="13.5" thickBot="1">
      <c r="B24" s="4" t="s">
        <v>3300</v>
      </c>
      <c r="C24" s="441">
        <f>SUM(C21:C23)</f>
        <v>4957565985.7333441</v>
      </c>
      <c r="D24" s="233"/>
      <c r="E24" s="233"/>
    </row>
    <row r="25" spans="2:5" ht="13.5" thickTop="1">
      <c r="B25" s="4" t="s">
        <v>8973</v>
      </c>
      <c r="C25" s="442">
        <f>C16-C24</f>
        <v>13756851298.394032</v>
      </c>
      <c r="D25" s="3"/>
    </row>
    <row r="28" spans="2:5">
      <c r="B28" s="267" t="s">
        <v>5220</v>
      </c>
    </row>
    <row r="29" spans="2:5">
      <c r="B29" s="176"/>
    </row>
    <row r="30" spans="2:5">
      <c r="B30" t="s">
        <v>3290</v>
      </c>
      <c r="C30" s="61">
        <f>'CY 2014 YE JAM'!I115</f>
        <v>27270344178.804043</v>
      </c>
    </row>
    <row r="31" spans="2:5">
      <c r="B31" t="s">
        <v>3310</v>
      </c>
      <c r="C31" s="61">
        <f>'CY 2014 YE JAM'!I118+'CY 2014 YE JAM'!I119</f>
        <v>-8857912784.960001</v>
      </c>
    </row>
    <row r="32" spans="2:5">
      <c r="B32" t="s">
        <v>3311</v>
      </c>
      <c r="C32" s="173">
        <f>'CY 2014 YE JAM'!Q132</f>
        <v>263241197.75</v>
      </c>
    </row>
    <row r="33" spans="2:5">
      <c r="B33" t="s">
        <v>3312</v>
      </c>
      <c r="C33" s="406">
        <f>-('CY 2014 YE JAM'!Q140+'CY 2014 YE JAM'!Q146+'CY 2014 YE JAM'!Q155+'CY 2014 YE JAM'!Q156)</f>
        <v>31940491.433333337</v>
      </c>
      <c r="E33" s="198"/>
    </row>
    <row r="34" spans="2:5">
      <c r="B34" t="s">
        <v>3313</v>
      </c>
      <c r="C34" s="406">
        <f>-'CY 2014 YE JAM'!Q153</f>
        <v>6531201</v>
      </c>
      <c r="E34" s="198"/>
    </row>
    <row r="35" spans="2:5">
      <c r="B35" t="s">
        <v>3314</v>
      </c>
      <c r="C35" s="406">
        <f>-'CY 2014 YE JAM'!Q154</f>
        <v>273000</v>
      </c>
      <c r="E35" s="198"/>
    </row>
    <row r="36" spans="2:5" ht="13.5" thickBot="1">
      <c r="B36" s="176"/>
      <c r="C36" s="439">
        <f>SUM(C30:C35)</f>
        <v>18714417284.027374</v>
      </c>
      <c r="D36" s="198"/>
    </row>
    <row r="37" spans="2:5" ht="13.5" thickTop="1">
      <c r="B37" s="176"/>
    </row>
    <row r="38" spans="2:5">
      <c r="B38" s="176"/>
    </row>
    <row r="39" spans="2:5">
      <c r="B39" s="187" t="s">
        <v>3289</v>
      </c>
    </row>
    <row r="40" spans="2:5">
      <c r="B40" t="s">
        <v>791</v>
      </c>
      <c r="C40" s="440">
        <f>'CY 2014 YE JAM'!I126</f>
        <v>-13513492879.930002</v>
      </c>
    </row>
    <row r="41" spans="2:5">
      <c r="B41" t="s">
        <v>3310</v>
      </c>
      <c r="C41" s="440">
        <f>-'CY 2014 YE JAM'!I118-'CY 2014 YE JAM'!I119</f>
        <v>8857912784.960001</v>
      </c>
    </row>
    <row r="42" spans="2:5">
      <c r="B42" t="s">
        <v>3311</v>
      </c>
      <c r="C42" s="173">
        <f>-'CY 2014 YE JAM'!Q132</f>
        <v>-263241197.75</v>
      </c>
    </row>
    <row r="43" spans="2:5">
      <c r="B43" t="s">
        <v>3312</v>
      </c>
      <c r="C43" s="173">
        <f>-C33</f>
        <v>-31940491.433333337</v>
      </c>
    </row>
    <row r="44" spans="2:5">
      <c r="B44" t="s">
        <v>3313</v>
      </c>
      <c r="C44" s="173">
        <f>-C34</f>
        <v>-6531201</v>
      </c>
    </row>
    <row r="45" spans="2:5">
      <c r="B45" t="s">
        <v>3314</v>
      </c>
      <c r="C45" s="173">
        <f>-C35</f>
        <v>-273000</v>
      </c>
    </row>
    <row r="46" spans="2:5" ht="13.5" thickBot="1">
      <c r="C46" s="439">
        <f>SUM(C40:C45)</f>
        <v>-4957565985.1533346</v>
      </c>
      <c r="E46" s="3"/>
    </row>
    <row r="47" spans="2:5" ht="13.5" thickTop="1">
      <c r="C47" s="406"/>
      <c r="E47" s="3"/>
    </row>
    <row r="51" spans="2:6">
      <c r="B51" s="220" t="s">
        <v>3309</v>
      </c>
    </row>
    <row r="52" spans="2:6">
      <c r="B52" s="179" t="s">
        <v>3292</v>
      </c>
    </row>
    <row r="53" spans="2:6">
      <c r="B53" s="179"/>
    </row>
    <row r="54" spans="2:6">
      <c r="B54" s="197" t="s">
        <v>3294</v>
      </c>
    </row>
    <row r="55" spans="2:6">
      <c r="B55" s="193" t="s">
        <v>3281</v>
      </c>
      <c r="F55" s="5">
        <f>-'BS Reconciliation'!H47</f>
        <v>52024501.59570542</v>
      </c>
    </row>
    <row r="56" spans="2:6">
      <c r="B56" s="193" t="s">
        <v>3282</v>
      </c>
      <c r="F56" s="5"/>
    </row>
    <row r="57" spans="2:6">
      <c r="B57" s="194" t="s">
        <v>3283</v>
      </c>
      <c r="F57" s="5">
        <f>-'BS Reconciliation'!K57</f>
        <v>-17929174.428331822</v>
      </c>
    </row>
    <row r="58" spans="2:6" ht="13.5" thickBot="1">
      <c r="B58" s="196" t="s">
        <v>3293</v>
      </c>
      <c r="F58" s="189">
        <f>SUM(F55:F57)</f>
        <v>34095327.167373598</v>
      </c>
    </row>
    <row r="59" spans="2:6" ht="13.5" thickTop="1"/>
    <row r="60" spans="2:6">
      <c r="B60" s="187" t="s">
        <v>3295</v>
      </c>
    </row>
    <row r="61" spans="2:6">
      <c r="B61" s="193" t="s">
        <v>3282</v>
      </c>
    </row>
    <row r="62" spans="2:6">
      <c r="B62" s="194" t="s">
        <v>3297</v>
      </c>
      <c r="F62" s="5">
        <f>-'BS Reconciliation'!K140</f>
        <v>-289949.20083332993</v>
      </c>
    </row>
    <row r="63" spans="2:6">
      <c r="B63" s="194" t="s">
        <v>3296</v>
      </c>
      <c r="F63" s="5">
        <f>-'BS Reconciliation'!K145</f>
        <v>-3103425.0508335326</v>
      </c>
    </row>
    <row r="64" spans="2:6">
      <c r="B64" s="194" t="s">
        <v>3298</v>
      </c>
      <c r="F64" s="5">
        <f>-'BS Reconciliation'!K167</f>
        <v>9567234.1750000007</v>
      </c>
    </row>
    <row r="65" spans="2:6">
      <c r="B65" s="194" t="s">
        <v>3299</v>
      </c>
      <c r="F65" s="5">
        <f>-'BS Reconciliation'!K170</f>
        <v>0</v>
      </c>
    </row>
    <row r="66" spans="2:6" ht="13.5" thickBot="1">
      <c r="B66" s="196" t="s">
        <v>8972</v>
      </c>
      <c r="F66" s="189">
        <f>SUM(F62:F65)</f>
        <v>6173859.9233331382</v>
      </c>
    </row>
    <row r="67" spans="2:6" ht="13.5" thickTop="1"/>
  </sheetData>
  <pageMargins left="0.7" right="0.7" top="0.75" bottom="0.75" header="0.3" footer="0.3"/>
  <pageSetup scale="83" orientation="portrait" r:id="rId1"/>
  <customProperties>
    <customPr name="_pios_id" r:id="rId2"/>
  </customProperties>
  <ignoredErrors>
    <ignoredError sqref="C11:C13 C2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54"/>
  <sheetViews>
    <sheetView topLeftCell="A15" workbookViewId="0">
      <selection sqref="A1:R58"/>
    </sheetView>
  </sheetViews>
  <sheetFormatPr defaultRowHeight="12.75"/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 ht="15">
      <c r="A3" s="237" t="s">
        <v>4719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42138.75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42139.443211562502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B17" t="s">
        <v>2272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3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5244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1111</v>
      </c>
      <c r="B35" s="288" t="s">
        <v>8922</v>
      </c>
      <c r="C35" s="288" t="s">
        <v>2273</v>
      </c>
      <c r="D35" s="288" t="s">
        <v>2274</v>
      </c>
      <c r="E35" s="287" t="s">
        <v>3</v>
      </c>
      <c r="F35" s="289">
        <v>131.614</v>
      </c>
      <c r="G35" s="289"/>
      <c r="H35" s="289"/>
      <c r="I35" s="289"/>
      <c r="J35" s="289"/>
      <c r="K35" s="289"/>
      <c r="L35" s="289"/>
      <c r="M35" s="289"/>
      <c r="N35" s="289"/>
      <c r="O35" s="289"/>
      <c r="P35" s="289"/>
      <c r="Q35" s="289"/>
      <c r="R35" s="290">
        <v>131.614</v>
      </c>
    </row>
    <row r="36" spans="1:18">
      <c r="A36" s="287" t="s">
        <v>1111</v>
      </c>
      <c r="B36" s="288" t="s">
        <v>8922</v>
      </c>
      <c r="C36" s="288" t="s">
        <v>2273</v>
      </c>
      <c r="D36" s="288" t="s">
        <v>2274</v>
      </c>
      <c r="E36" s="291" t="s">
        <v>238</v>
      </c>
      <c r="F36" s="292">
        <v>131.614</v>
      </c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3">
        <v>131.614</v>
      </c>
    </row>
    <row r="37" spans="1:18">
      <c r="A37" s="287" t="s">
        <v>1111</v>
      </c>
      <c r="B37" s="288" t="s">
        <v>8922</v>
      </c>
      <c r="C37" s="294" t="s">
        <v>238</v>
      </c>
      <c r="D37" s="295"/>
      <c r="E37" s="296"/>
      <c r="F37" s="292">
        <v>131.614</v>
      </c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3">
        <v>131.614</v>
      </c>
    </row>
    <row r="38" spans="1:18">
      <c r="A38" s="287" t="s">
        <v>1112</v>
      </c>
      <c r="B38" s="288" t="s">
        <v>8923</v>
      </c>
      <c r="C38" s="288" t="s">
        <v>2275</v>
      </c>
      <c r="D38" s="288" t="s">
        <v>2276</v>
      </c>
      <c r="E38" s="287" t="s">
        <v>3</v>
      </c>
      <c r="F38" s="289">
        <v>1845.7465299999999</v>
      </c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90">
        <v>1845.7465299999999</v>
      </c>
    </row>
    <row r="39" spans="1:18">
      <c r="A39" s="287" t="s">
        <v>1112</v>
      </c>
      <c r="B39" s="288" t="s">
        <v>8923</v>
      </c>
      <c r="C39" s="288" t="s">
        <v>2275</v>
      </c>
      <c r="D39" s="288" t="s">
        <v>2276</v>
      </c>
      <c r="E39" s="291" t="s">
        <v>238</v>
      </c>
      <c r="F39" s="292">
        <v>1845.7465299999999</v>
      </c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3">
        <v>1845.7465299999999</v>
      </c>
    </row>
    <row r="40" spans="1:18">
      <c r="A40" s="287" t="s">
        <v>1112</v>
      </c>
      <c r="B40" s="288" t="s">
        <v>8923</v>
      </c>
      <c r="C40" s="294" t="s">
        <v>238</v>
      </c>
      <c r="D40" s="295"/>
      <c r="E40" s="296"/>
      <c r="F40" s="292">
        <v>1845.7465299999999</v>
      </c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3">
        <v>1845.7465299999999</v>
      </c>
    </row>
    <row r="41" spans="1:18">
      <c r="A41" s="287" t="s">
        <v>1113</v>
      </c>
      <c r="B41" s="288" t="s">
        <v>8924</v>
      </c>
      <c r="C41" s="288" t="s">
        <v>2277</v>
      </c>
      <c r="D41" s="288" t="s">
        <v>2278</v>
      </c>
      <c r="E41" s="287" t="s">
        <v>3</v>
      </c>
      <c r="F41" s="289">
        <v>492.64188000000001</v>
      </c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90">
        <v>492.64188000000001</v>
      </c>
    </row>
    <row r="42" spans="1:18">
      <c r="A42" s="287" t="s">
        <v>1113</v>
      </c>
      <c r="B42" s="288" t="s">
        <v>8924</v>
      </c>
      <c r="C42" s="288" t="s">
        <v>2277</v>
      </c>
      <c r="D42" s="288" t="s">
        <v>2278</v>
      </c>
      <c r="E42" s="291" t="s">
        <v>238</v>
      </c>
      <c r="F42" s="292">
        <v>492.64188000000001</v>
      </c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3">
        <v>492.64188000000001</v>
      </c>
    </row>
    <row r="43" spans="1:18">
      <c r="A43" s="287" t="s">
        <v>1113</v>
      </c>
      <c r="B43" s="288" t="s">
        <v>8924</v>
      </c>
      <c r="C43" s="288" t="s">
        <v>2279</v>
      </c>
      <c r="D43" s="288" t="s">
        <v>2280</v>
      </c>
      <c r="E43" s="287" t="s">
        <v>3</v>
      </c>
      <c r="F43" s="289">
        <v>1119.62625</v>
      </c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90">
        <v>1119.62625</v>
      </c>
    </row>
    <row r="44" spans="1:18">
      <c r="A44" s="287" t="s">
        <v>1113</v>
      </c>
      <c r="B44" s="288" t="s">
        <v>8924</v>
      </c>
      <c r="C44" s="288" t="s">
        <v>2279</v>
      </c>
      <c r="D44" s="288" t="s">
        <v>2280</v>
      </c>
      <c r="E44" s="291" t="s">
        <v>238</v>
      </c>
      <c r="F44" s="292">
        <v>1119.62625</v>
      </c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3">
        <v>1119.62625</v>
      </c>
    </row>
    <row r="45" spans="1:18">
      <c r="A45" s="287" t="s">
        <v>1113</v>
      </c>
      <c r="B45" s="288" t="s">
        <v>8924</v>
      </c>
      <c r="C45" s="288" t="s">
        <v>2281</v>
      </c>
      <c r="D45" s="288" t="s">
        <v>2282</v>
      </c>
      <c r="E45" s="287" t="s">
        <v>3</v>
      </c>
      <c r="F45" s="289">
        <v>-1119.62625</v>
      </c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90">
        <v>-1119.62625</v>
      </c>
    </row>
    <row r="46" spans="1:18">
      <c r="A46" s="287" t="s">
        <v>1113</v>
      </c>
      <c r="B46" s="288" t="s">
        <v>8924</v>
      </c>
      <c r="C46" s="288" t="s">
        <v>2281</v>
      </c>
      <c r="D46" s="288" t="s">
        <v>2282</v>
      </c>
      <c r="E46" s="291" t="s">
        <v>238</v>
      </c>
      <c r="F46" s="292">
        <v>-1119.62625</v>
      </c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3">
        <v>-1119.62625</v>
      </c>
    </row>
    <row r="47" spans="1:18">
      <c r="A47" s="287" t="s">
        <v>1113</v>
      </c>
      <c r="B47" s="288" t="s">
        <v>8924</v>
      </c>
      <c r="C47" s="288" t="s">
        <v>2283</v>
      </c>
      <c r="D47" s="288" t="s">
        <v>2284</v>
      </c>
      <c r="E47" s="287" t="s">
        <v>3</v>
      </c>
      <c r="F47" s="289">
        <v>333.05840999999998</v>
      </c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90">
        <v>333.05840999999998</v>
      </c>
    </row>
    <row r="48" spans="1:18">
      <c r="A48" s="287" t="s">
        <v>1113</v>
      </c>
      <c r="B48" s="288" t="s">
        <v>8924</v>
      </c>
      <c r="C48" s="288" t="s">
        <v>2283</v>
      </c>
      <c r="D48" s="288" t="s">
        <v>2284</v>
      </c>
      <c r="E48" s="291" t="s">
        <v>238</v>
      </c>
      <c r="F48" s="292">
        <v>333.05840999999998</v>
      </c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3">
        <v>333.05840999999998</v>
      </c>
    </row>
    <row r="49" spans="1:18">
      <c r="A49" s="287" t="s">
        <v>1113</v>
      </c>
      <c r="B49" s="288" t="s">
        <v>8924</v>
      </c>
      <c r="C49" s="288" t="s">
        <v>2285</v>
      </c>
      <c r="D49" s="288" t="s">
        <v>2286</v>
      </c>
      <c r="E49" s="287" t="s">
        <v>3</v>
      </c>
      <c r="F49" s="289">
        <v>437.47037999999998</v>
      </c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90">
        <v>437.47037999999998</v>
      </c>
    </row>
    <row r="50" spans="1:18">
      <c r="A50" s="287" t="s">
        <v>1113</v>
      </c>
      <c r="B50" s="288" t="s">
        <v>8924</v>
      </c>
      <c r="C50" s="288" t="s">
        <v>2285</v>
      </c>
      <c r="D50" s="288" t="s">
        <v>2286</v>
      </c>
      <c r="E50" s="291" t="s">
        <v>238</v>
      </c>
      <c r="F50" s="292">
        <v>437.47037999999998</v>
      </c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3">
        <v>437.47037999999998</v>
      </c>
    </row>
    <row r="51" spans="1:18">
      <c r="A51" s="287" t="s">
        <v>1113</v>
      </c>
      <c r="B51" s="288" t="s">
        <v>8924</v>
      </c>
      <c r="C51" s="288" t="s">
        <v>2287</v>
      </c>
      <c r="D51" s="288" t="s">
        <v>2288</v>
      </c>
      <c r="E51" s="287" t="s">
        <v>3</v>
      </c>
      <c r="F51" s="289">
        <v>-437.47037999999998</v>
      </c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90">
        <v>-437.47037999999998</v>
      </c>
    </row>
    <row r="52" spans="1:18">
      <c r="A52" s="287" t="s">
        <v>1113</v>
      </c>
      <c r="B52" s="288" t="s">
        <v>8924</v>
      </c>
      <c r="C52" s="288" t="s">
        <v>2287</v>
      </c>
      <c r="D52" s="288" t="s">
        <v>2288</v>
      </c>
      <c r="E52" s="291" t="s">
        <v>238</v>
      </c>
      <c r="F52" s="292">
        <v>-437.47037999999998</v>
      </c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3">
        <v>-437.47037999999998</v>
      </c>
    </row>
    <row r="53" spans="1:18">
      <c r="A53" s="287" t="s">
        <v>1113</v>
      </c>
      <c r="B53" s="288" t="s">
        <v>8924</v>
      </c>
      <c r="C53" s="294" t="s">
        <v>238</v>
      </c>
      <c r="D53" s="295"/>
      <c r="E53" s="296"/>
      <c r="F53" s="292">
        <v>825.70029</v>
      </c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3">
        <v>825.70029</v>
      </c>
    </row>
    <row r="54" spans="1:18">
      <c r="A54" s="297" t="s">
        <v>249</v>
      </c>
      <c r="B54" s="298"/>
      <c r="C54" s="298"/>
      <c r="D54" s="298"/>
      <c r="E54" s="299"/>
      <c r="F54" s="300">
        <v>2803.0608200000001</v>
      </c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1">
        <v>2803.0608200000001</v>
      </c>
    </row>
  </sheetData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38"/>
  <sheetViews>
    <sheetView workbookViewId="0">
      <selection activeCell="L44" sqref="L44"/>
    </sheetView>
  </sheetViews>
  <sheetFormatPr defaultRowHeight="12.75"/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 ht="15">
      <c r="A3" s="237" t="s">
        <v>4719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42138.75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42139.445107291664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B17" t="s">
        <v>2272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5247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5248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2380</v>
      </c>
      <c r="B35" s="288" t="s">
        <v>8925</v>
      </c>
      <c r="C35" s="288" t="s">
        <v>2381</v>
      </c>
      <c r="D35" s="288" t="s">
        <v>2382</v>
      </c>
      <c r="E35" s="287" t="s">
        <v>192</v>
      </c>
      <c r="F35" s="289">
        <v>26.395019999999601</v>
      </c>
      <c r="G35" s="289">
        <v>0.43482036799152002</v>
      </c>
      <c r="H35" s="289">
        <v>6.5171276087984999</v>
      </c>
      <c r="I35" s="289">
        <v>2.0107860850602002</v>
      </c>
      <c r="J35" s="289"/>
      <c r="K35" s="289"/>
      <c r="L35" s="289">
        <v>3.8159640969973001</v>
      </c>
      <c r="M35" s="289">
        <v>10.995190827862</v>
      </c>
      <c r="N35" s="289">
        <v>1.6609615879316999</v>
      </c>
      <c r="O35" s="289">
        <v>0.87076912308809995</v>
      </c>
      <c r="P35" s="289">
        <v>8.9400302270279994E-2</v>
      </c>
      <c r="Q35" s="289"/>
      <c r="R35" s="290"/>
    </row>
    <row r="36" spans="1:18">
      <c r="A36" s="287" t="s">
        <v>2380</v>
      </c>
      <c r="B36" s="288" t="s">
        <v>8925</v>
      </c>
      <c r="C36" s="288" t="s">
        <v>2381</v>
      </c>
      <c r="D36" s="288" t="s">
        <v>2382</v>
      </c>
      <c r="E36" s="291" t="s">
        <v>238</v>
      </c>
      <c r="F36" s="292">
        <v>26.395019999999601</v>
      </c>
      <c r="G36" s="292">
        <v>0.43482036799152002</v>
      </c>
      <c r="H36" s="292">
        <v>6.5171276087984999</v>
      </c>
      <c r="I36" s="292">
        <v>2.0107860850602002</v>
      </c>
      <c r="J36" s="292"/>
      <c r="K36" s="292"/>
      <c r="L36" s="292">
        <v>3.8159640969973001</v>
      </c>
      <c r="M36" s="292">
        <v>10.995190827862</v>
      </c>
      <c r="N36" s="292">
        <v>1.6609615879316999</v>
      </c>
      <c r="O36" s="292">
        <v>0.87076912308809995</v>
      </c>
      <c r="P36" s="292">
        <v>8.9400302270279994E-2</v>
      </c>
      <c r="Q36" s="292"/>
      <c r="R36" s="293"/>
    </row>
    <row r="37" spans="1:18">
      <c r="A37" s="287" t="s">
        <v>2380</v>
      </c>
      <c r="B37" s="288" t="s">
        <v>8925</v>
      </c>
      <c r="C37" s="294" t="s">
        <v>238</v>
      </c>
      <c r="D37" s="295"/>
      <c r="E37" s="296"/>
      <c r="F37" s="292">
        <v>26.395019999999601</v>
      </c>
      <c r="G37" s="292">
        <v>0.43482036799152002</v>
      </c>
      <c r="H37" s="292">
        <v>6.5171276087984999</v>
      </c>
      <c r="I37" s="292">
        <v>2.0107860850602002</v>
      </c>
      <c r="J37" s="292"/>
      <c r="K37" s="292"/>
      <c r="L37" s="292">
        <v>3.8159640969973001</v>
      </c>
      <c r="M37" s="292">
        <v>10.995190827862</v>
      </c>
      <c r="N37" s="292">
        <v>1.6609615879316999</v>
      </c>
      <c r="O37" s="292">
        <v>0.87076912308809995</v>
      </c>
      <c r="P37" s="292">
        <v>8.9400302270279994E-2</v>
      </c>
      <c r="Q37" s="292"/>
      <c r="R37" s="293"/>
    </row>
    <row r="38" spans="1:18">
      <c r="A38" s="297" t="s">
        <v>249</v>
      </c>
      <c r="B38" s="298"/>
      <c r="C38" s="298"/>
      <c r="D38" s="298"/>
      <c r="E38" s="299"/>
      <c r="F38" s="300">
        <v>26.395019999999601</v>
      </c>
      <c r="G38" s="300">
        <v>0.43482036799152002</v>
      </c>
      <c r="H38" s="300">
        <v>6.5171276087984999</v>
      </c>
      <c r="I38" s="300">
        <v>2.0107860850602002</v>
      </c>
      <c r="J38" s="300"/>
      <c r="K38" s="300"/>
      <c r="L38" s="300">
        <v>3.8159640969973001</v>
      </c>
      <c r="M38" s="300">
        <v>10.995190827862</v>
      </c>
      <c r="N38" s="300">
        <v>1.6609615879316999</v>
      </c>
      <c r="O38" s="300">
        <v>0.87076912308809995</v>
      </c>
      <c r="P38" s="300">
        <v>8.9400302270279994E-2</v>
      </c>
      <c r="Q38" s="300"/>
      <c r="R38" s="301"/>
    </row>
  </sheetData>
  <pageMargins left="0.7" right="0.7" top="0.75" bottom="0.75" header="0.3" footer="0.3"/>
  <customProperties>
    <customPr name="_pios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116"/>
  <sheetViews>
    <sheetView topLeftCell="A24" workbookViewId="0">
      <selection activeCell="F44" sqref="F44 F91 F94 F115"/>
    </sheetView>
  </sheetViews>
  <sheetFormatPr defaultRowHeight="12.75"/>
  <cols>
    <col min="6" max="6" width="10.140625" bestFit="1" customWidth="1"/>
  </cols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 ht="15">
      <c r="A3" s="237" t="s">
        <v>3420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42136.75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42137.62974802083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B17" t="s">
        <v>2175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3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5244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1103</v>
      </c>
      <c r="B35" s="288" t="s">
        <v>5261</v>
      </c>
      <c r="C35" s="288" t="s">
        <v>209</v>
      </c>
      <c r="D35" s="288" t="s">
        <v>2176</v>
      </c>
      <c r="E35" s="287" t="s">
        <v>3</v>
      </c>
      <c r="F35" s="289">
        <v>81785.970180000004</v>
      </c>
      <c r="G35" s="289"/>
      <c r="H35" s="289"/>
      <c r="I35" s="289"/>
      <c r="J35" s="289"/>
      <c r="K35" s="289"/>
      <c r="L35" s="289"/>
      <c r="M35" s="289"/>
      <c r="N35" s="289"/>
      <c r="O35" s="289"/>
      <c r="P35" s="289"/>
      <c r="Q35" s="289"/>
      <c r="R35" s="290">
        <v>81785.970180000004</v>
      </c>
    </row>
    <row r="36" spans="1:18">
      <c r="A36" s="287" t="s">
        <v>1103</v>
      </c>
      <c r="B36" s="288" t="s">
        <v>5261</v>
      </c>
      <c r="C36" s="288" t="s">
        <v>209</v>
      </c>
      <c r="D36" s="288" t="s">
        <v>2176</v>
      </c>
      <c r="E36" s="291" t="s">
        <v>238</v>
      </c>
      <c r="F36" s="292">
        <v>81785.970180000004</v>
      </c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3">
        <v>81785.970180000004</v>
      </c>
    </row>
    <row r="37" spans="1:18">
      <c r="A37" s="287" t="s">
        <v>1103</v>
      </c>
      <c r="B37" s="288" t="s">
        <v>5261</v>
      </c>
      <c r="C37" s="294" t="s">
        <v>238</v>
      </c>
      <c r="D37" s="295"/>
      <c r="E37" s="296"/>
      <c r="F37" s="366">
        <v>81785.970180000004</v>
      </c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3">
        <v>81785.970180000004</v>
      </c>
    </row>
    <row r="38" spans="1:18">
      <c r="A38" s="287" t="s">
        <v>1107</v>
      </c>
      <c r="B38" s="288" t="s">
        <v>5262</v>
      </c>
      <c r="C38" s="288" t="s">
        <v>2178</v>
      </c>
      <c r="D38" s="288" t="s">
        <v>2177</v>
      </c>
      <c r="E38" s="287" t="s">
        <v>3</v>
      </c>
      <c r="F38" s="289">
        <v>446017.01637999999</v>
      </c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90">
        <v>446017.01637999999</v>
      </c>
    </row>
    <row r="39" spans="1:18">
      <c r="A39" s="287" t="s">
        <v>1107</v>
      </c>
      <c r="B39" s="288" t="s">
        <v>5262</v>
      </c>
      <c r="C39" s="288" t="s">
        <v>2178</v>
      </c>
      <c r="D39" s="288" t="s">
        <v>2177</v>
      </c>
      <c r="E39" s="291" t="s">
        <v>238</v>
      </c>
      <c r="F39" s="292">
        <v>446017.01637999999</v>
      </c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3">
        <v>446017.01637999999</v>
      </c>
    </row>
    <row r="40" spans="1:18">
      <c r="A40" s="287" t="s">
        <v>1107</v>
      </c>
      <c r="B40" s="288" t="s">
        <v>5262</v>
      </c>
      <c r="C40" s="288" t="s">
        <v>5263</v>
      </c>
      <c r="D40" s="288" t="s">
        <v>5264</v>
      </c>
      <c r="E40" s="287" t="s">
        <v>3</v>
      </c>
      <c r="F40" s="289">
        <v>254.75919999999999</v>
      </c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90">
        <v>254.75919999999999</v>
      </c>
    </row>
    <row r="41" spans="1:18">
      <c r="A41" s="287" t="s">
        <v>1107</v>
      </c>
      <c r="B41" s="288" t="s">
        <v>5262</v>
      </c>
      <c r="C41" s="288" t="s">
        <v>5263</v>
      </c>
      <c r="D41" s="288" t="s">
        <v>5264</v>
      </c>
      <c r="E41" s="291" t="s">
        <v>238</v>
      </c>
      <c r="F41" s="292">
        <v>254.75919999999999</v>
      </c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3">
        <v>254.75919999999999</v>
      </c>
    </row>
    <row r="42" spans="1:18">
      <c r="A42" s="287" t="s">
        <v>1107</v>
      </c>
      <c r="B42" s="288" t="s">
        <v>5262</v>
      </c>
      <c r="C42" s="288" t="s">
        <v>5265</v>
      </c>
      <c r="D42" s="288" t="s">
        <v>5266</v>
      </c>
      <c r="E42" s="287" t="s">
        <v>3</v>
      </c>
      <c r="F42" s="289">
        <v>82.312759999999997</v>
      </c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90">
        <v>82.312759999999997</v>
      </c>
    </row>
    <row r="43" spans="1:18">
      <c r="A43" s="287" t="s">
        <v>1107</v>
      </c>
      <c r="B43" s="288" t="s">
        <v>5262</v>
      </c>
      <c r="C43" s="288" t="s">
        <v>5265</v>
      </c>
      <c r="D43" s="288" t="s">
        <v>5266</v>
      </c>
      <c r="E43" s="291" t="s">
        <v>238</v>
      </c>
      <c r="F43" s="292">
        <v>82.312759999999997</v>
      </c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3">
        <v>82.312759999999997</v>
      </c>
    </row>
    <row r="44" spans="1:18">
      <c r="A44" s="287" t="s">
        <v>1107</v>
      </c>
      <c r="B44" s="288" t="s">
        <v>5262</v>
      </c>
      <c r="C44" s="294" t="s">
        <v>238</v>
      </c>
      <c r="D44" s="295"/>
      <c r="E44" s="296"/>
      <c r="F44" s="318">
        <v>446354.08834000002</v>
      </c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3">
        <v>446354.08834000002</v>
      </c>
    </row>
    <row r="45" spans="1:18">
      <c r="A45" s="287" t="s">
        <v>1108</v>
      </c>
      <c r="B45" s="288" t="s">
        <v>5267</v>
      </c>
      <c r="C45" s="288" t="s">
        <v>2183</v>
      </c>
      <c r="D45" s="288" t="s">
        <v>2184</v>
      </c>
      <c r="E45" s="287" t="s">
        <v>3</v>
      </c>
      <c r="F45" s="289">
        <v>1745.2921100000001</v>
      </c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90">
        <v>1745.2921100000001</v>
      </c>
    </row>
    <row r="46" spans="1:18">
      <c r="A46" s="287" t="s">
        <v>1108</v>
      </c>
      <c r="B46" s="288" t="s">
        <v>5267</v>
      </c>
      <c r="C46" s="288" t="s">
        <v>2183</v>
      </c>
      <c r="D46" s="288" t="s">
        <v>2184</v>
      </c>
      <c r="E46" s="291" t="s">
        <v>238</v>
      </c>
      <c r="F46" s="292">
        <v>1745.2921100000001</v>
      </c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3">
        <v>1745.2921100000001</v>
      </c>
    </row>
    <row r="47" spans="1:18">
      <c r="A47" s="287" t="s">
        <v>1108</v>
      </c>
      <c r="B47" s="288" t="s">
        <v>5267</v>
      </c>
      <c r="C47" s="288" t="s">
        <v>2185</v>
      </c>
      <c r="D47" s="288" t="s">
        <v>2186</v>
      </c>
      <c r="E47" s="287" t="s">
        <v>3</v>
      </c>
      <c r="F47" s="289">
        <v>1818.0913399999999</v>
      </c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90">
        <v>1818.0913399999999</v>
      </c>
    </row>
    <row r="48" spans="1:18">
      <c r="A48" s="287" t="s">
        <v>1108</v>
      </c>
      <c r="B48" s="288" t="s">
        <v>5267</v>
      </c>
      <c r="C48" s="288" t="s">
        <v>2185</v>
      </c>
      <c r="D48" s="288" t="s">
        <v>2186</v>
      </c>
      <c r="E48" s="291" t="s">
        <v>238</v>
      </c>
      <c r="F48" s="292">
        <v>1818.0913399999999</v>
      </c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3">
        <v>1818.0913399999999</v>
      </c>
    </row>
    <row r="49" spans="1:18">
      <c r="A49" s="287" t="s">
        <v>1108</v>
      </c>
      <c r="B49" s="288" t="s">
        <v>5267</v>
      </c>
      <c r="C49" s="288" t="s">
        <v>3421</v>
      </c>
      <c r="D49" s="288" t="s">
        <v>3422</v>
      </c>
      <c r="E49" s="287" t="s">
        <v>3</v>
      </c>
      <c r="F49" s="289">
        <v>536.27678000000003</v>
      </c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90">
        <v>536.27678000000003</v>
      </c>
    </row>
    <row r="50" spans="1:18">
      <c r="A50" s="287" t="s">
        <v>1108</v>
      </c>
      <c r="B50" s="288" t="s">
        <v>5267</v>
      </c>
      <c r="C50" s="288" t="s">
        <v>3421</v>
      </c>
      <c r="D50" s="288" t="s">
        <v>3422</v>
      </c>
      <c r="E50" s="291" t="s">
        <v>238</v>
      </c>
      <c r="F50" s="292">
        <v>536.27678000000003</v>
      </c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3">
        <v>536.27678000000003</v>
      </c>
    </row>
    <row r="51" spans="1:18">
      <c r="A51" s="287" t="s">
        <v>1108</v>
      </c>
      <c r="B51" s="288" t="s">
        <v>5267</v>
      </c>
      <c r="C51" s="288" t="s">
        <v>2187</v>
      </c>
      <c r="D51" s="288" t="s">
        <v>2188</v>
      </c>
      <c r="E51" s="287" t="s">
        <v>3</v>
      </c>
      <c r="F51" s="289">
        <v>1324.86267</v>
      </c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90">
        <v>1324.86267</v>
      </c>
    </row>
    <row r="52" spans="1:18">
      <c r="A52" s="287" t="s">
        <v>1108</v>
      </c>
      <c r="B52" s="288" t="s">
        <v>5267</v>
      </c>
      <c r="C52" s="288" t="s">
        <v>2187</v>
      </c>
      <c r="D52" s="288" t="s">
        <v>2188</v>
      </c>
      <c r="E52" s="291" t="s">
        <v>238</v>
      </c>
      <c r="F52" s="292">
        <v>1324.86267</v>
      </c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3">
        <v>1324.86267</v>
      </c>
    </row>
    <row r="53" spans="1:18">
      <c r="A53" s="287" t="s">
        <v>1108</v>
      </c>
      <c r="B53" s="288" t="s">
        <v>5267</v>
      </c>
      <c r="C53" s="288" t="s">
        <v>3425</v>
      </c>
      <c r="D53" s="288" t="s">
        <v>5268</v>
      </c>
      <c r="E53" s="287" t="s">
        <v>3</v>
      </c>
      <c r="F53" s="289">
        <v>377.04230000000001</v>
      </c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90">
        <v>377.04230000000001</v>
      </c>
    </row>
    <row r="54" spans="1:18">
      <c r="A54" s="287" t="s">
        <v>1108</v>
      </c>
      <c r="B54" s="288" t="s">
        <v>5267</v>
      </c>
      <c r="C54" s="288" t="s">
        <v>3425</v>
      </c>
      <c r="D54" s="288" t="s">
        <v>5268</v>
      </c>
      <c r="E54" s="291" t="s">
        <v>238</v>
      </c>
      <c r="F54" s="292">
        <v>377.04230000000001</v>
      </c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3">
        <v>377.04230000000001</v>
      </c>
    </row>
    <row r="55" spans="1:18">
      <c r="A55" s="287" t="s">
        <v>1108</v>
      </c>
      <c r="B55" s="288" t="s">
        <v>5267</v>
      </c>
      <c r="C55" s="288" t="s">
        <v>2189</v>
      </c>
      <c r="D55" s="288" t="s">
        <v>2190</v>
      </c>
      <c r="E55" s="287" t="s">
        <v>3</v>
      </c>
      <c r="F55" s="289">
        <v>1084.6510599999999</v>
      </c>
      <c r="G55" s="289"/>
      <c r="H55" s="289"/>
      <c r="I55" s="289"/>
      <c r="J55" s="289"/>
      <c r="K55" s="289"/>
      <c r="L55" s="289"/>
      <c r="M55" s="289"/>
      <c r="N55" s="289"/>
      <c r="O55" s="289"/>
      <c r="P55" s="289"/>
      <c r="Q55" s="289"/>
      <c r="R55" s="290">
        <v>1084.6510599999999</v>
      </c>
    </row>
    <row r="56" spans="1:18">
      <c r="A56" s="287" t="s">
        <v>1108</v>
      </c>
      <c r="B56" s="288" t="s">
        <v>5267</v>
      </c>
      <c r="C56" s="288" t="s">
        <v>2189</v>
      </c>
      <c r="D56" s="288" t="s">
        <v>2190</v>
      </c>
      <c r="E56" s="291" t="s">
        <v>238</v>
      </c>
      <c r="F56" s="292">
        <v>1084.6510599999999</v>
      </c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3">
        <v>1084.6510599999999</v>
      </c>
    </row>
    <row r="57" spans="1:18">
      <c r="A57" s="287" t="s">
        <v>1108</v>
      </c>
      <c r="B57" s="288" t="s">
        <v>5267</v>
      </c>
      <c r="C57" s="288" t="s">
        <v>2191</v>
      </c>
      <c r="D57" s="288" t="s">
        <v>2192</v>
      </c>
      <c r="E57" s="287" t="s">
        <v>3</v>
      </c>
      <c r="F57" s="289">
        <v>19556.98846</v>
      </c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90">
        <v>19556.98846</v>
      </c>
    </row>
    <row r="58" spans="1:18">
      <c r="A58" s="287" t="s">
        <v>1108</v>
      </c>
      <c r="B58" s="288" t="s">
        <v>5267</v>
      </c>
      <c r="C58" s="288" t="s">
        <v>2191</v>
      </c>
      <c r="D58" s="288" t="s">
        <v>2192</v>
      </c>
      <c r="E58" s="291" t="s">
        <v>238</v>
      </c>
      <c r="F58" s="292">
        <v>19556.98846</v>
      </c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3">
        <v>19556.98846</v>
      </c>
    </row>
    <row r="59" spans="1:18">
      <c r="A59" s="287" t="s">
        <v>1108</v>
      </c>
      <c r="B59" s="288" t="s">
        <v>5267</v>
      </c>
      <c r="C59" s="288" t="s">
        <v>2193</v>
      </c>
      <c r="D59" s="288" t="s">
        <v>2194</v>
      </c>
      <c r="E59" s="287" t="s">
        <v>3</v>
      </c>
      <c r="F59" s="289">
        <v>49.869480000000003</v>
      </c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  <c r="R59" s="290">
        <v>49.869480000000003</v>
      </c>
    </row>
    <row r="60" spans="1:18">
      <c r="A60" s="287" t="s">
        <v>1108</v>
      </c>
      <c r="B60" s="288" t="s">
        <v>5267</v>
      </c>
      <c r="C60" s="288" t="s">
        <v>2193</v>
      </c>
      <c r="D60" s="288" t="s">
        <v>2194</v>
      </c>
      <c r="E60" s="291" t="s">
        <v>238</v>
      </c>
      <c r="F60" s="292">
        <v>49.869480000000003</v>
      </c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3">
        <v>49.869480000000003</v>
      </c>
    </row>
    <row r="61" spans="1:18">
      <c r="A61" s="287" t="s">
        <v>1108</v>
      </c>
      <c r="B61" s="288" t="s">
        <v>5267</v>
      </c>
      <c r="C61" s="288" t="s">
        <v>2195</v>
      </c>
      <c r="D61" s="288" t="s">
        <v>2196</v>
      </c>
      <c r="E61" s="287" t="s">
        <v>3</v>
      </c>
      <c r="F61" s="289">
        <v>1799.1943799999999</v>
      </c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  <c r="R61" s="290">
        <v>1799.1943799999999</v>
      </c>
    </row>
    <row r="62" spans="1:18">
      <c r="A62" s="287" t="s">
        <v>1108</v>
      </c>
      <c r="B62" s="288" t="s">
        <v>5267</v>
      </c>
      <c r="C62" s="288" t="s">
        <v>2195</v>
      </c>
      <c r="D62" s="288" t="s">
        <v>2196</v>
      </c>
      <c r="E62" s="291" t="s">
        <v>238</v>
      </c>
      <c r="F62" s="292">
        <v>1799.1943799999999</v>
      </c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3">
        <v>1799.1943799999999</v>
      </c>
    </row>
    <row r="63" spans="1:18">
      <c r="A63" s="287" t="s">
        <v>1108</v>
      </c>
      <c r="B63" s="288" t="s">
        <v>5267</v>
      </c>
      <c r="C63" s="288" t="s">
        <v>2197</v>
      </c>
      <c r="D63" s="288" t="s">
        <v>2198</v>
      </c>
      <c r="E63" s="287" t="s">
        <v>3</v>
      </c>
      <c r="F63" s="289">
        <v>4497.0335599999999</v>
      </c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90">
        <v>4497.0335599999999</v>
      </c>
    </row>
    <row r="64" spans="1:18">
      <c r="A64" s="287" t="s">
        <v>1108</v>
      </c>
      <c r="B64" s="288" t="s">
        <v>5267</v>
      </c>
      <c r="C64" s="288" t="s">
        <v>2197</v>
      </c>
      <c r="D64" s="288" t="s">
        <v>2198</v>
      </c>
      <c r="E64" s="291" t="s">
        <v>238</v>
      </c>
      <c r="F64" s="292">
        <v>4497.0335599999999</v>
      </c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3">
        <v>4497.0335599999999</v>
      </c>
    </row>
    <row r="65" spans="1:18">
      <c r="A65" s="287" t="s">
        <v>1108</v>
      </c>
      <c r="B65" s="288" t="s">
        <v>5267</v>
      </c>
      <c r="C65" s="288" t="s">
        <v>2199</v>
      </c>
      <c r="D65" s="288" t="s">
        <v>2200</v>
      </c>
      <c r="E65" s="287" t="s">
        <v>3</v>
      </c>
      <c r="F65" s="289">
        <v>202.57341</v>
      </c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90">
        <v>202.57341</v>
      </c>
    </row>
    <row r="66" spans="1:18">
      <c r="A66" s="287" t="s">
        <v>1108</v>
      </c>
      <c r="B66" s="288" t="s">
        <v>5267</v>
      </c>
      <c r="C66" s="288" t="s">
        <v>2199</v>
      </c>
      <c r="D66" s="288" t="s">
        <v>2200</v>
      </c>
      <c r="E66" s="291" t="s">
        <v>238</v>
      </c>
      <c r="F66" s="292">
        <v>202.57341</v>
      </c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3">
        <v>202.57341</v>
      </c>
    </row>
    <row r="67" spans="1:18">
      <c r="A67" s="287" t="s">
        <v>1108</v>
      </c>
      <c r="B67" s="288" t="s">
        <v>5267</v>
      </c>
      <c r="C67" s="288" t="s">
        <v>2201</v>
      </c>
      <c r="D67" s="288" t="s">
        <v>2202</v>
      </c>
      <c r="E67" s="287" t="s">
        <v>3</v>
      </c>
      <c r="F67" s="289">
        <v>377.68997000000002</v>
      </c>
      <c r="G67" s="289"/>
      <c r="H67" s="289"/>
      <c r="I67" s="289"/>
      <c r="J67" s="289"/>
      <c r="K67" s="289"/>
      <c r="L67" s="289"/>
      <c r="M67" s="289"/>
      <c r="N67" s="289"/>
      <c r="O67" s="289"/>
      <c r="P67" s="289"/>
      <c r="Q67" s="289"/>
      <c r="R67" s="290">
        <v>377.68997000000002</v>
      </c>
    </row>
    <row r="68" spans="1:18">
      <c r="A68" s="287" t="s">
        <v>1108</v>
      </c>
      <c r="B68" s="288" t="s">
        <v>5267</v>
      </c>
      <c r="C68" s="288" t="s">
        <v>2201</v>
      </c>
      <c r="D68" s="288" t="s">
        <v>2202</v>
      </c>
      <c r="E68" s="291" t="s">
        <v>238</v>
      </c>
      <c r="F68" s="292">
        <v>377.68997000000002</v>
      </c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3">
        <v>377.68997000000002</v>
      </c>
    </row>
    <row r="69" spans="1:18">
      <c r="A69" s="287" t="s">
        <v>1108</v>
      </c>
      <c r="B69" s="288" t="s">
        <v>5267</v>
      </c>
      <c r="C69" s="288" t="s">
        <v>2203</v>
      </c>
      <c r="D69" s="288" t="s">
        <v>2204</v>
      </c>
      <c r="E69" s="287" t="s">
        <v>3</v>
      </c>
      <c r="F69" s="289">
        <v>36.991</v>
      </c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90">
        <v>36.991</v>
      </c>
    </row>
    <row r="70" spans="1:18">
      <c r="A70" s="287" t="s">
        <v>1108</v>
      </c>
      <c r="B70" s="288" t="s">
        <v>5267</v>
      </c>
      <c r="C70" s="288" t="s">
        <v>2203</v>
      </c>
      <c r="D70" s="288" t="s">
        <v>2204</v>
      </c>
      <c r="E70" s="291" t="s">
        <v>238</v>
      </c>
      <c r="F70" s="292">
        <v>36.991</v>
      </c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3">
        <v>36.991</v>
      </c>
    </row>
    <row r="71" spans="1:18">
      <c r="A71" s="287" t="s">
        <v>1108</v>
      </c>
      <c r="B71" s="288" t="s">
        <v>5267</v>
      </c>
      <c r="C71" s="288" t="s">
        <v>2205</v>
      </c>
      <c r="D71" s="288" t="s">
        <v>2206</v>
      </c>
      <c r="E71" s="287" t="s">
        <v>3</v>
      </c>
      <c r="F71" s="289">
        <v>28.857410000000002</v>
      </c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90">
        <v>28.857410000000002</v>
      </c>
    </row>
    <row r="72" spans="1:18">
      <c r="A72" s="287" t="s">
        <v>1108</v>
      </c>
      <c r="B72" s="288" t="s">
        <v>5267</v>
      </c>
      <c r="C72" s="288" t="s">
        <v>2205</v>
      </c>
      <c r="D72" s="288" t="s">
        <v>2206</v>
      </c>
      <c r="E72" s="291" t="s">
        <v>238</v>
      </c>
      <c r="F72" s="292">
        <v>28.857410000000002</v>
      </c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3">
        <v>28.857410000000002</v>
      </c>
    </row>
    <row r="73" spans="1:18">
      <c r="A73" s="287" t="s">
        <v>1108</v>
      </c>
      <c r="B73" s="288" t="s">
        <v>5267</v>
      </c>
      <c r="C73" s="288" t="s">
        <v>2207</v>
      </c>
      <c r="D73" s="288" t="s">
        <v>2208</v>
      </c>
      <c r="E73" s="287" t="s">
        <v>3</v>
      </c>
      <c r="F73" s="289">
        <v>12560.97653</v>
      </c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  <c r="R73" s="290">
        <v>12560.97653</v>
      </c>
    </row>
    <row r="74" spans="1:18">
      <c r="A74" s="287" t="s">
        <v>1108</v>
      </c>
      <c r="B74" s="288" t="s">
        <v>5267</v>
      </c>
      <c r="C74" s="288" t="s">
        <v>2207</v>
      </c>
      <c r="D74" s="288" t="s">
        <v>2208</v>
      </c>
      <c r="E74" s="291" t="s">
        <v>238</v>
      </c>
      <c r="F74" s="292">
        <v>12560.97653</v>
      </c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3">
        <v>12560.97653</v>
      </c>
    </row>
    <row r="75" spans="1:18">
      <c r="A75" s="287" t="s">
        <v>1108</v>
      </c>
      <c r="B75" s="288" t="s">
        <v>5267</v>
      </c>
      <c r="C75" s="288" t="s">
        <v>2209</v>
      </c>
      <c r="D75" s="288" t="s">
        <v>2210</v>
      </c>
      <c r="E75" s="287" t="s">
        <v>3</v>
      </c>
      <c r="F75" s="289">
        <v>243.68889999999999</v>
      </c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90">
        <v>243.68889999999999</v>
      </c>
    </row>
    <row r="76" spans="1:18">
      <c r="A76" s="287" t="s">
        <v>1108</v>
      </c>
      <c r="B76" s="288" t="s">
        <v>5267</v>
      </c>
      <c r="C76" s="288" t="s">
        <v>2209</v>
      </c>
      <c r="D76" s="288" t="s">
        <v>2210</v>
      </c>
      <c r="E76" s="291" t="s">
        <v>238</v>
      </c>
      <c r="F76" s="292">
        <v>243.68889999999999</v>
      </c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3">
        <v>243.68889999999999</v>
      </c>
    </row>
    <row r="77" spans="1:18">
      <c r="A77" s="287" t="s">
        <v>1108</v>
      </c>
      <c r="B77" s="288" t="s">
        <v>5267</v>
      </c>
      <c r="C77" s="288" t="s">
        <v>5269</v>
      </c>
      <c r="D77" s="288" t="s">
        <v>5270</v>
      </c>
      <c r="E77" s="287" t="s">
        <v>3</v>
      </c>
      <c r="F77" s="289">
        <v>33.924880000000002</v>
      </c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90">
        <v>33.924880000000002</v>
      </c>
    </row>
    <row r="78" spans="1:18">
      <c r="A78" s="287" t="s">
        <v>1108</v>
      </c>
      <c r="B78" s="288" t="s">
        <v>5267</v>
      </c>
      <c r="C78" s="288" t="s">
        <v>5269</v>
      </c>
      <c r="D78" s="288" t="s">
        <v>5270</v>
      </c>
      <c r="E78" s="291" t="s">
        <v>238</v>
      </c>
      <c r="F78" s="292">
        <v>33.924880000000002</v>
      </c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3">
        <v>33.924880000000002</v>
      </c>
    </row>
    <row r="79" spans="1:18">
      <c r="A79" s="287" t="s">
        <v>1108</v>
      </c>
      <c r="B79" s="288" t="s">
        <v>5267</v>
      </c>
      <c r="C79" s="288" t="s">
        <v>5271</v>
      </c>
      <c r="D79" s="288" t="s">
        <v>2234</v>
      </c>
      <c r="E79" s="287" t="s">
        <v>3</v>
      </c>
      <c r="F79" s="289">
        <v>3.0609199999999999</v>
      </c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90">
        <v>3.0609199999999999</v>
      </c>
    </row>
    <row r="80" spans="1:18">
      <c r="A80" s="287" t="s">
        <v>1108</v>
      </c>
      <c r="B80" s="288" t="s">
        <v>5267</v>
      </c>
      <c r="C80" s="288" t="s">
        <v>5271</v>
      </c>
      <c r="D80" s="288" t="s">
        <v>2234</v>
      </c>
      <c r="E80" s="291" t="s">
        <v>238</v>
      </c>
      <c r="F80" s="292">
        <v>3.0609199999999999</v>
      </c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3">
        <v>3.0609199999999999</v>
      </c>
    </row>
    <row r="81" spans="1:18">
      <c r="A81" s="287" t="s">
        <v>1108</v>
      </c>
      <c r="B81" s="288" t="s">
        <v>5267</v>
      </c>
      <c r="C81" s="288" t="s">
        <v>5272</v>
      </c>
      <c r="D81" s="288" t="s">
        <v>2236</v>
      </c>
      <c r="E81" s="287" t="s">
        <v>3</v>
      </c>
      <c r="F81" s="289">
        <v>93.855710000000002</v>
      </c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90">
        <v>93.855710000000002</v>
      </c>
    </row>
    <row r="82" spans="1:18">
      <c r="A82" s="287" t="s">
        <v>1108</v>
      </c>
      <c r="B82" s="288" t="s">
        <v>5267</v>
      </c>
      <c r="C82" s="288" t="s">
        <v>5272</v>
      </c>
      <c r="D82" s="288" t="s">
        <v>2236</v>
      </c>
      <c r="E82" s="291" t="s">
        <v>238</v>
      </c>
      <c r="F82" s="292">
        <v>93.855710000000002</v>
      </c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3">
        <v>93.855710000000002</v>
      </c>
    </row>
    <row r="83" spans="1:18">
      <c r="A83" s="287" t="s">
        <v>1108</v>
      </c>
      <c r="B83" s="288" t="s">
        <v>5267</v>
      </c>
      <c r="C83" s="288" t="s">
        <v>3428</v>
      </c>
      <c r="D83" s="288" t="s">
        <v>2238</v>
      </c>
      <c r="E83" s="287" t="s">
        <v>3</v>
      </c>
      <c r="F83" s="289">
        <v>34.780920000000002</v>
      </c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90">
        <v>34.780920000000002</v>
      </c>
    </row>
    <row r="84" spans="1:18">
      <c r="A84" s="287" t="s">
        <v>1108</v>
      </c>
      <c r="B84" s="288" t="s">
        <v>5267</v>
      </c>
      <c r="C84" s="288" t="s">
        <v>3428</v>
      </c>
      <c r="D84" s="288" t="s">
        <v>2238</v>
      </c>
      <c r="E84" s="291" t="s">
        <v>238</v>
      </c>
      <c r="F84" s="292">
        <v>34.780920000000002</v>
      </c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3">
        <v>34.780920000000002</v>
      </c>
    </row>
    <row r="85" spans="1:18">
      <c r="A85" s="287" t="s">
        <v>1108</v>
      </c>
      <c r="B85" s="288" t="s">
        <v>5267</v>
      </c>
      <c r="C85" s="288" t="s">
        <v>2211</v>
      </c>
      <c r="D85" s="288" t="s">
        <v>2212</v>
      </c>
      <c r="E85" s="287" t="s">
        <v>3</v>
      </c>
      <c r="F85" s="289">
        <v>147.26119</v>
      </c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90">
        <v>147.26119</v>
      </c>
    </row>
    <row r="86" spans="1:18">
      <c r="A86" s="287" t="s">
        <v>1108</v>
      </c>
      <c r="B86" s="288" t="s">
        <v>5267</v>
      </c>
      <c r="C86" s="288" t="s">
        <v>2211</v>
      </c>
      <c r="D86" s="288" t="s">
        <v>2212</v>
      </c>
      <c r="E86" s="291" t="s">
        <v>238</v>
      </c>
      <c r="F86" s="292">
        <v>147.26119</v>
      </c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3">
        <v>147.26119</v>
      </c>
    </row>
    <row r="87" spans="1:18">
      <c r="A87" s="287" t="s">
        <v>1108</v>
      </c>
      <c r="B87" s="288" t="s">
        <v>5267</v>
      </c>
      <c r="C87" s="288" t="s">
        <v>2213</v>
      </c>
      <c r="D87" s="288" t="s">
        <v>2214</v>
      </c>
      <c r="E87" s="287" t="s">
        <v>3</v>
      </c>
      <c r="F87" s="289">
        <v>90.157200000000003</v>
      </c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90">
        <v>90.157200000000003</v>
      </c>
    </row>
    <row r="88" spans="1:18">
      <c r="A88" s="287" t="s">
        <v>1108</v>
      </c>
      <c r="B88" s="288" t="s">
        <v>5267</v>
      </c>
      <c r="C88" s="288" t="s">
        <v>2213</v>
      </c>
      <c r="D88" s="288" t="s">
        <v>2214</v>
      </c>
      <c r="E88" s="291" t="s">
        <v>238</v>
      </c>
      <c r="F88" s="292">
        <v>90.157200000000003</v>
      </c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3">
        <v>90.157200000000003</v>
      </c>
    </row>
    <row r="89" spans="1:18">
      <c r="A89" s="287" t="s">
        <v>1108</v>
      </c>
      <c r="B89" s="288" t="s">
        <v>5267</v>
      </c>
      <c r="C89" s="288" t="s">
        <v>2215</v>
      </c>
      <c r="D89" s="288" t="s">
        <v>2560</v>
      </c>
      <c r="E89" s="287" t="s">
        <v>3</v>
      </c>
      <c r="F89" s="289">
        <v>4701.1448499999997</v>
      </c>
      <c r="G89" s="289"/>
      <c r="H89" s="289"/>
      <c r="I89" s="289"/>
      <c r="J89" s="289"/>
      <c r="K89" s="289"/>
      <c r="L89" s="289"/>
      <c r="M89" s="289"/>
      <c r="N89" s="289"/>
      <c r="O89" s="289"/>
      <c r="P89" s="289"/>
      <c r="Q89" s="289"/>
      <c r="R89" s="290">
        <v>4701.1448499999997</v>
      </c>
    </row>
    <row r="90" spans="1:18">
      <c r="A90" s="287" t="s">
        <v>1108</v>
      </c>
      <c r="B90" s="288" t="s">
        <v>5267</v>
      </c>
      <c r="C90" s="288" t="s">
        <v>2215</v>
      </c>
      <c r="D90" s="288" t="s">
        <v>2560</v>
      </c>
      <c r="E90" s="291" t="s">
        <v>238</v>
      </c>
      <c r="F90" s="292">
        <v>4701.1448499999997</v>
      </c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3">
        <v>4701.1448499999997</v>
      </c>
    </row>
    <row r="91" spans="1:18">
      <c r="A91" s="287" t="s">
        <v>1108</v>
      </c>
      <c r="B91" s="288" t="s">
        <v>5267</v>
      </c>
      <c r="C91" s="294" t="s">
        <v>238</v>
      </c>
      <c r="D91" s="295"/>
      <c r="E91" s="296"/>
      <c r="F91" s="318">
        <v>51344.265030000002</v>
      </c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3">
        <v>51344.265030000002</v>
      </c>
    </row>
    <row r="92" spans="1:18">
      <c r="A92" s="287" t="s">
        <v>2562</v>
      </c>
      <c r="B92" s="288" t="s">
        <v>5273</v>
      </c>
      <c r="C92" s="288" t="s">
        <v>2563</v>
      </c>
      <c r="D92" s="288" t="s">
        <v>2564</v>
      </c>
      <c r="E92" s="287" t="s">
        <v>3</v>
      </c>
      <c r="F92" s="289">
        <v>3.14968</v>
      </c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90">
        <v>3.14968</v>
      </c>
    </row>
    <row r="93" spans="1:18">
      <c r="A93" s="287" t="s">
        <v>2562</v>
      </c>
      <c r="B93" s="288" t="s">
        <v>5273</v>
      </c>
      <c r="C93" s="288" t="s">
        <v>2563</v>
      </c>
      <c r="D93" s="288" t="s">
        <v>2564</v>
      </c>
      <c r="E93" s="291" t="s">
        <v>238</v>
      </c>
      <c r="F93" s="292">
        <v>3.14968</v>
      </c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3">
        <v>3.14968</v>
      </c>
    </row>
    <row r="94" spans="1:18">
      <c r="A94" s="287" t="s">
        <v>2562</v>
      </c>
      <c r="B94" s="288" t="s">
        <v>5273</v>
      </c>
      <c r="C94" s="294" t="s">
        <v>238</v>
      </c>
      <c r="D94" s="295"/>
      <c r="E94" s="296"/>
      <c r="F94" s="318">
        <v>3.14968</v>
      </c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3">
        <v>3.14968</v>
      </c>
    </row>
    <row r="95" spans="1:18">
      <c r="A95" s="287" t="s">
        <v>1110</v>
      </c>
      <c r="B95" s="288" t="s">
        <v>5274</v>
      </c>
      <c r="C95" s="288" t="s">
        <v>2257</v>
      </c>
      <c r="D95" s="288" t="s">
        <v>2258</v>
      </c>
      <c r="E95" s="287" t="s">
        <v>3</v>
      </c>
      <c r="F95" s="289">
        <v>85415.689629999993</v>
      </c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90">
        <v>85415.689629999993</v>
      </c>
    </row>
    <row r="96" spans="1:18">
      <c r="A96" s="287" t="s">
        <v>1110</v>
      </c>
      <c r="B96" s="288" t="s">
        <v>5274</v>
      </c>
      <c r="C96" s="288" t="s">
        <v>2257</v>
      </c>
      <c r="D96" s="288" t="s">
        <v>2258</v>
      </c>
      <c r="E96" s="291" t="s">
        <v>238</v>
      </c>
      <c r="F96" s="292">
        <v>85415.689629999993</v>
      </c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3">
        <v>85415.689629999993</v>
      </c>
    </row>
    <row r="97" spans="1:18">
      <c r="A97" s="287" t="s">
        <v>1110</v>
      </c>
      <c r="B97" s="288" t="s">
        <v>5274</v>
      </c>
      <c r="C97" s="288" t="s">
        <v>5275</v>
      </c>
      <c r="D97" s="288" t="s">
        <v>5276</v>
      </c>
      <c r="E97" s="287" t="s">
        <v>3</v>
      </c>
      <c r="F97" s="289">
        <v>316.95693</v>
      </c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90">
        <v>316.95693</v>
      </c>
    </row>
    <row r="98" spans="1:18">
      <c r="A98" s="287" t="s">
        <v>1110</v>
      </c>
      <c r="B98" s="288" t="s">
        <v>5274</v>
      </c>
      <c r="C98" s="288" t="s">
        <v>5275</v>
      </c>
      <c r="D98" s="288" t="s">
        <v>5276</v>
      </c>
      <c r="E98" s="291" t="s">
        <v>238</v>
      </c>
      <c r="F98" s="292">
        <v>316.95693</v>
      </c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3">
        <v>316.95693</v>
      </c>
    </row>
    <row r="99" spans="1:18">
      <c r="A99" s="287" t="s">
        <v>1110</v>
      </c>
      <c r="B99" s="288" t="s">
        <v>5274</v>
      </c>
      <c r="C99" s="288" t="s">
        <v>5277</v>
      </c>
      <c r="D99" s="288" t="s">
        <v>2162</v>
      </c>
      <c r="E99" s="287" t="s">
        <v>3</v>
      </c>
      <c r="F99" s="289">
        <v>1468.5305900000001</v>
      </c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90">
        <v>1468.5305900000001</v>
      </c>
    </row>
    <row r="100" spans="1:18">
      <c r="A100" s="287" t="s">
        <v>1110</v>
      </c>
      <c r="B100" s="288" t="s">
        <v>5274</v>
      </c>
      <c r="C100" s="288" t="s">
        <v>5277</v>
      </c>
      <c r="D100" s="288" t="s">
        <v>2162</v>
      </c>
      <c r="E100" s="291" t="s">
        <v>238</v>
      </c>
      <c r="F100" s="292">
        <v>1468.5305900000001</v>
      </c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3">
        <v>1468.5305900000001</v>
      </c>
    </row>
    <row r="101" spans="1:18">
      <c r="A101" s="287" t="s">
        <v>1110</v>
      </c>
      <c r="B101" s="288" t="s">
        <v>5274</v>
      </c>
      <c r="C101" s="288" t="s">
        <v>2565</v>
      </c>
      <c r="D101" s="288" t="s">
        <v>2566</v>
      </c>
      <c r="E101" s="287" t="s">
        <v>3</v>
      </c>
      <c r="F101" s="289">
        <v>8361.4449999999997</v>
      </c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90">
        <v>8361.4449999999997</v>
      </c>
    </row>
    <row r="102" spans="1:18">
      <c r="A102" s="287" t="s">
        <v>1110</v>
      </c>
      <c r="B102" s="288" t="s">
        <v>5274</v>
      </c>
      <c r="C102" s="288" t="s">
        <v>2565</v>
      </c>
      <c r="D102" s="288" t="s">
        <v>2566</v>
      </c>
      <c r="E102" s="291" t="s">
        <v>238</v>
      </c>
      <c r="F102" s="292">
        <v>8361.4449999999997</v>
      </c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3">
        <v>8361.4449999999997</v>
      </c>
    </row>
    <row r="103" spans="1:18">
      <c r="A103" s="287" t="s">
        <v>1110</v>
      </c>
      <c r="B103" s="288" t="s">
        <v>5274</v>
      </c>
      <c r="C103" s="288" t="s">
        <v>2567</v>
      </c>
      <c r="D103" s="288" t="s">
        <v>2568</v>
      </c>
      <c r="E103" s="287" t="s">
        <v>3</v>
      </c>
      <c r="F103" s="289">
        <v>239.49422999999999</v>
      </c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  <c r="R103" s="290">
        <v>239.49422999999999</v>
      </c>
    </row>
    <row r="104" spans="1:18">
      <c r="A104" s="287" t="s">
        <v>1110</v>
      </c>
      <c r="B104" s="288" t="s">
        <v>5274</v>
      </c>
      <c r="C104" s="288" t="s">
        <v>2567</v>
      </c>
      <c r="D104" s="288" t="s">
        <v>2568</v>
      </c>
      <c r="E104" s="291" t="s">
        <v>238</v>
      </c>
      <c r="F104" s="292">
        <v>239.49422999999999</v>
      </c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3">
        <v>239.49422999999999</v>
      </c>
    </row>
    <row r="105" spans="1:18">
      <c r="A105" s="287" t="s">
        <v>1110</v>
      </c>
      <c r="B105" s="288" t="s">
        <v>5274</v>
      </c>
      <c r="C105" s="288" t="s">
        <v>2259</v>
      </c>
      <c r="D105" s="288" t="s">
        <v>2260</v>
      </c>
      <c r="E105" s="287" t="s">
        <v>3</v>
      </c>
      <c r="F105" s="289">
        <v>-121.96075</v>
      </c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90">
        <v>-121.96075</v>
      </c>
    </row>
    <row r="106" spans="1:18">
      <c r="A106" s="287" t="s">
        <v>1110</v>
      </c>
      <c r="B106" s="288" t="s">
        <v>5274</v>
      </c>
      <c r="C106" s="288" t="s">
        <v>2259</v>
      </c>
      <c r="D106" s="288" t="s">
        <v>2260</v>
      </c>
      <c r="E106" s="291" t="s">
        <v>238</v>
      </c>
      <c r="F106" s="292">
        <v>-121.96075</v>
      </c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3">
        <v>-121.96075</v>
      </c>
    </row>
    <row r="107" spans="1:18">
      <c r="A107" s="287" t="s">
        <v>1110</v>
      </c>
      <c r="B107" s="288" t="s">
        <v>5274</v>
      </c>
      <c r="C107" s="288" t="s">
        <v>2262</v>
      </c>
      <c r="D107" s="288" t="s">
        <v>2263</v>
      </c>
      <c r="E107" s="287" t="s">
        <v>3</v>
      </c>
      <c r="F107" s="289">
        <v>123014.796</v>
      </c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90">
        <v>123014.796</v>
      </c>
    </row>
    <row r="108" spans="1:18">
      <c r="A108" s="287" t="s">
        <v>1110</v>
      </c>
      <c r="B108" s="288" t="s">
        <v>5274</v>
      </c>
      <c r="C108" s="288" t="s">
        <v>2262</v>
      </c>
      <c r="D108" s="288" t="s">
        <v>2263</v>
      </c>
      <c r="E108" s="291" t="s">
        <v>238</v>
      </c>
      <c r="F108" s="292">
        <v>123014.796</v>
      </c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3">
        <v>123014.796</v>
      </c>
    </row>
    <row r="109" spans="1:18">
      <c r="A109" s="287" t="s">
        <v>1110</v>
      </c>
      <c r="B109" s="288" t="s">
        <v>5274</v>
      </c>
      <c r="C109" s="288" t="s">
        <v>2264</v>
      </c>
      <c r="D109" s="288" t="s">
        <v>2265</v>
      </c>
      <c r="E109" s="287" t="s">
        <v>3</v>
      </c>
      <c r="F109" s="289">
        <v>1069.1618699999999</v>
      </c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90">
        <v>1069.1618699999999</v>
      </c>
    </row>
    <row r="110" spans="1:18">
      <c r="A110" s="287" t="s">
        <v>1110</v>
      </c>
      <c r="B110" s="288" t="s">
        <v>5274</v>
      </c>
      <c r="C110" s="288" t="s">
        <v>2264</v>
      </c>
      <c r="D110" s="288" t="s">
        <v>2265</v>
      </c>
      <c r="E110" s="291" t="s">
        <v>238</v>
      </c>
      <c r="F110" s="292">
        <v>1069.1618699999999</v>
      </c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3">
        <v>1069.1618699999999</v>
      </c>
    </row>
    <row r="111" spans="1:18">
      <c r="A111" s="287" t="s">
        <v>1110</v>
      </c>
      <c r="B111" s="288" t="s">
        <v>5274</v>
      </c>
      <c r="C111" s="288" t="s">
        <v>2266</v>
      </c>
      <c r="D111" s="288" t="s">
        <v>2267</v>
      </c>
      <c r="E111" s="287" t="s">
        <v>3</v>
      </c>
      <c r="F111" s="289">
        <v>843.31652999999994</v>
      </c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  <c r="R111" s="290">
        <v>843.31652999999994</v>
      </c>
    </row>
    <row r="112" spans="1:18">
      <c r="A112" s="287" t="s">
        <v>1110</v>
      </c>
      <c r="B112" s="288" t="s">
        <v>5274</v>
      </c>
      <c r="C112" s="288" t="s">
        <v>2266</v>
      </c>
      <c r="D112" s="288" t="s">
        <v>2267</v>
      </c>
      <c r="E112" s="291" t="s">
        <v>238</v>
      </c>
      <c r="F112" s="292">
        <v>843.31652999999994</v>
      </c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3">
        <v>843.31652999999994</v>
      </c>
    </row>
    <row r="113" spans="1:18">
      <c r="A113" s="287" t="s">
        <v>1110</v>
      </c>
      <c r="B113" s="288" t="s">
        <v>5274</v>
      </c>
      <c r="C113" s="288" t="s">
        <v>2268</v>
      </c>
      <c r="D113" s="288" t="s">
        <v>2269</v>
      </c>
      <c r="E113" s="287" t="s">
        <v>3</v>
      </c>
      <c r="F113" s="289">
        <v>21880.951069999999</v>
      </c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90">
        <v>21880.951069999999</v>
      </c>
    </row>
    <row r="114" spans="1:18">
      <c r="A114" s="287" t="s">
        <v>1110</v>
      </c>
      <c r="B114" s="288" t="s">
        <v>5274</v>
      </c>
      <c r="C114" s="288" t="s">
        <v>2268</v>
      </c>
      <c r="D114" s="288" t="s">
        <v>2269</v>
      </c>
      <c r="E114" s="291" t="s">
        <v>238</v>
      </c>
      <c r="F114" s="292">
        <v>21880.951069999999</v>
      </c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3">
        <v>21880.951069999999</v>
      </c>
    </row>
    <row r="115" spans="1:18">
      <c r="A115" s="287" t="s">
        <v>1110</v>
      </c>
      <c r="B115" s="288" t="s">
        <v>5274</v>
      </c>
      <c r="C115" s="294" t="s">
        <v>238</v>
      </c>
      <c r="D115" s="295"/>
      <c r="E115" s="296"/>
      <c r="F115" s="318">
        <v>242488.3811</v>
      </c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3">
        <v>242488.3811</v>
      </c>
    </row>
    <row r="116" spans="1:18">
      <c r="A116" s="297" t="s">
        <v>249</v>
      </c>
      <c r="B116" s="298"/>
      <c r="C116" s="298"/>
      <c r="D116" s="298"/>
      <c r="E116" s="299"/>
      <c r="F116" s="300">
        <v>821975.85433</v>
      </c>
      <c r="G116" s="300"/>
      <c r="H116" s="300"/>
      <c r="I116" s="300"/>
      <c r="J116" s="300"/>
      <c r="K116" s="300"/>
      <c r="L116" s="300"/>
      <c r="M116" s="300"/>
      <c r="N116" s="300"/>
      <c r="O116" s="300"/>
      <c r="P116" s="300"/>
      <c r="Q116" s="300"/>
      <c r="R116" s="301">
        <v>821975.85433</v>
      </c>
    </row>
  </sheetData>
  <pageMargins left="0.7" right="0.7" top="0.75" bottom="0.75" header="0.3" footer="0.3"/>
  <customProperties>
    <customPr name="_pios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148"/>
  <sheetViews>
    <sheetView topLeftCell="A27" workbookViewId="0">
      <selection activeCell="F58" sqref="F58 F55 F52 F49 F46 F40 F37"/>
    </sheetView>
  </sheetViews>
  <sheetFormatPr defaultRowHeight="12.75"/>
  <cols>
    <col min="2" max="2" width="30.85546875" bestFit="1" customWidth="1"/>
    <col min="3" max="3" width="19.140625" bestFit="1" customWidth="1"/>
    <col min="4" max="4" width="43.140625" bestFit="1" customWidth="1"/>
    <col min="6" max="6" width="10.7109375" bestFit="1" customWidth="1"/>
  </cols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>
      <c r="A3" s="281" t="s">
        <v>3351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42141.75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42142.621904629632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5247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5244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875</v>
      </c>
      <c r="B35" s="288" t="s">
        <v>8948</v>
      </c>
      <c r="C35" s="288" t="s">
        <v>209</v>
      </c>
      <c r="D35" s="288" t="s">
        <v>876</v>
      </c>
      <c r="E35" s="287" t="s">
        <v>186</v>
      </c>
      <c r="F35" s="289">
        <v>2.8560200000000999</v>
      </c>
      <c r="G35" s="289">
        <v>6.6133970559799998E-2</v>
      </c>
      <c r="H35" s="289">
        <v>0.79500673094704</v>
      </c>
      <c r="I35" s="289">
        <v>0.22253730559764101</v>
      </c>
      <c r="J35" s="289"/>
      <c r="K35" s="289"/>
      <c r="L35" s="289">
        <v>0.33775002348380001</v>
      </c>
      <c r="M35" s="289">
        <v>1.1977565594642401</v>
      </c>
      <c r="N35" s="289">
        <v>0.15703408991080001</v>
      </c>
      <c r="O35" s="289">
        <v>7.2351363306660005E-2</v>
      </c>
      <c r="P35" s="289">
        <v>7.4499567302000001E-3</v>
      </c>
      <c r="Q35" s="289"/>
      <c r="R35" s="290"/>
    </row>
    <row r="36" spans="1:18">
      <c r="A36" s="287" t="s">
        <v>875</v>
      </c>
      <c r="B36" s="288" t="s">
        <v>8948</v>
      </c>
      <c r="C36" s="288" t="s">
        <v>209</v>
      </c>
      <c r="D36" s="288" t="s">
        <v>876</v>
      </c>
      <c r="E36" s="291" t="s">
        <v>238</v>
      </c>
      <c r="F36" s="292">
        <v>2.8560200000000999</v>
      </c>
      <c r="G36" s="292">
        <v>6.6133970559799998E-2</v>
      </c>
      <c r="H36" s="292">
        <v>0.79500673094704</v>
      </c>
      <c r="I36" s="292">
        <v>0.22253730559764101</v>
      </c>
      <c r="J36" s="292"/>
      <c r="K36" s="292"/>
      <c r="L36" s="292">
        <v>0.33775002348380001</v>
      </c>
      <c r="M36" s="292">
        <v>1.1977565594642401</v>
      </c>
      <c r="N36" s="292">
        <v>0.15703408991080001</v>
      </c>
      <c r="O36" s="292">
        <v>7.2351363306660005E-2</v>
      </c>
      <c r="P36" s="292">
        <v>7.4499567302000001E-3</v>
      </c>
      <c r="Q36" s="292"/>
      <c r="R36" s="293"/>
    </row>
    <row r="37" spans="1:18">
      <c r="A37" s="287" t="s">
        <v>875</v>
      </c>
      <c r="B37" s="288" t="s">
        <v>8948</v>
      </c>
      <c r="C37" s="294" t="s">
        <v>238</v>
      </c>
      <c r="D37" s="295"/>
      <c r="E37" s="296"/>
      <c r="F37" s="292">
        <v>2.8560200000000999</v>
      </c>
      <c r="G37" s="292">
        <v>6.6133970559799998E-2</v>
      </c>
      <c r="H37" s="292">
        <v>0.79500673094704</v>
      </c>
      <c r="I37" s="292">
        <v>0.22253730559764101</v>
      </c>
      <c r="J37" s="292"/>
      <c r="K37" s="292"/>
      <c r="L37" s="292">
        <v>0.33775002348380001</v>
      </c>
      <c r="M37" s="292">
        <v>1.1977565594642401</v>
      </c>
      <c r="N37" s="292">
        <v>0.15703408991080001</v>
      </c>
      <c r="O37" s="292">
        <v>7.2351363306660005E-2</v>
      </c>
      <c r="P37" s="292">
        <v>7.4499567302000001E-3</v>
      </c>
      <c r="Q37" s="292"/>
      <c r="R37" s="293"/>
    </row>
    <row r="38" spans="1:18">
      <c r="A38" s="287" t="s">
        <v>877</v>
      </c>
      <c r="B38" s="288" t="s">
        <v>8949</v>
      </c>
      <c r="C38" s="288" t="s">
        <v>209</v>
      </c>
      <c r="D38" s="288" t="s">
        <v>878</v>
      </c>
      <c r="E38" s="287" t="s">
        <v>186</v>
      </c>
      <c r="F38" s="289">
        <v>4636.4120499997998</v>
      </c>
      <c r="G38" s="289">
        <v>107.36071106567999</v>
      </c>
      <c r="H38" s="289">
        <v>1290.5997812317</v>
      </c>
      <c r="I38" s="289">
        <v>361.26310223568998</v>
      </c>
      <c r="J38" s="289"/>
      <c r="K38" s="289"/>
      <c r="L38" s="289">
        <v>548.29737843839996</v>
      </c>
      <c r="M38" s="289">
        <v>1944.416686601</v>
      </c>
      <c r="N38" s="289">
        <v>254.92634740765001</v>
      </c>
      <c r="O38" s="289">
        <v>117.45391582303</v>
      </c>
      <c r="P38" s="289">
        <v>12.094127196543999</v>
      </c>
      <c r="Q38" s="289"/>
      <c r="R38" s="290"/>
    </row>
    <row r="39" spans="1:18">
      <c r="A39" s="287" t="s">
        <v>877</v>
      </c>
      <c r="B39" s="288" t="s">
        <v>8949</v>
      </c>
      <c r="C39" s="288" t="s">
        <v>209</v>
      </c>
      <c r="D39" s="288" t="s">
        <v>878</v>
      </c>
      <c r="E39" s="291" t="s">
        <v>238</v>
      </c>
      <c r="F39" s="292">
        <v>4636.4120499997998</v>
      </c>
      <c r="G39" s="292">
        <v>107.36071106567999</v>
      </c>
      <c r="H39" s="292">
        <v>1290.5997812317</v>
      </c>
      <c r="I39" s="292">
        <v>361.26310223568998</v>
      </c>
      <c r="J39" s="292"/>
      <c r="K39" s="292"/>
      <c r="L39" s="292">
        <v>548.29737843839996</v>
      </c>
      <c r="M39" s="292">
        <v>1944.416686601</v>
      </c>
      <c r="N39" s="292">
        <v>254.92634740765001</v>
      </c>
      <c r="O39" s="292">
        <v>117.45391582303</v>
      </c>
      <c r="P39" s="292">
        <v>12.094127196543999</v>
      </c>
      <c r="Q39" s="292"/>
      <c r="R39" s="293"/>
    </row>
    <row r="40" spans="1:18">
      <c r="A40" s="287" t="s">
        <v>877</v>
      </c>
      <c r="B40" s="288" t="s">
        <v>8949</v>
      </c>
      <c r="C40" s="294" t="s">
        <v>238</v>
      </c>
      <c r="D40" s="295"/>
      <c r="E40" s="296"/>
      <c r="F40" s="292">
        <v>4636.4120499997998</v>
      </c>
      <c r="G40" s="292">
        <v>107.36071106567999</v>
      </c>
      <c r="H40" s="292">
        <v>1290.5997812317</v>
      </c>
      <c r="I40" s="292">
        <v>361.26310223568998</v>
      </c>
      <c r="J40" s="292"/>
      <c r="K40" s="292"/>
      <c r="L40" s="292">
        <v>548.29737843839996</v>
      </c>
      <c r="M40" s="292">
        <v>1944.416686601</v>
      </c>
      <c r="N40" s="292">
        <v>254.92634740765001</v>
      </c>
      <c r="O40" s="292">
        <v>117.45391582303</v>
      </c>
      <c r="P40" s="292">
        <v>12.094127196543999</v>
      </c>
      <c r="Q40" s="292"/>
      <c r="R40" s="293"/>
    </row>
    <row r="41" spans="1:18">
      <c r="A41" s="287" t="s">
        <v>879</v>
      </c>
      <c r="B41" s="288" t="s">
        <v>8950</v>
      </c>
      <c r="C41" s="288" t="s">
        <v>209</v>
      </c>
      <c r="D41" s="288" t="s">
        <v>880</v>
      </c>
      <c r="E41" s="287" t="s">
        <v>186</v>
      </c>
      <c r="F41" s="289"/>
      <c r="G41" s="289"/>
      <c r="H41" s="289"/>
      <c r="I41" s="289"/>
      <c r="J41" s="289"/>
      <c r="K41" s="289"/>
      <c r="L41" s="289"/>
      <c r="M41" s="289"/>
      <c r="N41" s="289"/>
      <c r="O41" s="289">
        <v>-9.9999999999999998E-17</v>
      </c>
      <c r="P41" s="289"/>
      <c r="Q41" s="289"/>
      <c r="R41" s="290"/>
    </row>
    <row r="42" spans="1:18">
      <c r="A42" s="287" t="s">
        <v>879</v>
      </c>
      <c r="B42" s="288" t="s">
        <v>8950</v>
      </c>
      <c r="C42" s="288" t="s">
        <v>209</v>
      </c>
      <c r="D42" s="288" t="s">
        <v>880</v>
      </c>
      <c r="E42" s="291" t="s">
        <v>238</v>
      </c>
      <c r="F42" s="292"/>
      <c r="G42" s="292"/>
      <c r="H42" s="292"/>
      <c r="I42" s="292"/>
      <c r="J42" s="292"/>
      <c r="K42" s="292"/>
      <c r="L42" s="292"/>
      <c r="M42" s="292"/>
      <c r="N42" s="292"/>
      <c r="O42" s="292">
        <v>-9.9999999999999998E-17</v>
      </c>
      <c r="P42" s="292"/>
      <c r="Q42" s="292"/>
      <c r="R42" s="293"/>
    </row>
    <row r="43" spans="1:18">
      <c r="A43" s="287" t="s">
        <v>879</v>
      </c>
      <c r="B43" s="288" t="s">
        <v>8950</v>
      </c>
      <c r="C43" s="294" t="s">
        <v>238</v>
      </c>
      <c r="D43" s="295"/>
      <c r="E43" s="296"/>
      <c r="F43" s="292"/>
      <c r="G43" s="292"/>
      <c r="H43" s="292"/>
      <c r="I43" s="292"/>
      <c r="J43" s="292"/>
      <c r="K43" s="292"/>
      <c r="L43" s="292"/>
      <c r="M43" s="292"/>
      <c r="N43" s="292"/>
      <c r="O43" s="292">
        <v>-9.9999999999999998E-17</v>
      </c>
      <c r="P43" s="292"/>
      <c r="Q43" s="292"/>
      <c r="R43" s="293"/>
    </row>
    <row r="44" spans="1:18">
      <c r="A44" s="287" t="s">
        <v>8951</v>
      </c>
      <c r="B44" s="288" t="s">
        <v>8952</v>
      </c>
      <c r="C44" s="288" t="s">
        <v>6128</v>
      </c>
      <c r="D44" s="288" t="s">
        <v>6129</v>
      </c>
      <c r="E44" s="287" t="s">
        <v>186</v>
      </c>
      <c r="F44" s="289">
        <v>251.66428999999999</v>
      </c>
      <c r="G44" s="289">
        <v>5.8275357825971001</v>
      </c>
      <c r="H44" s="289">
        <v>70.053712680236103</v>
      </c>
      <c r="I44" s="289">
        <v>19.609349028272899</v>
      </c>
      <c r="J44" s="289"/>
      <c r="K44" s="289"/>
      <c r="L44" s="289">
        <v>29.761563244481401</v>
      </c>
      <c r="M44" s="289">
        <v>105.542872294456</v>
      </c>
      <c r="N44" s="289">
        <v>13.837393555786599</v>
      </c>
      <c r="O44" s="289">
        <v>6.3753945970625701</v>
      </c>
      <c r="P44" s="289">
        <v>0.65646881710789995</v>
      </c>
      <c r="Q44" s="289"/>
      <c r="R44" s="290"/>
    </row>
    <row r="45" spans="1:18">
      <c r="A45" s="287" t="s">
        <v>8951</v>
      </c>
      <c r="B45" s="288" t="s">
        <v>8952</v>
      </c>
      <c r="C45" s="288" t="s">
        <v>6128</v>
      </c>
      <c r="D45" s="288" t="s">
        <v>6129</v>
      </c>
      <c r="E45" s="291" t="s">
        <v>238</v>
      </c>
      <c r="F45" s="292">
        <v>251.66428999999999</v>
      </c>
      <c r="G45" s="292">
        <v>5.8275357825971001</v>
      </c>
      <c r="H45" s="292">
        <v>70.053712680236103</v>
      </c>
      <c r="I45" s="292">
        <v>19.609349028272899</v>
      </c>
      <c r="J45" s="292"/>
      <c r="K45" s="292"/>
      <c r="L45" s="292">
        <v>29.761563244481401</v>
      </c>
      <c r="M45" s="292">
        <v>105.542872294456</v>
      </c>
      <c r="N45" s="292">
        <v>13.837393555786599</v>
      </c>
      <c r="O45" s="292">
        <v>6.3753945970625701</v>
      </c>
      <c r="P45" s="292">
        <v>0.65646881710789995</v>
      </c>
      <c r="Q45" s="292"/>
      <c r="R45" s="293"/>
    </row>
    <row r="46" spans="1:18">
      <c r="A46" s="287" t="s">
        <v>8951</v>
      </c>
      <c r="B46" s="288" t="s">
        <v>8952</v>
      </c>
      <c r="C46" s="294" t="s">
        <v>238</v>
      </c>
      <c r="D46" s="295"/>
      <c r="E46" s="296"/>
      <c r="F46" s="292">
        <v>251.66428999999999</v>
      </c>
      <c r="G46" s="292">
        <v>5.8275357825971001</v>
      </c>
      <c r="H46" s="292">
        <v>70.053712680236103</v>
      </c>
      <c r="I46" s="292">
        <v>19.609349028272899</v>
      </c>
      <c r="J46" s="292"/>
      <c r="K46" s="292"/>
      <c r="L46" s="292">
        <v>29.761563244481401</v>
      </c>
      <c r="M46" s="292">
        <v>105.542872294456</v>
      </c>
      <c r="N46" s="292">
        <v>13.837393555786599</v>
      </c>
      <c r="O46" s="292">
        <v>6.3753945970625701</v>
      </c>
      <c r="P46" s="292">
        <v>0.65646881710789995</v>
      </c>
      <c r="Q46" s="292"/>
      <c r="R46" s="293"/>
    </row>
    <row r="47" spans="1:18">
      <c r="A47" s="287" t="s">
        <v>881</v>
      </c>
      <c r="B47" s="288" t="s">
        <v>8953</v>
      </c>
      <c r="C47" s="288" t="s">
        <v>209</v>
      </c>
      <c r="D47" s="288" t="s">
        <v>882</v>
      </c>
      <c r="E47" s="287" t="s">
        <v>186</v>
      </c>
      <c r="F47" s="289">
        <v>17490.836229997502</v>
      </c>
      <c r="G47" s="289">
        <v>405.01762883350898</v>
      </c>
      <c r="H47" s="289">
        <v>4868.7798169276002</v>
      </c>
      <c r="I47" s="289">
        <v>1362.8628536472199</v>
      </c>
      <c r="J47" s="289"/>
      <c r="K47" s="289"/>
      <c r="L47" s="289">
        <v>2068.4485218704399</v>
      </c>
      <c r="M47" s="289">
        <v>7335.3001116902997</v>
      </c>
      <c r="N47" s="289">
        <v>961.70809348575995</v>
      </c>
      <c r="O47" s="289">
        <v>443.09418232856001</v>
      </c>
      <c r="P47" s="289">
        <v>45.625021214317002</v>
      </c>
      <c r="Q47" s="289"/>
      <c r="R47" s="290"/>
    </row>
    <row r="48" spans="1:18">
      <c r="A48" s="287" t="s">
        <v>881</v>
      </c>
      <c r="B48" s="288" t="s">
        <v>8953</v>
      </c>
      <c r="C48" s="288" t="s">
        <v>209</v>
      </c>
      <c r="D48" s="288" t="s">
        <v>882</v>
      </c>
      <c r="E48" s="291" t="s">
        <v>238</v>
      </c>
      <c r="F48" s="292">
        <v>17490.836229997502</v>
      </c>
      <c r="G48" s="292">
        <v>405.01762883350898</v>
      </c>
      <c r="H48" s="292">
        <v>4868.7798169276002</v>
      </c>
      <c r="I48" s="292">
        <v>1362.8628536472199</v>
      </c>
      <c r="J48" s="292"/>
      <c r="K48" s="292"/>
      <c r="L48" s="292">
        <v>2068.4485218704399</v>
      </c>
      <c r="M48" s="292">
        <v>7335.3001116902997</v>
      </c>
      <c r="N48" s="292">
        <v>961.70809348575995</v>
      </c>
      <c r="O48" s="292">
        <v>443.09418232856001</v>
      </c>
      <c r="P48" s="292">
        <v>45.625021214317002</v>
      </c>
      <c r="Q48" s="292"/>
      <c r="R48" s="293"/>
    </row>
    <row r="49" spans="1:18">
      <c r="A49" s="287" t="s">
        <v>881</v>
      </c>
      <c r="B49" s="288" t="s">
        <v>8953</v>
      </c>
      <c r="C49" s="294" t="s">
        <v>238</v>
      </c>
      <c r="D49" s="295"/>
      <c r="E49" s="296"/>
      <c r="F49" s="292">
        <v>17490.836229997502</v>
      </c>
      <c r="G49" s="292">
        <v>405.01762883350898</v>
      </c>
      <c r="H49" s="292">
        <v>4868.7798169276002</v>
      </c>
      <c r="I49" s="292">
        <v>1362.8628536472199</v>
      </c>
      <c r="J49" s="292"/>
      <c r="K49" s="292"/>
      <c r="L49" s="292">
        <v>2068.4485218704399</v>
      </c>
      <c r="M49" s="292">
        <v>7335.3001116902997</v>
      </c>
      <c r="N49" s="292">
        <v>961.70809348575995</v>
      </c>
      <c r="O49" s="292">
        <v>443.09418232856001</v>
      </c>
      <c r="P49" s="292">
        <v>45.625021214317002</v>
      </c>
      <c r="Q49" s="292"/>
      <c r="R49" s="293"/>
    </row>
    <row r="50" spans="1:18">
      <c r="A50" s="287" t="s">
        <v>885</v>
      </c>
      <c r="B50" s="288" t="s">
        <v>8954</v>
      </c>
      <c r="C50" s="288" t="s">
        <v>209</v>
      </c>
      <c r="D50" s="288" t="s">
        <v>876</v>
      </c>
      <c r="E50" s="287" t="s">
        <v>186</v>
      </c>
      <c r="F50" s="289">
        <v>19757.409340001199</v>
      </c>
      <c r="G50" s="289">
        <v>457.50237310276998</v>
      </c>
      <c r="H50" s="289">
        <v>5499.7070788638002</v>
      </c>
      <c r="I50" s="289">
        <v>1539.4712362350001</v>
      </c>
      <c r="J50" s="289"/>
      <c r="K50" s="289"/>
      <c r="L50" s="289">
        <v>2336.4911550222</v>
      </c>
      <c r="M50" s="289">
        <v>8285.8546631338995</v>
      </c>
      <c r="N50" s="289">
        <v>1086.33230674233</v>
      </c>
      <c r="O50" s="289">
        <v>500.51312706393003</v>
      </c>
      <c r="P50" s="289">
        <v>51.537399837500999</v>
      </c>
      <c r="Q50" s="289"/>
      <c r="R50" s="290"/>
    </row>
    <row r="51" spans="1:18">
      <c r="A51" s="287" t="s">
        <v>885</v>
      </c>
      <c r="B51" s="288" t="s">
        <v>8954</v>
      </c>
      <c r="C51" s="288" t="s">
        <v>209</v>
      </c>
      <c r="D51" s="288" t="s">
        <v>876</v>
      </c>
      <c r="E51" s="291" t="s">
        <v>238</v>
      </c>
      <c r="F51" s="292">
        <v>19757.409340001199</v>
      </c>
      <c r="G51" s="292">
        <v>457.50237310276998</v>
      </c>
      <c r="H51" s="292">
        <v>5499.7070788638002</v>
      </c>
      <c r="I51" s="292">
        <v>1539.4712362350001</v>
      </c>
      <c r="J51" s="292"/>
      <c r="K51" s="292"/>
      <c r="L51" s="292">
        <v>2336.4911550222</v>
      </c>
      <c r="M51" s="292">
        <v>8285.8546631338995</v>
      </c>
      <c r="N51" s="292">
        <v>1086.33230674233</v>
      </c>
      <c r="O51" s="292">
        <v>500.51312706393003</v>
      </c>
      <c r="P51" s="292">
        <v>51.537399837500999</v>
      </c>
      <c r="Q51" s="292"/>
      <c r="R51" s="293"/>
    </row>
    <row r="52" spans="1:18">
      <c r="A52" s="287" t="s">
        <v>885</v>
      </c>
      <c r="B52" s="288" t="s">
        <v>8954</v>
      </c>
      <c r="C52" s="294" t="s">
        <v>238</v>
      </c>
      <c r="D52" s="295"/>
      <c r="E52" s="296"/>
      <c r="F52" s="292">
        <v>19757.409340001199</v>
      </c>
      <c r="G52" s="292">
        <v>457.50237310276998</v>
      </c>
      <c r="H52" s="292">
        <v>5499.7070788638002</v>
      </c>
      <c r="I52" s="292">
        <v>1539.4712362350001</v>
      </c>
      <c r="J52" s="292"/>
      <c r="K52" s="292"/>
      <c r="L52" s="292">
        <v>2336.4911550222</v>
      </c>
      <c r="M52" s="292">
        <v>8285.8546631338995</v>
      </c>
      <c r="N52" s="292">
        <v>1086.33230674233</v>
      </c>
      <c r="O52" s="292">
        <v>500.51312706393003</v>
      </c>
      <c r="P52" s="292">
        <v>51.537399837500999</v>
      </c>
      <c r="Q52" s="292"/>
      <c r="R52" s="293"/>
    </row>
    <row r="53" spans="1:18">
      <c r="A53" s="287" t="s">
        <v>886</v>
      </c>
      <c r="B53" s="288" t="s">
        <v>841</v>
      </c>
      <c r="C53" s="288" t="s">
        <v>209</v>
      </c>
      <c r="D53" s="288" t="s">
        <v>841</v>
      </c>
      <c r="E53" s="287" t="s">
        <v>186</v>
      </c>
      <c r="F53" s="289">
        <v>3297.8333900000098</v>
      </c>
      <c r="G53" s="289">
        <v>76.3645970005078</v>
      </c>
      <c r="H53" s="289">
        <v>917.99068024447399</v>
      </c>
      <c r="I53" s="289">
        <v>256.96282131106</v>
      </c>
      <c r="J53" s="289"/>
      <c r="K53" s="289"/>
      <c r="L53" s="289">
        <v>389.99842610269201</v>
      </c>
      <c r="M53" s="289">
        <v>1383.0440875387401</v>
      </c>
      <c r="N53" s="289">
        <v>181.32655411240901</v>
      </c>
      <c r="O53" s="289">
        <v>83.543792314032203</v>
      </c>
      <c r="P53" s="289">
        <v>8.6024313761512001</v>
      </c>
      <c r="Q53" s="289"/>
      <c r="R53" s="290"/>
    </row>
    <row r="54" spans="1:18">
      <c r="A54" s="287" t="s">
        <v>886</v>
      </c>
      <c r="B54" s="288" t="s">
        <v>841</v>
      </c>
      <c r="C54" s="288" t="s">
        <v>209</v>
      </c>
      <c r="D54" s="288" t="s">
        <v>841</v>
      </c>
      <c r="E54" s="291" t="s">
        <v>238</v>
      </c>
      <c r="F54" s="292">
        <v>3297.8333900000098</v>
      </c>
      <c r="G54" s="292">
        <v>76.3645970005078</v>
      </c>
      <c r="H54" s="292">
        <v>917.99068024447399</v>
      </c>
      <c r="I54" s="292">
        <v>256.96282131106</v>
      </c>
      <c r="J54" s="292"/>
      <c r="K54" s="292"/>
      <c r="L54" s="292">
        <v>389.99842610269201</v>
      </c>
      <c r="M54" s="292">
        <v>1383.0440875387401</v>
      </c>
      <c r="N54" s="292">
        <v>181.32655411240901</v>
      </c>
      <c r="O54" s="292">
        <v>83.543792314032203</v>
      </c>
      <c r="P54" s="292">
        <v>8.6024313761512001</v>
      </c>
      <c r="Q54" s="292"/>
      <c r="R54" s="293"/>
    </row>
    <row r="55" spans="1:18">
      <c r="A55" s="287" t="s">
        <v>886</v>
      </c>
      <c r="B55" s="288" t="s">
        <v>841</v>
      </c>
      <c r="C55" s="294" t="s">
        <v>238</v>
      </c>
      <c r="D55" s="295"/>
      <c r="E55" s="296"/>
      <c r="F55" s="292">
        <v>3297.8333900000098</v>
      </c>
      <c r="G55" s="292">
        <v>76.3645970005078</v>
      </c>
      <c r="H55" s="292">
        <v>917.99068024447399</v>
      </c>
      <c r="I55" s="292">
        <v>256.96282131106</v>
      </c>
      <c r="J55" s="292"/>
      <c r="K55" s="292"/>
      <c r="L55" s="292">
        <v>389.99842610269201</v>
      </c>
      <c r="M55" s="292">
        <v>1383.0440875387401</v>
      </c>
      <c r="N55" s="292">
        <v>181.32655411240901</v>
      </c>
      <c r="O55" s="292">
        <v>83.543792314032203</v>
      </c>
      <c r="P55" s="292">
        <v>8.6024313761512001</v>
      </c>
      <c r="Q55" s="292"/>
      <c r="R55" s="293"/>
    </row>
    <row r="56" spans="1:18">
      <c r="A56" s="287" t="s">
        <v>887</v>
      </c>
      <c r="B56" s="288" t="s">
        <v>8955</v>
      </c>
      <c r="C56" s="288" t="s">
        <v>209</v>
      </c>
      <c r="D56" s="288" t="s">
        <v>888</v>
      </c>
      <c r="E56" s="287" t="s">
        <v>186</v>
      </c>
      <c r="F56" s="289">
        <v>-3093.23722000008</v>
      </c>
      <c r="G56" s="289">
        <v>-71.626970133950906</v>
      </c>
      <c r="H56" s="289">
        <v>-861.03893191082</v>
      </c>
      <c r="I56" s="289">
        <v>-241.02095801606501</v>
      </c>
      <c r="J56" s="289"/>
      <c r="K56" s="289"/>
      <c r="L56" s="289">
        <v>-365.80309090821402</v>
      </c>
      <c r="M56" s="289">
        <v>-1297.24062514758</v>
      </c>
      <c r="N56" s="289">
        <v>-170.077132415357</v>
      </c>
      <c r="O56" s="289">
        <v>-78.360771247366998</v>
      </c>
      <c r="P56" s="289">
        <v>-8.0687402207421997</v>
      </c>
      <c r="Q56" s="289"/>
      <c r="R56" s="290"/>
    </row>
    <row r="57" spans="1:18">
      <c r="A57" s="287" t="s">
        <v>887</v>
      </c>
      <c r="B57" s="288" t="s">
        <v>8955</v>
      </c>
      <c r="C57" s="288" t="s">
        <v>209</v>
      </c>
      <c r="D57" s="288" t="s">
        <v>888</v>
      </c>
      <c r="E57" s="291" t="s">
        <v>238</v>
      </c>
      <c r="F57" s="292">
        <v>-3093.23722000008</v>
      </c>
      <c r="G57" s="292">
        <v>-71.626970133950906</v>
      </c>
      <c r="H57" s="292">
        <v>-861.03893191082</v>
      </c>
      <c r="I57" s="292">
        <v>-241.02095801606501</v>
      </c>
      <c r="J57" s="292"/>
      <c r="K57" s="292"/>
      <c r="L57" s="292">
        <v>-365.80309090821402</v>
      </c>
      <c r="M57" s="292">
        <v>-1297.24062514758</v>
      </c>
      <c r="N57" s="292">
        <v>-170.077132415357</v>
      </c>
      <c r="O57" s="292">
        <v>-78.360771247366998</v>
      </c>
      <c r="P57" s="292">
        <v>-8.0687402207421997</v>
      </c>
      <c r="Q57" s="292"/>
      <c r="R57" s="293"/>
    </row>
    <row r="58" spans="1:18">
      <c r="A58" s="287" t="s">
        <v>887</v>
      </c>
      <c r="B58" s="288" t="s">
        <v>8955</v>
      </c>
      <c r="C58" s="294" t="s">
        <v>238</v>
      </c>
      <c r="D58" s="295"/>
      <c r="E58" s="296"/>
      <c r="F58" s="292">
        <v>-3093.23722000008</v>
      </c>
      <c r="G58" s="292">
        <v>-71.626970133950906</v>
      </c>
      <c r="H58" s="292">
        <v>-861.03893191082</v>
      </c>
      <c r="I58" s="292">
        <v>-241.02095801606501</v>
      </c>
      <c r="J58" s="292"/>
      <c r="K58" s="292"/>
      <c r="L58" s="292">
        <v>-365.80309090821402</v>
      </c>
      <c r="M58" s="292">
        <v>-1297.24062514758</v>
      </c>
      <c r="N58" s="292">
        <v>-170.077132415357</v>
      </c>
      <c r="O58" s="292">
        <v>-78.360771247366998</v>
      </c>
      <c r="P58" s="292">
        <v>-8.0687402207421997</v>
      </c>
      <c r="Q58" s="292"/>
      <c r="R58" s="293"/>
    </row>
    <row r="59" spans="1:18">
      <c r="A59" s="287" t="s">
        <v>889</v>
      </c>
      <c r="B59" s="288" t="s">
        <v>5293</v>
      </c>
      <c r="C59" s="288" t="s">
        <v>890</v>
      </c>
      <c r="D59" s="288" t="s">
        <v>891</v>
      </c>
      <c r="E59" s="287" t="s">
        <v>291</v>
      </c>
      <c r="F59" s="289">
        <v>-8543.3165000000008</v>
      </c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>
        <v>-8543.3165000000008</v>
      </c>
      <c r="R59" s="290"/>
    </row>
    <row r="60" spans="1:18">
      <c r="A60" s="287" t="s">
        <v>889</v>
      </c>
      <c r="B60" s="288" t="s">
        <v>5293</v>
      </c>
      <c r="C60" s="288" t="s">
        <v>890</v>
      </c>
      <c r="D60" s="288" t="s">
        <v>891</v>
      </c>
      <c r="E60" s="291" t="s">
        <v>238</v>
      </c>
      <c r="F60" s="292">
        <v>-8543.3165000000008</v>
      </c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>
        <v>-8543.3165000000008</v>
      </c>
      <c r="R60" s="293"/>
    </row>
    <row r="61" spans="1:18">
      <c r="A61" s="287" t="s">
        <v>889</v>
      </c>
      <c r="B61" s="288" t="s">
        <v>5293</v>
      </c>
      <c r="C61" s="294" t="s">
        <v>238</v>
      </c>
      <c r="D61" s="295"/>
      <c r="E61" s="296"/>
      <c r="F61" s="292">
        <v>-8543.3165000000008</v>
      </c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>
        <v>-8543.3165000000008</v>
      </c>
      <c r="R61" s="293"/>
    </row>
    <row r="62" spans="1:18">
      <c r="A62" s="287" t="s">
        <v>892</v>
      </c>
      <c r="B62" s="288" t="s">
        <v>2950</v>
      </c>
      <c r="C62" s="288" t="s">
        <v>909</v>
      </c>
      <c r="D62" s="288" t="s">
        <v>910</v>
      </c>
      <c r="E62" s="287" t="s">
        <v>186</v>
      </c>
      <c r="F62" s="289">
        <v>2E-14</v>
      </c>
      <c r="G62" s="289"/>
      <c r="H62" s="289"/>
      <c r="I62" s="289"/>
      <c r="J62" s="289"/>
      <c r="K62" s="289"/>
      <c r="L62" s="289">
        <v>2E-14</v>
      </c>
      <c r="M62" s="289"/>
      <c r="N62" s="289"/>
      <c r="O62" s="289"/>
      <c r="P62" s="289"/>
      <c r="Q62" s="289"/>
      <c r="R62" s="290"/>
    </row>
    <row r="63" spans="1:18">
      <c r="A63" s="287" t="s">
        <v>892</v>
      </c>
      <c r="B63" s="288" t="s">
        <v>2950</v>
      </c>
      <c r="C63" s="288" t="s">
        <v>909</v>
      </c>
      <c r="D63" s="288" t="s">
        <v>910</v>
      </c>
      <c r="E63" s="291" t="s">
        <v>238</v>
      </c>
      <c r="F63" s="292">
        <v>2E-14</v>
      </c>
      <c r="G63" s="292"/>
      <c r="H63" s="292"/>
      <c r="I63" s="292"/>
      <c r="J63" s="292"/>
      <c r="K63" s="292"/>
      <c r="L63" s="292">
        <v>2E-14</v>
      </c>
      <c r="M63" s="292"/>
      <c r="N63" s="292"/>
      <c r="O63" s="292"/>
      <c r="P63" s="292"/>
      <c r="Q63" s="292"/>
      <c r="R63" s="293"/>
    </row>
    <row r="64" spans="1:18">
      <c r="A64" s="287" t="s">
        <v>892</v>
      </c>
      <c r="B64" s="288" t="s">
        <v>2950</v>
      </c>
      <c r="C64" s="288" t="s">
        <v>911</v>
      </c>
      <c r="D64" s="288" t="s">
        <v>912</v>
      </c>
      <c r="E64" s="287" t="s">
        <v>192</v>
      </c>
      <c r="F64" s="289">
        <v>-1577.2202600001301</v>
      </c>
      <c r="G64" s="289">
        <v>-25.982457821850701</v>
      </c>
      <c r="H64" s="289">
        <v>-389.42746402934199</v>
      </c>
      <c r="I64" s="289">
        <v>-120.153443789129</v>
      </c>
      <c r="J64" s="289"/>
      <c r="K64" s="289"/>
      <c r="L64" s="289">
        <v>-228.020887471073</v>
      </c>
      <c r="M64" s="289">
        <v>-657.01172934410397</v>
      </c>
      <c r="N64" s="289">
        <v>-99.249868633087203</v>
      </c>
      <c r="O64" s="289">
        <v>-52.032341809819897</v>
      </c>
      <c r="P64" s="289">
        <v>-5.3420671017030203</v>
      </c>
      <c r="Q64" s="289"/>
      <c r="R64" s="290"/>
    </row>
    <row r="65" spans="1:18">
      <c r="A65" s="287" t="s">
        <v>892</v>
      </c>
      <c r="B65" s="288" t="s">
        <v>2950</v>
      </c>
      <c r="C65" s="288" t="s">
        <v>911</v>
      </c>
      <c r="D65" s="288" t="s">
        <v>912</v>
      </c>
      <c r="E65" s="291" t="s">
        <v>238</v>
      </c>
      <c r="F65" s="292">
        <v>-1577.2202600001301</v>
      </c>
      <c r="G65" s="292">
        <v>-25.982457821850701</v>
      </c>
      <c r="H65" s="292">
        <v>-389.42746402934199</v>
      </c>
      <c r="I65" s="292">
        <v>-120.153443789129</v>
      </c>
      <c r="J65" s="292"/>
      <c r="K65" s="292"/>
      <c r="L65" s="292">
        <v>-228.020887471073</v>
      </c>
      <c r="M65" s="292">
        <v>-657.01172934410397</v>
      </c>
      <c r="N65" s="292">
        <v>-99.249868633087203</v>
      </c>
      <c r="O65" s="292">
        <v>-52.032341809819897</v>
      </c>
      <c r="P65" s="292">
        <v>-5.3420671017030203</v>
      </c>
      <c r="Q65" s="292"/>
      <c r="R65" s="293"/>
    </row>
    <row r="66" spans="1:18">
      <c r="A66" s="287" t="s">
        <v>892</v>
      </c>
      <c r="B66" s="288" t="s">
        <v>2950</v>
      </c>
      <c r="C66" s="288" t="s">
        <v>913</v>
      </c>
      <c r="D66" s="288" t="s">
        <v>914</v>
      </c>
      <c r="E66" s="287" t="s">
        <v>193</v>
      </c>
      <c r="F66" s="289">
        <v>-83.069000000000003</v>
      </c>
      <c r="G66" s="289">
        <v>-1.39420534143796</v>
      </c>
      <c r="H66" s="289">
        <v>-22.021084929893199</v>
      </c>
      <c r="I66" s="289">
        <v>-6.6253877294360199</v>
      </c>
      <c r="J66" s="289"/>
      <c r="K66" s="289"/>
      <c r="L66" s="289">
        <v>-10.873668053801</v>
      </c>
      <c r="M66" s="289">
        <v>-34.773637198258299</v>
      </c>
      <c r="N66" s="289">
        <v>-4.6883215719269904</v>
      </c>
      <c r="O66" s="289">
        <v>-2.3844317649390301</v>
      </c>
      <c r="P66" s="289">
        <v>-0.30826341030799997</v>
      </c>
      <c r="Q66" s="289"/>
      <c r="R66" s="290"/>
    </row>
    <row r="67" spans="1:18">
      <c r="A67" s="287" t="s">
        <v>892</v>
      </c>
      <c r="B67" s="288" t="s">
        <v>2950</v>
      </c>
      <c r="C67" s="288" t="s">
        <v>913</v>
      </c>
      <c r="D67" s="288" t="s">
        <v>914</v>
      </c>
      <c r="E67" s="291" t="s">
        <v>238</v>
      </c>
      <c r="F67" s="292">
        <v>-83.069000000000003</v>
      </c>
      <c r="G67" s="292">
        <v>-1.39420534143796</v>
      </c>
      <c r="H67" s="292">
        <v>-22.021084929893199</v>
      </c>
      <c r="I67" s="292">
        <v>-6.6253877294360199</v>
      </c>
      <c r="J67" s="292"/>
      <c r="K67" s="292"/>
      <c r="L67" s="292">
        <v>-10.873668053801</v>
      </c>
      <c r="M67" s="292">
        <v>-34.773637198258299</v>
      </c>
      <c r="N67" s="292">
        <v>-4.6883215719269904</v>
      </c>
      <c r="O67" s="292">
        <v>-2.3844317649390301</v>
      </c>
      <c r="P67" s="292">
        <v>-0.30826341030799997</v>
      </c>
      <c r="Q67" s="292"/>
      <c r="R67" s="293"/>
    </row>
    <row r="68" spans="1:18">
      <c r="A68" s="287" t="s">
        <v>892</v>
      </c>
      <c r="B68" s="288" t="s">
        <v>2950</v>
      </c>
      <c r="C68" s="288" t="s">
        <v>935</v>
      </c>
      <c r="D68" s="288" t="s">
        <v>936</v>
      </c>
      <c r="E68" s="287" t="s">
        <v>192</v>
      </c>
      <c r="F68" s="289"/>
      <c r="G68" s="289"/>
      <c r="H68" s="289"/>
      <c r="I68" s="289"/>
      <c r="J68" s="289"/>
      <c r="K68" s="289"/>
      <c r="L68" s="289"/>
      <c r="M68" s="289"/>
      <c r="N68" s="289">
        <v>-2.0000000000000002E-15</v>
      </c>
      <c r="O68" s="289"/>
      <c r="P68" s="289"/>
      <c r="Q68" s="289"/>
      <c r="R68" s="290"/>
    </row>
    <row r="69" spans="1:18">
      <c r="A69" s="287" t="s">
        <v>892</v>
      </c>
      <c r="B69" s="288" t="s">
        <v>2950</v>
      </c>
      <c r="C69" s="288" t="s">
        <v>935</v>
      </c>
      <c r="D69" s="288" t="s">
        <v>936</v>
      </c>
      <c r="E69" s="291" t="s">
        <v>238</v>
      </c>
      <c r="F69" s="292"/>
      <c r="G69" s="292"/>
      <c r="H69" s="292"/>
      <c r="I69" s="292"/>
      <c r="J69" s="292"/>
      <c r="K69" s="292"/>
      <c r="L69" s="292"/>
      <c r="M69" s="292"/>
      <c r="N69" s="292">
        <v>-2.0000000000000002E-15</v>
      </c>
      <c r="O69" s="292"/>
      <c r="P69" s="292"/>
      <c r="Q69" s="292"/>
      <c r="R69" s="293"/>
    </row>
    <row r="70" spans="1:18">
      <c r="A70" s="287" t="s">
        <v>892</v>
      </c>
      <c r="B70" s="288" t="s">
        <v>2950</v>
      </c>
      <c r="C70" s="288" t="s">
        <v>939</v>
      </c>
      <c r="D70" s="288" t="s">
        <v>940</v>
      </c>
      <c r="E70" s="287" t="s">
        <v>192</v>
      </c>
      <c r="F70" s="289">
        <v>5.9999999999999997E-14</v>
      </c>
      <c r="G70" s="289"/>
      <c r="H70" s="289"/>
      <c r="I70" s="289"/>
      <c r="J70" s="289"/>
      <c r="K70" s="289"/>
      <c r="L70" s="289">
        <v>5.9999999999999997E-14</v>
      </c>
      <c r="M70" s="289"/>
      <c r="N70" s="289"/>
      <c r="O70" s="289"/>
      <c r="P70" s="289"/>
      <c r="Q70" s="289"/>
      <c r="R70" s="290"/>
    </row>
    <row r="71" spans="1:18">
      <c r="A71" s="287" t="s">
        <v>892</v>
      </c>
      <c r="B71" s="288" t="s">
        <v>2950</v>
      </c>
      <c r="C71" s="288" t="s">
        <v>939</v>
      </c>
      <c r="D71" s="288" t="s">
        <v>940</v>
      </c>
      <c r="E71" s="291" t="s">
        <v>238</v>
      </c>
      <c r="F71" s="292">
        <v>5.9999999999999997E-14</v>
      </c>
      <c r="G71" s="292"/>
      <c r="H71" s="292"/>
      <c r="I71" s="292"/>
      <c r="J71" s="292"/>
      <c r="K71" s="292"/>
      <c r="L71" s="292">
        <v>5.9999999999999997E-14</v>
      </c>
      <c r="M71" s="292"/>
      <c r="N71" s="292"/>
      <c r="O71" s="292"/>
      <c r="P71" s="292"/>
      <c r="Q71" s="292"/>
      <c r="R71" s="293"/>
    </row>
    <row r="72" spans="1:18">
      <c r="A72" s="287" t="s">
        <v>892</v>
      </c>
      <c r="B72" s="288" t="s">
        <v>2950</v>
      </c>
      <c r="C72" s="288" t="s">
        <v>8956</v>
      </c>
      <c r="D72" s="288" t="s">
        <v>8957</v>
      </c>
      <c r="E72" s="287" t="s">
        <v>192</v>
      </c>
      <c r="F72" s="289"/>
      <c r="G72" s="289"/>
      <c r="H72" s="289"/>
      <c r="I72" s="289">
        <v>2E-14</v>
      </c>
      <c r="J72" s="289"/>
      <c r="K72" s="289"/>
      <c r="L72" s="289"/>
      <c r="M72" s="289"/>
      <c r="N72" s="289">
        <v>-1E-14</v>
      </c>
      <c r="O72" s="289"/>
      <c r="P72" s="289"/>
      <c r="Q72" s="289"/>
      <c r="R72" s="290"/>
    </row>
    <row r="73" spans="1:18">
      <c r="A73" s="287" t="s">
        <v>892</v>
      </c>
      <c r="B73" s="288" t="s">
        <v>2950</v>
      </c>
      <c r="C73" s="288" t="s">
        <v>8956</v>
      </c>
      <c r="D73" s="288" t="s">
        <v>8957</v>
      </c>
      <c r="E73" s="291" t="s">
        <v>238</v>
      </c>
      <c r="F73" s="292"/>
      <c r="G73" s="292"/>
      <c r="H73" s="292"/>
      <c r="I73" s="292">
        <v>2E-14</v>
      </c>
      <c r="J73" s="292"/>
      <c r="K73" s="292"/>
      <c r="L73" s="292"/>
      <c r="M73" s="292"/>
      <c r="N73" s="292">
        <v>-1E-14</v>
      </c>
      <c r="O73" s="292"/>
      <c r="P73" s="292"/>
      <c r="Q73" s="292"/>
      <c r="R73" s="293"/>
    </row>
    <row r="74" spans="1:18">
      <c r="A74" s="287" t="s">
        <v>892</v>
      </c>
      <c r="B74" s="288" t="s">
        <v>2950</v>
      </c>
      <c r="C74" s="288" t="s">
        <v>947</v>
      </c>
      <c r="D74" s="288" t="s">
        <v>948</v>
      </c>
      <c r="E74" s="287" t="s">
        <v>192</v>
      </c>
      <c r="F74" s="289"/>
      <c r="G74" s="289"/>
      <c r="H74" s="289"/>
      <c r="I74" s="289">
        <v>2E-14</v>
      </c>
      <c r="J74" s="289"/>
      <c r="K74" s="289"/>
      <c r="L74" s="289"/>
      <c r="M74" s="289"/>
      <c r="N74" s="289">
        <v>2E-14</v>
      </c>
      <c r="O74" s="289"/>
      <c r="P74" s="289"/>
      <c r="Q74" s="289"/>
      <c r="R74" s="290"/>
    </row>
    <row r="75" spans="1:18">
      <c r="A75" s="287" t="s">
        <v>892</v>
      </c>
      <c r="B75" s="288" t="s">
        <v>2950</v>
      </c>
      <c r="C75" s="288" t="s">
        <v>947</v>
      </c>
      <c r="D75" s="288" t="s">
        <v>948</v>
      </c>
      <c r="E75" s="291" t="s">
        <v>238</v>
      </c>
      <c r="F75" s="292"/>
      <c r="G75" s="292"/>
      <c r="H75" s="292"/>
      <c r="I75" s="292">
        <v>2E-14</v>
      </c>
      <c r="J75" s="292"/>
      <c r="K75" s="292"/>
      <c r="L75" s="292"/>
      <c r="M75" s="292"/>
      <c r="N75" s="292">
        <v>2E-14</v>
      </c>
      <c r="O75" s="292"/>
      <c r="P75" s="292"/>
      <c r="Q75" s="292"/>
      <c r="R75" s="293"/>
    </row>
    <row r="76" spans="1:18">
      <c r="A76" s="287" t="s">
        <v>892</v>
      </c>
      <c r="B76" s="288" t="s">
        <v>2950</v>
      </c>
      <c r="C76" s="288" t="s">
        <v>8958</v>
      </c>
      <c r="D76" s="288" t="s">
        <v>8959</v>
      </c>
      <c r="E76" s="287" t="s">
        <v>186</v>
      </c>
      <c r="F76" s="289">
        <v>7.9000000000000001E-2</v>
      </c>
      <c r="G76" s="289">
        <v>1.8293232099999999E-3</v>
      </c>
      <c r="H76" s="289">
        <v>2.1990578407999999E-2</v>
      </c>
      <c r="I76" s="289">
        <v>6.1555756410000004E-3</v>
      </c>
      <c r="J76" s="289"/>
      <c r="K76" s="289"/>
      <c r="L76" s="289">
        <v>9.3424597359999997E-3</v>
      </c>
      <c r="M76" s="289">
        <v>3.3130989348000003E-2</v>
      </c>
      <c r="N76" s="289">
        <v>4.3436996600000003E-3</v>
      </c>
      <c r="O76" s="289">
        <v>2.0013017069999998E-3</v>
      </c>
      <c r="P76" s="289">
        <v>2.0607228999999999E-4</v>
      </c>
      <c r="Q76" s="289"/>
      <c r="R76" s="290"/>
    </row>
    <row r="77" spans="1:18">
      <c r="A77" s="287" t="s">
        <v>892</v>
      </c>
      <c r="B77" s="288" t="s">
        <v>2950</v>
      </c>
      <c r="C77" s="288" t="s">
        <v>8958</v>
      </c>
      <c r="D77" s="288" t="s">
        <v>8959</v>
      </c>
      <c r="E77" s="291" t="s">
        <v>238</v>
      </c>
      <c r="F77" s="292">
        <v>7.9000000000000001E-2</v>
      </c>
      <c r="G77" s="292">
        <v>1.8293232099999999E-3</v>
      </c>
      <c r="H77" s="292">
        <v>2.1990578407999999E-2</v>
      </c>
      <c r="I77" s="292">
        <v>6.1555756410000004E-3</v>
      </c>
      <c r="J77" s="292"/>
      <c r="K77" s="292"/>
      <c r="L77" s="292">
        <v>9.3424597359999997E-3</v>
      </c>
      <c r="M77" s="292">
        <v>3.3130989348000003E-2</v>
      </c>
      <c r="N77" s="292">
        <v>4.3436996600000003E-3</v>
      </c>
      <c r="O77" s="292">
        <v>2.0013017069999998E-3</v>
      </c>
      <c r="P77" s="292">
        <v>2.0607228999999999E-4</v>
      </c>
      <c r="Q77" s="292"/>
      <c r="R77" s="293"/>
    </row>
    <row r="78" spans="1:18">
      <c r="A78" s="287" t="s">
        <v>892</v>
      </c>
      <c r="B78" s="288" t="s">
        <v>2950</v>
      </c>
      <c r="C78" s="288" t="s">
        <v>961</v>
      </c>
      <c r="D78" s="288" t="s">
        <v>962</v>
      </c>
      <c r="E78" s="287" t="s">
        <v>186</v>
      </c>
      <c r="F78" s="289">
        <v>-41.456009999998997</v>
      </c>
      <c r="G78" s="289">
        <v>-0.95995495299989997</v>
      </c>
      <c r="H78" s="289">
        <v>-11.539767574529</v>
      </c>
      <c r="I78" s="289">
        <v>-3.230197535811</v>
      </c>
      <c r="J78" s="289"/>
      <c r="K78" s="289"/>
      <c r="L78" s="289">
        <v>-4.9025456232940003</v>
      </c>
      <c r="M78" s="289">
        <v>-17.385805388868</v>
      </c>
      <c r="N78" s="289">
        <v>-2.2793981840753998</v>
      </c>
      <c r="O78" s="289">
        <v>-1.0502023237774001</v>
      </c>
      <c r="P78" s="289">
        <v>-0.1081384166451</v>
      </c>
      <c r="Q78" s="289"/>
      <c r="R78" s="290"/>
    </row>
    <row r="79" spans="1:18">
      <c r="A79" s="287" t="s">
        <v>892</v>
      </c>
      <c r="B79" s="288" t="s">
        <v>2950</v>
      </c>
      <c r="C79" s="288" t="s">
        <v>961</v>
      </c>
      <c r="D79" s="288" t="s">
        <v>962</v>
      </c>
      <c r="E79" s="291" t="s">
        <v>238</v>
      </c>
      <c r="F79" s="292">
        <v>-41.456009999998997</v>
      </c>
      <c r="G79" s="292">
        <v>-0.95995495299989997</v>
      </c>
      <c r="H79" s="292">
        <v>-11.539767574529</v>
      </c>
      <c r="I79" s="292">
        <v>-3.230197535811</v>
      </c>
      <c r="J79" s="292"/>
      <c r="K79" s="292"/>
      <c r="L79" s="292">
        <v>-4.9025456232940003</v>
      </c>
      <c r="M79" s="292">
        <v>-17.385805388868</v>
      </c>
      <c r="N79" s="292">
        <v>-2.2793981840753998</v>
      </c>
      <c r="O79" s="292">
        <v>-1.0502023237774001</v>
      </c>
      <c r="P79" s="292">
        <v>-0.1081384166451</v>
      </c>
      <c r="Q79" s="292"/>
      <c r="R79" s="293"/>
    </row>
    <row r="80" spans="1:18">
      <c r="A80" s="287" t="s">
        <v>892</v>
      </c>
      <c r="B80" s="288" t="s">
        <v>2950</v>
      </c>
      <c r="C80" s="288" t="s">
        <v>8960</v>
      </c>
      <c r="D80" s="288" t="s">
        <v>8961</v>
      </c>
      <c r="E80" s="287" t="s">
        <v>186</v>
      </c>
      <c r="F80" s="289">
        <v>-3.8919999998999998E-2</v>
      </c>
      <c r="G80" s="289">
        <v>-9.0123113080000001E-4</v>
      </c>
      <c r="H80" s="289">
        <v>-1.0833839388E-2</v>
      </c>
      <c r="I80" s="289">
        <v>-3.032594986E-3</v>
      </c>
      <c r="J80" s="289"/>
      <c r="K80" s="289"/>
      <c r="L80" s="289">
        <v>-4.6026396569999999E-3</v>
      </c>
      <c r="M80" s="289">
        <v>-1.6322254498999999E-2</v>
      </c>
      <c r="N80" s="289">
        <v>-2.1399593767999999E-3</v>
      </c>
      <c r="O80" s="289">
        <v>-9.8595775239999992E-4</v>
      </c>
      <c r="P80" s="289">
        <v>-1.015232092E-4</v>
      </c>
      <c r="Q80" s="289"/>
      <c r="R80" s="290"/>
    </row>
    <row r="81" spans="1:18">
      <c r="A81" s="287" t="s">
        <v>892</v>
      </c>
      <c r="B81" s="288" t="s">
        <v>2950</v>
      </c>
      <c r="C81" s="288" t="s">
        <v>8960</v>
      </c>
      <c r="D81" s="288" t="s">
        <v>8961</v>
      </c>
      <c r="E81" s="291" t="s">
        <v>238</v>
      </c>
      <c r="F81" s="292">
        <v>-3.8919999998999998E-2</v>
      </c>
      <c r="G81" s="292">
        <v>-9.0123113080000001E-4</v>
      </c>
      <c r="H81" s="292">
        <v>-1.0833839388E-2</v>
      </c>
      <c r="I81" s="292">
        <v>-3.032594986E-3</v>
      </c>
      <c r="J81" s="292"/>
      <c r="K81" s="292"/>
      <c r="L81" s="292">
        <v>-4.6026396569999999E-3</v>
      </c>
      <c r="M81" s="292">
        <v>-1.6322254498999999E-2</v>
      </c>
      <c r="N81" s="292">
        <v>-2.1399593767999999E-3</v>
      </c>
      <c r="O81" s="292">
        <v>-9.8595775239999992E-4</v>
      </c>
      <c r="P81" s="292">
        <v>-1.015232092E-4</v>
      </c>
      <c r="Q81" s="292"/>
      <c r="R81" s="293"/>
    </row>
    <row r="82" spans="1:18">
      <c r="A82" s="287" t="s">
        <v>892</v>
      </c>
      <c r="B82" s="288" t="s">
        <v>2950</v>
      </c>
      <c r="C82" s="288" t="s">
        <v>965</v>
      </c>
      <c r="D82" s="288" t="s">
        <v>966</v>
      </c>
      <c r="E82" s="287" t="s">
        <v>186</v>
      </c>
      <c r="F82" s="289">
        <v>-127.27931</v>
      </c>
      <c r="G82" s="289">
        <v>-2.947278429567</v>
      </c>
      <c r="H82" s="289">
        <v>-35.429691724949997</v>
      </c>
      <c r="I82" s="289">
        <v>-9.9174356992309995</v>
      </c>
      <c r="J82" s="289"/>
      <c r="K82" s="289"/>
      <c r="L82" s="289">
        <v>-15.05192188482</v>
      </c>
      <c r="M82" s="289">
        <v>-53.378347643429997</v>
      </c>
      <c r="N82" s="289">
        <v>-6.998267032557</v>
      </c>
      <c r="O82" s="289">
        <v>-3.2243582325159998</v>
      </c>
      <c r="P82" s="289">
        <v>-0.33200935292810002</v>
      </c>
      <c r="Q82" s="289"/>
      <c r="R82" s="290"/>
    </row>
    <row r="83" spans="1:18">
      <c r="A83" s="287" t="s">
        <v>892</v>
      </c>
      <c r="B83" s="288" t="s">
        <v>2950</v>
      </c>
      <c r="C83" s="288" t="s">
        <v>965</v>
      </c>
      <c r="D83" s="288" t="s">
        <v>966</v>
      </c>
      <c r="E83" s="291" t="s">
        <v>238</v>
      </c>
      <c r="F83" s="292">
        <v>-127.27931</v>
      </c>
      <c r="G83" s="292">
        <v>-2.947278429567</v>
      </c>
      <c r="H83" s="292">
        <v>-35.429691724949997</v>
      </c>
      <c r="I83" s="292">
        <v>-9.9174356992309995</v>
      </c>
      <c r="J83" s="292"/>
      <c r="K83" s="292"/>
      <c r="L83" s="292">
        <v>-15.05192188482</v>
      </c>
      <c r="M83" s="292">
        <v>-53.378347643429997</v>
      </c>
      <c r="N83" s="292">
        <v>-6.998267032557</v>
      </c>
      <c r="O83" s="292">
        <v>-3.2243582325159998</v>
      </c>
      <c r="P83" s="292">
        <v>-0.33200935292810002</v>
      </c>
      <c r="Q83" s="292"/>
      <c r="R83" s="293"/>
    </row>
    <row r="84" spans="1:18">
      <c r="A84" s="287" t="s">
        <v>892</v>
      </c>
      <c r="B84" s="288" t="s">
        <v>2950</v>
      </c>
      <c r="C84" s="288" t="s">
        <v>967</v>
      </c>
      <c r="D84" s="288" t="s">
        <v>968</v>
      </c>
      <c r="E84" s="287" t="s">
        <v>186</v>
      </c>
      <c r="F84" s="289">
        <v>-1849.13543000001</v>
      </c>
      <c r="G84" s="289">
        <v>-42.818561525725002</v>
      </c>
      <c r="H84" s="289">
        <v>-514.72857798006999</v>
      </c>
      <c r="I84" s="289">
        <v>-144.08218999769699</v>
      </c>
      <c r="J84" s="289"/>
      <c r="K84" s="289"/>
      <c r="L84" s="289">
        <v>-218.67687723020299</v>
      </c>
      <c r="M84" s="289">
        <v>-775.48969916886006</v>
      </c>
      <c r="N84" s="289">
        <v>-101.67201188082301</v>
      </c>
      <c r="O84" s="289">
        <v>-46.844023956115997</v>
      </c>
      <c r="P84" s="289">
        <v>-4.8234882605092997</v>
      </c>
      <c r="Q84" s="289"/>
      <c r="R84" s="290"/>
    </row>
    <row r="85" spans="1:18">
      <c r="A85" s="287" t="s">
        <v>892</v>
      </c>
      <c r="B85" s="288" t="s">
        <v>2950</v>
      </c>
      <c r="C85" s="288" t="s">
        <v>967</v>
      </c>
      <c r="D85" s="288" t="s">
        <v>968</v>
      </c>
      <c r="E85" s="291" t="s">
        <v>238</v>
      </c>
      <c r="F85" s="292">
        <v>-1849.13543000001</v>
      </c>
      <c r="G85" s="292">
        <v>-42.818561525725002</v>
      </c>
      <c r="H85" s="292">
        <v>-514.72857798006999</v>
      </c>
      <c r="I85" s="292">
        <v>-144.08218999769699</v>
      </c>
      <c r="J85" s="292"/>
      <c r="K85" s="292"/>
      <c r="L85" s="292">
        <v>-218.67687723020299</v>
      </c>
      <c r="M85" s="292">
        <v>-775.48969916886006</v>
      </c>
      <c r="N85" s="292">
        <v>-101.67201188082301</v>
      </c>
      <c r="O85" s="292">
        <v>-46.844023956115997</v>
      </c>
      <c r="P85" s="292">
        <v>-4.8234882605092997</v>
      </c>
      <c r="Q85" s="292"/>
      <c r="R85" s="293"/>
    </row>
    <row r="86" spans="1:18">
      <c r="A86" s="287" t="s">
        <v>892</v>
      </c>
      <c r="B86" s="288" t="s">
        <v>2950</v>
      </c>
      <c r="C86" s="288" t="s">
        <v>971</v>
      </c>
      <c r="D86" s="288" t="s">
        <v>972</v>
      </c>
      <c r="E86" s="287" t="s">
        <v>186</v>
      </c>
      <c r="F86" s="289">
        <v>-4284.6359100001</v>
      </c>
      <c r="G86" s="289">
        <v>-99.214986285609996</v>
      </c>
      <c r="H86" s="289">
        <v>-1192.6787585898001</v>
      </c>
      <c r="I86" s="289">
        <v>-333.85317010316999</v>
      </c>
      <c r="J86" s="289"/>
      <c r="K86" s="289"/>
      <c r="L86" s="289">
        <v>-506.69668952652</v>
      </c>
      <c r="M86" s="289">
        <v>-1796.8889454970999</v>
      </c>
      <c r="N86" s="289">
        <v>-235.58444994292</v>
      </c>
      <c r="O86" s="289">
        <v>-108.54239443742</v>
      </c>
      <c r="P86" s="289">
        <v>-11.176515617593999</v>
      </c>
      <c r="Q86" s="289"/>
      <c r="R86" s="290"/>
    </row>
    <row r="87" spans="1:18">
      <c r="A87" s="287" t="s">
        <v>892</v>
      </c>
      <c r="B87" s="288" t="s">
        <v>2950</v>
      </c>
      <c r="C87" s="288" t="s">
        <v>971</v>
      </c>
      <c r="D87" s="288" t="s">
        <v>972</v>
      </c>
      <c r="E87" s="291" t="s">
        <v>238</v>
      </c>
      <c r="F87" s="292">
        <v>-4284.6359100001</v>
      </c>
      <c r="G87" s="292">
        <v>-99.214986285609996</v>
      </c>
      <c r="H87" s="292">
        <v>-1192.6787585898001</v>
      </c>
      <c r="I87" s="292">
        <v>-333.85317010316999</v>
      </c>
      <c r="J87" s="292"/>
      <c r="K87" s="292"/>
      <c r="L87" s="292">
        <v>-506.69668952652</v>
      </c>
      <c r="M87" s="292">
        <v>-1796.8889454970999</v>
      </c>
      <c r="N87" s="292">
        <v>-235.58444994292</v>
      </c>
      <c r="O87" s="292">
        <v>-108.54239443742</v>
      </c>
      <c r="P87" s="292">
        <v>-11.176515617593999</v>
      </c>
      <c r="Q87" s="292"/>
      <c r="R87" s="293"/>
    </row>
    <row r="88" spans="1:18">
      <c r="A88" s="287" t="s">
        <v>892</v>
      </c>
      <c r="B88" s="288" t="s">
        <v>2950</v>
      </c>
      <c r="C88" s="288" t="s">
        <v>973</v>
      </c>
      <c r="D88" s="288" t="s">
        <v>974</v>
      </c>
      <c r="E88" s="287" t="s">
        <v>186</v>
      </c>
      <c r="F88" s="289">
        <v>4.0000000000000001E-13</v>
      </c>
      <c r="G88" s="289"/>
      <c r="H88" s="289">
        <v>5.9999999999999997E-13</v>
      </c>
      <c r="I88" s="289">
        <v>-7.0000000000000005E-13</v>
      </c>
      <c r="J88" s="289"/>
      <c r="K88" s="289"/>
      <c r="L88" s="289">
        <v>-5.9999999999999997E-13</v>
      </c>
      <c r="M88" s="289">
        <v>1E-13</v>
      </c>
      <c r="N88" s="289"/>
      <c r="O88" s="289"/>
      <c r="P88" s="289"/>
      <c r="Q88" s="289"/>
      <c r="R88" s="290"/>
    </row>
    <row r="89" spans="1:18">
      <c r="A89" s="287" t="s">
        <v>892</v>
      </c>
      <c r="B89" s="288" t="s">
        <v>2950</v>
      </c>
      <c r="C89" s="288" t="s">
        <v>973</v>
      </c>
      <c r="D89" s="288" t="s">
        <v>974</v>
      </c>
      <c r="E89" s="291" t="s">
        <v>238</v>
      </c>
      <c r="F89" s="292">
        <v>4.0000000000000001E-13</v>
      </c>
      <c r="G89" s="292"/>
      <c r="H89" s="292">
        <v>5.9999999999999997E-13</v>
      </c>
      <c r="I89" s="292">
        <v>-7.0000000000000005E-13</v>
      </c>
      <c r="J89" s="292"/>
      <c r="K89" s="292"/>
      <c r="L89" s="292">
        <v>-5.9999999999999997E-13</v>
      </c>
      <c r="M89" s="292">
        <v>1E-13</v>
      </c>
      <c r="N89" s="292"/>
      <c r="O89" s="292"/>
      <c r="P89" s="292"/>
      <c r="Q89" s="292"/>
      <c r="R89" s="293"/>
    </row>
    <row r="90" spans="1:18">
      <c r="A90" s="287" t="s">
        <v>892</v>
      </c>
      <c r="B90" s="288" t="s">
        <v>2950</v>
      </c>
      <c r="C90" s="288" t="s">
        <v>975</v>
      </c>
      <c r="D90" s="288" t="s">
        <v>976</v>
      </c>
      <c r="E90" s="287" t="s">
        <v>186</v>
      </c>
      <c r="F90" s="289">
        <v>-117.95257000001</v>
      </c>
      <c r="G90" s="289">
        <v>-2.7313085313940002</v>
      </c>
      <c r="H90" s="289">
        <v>-32.833484038110001</v>
      </c>
      <c r="I90" s="289">
        <v>-9.1907084390599607</v>
      </c>
      <c r="J90" s="289"/>
      <c r="K90" s="289"/>
      <c r="L90" s="289">
        <v>-13.94895108839</v>
      </c>
      <c r="M90" s="289">
        <v>-49.4669030410004</v>
      </c>
      <c r="N90" s="289">
        <v>-6.4854498506980001</v>
      </c>
      <c r="O90" s="289">
        <v>-2.9880845529869999</v>
      </c>
      <c r="P90" s="289">
        <v>-0.30768045837070002</v>
      </c>
      <c r="Q90" s="289"/>
      <c r="R90" s="290"/>
    </row>
    <row r="91" spans="1:18">
      <c r="A91" s="287" t="s">
        <v>892</v>
      </c>
      <c r="B91" s="288" t="s">
        <v>2950</v>
      </c>
      <c r="C91" s="288" t="s">
        <v>975</v>
      </c>
      <c r="D91" s="288" t="s">
        <v>976</v>
      </c>
      <c r="E91" s="291" t="s">
        <v>238</v>
      </c>
      <c r="F91" s="292">
        <v>-117.95257000001</v>
      </c>
      <c r="G91" s="292">
        <v>-2.7313085313940002</v>
      </c>
      <c r="H91" s="292">
        <v>-32.833484038110001</v>
      </c>
      <c r="I91" s="292">
        <v>-9.1907084390599607</v>
      </c>
      <c r="J91" s="292"/>
      <c r="K91" s="292"/>
      <c r="L91" s="292">
        <v>-13.94895108839</v>
      </c>
      <c r="M91" s="292">
        <v>-49.4669030410004</v>
      </c>
      <c r="N91" s="292">
        <v>-6.4854498506980001</v>
      </c>
      <c r="O91" s="292">
        <v>-2.9880845529869999</v>
      </c>
      <c r="P91" s="292">
        <v>-0.30768045837070002</v>
      </c>
      <c r="Q91" s="292"/>
      <c r="R91" s="293"/>
    </row>
    <row r="92" spans="1:18">
      <c r="A92" s="287" t="s">
        <v>892</v>
      </c>
      <c r="B92" s="288" t="s">
        <v>2950</v>
      </c>
      <c r="C92" s="288" t="s">
        <v>977</v>
      </c>
      <c r="D92" s="288" t="s">
        <v>978</v>
      </c>
      <c r="E92" s="287" t="s">
        <v>186</v>
      </c>
      <c r="F92" s="289">
        <v>-53.232579999999999</v>
      </c>
      <c r="G92" s="289">
        <v>-1.2326530901542001</v>
      </c>
      <c r="H92" s="289">
        <v>-14.81791423228</v>
      </c>
      <c r="I92" s="289">
        <v>-4.1478123133620004</v>
      </c>
      <c r="J92" s="289"/>
      <c r="K92" s="289"/>
      <c r="L92" s="289">
        <v>-6.295230826499</v>
      </c>
      <c r="M92" s="289">
        <v>-22.324658746158999</v>
      </c>
      <c r="N92" s="289">
        <v>-2.9269156917329999</v>
      </c>
      <c r="O92" s="289">
        <v>-1.3485373825571001</v>
      </c>
      <c r="P92" s="289">
        <v>-0.13885771725580001</v>
      </c>
      <c r="Q92" s="289"/>
      <c r="R92" s="290"/>
    </row>
    <row r="93" spans="1:18">
      <c r="A93" s="287" t="s">
        <v>892</v>
      </c>
      <c r="B93" s="288" t="s">
        <v>2950</v>
      </c>
      <c r="C93" s="288" t="s">
        <v>977</v>
      </c>
      <c r="D93" s="288" t="s">
        <v>978</v>
      </c>
      <c r="E93" s="291" t="s">
        <v>238</v>
      </c>
      <c r="F93" s="292">
        <v>-53.232579999999999</v>
      </c>
      <c r="G93" s="292">
        <v>-1.2326530901542001</v>
      </c>
      <c r="H93" s="292">
        <v>-14.81791423228</v>
      </c>
      <c r="I93" s="292">
        <v>-4.1478123133620004</v>
      </c>
      <c r="J93" s="292"/>
      <c r="K93" s="292"/>
      <c r="L93" s="292">
        <v>-6.295230826499</v>
      </c>
      <c r="M93" s="292">
        <v>-22.324658746158999</v>
      </c>
      <c r="N93" s="292">
        <v>-2.9269156917329999</v>
      </c>
      <c r="O93" s="292">
        <v>-1.3485373825571001</v>
      </c>
      <c r="P93" s="292">
        <v>-0.13885771725580001</v>
      </c>
      <c r="Q93" s="292"/>
      <c r="R93" s="293"/>
    </row>
    <row r="94" spans="1:18">
      <c r="A94" s="287" t="s">
        <v>892</v>
      </c>
      <c r="B94" s="288" t="s">
        <v>2950</v>
      </c>
      <c r="C94" s="288" t="s">
        <v>3111</v>
      </c>
      <c r="D94" s="288" t="s">
        <v>3112</v>
      </c>
      <c r="E94" s="287" t="s">
        <v>186</v>
      </c>
      <c r="F94" s="289">
        <v>-21.908029999998</v>
      </c>
      <c r="G94" s="289">
        <v>-0.50730212359969995</v>
      </c>
      <c r="H94" s="289">
        <v>-6.098357613668</v>
      </c>
      <c r="I94" s="289">
        <v>-1.7070447570923999</v>
      </c>
      <c r="J94" s="289"/>
      <c r="K94" s="289"/>
      <c r="L94" s="289">
        <v>-2.590821369241</v>
      </c>
      <c r="M94" s="289">
        <v>-9.1877811210840008</v>
      </c>
      <c r="N94" s="289">
        <v>-1.2045810438261999</v>
      </c>
      <c r="O94" s="289">
        <v>-0.55499465615200005</v>
      </c>
      <c r="P94" s="289">
        <v>-5.71473153353E-2</v>
      </c>
      <c r="Q94" s="289"/>
      <c r="R94" s="290"/>
    </row>
    <row r="95" spans="1:18">
      <c r="A95" s="287" t="s">
        <v>892</v>
      </c>
      <c r="B95" s="288" t="s">
        <v>2950</v>
      </c>
      <c r="C95" s="288" t="s">
        <v>3111</v>
      </c>
      <c r="D95" s="288" t="s">
        <v>3112</v>
      </c>
      <c r="E95" s="291" t="s">
        <v>238</v>
      </c>
      <c r="F95" s="292">
        <v>-21.908029999998</v>
      </c>
      <c r="G95" s="292">
        <v>-0.50730212359969995</v>
      </c>
      <c r="H95" s="292">
        <v>-6.098357613668</v>
      </c>
      <c r="I95" s="292">
        <v>-1.7070447570923999</v>
      </c>
      <c r="J95" s="292"/>
      <c r="K95" s="292"/>
      <c r="L95" s="292">
        <v>-2.590821369241</v>
      </c>
      <c r="M95" s="292">
        <v>-9.1877811210840008</v>
      </c>
      <c r="N95" s="292">
        <v>-1.2045810438261999</v>
      </c>
      <c r="O95" s="292">
        <v>-0.55499465615200005</v>
      </c>
      <c r="P95" s="292">
        <v>-5.71473153353E-2</v>
      </c>
      <c r="Q95" s="292"/>
      <c r="R95" s="293"/>
    </row>
    <row r="96" spans="1:18">
      <c r="A96" s="287" t="s">
        <v>892</v>
      </c>
      <c r="B96" s="288" t="s">
        <v>2950</v>
      </c>
      <c r="C96" s="288" t="s">
        <v>3113</v>
      </c>
      <c r="D96" s="288" t="s">
        <v>3114</v>
      </c>
      <c r="E96" s="287" t="s">
        <v>186</v>
      </c>
      <c r="F96" s="289">
        <v>-3.0043300000001998</v>
      </c>
      <c r="G96" s="289">
        <v>-6.9568235436700002E-2</v>
      </c>
      <c r="H96" s="289">
        <v>-0.83629056238620003</v>
      </c>
      <c r="I96" s="289">
        <v>-0.23409342488009999</v>
      </c>
      <c r="J96" s="289"/>
      <c r="K96" s="289"/>
      <c r="L96" s="289">
        <v>-0.35528901340079999</v>
      </c>
      <c r="M96" s="289">
        <v>-1.2599547497200001</v>
      </c>
      <c r="N96" s="289">
        <v>-0.1651886987282</v>
      </c>
      <c r="O96" s="289">
        <v>-7.610849059989E-2</v>
      </c>
      <c r="P96" s="289">
        <v>-7.8368248483000006E-3</v>
      </c>
      <c r="Q96" s="289"/>
      <c r="R96" s="290"/>
    </row>
    <row r="97" spans="1:18">
      <c r="A97" s="287" t="s">
        <v>892</v>
      </c>
      <c r="B97" s="288" t="s">
        <v>2950</v>
      </c>
      <c r="C97" s="288" t="s">
        <v>3113</v>
      </c>
      <c r="D97" s="288" t="s">
        <v>3114</v>
      </c>
      <c r="E97" s="291" t="s">
        <v>238</v>
      </c>
      <c r="F97" s="292">
        <v>-3.0043300000001998</v>
      </c>
      <c r="G97" s="292">
        <v>-6.9568235436700002E-2</v>
      </c>
      <c r="H97" s="292">
        <v>-0.83629056238620003</v>
      </c>
      <c r="I97" s="292">
        <v>-0.23409342488009999</v>
      </c>
      <c r="J97" s="292"/>
      <c r="K97" s="292"/>
      <c r="L97" s="292">
        <v>-0.35528901340079999</v>
      </c>
      <c r="M97" s="292">
        <v>-1.2599547497200001</v>
      </c>
      <c r="N97" s="292">
        <v>-0.1651886987282</v>
      </c>
      <c r="O97" s="292">
        <v>-7.610849059989E-2</v>
      </c>
      <c r="P97" s="292">
        <v>-7.8368248483000006E-3</v>
      </c>
      <c r="Q97" s="292"/>
      <c r="R97" s="293"/>
    </row>
    <row r="98" spans="1:18">
      <c r="A98" s="287" t="s">
        <v>892</v>
      </c>
      <c r="B98" s="288" t="s">
        <v>2950</v>
      </c>
      <c r="C98" s="288" t="s">
        <v>979</v>
      </c>
      <c r="D98" s="288" t="s">
        <v>980</v>
      </c>
      <c r="E98" s="287" t="s">
        <v>186</v>
      </c>
      <c r="F98" s="289">
        <v>-4.0000000000000001E-13</v>
      </c>
      <c r="G98" s="289"/>
      <c r="H98" s="289"/>
      <c r="I98" s="289">
        <v>-1.4999999999999999E-13</v>
      </c>
      <c r="J98" s="289"/>
      <c r="K98" s="289"/>
      <c r="L98" s="289"/>
      <c r="M98" s="289"/>
      <c r="N98" s="289"/>
      <c r="O98" s="289">
        <v>-1.4999999999999999E-13</v>
      </c>
      <c r="P98" s="289"/>
      <c r="Q98" s="289"/>
      <c r="R98" s="290"/>
    </row>
    <row r="99" spans="1:18">
      <c r="A99" s="287" t="s">
        <v>892</v>
      </c>
      <c r="B99" s="288" t="s">
        <v>2950</v>
      </c>
      <c r="C99" s="288" t="s">
        <v>979</v>
      </c>
      <c r="D99" s="288" t="s">
        <v>980</v>
      </c>
      <c r="E99" s="291" t="s">
        <v>238</v>
      </c>
      <c r="F99" s="292">
        <v>-4.0000000000000001E-13</v>
      </c>
      <c r="G99" s="292"/>
      <c r="H99" s="292"/>
      <c r="I99" s="292">
        <v>-1.4999999999999999E-13</v>
      </c>
      <c r="J99" s="292"/>
      <c r="K99" s="292"/>
      <c r="L99" s="292"/>
      <c r="M99" s="292"/>
      <c r="N99" s="292"/>
      <c r="O99" s="292">
        <v>-1.4999999999999999E-13</v>
      </c>
      <c r="P99" s="292"/>
      <c r="Q99" s="292"/>
      <c r="R99" s="293"/>
    </row>
    <row r="100" spans="1:18">
      <c r="A100" s="287" t="s">
        <v>892</v>
      </c>
      <c r="B100" s="288" t="s">
        <v>2950</v>
      </c>
      <c r="C100" s="288" t="s">
        <v>981</v>
      </c>
      <c r="D100" s="288" t="s">
        <v>982</v>
      </c>
      <c r="E100" s="287" t="s">
        <v>186</v>
      </c>
      <c r="F100" s="289">
        <v>-26.835500000008999</v>
      </c>
      <c r="G100" s="289">
        <v>-0.62140256964499996</v>
      </c>
      <c r="H100" s="289">
        <v>-7.4699767957999903</v>
      </c>
      <c r="I100" s="289">
        <v>-2.0909867103050002</v>
      </c>
      <c r="J100" s="289"/>
      <c r="K100" s="289"/>
      <c r="L100" s="289">
        <v>-3.1735389651319998</v>
      </c>
      <c r="M100" s="289">
        <v>-11.254261577829601</v>
      </c>
      <c r="N100" s="289">
        <v>-1.47551078767</v>
      </c>
      <c r="O100" s="289">
        <v>-0.67982192352200099</v>
      </c>
      <c r="P100" s="289">
        <v>-7.0000670104999996E-2</v>
      </c>
      <c r="Q100" s="289"/>
      <c r="R100" s="290"/>
    </row>
    <row r="101" spans="1:18">
      <c r="A101" s="287" t="s">
        <v>892</v>
      </c>
      <c r="B101" s="288" t="s">
        <v>2950</v>
      </c>
      <c r="C101" s="288" t="s">
        <v>981</v>
      </c>
      <c r="D101" s="288" t="s">
        <v>982</v>
      </c>
      <c r="E101" s="291" t="s">
        <v>238</v>
      </c>
      <c r="F101" s="292">
        <v>-26.835500000008999</v>
      </c>
      <c r="G101" s="292">
        <v>-0.62140256964499996</v>
      </c>
      <c r="H101" s="292">
        <v>-7.4699767957999903</v>
      </c>
      <c r="I101" s="292">
        <v>-2.0909867103050002</v>
      </c>
      <c r="J101" s="292"/>
      <c r="K101" s="292"/>
      <c r="L101" s="292">
        <v>-3.1735389651319998</v>
      </c>
      <c r="M101" s="292">
        <v>-11.254261577829601</v>
      </c>
      <c r="N101" s="292">
        <v>-1.47551078767</v>
      </c>
      <c r="O101" s="292">
        <v>-0.67982192352200099</v>
      </c>
      <c r="P101" s="292">
        <v>-7.0000670104999996E-2</v>
      </c>
      <c r="Q101" s="292"/>
      <c r="R101" s="293"/>
    </row>
    <row r="102" spans="1:18">
      <c r="A102" s="287" t="s">
        <v>892</v>
      </c>
      <c r="B102" s="288" t="s">
        <v>2950</v>
      </c>
      <c r="C102" s="288" t="s">
        <v>983</v>
      </c>
      <c r="D102" s="288" t="s">
        <v>984</v>
      </c>
      <c r="E102" s="287" t="s">
        <v>186</v>
      </c>
      <c r="F102" s="289">
        <v>-4.9999999999999999E-13</v>
      </c>
      <c r="G102" s="289"/>
      <c r="H102" s="289">
        <v>-1E-13</v>
      </c>
      <c r="I102" s="289">
        <v>-5.0000000000000002E-14</v>
      </c>
      <c r="J102" s="289"/>
      <c r="K102" s="289"/>
      <c r="L102" s="289"/>
      <c r="M102" s="289">
        <v>-4.0000000000000001E-13</v>
      </c>
      <c r="N102" s="289"/>
      <c r="O102" s="289">
        <v>-5.9999999999999997E-14</v>
      </c>
      <c r="P102" s="289"/>
      <c r="Q102" s="289"/>
      <c r="R102" s="290"/>
    </row>
    <row r="103" spans="1:18">
      <c r="A103" s="287" t="s">
        <v>892</v>
      </c>
      <c r="B103" s="288" t="s">
        <v>2950</v>
      </c>
      <c r="C103" s="288" t="s">
        <v>983</v>
      </c>
      <c r="D103" s="288" t="s">
        <v>984</v>
      </c>
      <c r="E103" s="291" t="s">
        <v>238</v>
      </c>
      <c r="F103" s="292">
        <v>-4.9999999999999999E-13</v>
      </c>
      <c r="G103" s="292"/>
      <c r="H103" s="292">
        <v>-1E-13</v>
      </c>
      <c r="I103" s="292">
        <v>-5.0000000000000002E-14</v>
      </c>
      <c r="J103" s="292"/>
      <c r="K103" s="292"/>
      <c r="L103" s="292"/>
      <c r="M103" s="292">
        <v>-4.0000000000000001E-13</v>
      </c>
      <c r="N103" s="292"/>
      <c r="O103" s="292">
        <v>-5.9999999999999997E-14</v>
      </c>
      <c r="P103" s="292"/>
      <c r="Q103" s="292"/>
      <c r="R103" s="293"/>
    </row>
    <row r="104" spans="1:18">
      <c r="A104" s="287" t="s">
        <v>892</v>
      </c>
      <c r="B104" s="288" t="s">
        <v>2950</v>
      </c>
      <c r="C104" s="288" t="s">
        <v>989</v>
      </c>
      <c r="D104" s="288" t="s">
        <v>990</v>
      </c>
      <c r="E104" s="287" t="s">
        <v>186</v>
      </c>
      <c r="F104" s="289">
        <v>-80.648440000001003</v>
      </c>
      <c r="G104" s="289">
        <v>-1.8674944701556</v>
      </c>
      <c r="H104" s="289">
        <v>-22.449441054466</v>
      </c>
      <c r="I104" s="289">
        <v>-6.2840199082110004</v>
      </c>
      <c r="J104" s="289"/>
      <c r="K104" s="289"/>
      <c r="L104" s="289">
        <v>-9.5374025755850003</v>
      </c>
      <c r="M104" s="289">
        <v>-33.82231147561</v>
      </c>
      <c r="N104" s="289">
        <v>-4.4343367266779996</v>
      </c>
      <c r="O104" s="289">
        <v>-2.0430615270746002</v>
      </c>
      <c r="P104" s="289">
        <v>-0.2103722622244</v>
      </c>
      <c r="Q104" s="289"/>
      <c r="R104" s="290"/>
    </row>
    <row r="105" spans="1:18">
      <c r="A105" s="287" t="s">
        <v>892</v>
      </c>
      <c r="B105" s="288" t="s">
        <v>2950</v>
      </c>
      <c r="C105" s="288" t="s">
        <v>989</v>
      </c>
      <c r="D105" s="288" t="s">
        <v>990</v>
      </c>
      <c r="E105" s="291" t="s">
        <v>238</v>
      </c>
      <c r="F105" s="292">
        <v>-80.648440000001003</v>
      </c>
      <c r="G105" s="292">
        <v>-1.8674944701556</v>
      </c>
      <c r="H105" s="292">
        <v>-22.449441054466</v>
      </c>
      <c r="I105" s="292">
        <v>-6.2840199082110004</v>
      </c>
      <c r="J105" s="292"/>
      <c r="K105" s="292"/>
      <c r="L105" s="292">
        <v>-9.5374025755850003</v>
      </c>
      <c r="M105" s="292">
        <v>-33.82231147561</v>
      </c>
      <c r="N105" s="292">
        <v>-4.4343367266779996</v>
      </c>
      <c r="O105" s="292">
        <v>-2.0430615270746002</v>
      </c>
      <c r="P105" s="292">
        <v>-0.2103722622244</v>
      </c>
      <c r="Q105" s="292"/>
      <c r="R105" s="293"/>
    </row>
    <row r="106" spans="1:18">
      <c r="A106" s="287" t="s">
        <v>892</v>
      </c>
      <c r="B106" s="288" t="s">
        <v>2950</v>
      </c>
      <c r="C106" s="288" t="s">
        <v>991</v>
      </c>
      <c r="D106" s="288" t="s">
        <v>992</v>
      </c>
      <c r="E106" s="287" t="s">
        <v>186</v>
      </c>
      <c r="F106" s="289">
        <v>-195.03298999995999</v>
      </c>
      <c r="G106" s="289">
        <v>-4.5161819661099996</v>
      </c>
      <c r="H106" s="289">
        <v>-54.289724794199998</v>
      </c>
      <c r="I106" s="289">
        <v>-15.196712942219699</v>
      </c>
      <c r="J106" s="289"/>
      <c r="K106" s="289"/>
      <c r="L106" s="289">
        <v>-23.064403243880001</v>
      </c>
      <c r="M106" s="289">
        <v>-81.7928596734005</v>
      </c>
      <c r="N106" s="289">
        <v>-10.72360420699</v>
      </c>
      <c r="O106" s="289">
        <v>-4.9407576684600203</v>
      </c>
      <c r="P106" s="289">
        <v>-0.50874550474500002</v>
      </c>
      <c r="Q106" s="289"/>
      <c r="R106" s="290"/>
    </row>
    <row r="107" spans="1:18">
      <c r="A107" s="287" t="s">
        <v>892</v>
      </c>
      <c r="B107" s="288" t="s">
        <v>2950</v>
      </c>
      <c r="C107" s="288" t="s">
        <v>991</v>
      </c>
      <c r="D107" s="288" t="s">
        <v>992</v>
      </c>
      <c r="E107" s="291" t="s">
        <v>238</v>
      </c>
      <c r="F107" s="292">
        <v>-195.03298999995999</v>
      </c>
      <c r="G107" s="292">
        <v>-4.5161819661099996</v>
      </c>
      <c r="H107" s="292">
        <v>-54.289724794199998</v>
      </c>
      <c r="I107" s="292">
        <v>-15.196712942219699</v>
      </c>
      <c r="J107" s="292"/>
      <c r="K107" s="292"/>
      <c r="L107" s="292">
        <v>-23.064403243880001</v>
      </c>
      <c r="M107" s="292">
        <v>-81.7928596734005</v>
      </c>
      <c r="N107" s="292">
        <v>-10.72360420699</v>
      </c>
      <c r="O107" s="292">
        <v>-4.9407576684600203</v>
      </c>
      <c r="P107" s="292">
        <v>-0.50874550474500002</v>
      </c>
      <c r="Q107" s="292"/>
      <c r="R107" s="293"/>
    </row>
    <row r="108" spans="1:18">
      <c r="A108" s="287" t="s">
        <v>892</v>
      </c>
      <c r="B108" s="288" t="s">
        <v>2950</v>
      </c>
      <c r="C108" s="288" t="s">
        <v>995</v>
      </c>
      <c r="D108" s="288" t="s">
        <v>996</v>
      </c>
      <c r="E108" s="287" t="s">
        <v>186</v>
      </c>
      <c r="F108" s="289">
        <v>-6.6000000000000001E-12</v>
      </c>
      <c r="G108" s="289"/>
      <c r="H108" s="289">
        <v>-3.9999999999999999E-12</v>
      </c>
      <c r="I108" s="289">
        <v>2.9999999999999998E-13</v>
      </c>
      <c r="J108" s="289"/>
      <c r="K108" s="289"/>
      <c r="L108" s="289">
        <v>-5.9999999999999997E-13</v>
      </c>
      <c r="M108" s="289">
        <v>-6.0000000000000003E-12</v>
      </c>
      <c r="N108" s="289">
        <v>2.0000000000000001E-13</v>
      </c>
      <c r="O108" s="289">
        <v>-4.9999999999999999E-13</v>
      </c>
      <c r="P108" s="289"/>
      <c r="Q108" s="289"/>
      <c r="R108" s="290"/>
    </row>
    <row r="109" spans="1:18">
      <c r="A109" s="287" t="s">
        <v>892</v>
      </c>
      <c r="B109" s="288" t="s">
        <v>2950</v>
      </c>
      <c r="C109" s="288" t="s">
        <v>995</v>
      </c>
      <c r="D109" s="288" t="s">
        <v>996</v>
      </c>
      <c r="E109" s="291" t="s">
        <v>238</v>
      </c>
      <c r="F109" s="292">
        <v>-6.6000000000000001E-12</v>
      </c>
      <c r="G109" s="292"/>
      <c r="H109" s="292">
        <v>-3.9999999999999999E-12</v>
      </c>
      <c r="I109" s="292">
        <v>2.9999999999999998E-13</v>
      </c>
      <c r="J109" s="292"/>
      <c r="K109" s="292"/>
      <c r="L109" s="292">
        <v>-5.9999999999999997E-13</v>
      </c>
      <c r="M109" s="292">
        <v>-6.0000000000000003E-12</v>
      </c>
      <c r="N109" s="292">
        <v>2.0000000000000001E-13</v>
      </c>
      <c r="O109" s="292">
        <v>-4.9999999999999999E-13</v>
      </c>
      <c r="P109" s="292"/>
      <c r="Q109" s="292"/>
      <c r="R109" s="293"/>
    </row>
    <row r="110" spans="1:18">
      <c r="A110" s="287" t="s">
        <v>892</v>
      </c>
      <c r="B110" s="288" t="s">
        <v>2950</v>
      </c>
      <c r="C110" s="288" t="s">
        <v>1005</v>
      </c>
      <c r="D110" s="288" t="s">
        <v>1006</v>
      </c>
      <c r="E110" s="287" t="s">
        <v>186</v>
      </c>
      <c r="F110" s="289"/>
      <c r="G110" s="289"/>
      <c r="H110" s="289">
        <v>9.9999999999999998E-13</v>
      </c>
      <c r="I110" s="289"/>
      <c r="J110" s="289"/>
      <c r="K110" s="289"/>
      <c r="L110" s="289"/>
      <c r="M110" s="289"/>
      <c r="N110" s="289"/>
      <c r="O110" s="289"/>
      <c r="P110" s="289"/>
      <c r="Q110" s="289"/>
      <c r="R110" s="290"/>
    </row>
    <row r="111" spans="1:18">
      <c r="A111" s="287" t="s">
        <v>892</v>
      </c>
      <c r="B111" s="288" t="s">
        <v>2950</v>
      </c>
      <c r="C111" s="288" t="s">
        <v>1005</v>
      </c>
      <c r="D111" s="288" t="s">
        <v>1006</v>
      </c>
      <c r="E111" s="291" t="s">
        <v>238</v>
      </c>
      <c r="F111" s="292"/>
      <c r="G111" s="292"/>
      <c r="H111" s="292">
        <v>9.9999999999999998E-13</v>
      </c>
      <c r="I111" s="292"/>
      <c r="J111" s="292"/>
      <c r="K111" s="292"/>
      <c r="L111" s="292"/>
      <c r="M111" s="292"/>
      <c r="N111" s="292"/>
      <c r="O111" s="292"/>
      <c r="P111" s="292"/>
      <c r="Q111" s="292"/>
      <c r="R111" s="293"/>
    </row>
    <row r="112" spans="1:18">
      <c r="A112" s="287" t="s">
        <v>892</v>
      </c>
      <c r="B112" s="288" t="s">
        <v>2950</v>
      </c>
      <c r="C112" s="288" t="s">
        <v>1009</v>
      </c>
      <c r="D112" s="288" t="s">
        <v>1010</v>
      </c>
      <c r="E112" s="287" t="s">
        <v>186</v>
      </c>
      <c r="F112" s="289">
        <v>-1.4000000000000001E-13</v>
      </c>
      <c r="G112" s="289"/>
      <c r="H112" s="289">
        <v>-2E-14</v>
      </c>
      <c r="I112" s="289"/>
      <c r="J112" s="289"/>
      <c r="K112" s="289"/>
      <c r="L112" s="289">
        <v>-4E-14</v>
      </c>
      <c r="M112" s="289">
        <v>-2E-14</v>
      </c>
      <c r="N112" s="289"/>
      <c r="O112" s="289"/>
      <c r="P112" s="289"/>
      <c r="Q112" s="289"/>
      <c r="R112" s="290"/>
    </row>
    <row r="113" spans="1:18">
      <c r="A113" s="287" t="s">
        <v>892</v>
      </c>
      <c r="B113" s="288" t="s">
        <v>2950</v>
      </c>
      <c r="C113" s="288" t="s">
        <v>1009</v>
      </c>
      <c r="D113" s="288" t="s">
        <v>1010</v>
      </c>
      <c r="E113" s="291" t="s">
        <v>238</v>
      </c>
      <c r="F113" s="292">
        <v>-1.4000000000000001E-13</v>
      </c>
      <c r="G113" s="292"/>
      <c r="H113" s="292">
        <v>-2E-14</v>
      </c>
      <c r="I113" s="292"/>
      <c r="J113" s="292"/>
      <c r="K113" s="292"/>
      <c r="L113" s="292">
        <v>-4E-14</v>
      </c>
      <c r="M113" s="292">
        <v>-2E-14</v>
      </c>
      <c r="N113" s="292"/>
      <c r="O113" s="292"/>
      <c r="P113" s="292"/>
      <c r="Q113" s="292"/>
      <c r="R113" s="293"/>
    </row>
    <row r="114" spans="1:18">
      <c r="A114" s="287" t="s">
        <v>892</v>
      </c>
      <c r="B114" s="288" t="s">
        <v>2950</v>
      </c>
      <c r="C114" s="288" t="s">
        <v>1013</v>
      </c>
      <c r="D114" s="288" t="s">
        <v>1014</v>
      </c>
      <c r="E114" s="287" t="s">
        <v>186</v>
      </c>
      <c r="F114" s="289">
        <v>-28.187380000000999</v>
      </c>
      <c r="G114" s="289">
        <v>-0.65270668940620002</v>
      </c>
      <c r="H114" s="289">
        <v>-7.8462884810900002</v>
      </c>
      <c r="I114" s="289">
        <v>-2.1963234140710002</v>
      </c>
      <c r="J114" s="289"/>
      <c r="K114" s="289"/>
      <c r="L114" s="289">
        <v>-3.3334109204220002</v>
      </c>
      <c r="M114" s="289">
        <v>-11.821212487697</v>
      </c>
      <c r="N114" s="289">
        <v>-1.5498419357252</v>
      </c>
      <c r="O114" s="289">
        <v>-0.71406900898549996</v>
      </c>
      <c r="P114" s="289">
        <v>-7.35270626038E-2</v>
      </c>
      <c r="Q114" s="289"/>
      <c r="R114" s="290"/>
    </row>
    <row r="115" spans="1:18">
      <c r="A115" s="287" t="s">
        <v>892</v>
      </c>
      <c r="B115" s="288" t="s">
        <v>2950</v>
      </c>
      <c r="C115" s="288" t="s">
        <v>1013</v>
      </c>
      <c r="D115" s="288" t="s">
        <v>1014</v>
      </c>
      <c r="E115" s="291" t="s">
        <v>238</v>
      </c>
      <c r="F115" s="292">
        <v>-28.187380000000999</v>
      </c>
      <c r="G115" s="292">
        <v>-0.65270668940620002</v>
      </c>
      <c r="H115" s="292">
        <v>-7.8462884810900002</v>
      </c>
      <c r="I115" s="292">
        <v>-2.1963234140710002</v>
      </c>
      <c r="J115" s="292"/>
      <c r="K115" s="292"/>
      <c r="L115" s="292">
        <v>-3.3334109204220002</v>
      </c>
      <c r="M115" s="292">
        <v>-11.821212487697</v>
      </c>
      <c r="N115" s="292">
        <v>-1.5498419357252</v>
      </c>
      <c r="O115" s="292">
        <v>-0.71406900898549996</v>
      </c>
      <c r="P115" s="292">
        <v>-7.35270626038E-2</v>
      </c>
      <c r="Q115" s="292"/>
      <c r="R115" s="293"/>
    </row>
    <row r="116" spans="1:18">
      <c r="A116" s="287" t="s">
        <v>892</v>
      </c>
      <c r="B116" s="288" t="s">
        <v>2950</v>
      </c>
      <c r="C116" s="288" t="s">
        <v>1015</v>
      </c>
      <c r="D116" s="288" t="s">
        <v>1016</v>
      </c>
      <c r="E116" s="287" t="s">
        <v>186</v>
      </c>
      <c r="F116" s="289">
        <v>-62.036949999999102</v>
      </c>
      <c r="G116" s="289">
        <v>-1.4365269938305001</v>
      </c>
      <c r="H116" s="289">
        <v>-17.268714090736001</v>
      </c>
      <c r="I116" s="289">
        <v>-4.8338371931889998</v>
      </c>
      <c r="J116" s="289"/>
      <c r="K116" s="289"/>
      <c r="L116" s="289">
        <v>-7.3364266774587996</v>
      </c>
      <c r="M116" s="289">
        <v>-26.017032020662999</v>
      </c>
      <c r="N116" s="289">
        <v>-3.4110111218029999</v>
      </c>
      <c r="O116" s="289">
        <v>-1.57157789787435</v>
      </c>
      <c r="P116" s="289">
        <v>-0.16182400444450001</v>
      </c>
      <c r="Q116" s="289"/>
      <c r="R116" s="290"/>
    </row>
    <row r="117" spans="1:18">
      <c r="A117" s="287" t="s">
        <v>892</v>
      </c>
      <c r="B117" s="288" t="s">
        <v>2950</v>
      </c>
      <c r="C117" s="288" t="s">
        <v>1015</v>
      </c>
      <c r="D117" s="288" t="s">
        <v>1016</v>
      </c>
      <c r="E117" s="291" t="s">
        <v>238</v>
      </c>
      <c r="F117" s="292">
        <v>-62.036949999999102</v>
      </c>
      <c r="G117" s="292">
        <v>-1.4365269938305001</v>
      </c>
      <c r="H117" s="292">
        <v>-17.268714090736001</v>
      </c>
      <c r="I117" s="292">
        <v>-4.8338371931889998</v>
      </c>
      <c r="J117" s="292"/>
      <c r="K117" s="292"/>
      <c r="L117" s="292">
        <v>-7.3364266774587996</v>
      </c>
      <c r="M117" s="292">
        <v>-26.017032020662999</v>
      </c>
      <c r="N117" s="292">
        <v>-3.4110111218029999</v>
      </c>
      <c r="O117" s="292">
        <v>-1.57157789787435</v>
      </c>
      <c r="P117" s="292">
        <v>-0.16182400444450001</v>
      </c>
      <c r="Q117" s="292"/>
      <c r="R117" s="293"/>
    </row>
    <row r="118" spans="1:18">
      <c r="A118" s="287" t="s">
        <v>892</v>
      </c>
      <c r="B118" s="288" t="s">
        <v>2950</v>
      </c>
      <c r="C118" s="288" t="s">
        <v>3440</v>
      </c>
      <c r="D118" s="288" t="s">
        <v>3441</v>
      </c>
      <c r="E118" s="287" t="s">
        <v>3339</v>
      </c>
      <c r="F118" s="289">
        <v>-159.09899999999999</v>
      </c>
      <c r="G118" s="289"/>
      <c r="H118" s="289">
        <v>-159.09899999999999</v>
      </c>
      <c r="I118" s="289"/>
      <c r="J118" s="289"/>
      <c r="K118" s="289"/>
      <c r="L118" s="289"/>
      <c r="M118" s="289"/>
      <c r="N118" s="289"/>
      <c r="O118" s="289"/>
      <c r="P118" s="289"/>
      <c r="Q118" s="289"/>
      <c r="R118" s="290"/>
    </row>
    <row r="119" spans="1:18">
      <c r="A119" s="287" t="s">
        <v>892</v>
      </c>
      <c r="B119" s="288" t="s">
        <v>2950</v>
      </c>
      <c r="C119" s="288" t="s">
        <v>3440</v>
      </c>
      <c r="D119" s="288" t="s">
        <v>3441</v>
      </c>
      <c r="E119" s="291" t="s">
        <v>238</v>
      </c>
      <c r="F119" s="292">
        <v>-159.09899999999999</v>
      </c>
      <c r="G119" s="292"/>
      <c r="H119" s="292">
        <v>-159.09899999999999</v>
      </c>
      <c r="I119" s="292"/>
      <c r="J119" s="292"/>
      <c r="K119" s="292"/>
      <c r="L119" s="292"/>
      <c r="M119" s="292"/>
      <c r="N119" s="292"/>
      <c r="O119" s="292"/>
      <c r="P119" s="292"/>
      <c r="Q119" s="292"/>
      <c r="R119" s="293"/>
    </row>
    <row r="120" spans="1:18">
      <c r="A120" s="287" t="s">
        <v>892</v>
      </c>
      <c r="B120" s="288" t="s">
        <v>2950</v>
      </c>
      <c r="C120" s="288" t="s">
        <v>1024</v>
      </c>
      <c r="D120" s="288" t="s">
        <v>1025</v>
      </c>
      <c r="E120" s="287" t="s">
        <v>291</v>
      </c>
      <c r="F120" s="289">
        <v>-10.538</v>
      </c>
      <c r="G120" s="289"/>
      <c r="H120" s="289"/>
      <c r="I120" s="289"/>
      <c r="J120" s="289"/>
      <c r="K120" s="289"/>
      <c r="L120" s="289"/>
      <c r="M120" s="289"/>
      <c r="N120" s="289"/>
      <c r="O120" s="289"/>
      <c r="P120" s="289"/>
      <c r="Q120" s="289">
        <v>-10.538</v>
      </c>
      <c r="R120" s="290"/>
    </row>
    <row r="121" spans="1:18">
      <c r="A121" s="287" t="s">
        <v>892</v>
      </c>
      <c r="B121" s="288" t="s">
        <v>2950</v>
      </c>
      <c r="C121" s="288" t="s">
        <v>1024</v>
      </c>
      <c r="D121" s="288" t="s">
        <v>1025</v>
      </c>
      <c r="E121" s="291" t="s">
        <v>238</v>
      </c>
      <c r="F121" s="292">
        <v>-10.538</v>
      </c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>
        <v>-10.538</v>
      </c>
      <c r="R121" s="293"/>
    </row>
    <row r="122" spans="1:18">
      <c r="A122" s="287" t="s">
        <v>892</v>
      </c>
      <c r="B122" s="288" t="s">
        <v>2950</v>
      </c>
      <c r="C122" s="288" t="s">
        <v>1051</v>
      </c>
      <c r="D122" s="288" t="s">
        <v>1052</v>
      </c>
      <c r="E122" s="287" t="s">
        <v>186</v>
      </c>
      <c r="F122" s="289">
        <v>-2.9999999999999998E-13</v>
      </c>
      <c r="G122" s="289"/>
      <c r="H122" s="289">
        <v>2.9999999999999998E-13</v>
      </c>
      <c r="I122" s="289"/>
      <c r="J122" s="289"/>
      <c r="K122" s="289"/>
      <c r="L122" s="289">
        <v>-2.9999999999999998E-13</v>
      </c>
      <c r="M122" s="289">
        <v>-1E-13</v>
      </c>
      <c r="N122" s="289"/>
      <c r="O122" s="289">
        <v>2.9999999999999998E-14</v>
      </c>
      <c r="P122" s="289"/>
      <c r="Q122" s="289"/>
      <c r="R122" s="290"/>
    </row>
    <row r="123" spans="1:18">
      <c r="A123" s="287" t="s">
        <v>892</v>
      </c>
      <c r="B123" s="288" t="s">
        <v>2950</v>
      </c>
      <c r="C123" s="288" t="s">
        <v>1051</v>
      </c>
      <c r="D123" s="288" t="s">
        <v>1052</v>
      </c>
      <c r="E123" s="291" t="s">
        <v>238</v>
      </c>
      <c r="F123" s="292">
        <v>-2.9999999999999998E-13</v>
      </c>
      <c r="G123" s="292"/>
      <c r="H123" s="292">
        <v>2.9999999999999998E-13</v>
      </c>
      <c r="I123" s="292"/>
      <c r="J123" s="292"/>
      <c r="K123" s="292"/>
      <c r="L123" s="292">
        <v>-2.9999999999999998E-13</v>
      </c>
      <c r="M123" s="292">
        <v>-1E-13</v>
      </c>
      <c r="N123" s="292"/>
      <c r="O123" s="292">
        <v>2.9999999999999998E-14</v>
      </c>
      <c r="P123" s="292"/>
      <c r="Q123" s="292"/>
      <c r="R123" s="293"/>
    </row>
    <row r="124" spans="1:18">
      <c r="A124" s="287" t="s">
        <v>892</v>
      </c>
      <c r="B124" s="288" t="s">
        <v>2950</v>
      </c>
      <c r="C124" s="288" t="s">
        <v>1057</v>
      </c>
      <c r="D124" s="288" t="s">
        <v>1058</v>
      </c>
      <c r="E124" s="287" t="s">
        <v>192</v>
      </c>
      <c r="F124" s="289">
        <v>-1.2499999999999999E-12</v>
      </c>
      <c r="G124" s="289">
        <v>4E-14</v>
      </c>
      <c r="H124" s="289">
        <v>-7.0000000000000005E-13</v>
      </c>
      <c r="I124" s="289"/>
      <c r="J124" s="289"/>
      <c r="K124" s="289"/>
      <c r="L124" s="289">
        <v>-2.4999999999999999E-13</v>
      </c>
      <c r="M124" s="289">
        <v>2.0000000000000001E-13</v>
      </c>
      <c r="N124" s="289">
        <v>-2E-14</v>
      </c>
      <c r="O124" s="289">
        <v>-2E-14</v>
      </c>
      <c r="P124" s="289"/>
      <c r="Q124" s="289"/>
      <c r="R124" s="290"/>
    </row>
    <row r="125" spans="1:18">
      <c r="A125" s="287" t="s">
        <v>892</v>
      </c>
      <c r="B125" s="288" t="s">
        <v>2950</v>
      </c>
      <c r="C125" s="288" t="s">
        <v>1057</v>
      </c>
      <c r="D125" s="288" t="s">
        <v>1058</v>
      </c>
      <c r="E125" s="291" t="s">
        <v>238</v>
      </c>
      <c r="F125" s="292">
        <v>-1.2499999999999999E-12</v>
      </c>
      <c r="G125" s="292">
        <v>4E-14</v>
      </c>
      <c r="H125" s="292">
        <v>-7.0000000000000005E-13</v>
      </c>
      <c r="I125" s="292"/>
      <c r="J125" s="292"/>
      <c r="K125" s="292"/>
      <c r="L125" s="292">
        <v>-2.4999999999999999E-13</v>
      </c>
      <c r="M125" s="292">
        <v>2.0000000000000001E-13</v>
      </c>
      <c r="N125" s="292">
        <v>-2E-14</v>
      </c>
      <c r="O125" s="292">
        <v>-2E-14</v>
      </c>
      <c r="P125" s="292"/>
      <c r="Q125" s="292"/>
      <c r="R125" s="293"/>
    </row>
    <row r="126" spans="1:18">
      <c r="A126" s="287" t="s">
        <v>892</v>
      </c>
      <c r="B126" s="288" t="s">
        <v>2950</v>
      </c>
      <c r="C126" s="288" t="s">
        <v>8962</v>
      </c>
      <c r="D126" s="288" t="s">
        <v>8963</v>
      </c>
      <c r="E126" s="287" t="s">
        <v>186</v>
      </c>
      <c r="F126" s="289"/>
      <c r="G126" s="289"/>
      <c r="H126" s="289"/>
      <c r="I126" s="289"/>
      <c r="J126" s="289"/>
      <c r="K126" s="289"/>
      <c r="L126" s="289"/>
      <c r="M126" s="289"/>
      <c r="N126" s="289"/>
      <c r="O126" s="289">
        <v>-2E-19</v>
      </c>
      <c r="P126" s="289"/>
      <c r="Q126" s="289"/>
      <c r="R126" s="290"/>
    </row>
    <row r="127" spans="1:18">
      <c r="A127" s="287" t="s">
        <v>892</v>
      </c>
      <c r="B127" s="288" t="s">
        <v>2950</v>
      </c>
      <c r="C127" s="288" t="s">
        <v>8962</v>
      </c>
      <c r="D127" s="288" t="s">
        <v>8963</v>
      </c>
      <c r="E127" s="291" t="s">
        <v>238</v>
      </c>
      <c r="F127" s="292"/>
      <c r="G127" s="292"/>
      <c r="H127" s="292"/>
      <c r="I127" s="292"/>
      <c r="J127" s="292"/>
      <c r="K127" s="292"/>
      <c r="L127" s="292"/>
      <c r="M127" s="292"/>
      <c r="N127" s="292"/>
      <c r="O127" s="292">
        <v>-2E-19</v>
      </c>
      <c r="P127" s="292"/>
      <c r="Q127" s="292"/>
      <c r="R127" s="293"/>
    </row>
    <row r="128" spans="1:18">
      <c r="A128" s="287" t="s">
        <v>892</v>
      </c>
      <c r="B128" s="288" t="s">
        <v>2950</v>
      </c>
      <c r="C128" s="288" t="s">
        <v>1088</v>
      </c>
      <c r="D128" s="288" t="s">
        <v>1089</v>
      </c>
      <c r="E128" s="287" t="s">
        <v>186</v>
      </c>
      <c r="F128" s="289">
        <v>1E-13</v>
      </c>
      <c r="G128" s="289"/>
      <c r="H128" s="289"/>
      <c r="I128" s="289"/>
      <c r="J128" s="289"/>
      <c r="K128" s="289"/>
      <c r="L128" s="289"/>
      <c r="M128" s="289">
        <v>1E-13</v>
      </c>
      <c r="N128" s="289">
        <v>-1E-14</v>
      </c>
      <c r="O128" s="289"/>
      <c r="P128" s="289"/>
      <c r="Q128" s="289"/>
      <c r="R128" s="290"/>
    </row>
    <row r="129" spans="1:18">
      <c r="A129" s="287" t="s">
        <v>892</v>
      </c>
      <c r="B129" s="288" t="s">
        <v>2950</v>
      </c>
      <c r="C129" s="288" t="s">
        <v>1088</v>
      </c>
      <c r="D129" s="288" t="s">
        <v>1089</v>
      </c>
      <c r="E129" s="291" t="s">
        <v>238</v>
      </c>
      <c r="F129" s="292">
        <v>1E-13</v>
      </c>
      <c r="G129" s="292"/>
      <c r="H129" s="292"/>
      <c r="I129" s="292"/>
      <c r="J129" s="292"/>
      <c r="K129" s="292"/>
      <c r="L129" s="292"/>
      <c r="M129" s="292">
        <v>1E-13</v>
      </c>
      <c r="N129" s="292">
        <v>-1E-14</v>
      </c>
      <c r="O129" s="292"/>
      <c r="P129" s="292"/>
      <c r="Q129" s="292"/>
      <c r="R129" s="293"/>
    </row>
    <row r="130" spans="1:18">
      <c r="A130" s="287" t="s">
        <v>892</v>
      </c>
      <c r="B130" s="288" t="s">
        <v>2950</v>
      </c>
      <c r="C130" s="288" t="s">
        <v>1090</v>
      </c>
      <c r="D130" s="288" t="s">
        <v>1091</v>
      </c>
      <c r="E130" s="287" t="s">
        <v>186</v>
      </c>
      <c r="F130" s="289"/>
      <c r="G130" s="289"/>
      <c r="H130" s="289"/>
      <c r="I130" s="289"/>
      <c r="J130" s="289"/>
      <c r="K130" s="289"/>
      <c r="L130" s="289"/>
      <c r="M130" s="289"/>
      <c r="N130" s="289">
        <v>-4.0000000000000001E-13</v>
      </c>
      <c r="O130" s="289"/>
      <c r="P130" s="289"/>
      <c r="Q130" s="289"/>
      <c r="R130" s="290"/>
    </row>
    <row r="131" spans="1:18">
      <c r="A131" s="287" t="s">
        <v>892</v>
      </c>
      <c r="B131" s="288" t="s">
        <v>2950</v>
      </c>
      <c r="C131" s="288" t="s">
        <v>1090</v>
      </c>
      <c r="D131" s="288" t="s">
        <v>1091</v>
      </c>
      <c r="E131" s="291" t="s">
        <v>238</v>
      </c>
      <c r="F131" s="292"/>
      <c r="G131" s="292"/>
      <c r="H131" s="292"/>
      <c r="I131" s="292"/>
      <c r="J131" s="292"/>
      <c r="K131" s="292"/>
      <c r="L131" s="292"/>
      <c r="M131" s="292"/>
      <c r="N131" s="292">
        <v>-4.0000000000000001E-13</v>
      </c>
      <c r="O131" s="292"/>
      <c r="P131" s="292"/>
      <c r="Q131" s="292"/>
      <c r="R131" s="293"/>
    </row>
    <row r="132" spans="1:18">
      <c r="A132" s="287" t="s">
        <v>892</v>
      </c>
      <c r="B132" s="288" t="s">
        <v>2950</v>
      </c>
      <c r="C132" s="288" t="s">
        <v>1092</v>
      </c>
      <c r="D132" s="288" t="s">
        <v>1093</v>
      </c>
      <c r="E132" s="287" t="s">
        <v>186</v>
      </c>
      <c r="F132" s="289">
        <v>-4E-14</v>
      </c>
      <c r="G132" s="289"/>
      <c r="H132" s="289"/>
      <c r="I132" s="289"/>
      <c r="J132" s="289"/>
      <c r="K132" s="289"/>
      <c r="L132" s="289">
        <v>-4E-14</v>
      </c>
      <c r="M132" s="289"/>
      <c r="N132" s="289"/>
      <c r="O132" s="289"/>
      <c r="P132" s="289"/>
      <c r="Q132" s="289"/>
      <c r="R132" s="290"/>
    </row>
    <row r="133" spans="1:18">
      <c r="A133" s="287" t="s">
        <v>892</v>
      </c>
      <c r="B133" s="288" t="s">
        <v>2950</v>
      </c>
      <c r="C133" s="288" t="s">
        <v>1092</v>
      </c>
      <c r="D133" s="288" t="s">
        <v>1093</v>
      </c>
      <c r="E133" s="291" t="s">
        <v>238</v>
      </c>
      <c r="F133" s="292">
        <v>-4E-14</v>
      </c>
      <c r="G133" s="292"/>
      <c r="H133" s="292"/>
      <c r="I133" s="292"/>
      <c r="J133" s="292"/>
      <c r="K133" s="292"/>
      <c r="L133" s="292">
        <v>-4E-14</v>
      </c>
      <c r="M133" s="292"/>
      <c r="N133" s="292"/>
      <c r="O133" s="292"/>
      <c r="P133" s="292"/>
      <c r="Q133" s="292"/>
      <c r="R133" s="293"/>
    </row>
    <row r="134" spans="1:18">
      <c r="A134" s="287" t="s">
        <v>892</v>
      </c>
      <c r="B134" s="288" t="s">
        <v>2950</v>
      </c>
      <c r="C134" s="288" t="s">
        <v>8964</v>
      </c>
      <c r="D134" s="288" t="s">
        <v>8965</v>
      </c>
      <c r="E134" s="287" t="s">
        <v>186</v>
      </c>
      <c r="F134" s="289"/>
      <c r="G134" s="289"/>
      <c r="H134" s="289">
        <v>9.9999999999999998E-17</v>
      </c>
      <c r="I134" s="289"/>
      <c r="J134" s="289"/>
      <c r="K134" s="289"/>
      <c r="L134" s="289"/>
      <c r="M134" s="289"/>
      <c r="N134" s="289"/>
      <c r="O134" s="289">
        <v>-1.0000000000000001E-17</v>
      </c>
      <c r="P134" s="289"/>
      <c r="Q134" s="289"/>
      <c r="R134" s="290"/>
    </row>
    <row r="135" spans="1:18">
      <c r="A135" s="287" t="s">
        <v>892</v>
      </c>
      <c r="B135" s="288" t="s">
        <v>2950</v>
      </c>
      <c r="C135" s="288" t="s">
        <v>8964</v>
      </c>
      <c r="D135" s="288" t="s">
        <v>8965</v>
      </c>
      <c r="E135" s="291" t="s">
        <v>238</v>
      </c>
      <c r="F135" s="292"/>
      <c r="G135" s="292"/>
      <c r="H135" s="292">
        <v>9.9999999999999998E-17</v>
      </c>
      <c r="I135" s="292"/>
      <c r="J135" s="292"/>
      <c r="K135" s="292"/>
      <c r="L135" s="292"/>
      <c r="M135" s="292"/>
      <c r="N135" s="292"/>
      <c r="O135" s="292">
        <v>-1.0000000000000001E-17</v>
      </c>
      <c r="P135" s="292"/>
      <c r="Q135" s="292"/>
      <c r="R135" s="293"/>
    </row>
    <row r="136" spans="1:18">
      <c r="A136" s="287" t="s">
        <v>892</v>
      </c>
      <c r="B136" s="288" t="s">
        <v>2950</v>
      </c>
      <c r="C136" s="288" t="s">
        <v>1094</v>
      </c>
      <c r="D136" s="288" t="s">
        <v>1095</v>
      </c>
      <c r="E136" s="287" t="s">
        <v>186</v>
      </c>
      <c r="F136" s="289">
        <v>-1E-13</v>
      </c>
      <c r="G136" s="289"/>
      <c r="H136" s="289">
        <v>-2.9999999999999998E-14</v>
      </c>
      <c r="I136" s="289"/>
      <c r="J136" s="289"/>
      <c r="K136" s="289"/>
      <c r="L136" s="289"/>
      <c r="M136" s="289"/>
      <c r="N136" s="289"/>
      <c r="O136" s="289">
        <v>-1.0000000000000001E-15</v>
      </c>
      <c r="P136" s="289"/>
      <c r="Q136" s="289"/>
      <c r="R136" s="290"/>
    </row>
    <row r="137" spans="1:18">
      <c r="A137" s="287" t="s">
        <v>892</v>
      </c>
      <c r="B137" s="288" t="s">
        <v>2950</v>
      </c>
      <c r="C137" s="288" t="s">
        <v>1094</v>
      </c>
      <c r="D137" s="288" t="s">
        <v>1095</v>
      </c>
      <c r="E137" s="291" t="s">
        <v>238</v>
      </c>
      <c r="F137" s="292">
        <v>-1E-13</v>
      </c>
      <c r="G137" s="292"/>
      <c r="H137" s="292">
        <v>-2.9999999999999998E-14</v>
      </c>
      <c r="I137" s="292"/>
      <c r="J137" s="292"/>
      <c r="K137" s="292"/>
      <c r="L137" s="292"/>
      <c r="M137" s="292"/>
      <c r="N137" s="292"/>
      <c r="O137" s="292">
        <v>-1.0000000000000001E-15</v>
      </c>
      <c r="P137" s="292"/>
      <c r="Q137" s="292"/>
      <c r="R137" s="293"/>
    </row>
    <row r="138" spans="1:18">
      <c r="A138" s="287" t="s">
        <v>892</v>
      </c>
      <c r="B138" s="288" t="s">
        <v>2950</v>
      </c>
      <c r="C138" s="288" t="s">
        <v>8966</v>
      </c>
      <c r="D138" s="288" t="s">
        <v>8967</v>
      </c>
      <c r="E138" s="287" t="s">
        <v>186</v>
      </c>
      <c r="F138" s="289"/>
      <c r="G138" s="289"/>
      <c r="H138" s="289">
        <v>2.0000000000000002E-15</v>
      </c>
      <c r="I138" s="289"/>
      <c r="J138" s="289"/>
      <c r="K138" s="289"/>
      <c r="L138" s="289"/>
      <c r="M138" s="289"/>
      <c r="N138" s="289"/>
      <c r="O138" s="289">
        <v>-2E-16</v>
      </c>
      <c r="P138" s="289"/>
      <c r="Q138" s="289"/>
      <c r="R138" s="290"/>
    </row>
    <row r="139" spans="1:18">
      <c r="A139" s="287" t="s">
        <v>892</v>
      </c>
      <c r="B139" s="288" t="s">
        <v>2950</v>
      </c>
      <c r="C139" s="288" t="s">
        <v>8966</v>
      </c>
      <c r="D139" s="288" t="s">
        <v>8967</v>
      </c>
      <c r="E139" s="291" t="s">
        <v>238</v>
      </c>
      <c r="F139" s="292"/>
      <c r="G139" s="292"/>
      <c r="H139" s="292">
        <v>2.0000000000000002E-15</v>
      </c>
      <c r="I139" s="292"/>
      <c r="J139" s="292"/>
      <c r="K139" s="292"/>
      <c r="L139" s="292"/>
      <c r="M139" s="292"/>
      <c r="N139" s="292"/>
      <c r="O139" s="292">
        <v>-2E-16</v>
      </c>
      <c r="P139" s="292"/>
      <c r="Q139" s="292"/>
      <c r="R139" s="293"/>
    </row>
    <row r="140" spans="1:18">
      <c r="A140" s="287" t="s">
        <v>892</v>
      </c>
      <c r="B140" s="288" t="s">
        <v>2950</v>
      </c>
      <c r="C140" s="288" t="s">
        <v>3442</v>
      </c>
      <c r="D140" s="288" t="s">
        <v>3443</v>
      </c>
      <c r="E140" s="287" t="s">
        <v>186</v>
      </c>
      <c r="F140" s="289">
        <v>-2655.2903000000001</v>
      </c>
      <c r="G140" s="289">
        <v>-61.485875633897003</v>
      </c>
      <c r="H140" s="289">
        <v>-739.13125997660495</v>
      </c>
      <c r="I140" s="289">
        <v>-206.896712537512</v>
      </c>
      <c r="J140" s="289"/>
      <c r="K140" s="289"/>
      <c r="L140" s="289">
        <v>-314.01193310305501</v>
      </c>
      <c r="M140" s="289">
        <v>-1113.5746157613601</v>
      </c>
      <c r="N140" s="289">
        <v>-145.99726042166199</v>
      </c>
      <c r="O140" s="289">
        <v>-67.266291265449894</v>
      </c>
      <c r="P140" s="289">
        <v>-6.9263513004529997</v>
      </c>
      <c r="Q140" s="289"/>
      <c r="R140" s="290"/>
    </row>
    <row r="141" spans="1:18">
      <c r="A141" s="287" t="s">
        <v>892</v>
      </c>
      <c r="B141" s="288" t="s">
        <v>2950</v>
      </c>
      <c r="C141" s="288" t="s">
        <v>3442</v>
      </c>
      <c r="D141" s="288" t="s">
        <v>3443</v>
      </c>
      <c r="E141" s="291" t="s">
        <v>238</v>
      </c>
      <c r="F141" s="292">
        <v>-2655.2903000000001</v>
      </c>
      <c r="G141" s="292">
        <v>-61.485875633897003</v>
      </c>
      <c r="H141" s="292">
        <v>-739.13125997660495</v>
      </c>
      <c r="I141" s="292">
        <v>-206.896712537512</v>
      </c>
      <c r="J141" s="292"/>
      <c r="K141" s="292"/>
      <c r="L141" s="292">
        <v>-314.01193310305501</v>
      </c>
      <c r="M141" s="292">
        <v>-1113.5746157613601</v>
      </c>
      <c r="N141" s="292">
        <v>-145.99726042166199</v>
      </c>
      <c r="O141" s="292">
        <v>-67.266291265449894</v>
      </c>
      <c r="P141" s="292">
        <v>-6.9263513004529997</v>
      </c>
      <c r="Q141" s="292"/>
      <c r="R141" s="293"/>
    </row>
    <row r="142" spans="1:18">
      <c r="A142" s="287" t="s">
        <v>892</v>
      </c>
      <c r="B142" s="288" t="s">
        <v>2950</v>
      </c>
      <c r="C142" s="288" t="s">
        <v>1096</v>
      </c>
      <c r="D142" s="288" t="s">
        <v>1097</v>
      </c>
      <c r="E142" s="287" t="s">
        <v>186</v>
      </c>
      <c r="F142" s="289">
        <v>-229.28864999999499</v>
      </c>
      <c r="G142" s="289">
        <v>-5.3094056865135002</v>
      </c>
      <c r="H142" s="289">
        <v>-63.825190327714999</v>
      </c>
      <c r="I142" s="289">
        <v>-17.865868717693999</v>
      </c>
      <c r="J142" s="289"/>
      <c r="K142" s="289"/>
      <c r="L142" s="289">
        <v>-27.115442791730999</v>
      </c>
      <c r="M142" s="289">
        <v>-96.158985072999997</v>
      </c>
      <c r="N142" s="289">
        <v>-12.607101658821</v>
      </c>
      <c r="O142" s="289">
        <v>-5.8085540081104003</v>
      </c>
      <c r="P142" s="289">
        <v>-0.5981017364115</v>
      </c>
      <c r="Q142" s="289"/>
      <c r="R142" s="290"/>
    </row>
    <row r="143" spans="1:18">
      <c r="A143" s="287" t="s">
        <v>892</v>
      </c>
      <c r="B143" s="288" t="s">
        <v>2950</v>
      </c>
      <c r="C143" s="288" t="s">
        <v>1096</v>
      </c>
      <c r="D143" s="288" t="s">
        <v>1097</v>
      </c>
      <c r="E143" s="291" t="s">
        <v>238</v>
      </c>
      <c r="F143" s="292">
        <v>-229.28864999999499</v>
      </c>
      <c r="G143" s="292">
        <v>-5.3094056865135002</v>
      </c>
      <c r="H143" s="292">
        <v>-63.825190327714999</v>
      </c>
      <c r="I143" s="292">
        <v>-17.865868717693999</v>
      </c>
      <c r="J143" s="292"/>
      <c r="K143" s="292"/>
      <c r="L143" s="292">
        <v>-27.115442791730999</v>
      </c>
      <c r="M143" s="292">
        <v>-96.158985072999997</v>
      </c>
      <c r="N143" s="292">
        <v>-12.607101658821</v>
      </c>
      <c r="O143" s="292">
        <v>-5.8085540081104003</v>
      </c>
      <c r="P143" s="292">
        <v>-0.5981017364115</v>
      </c>
      <c r="Q143" s="292"/>
      <c r="R143" s="293"/>
    </row>
    <row r="144" spans="1:18">
      <c r="A144" s="287" t="s">
        <v>892</v>
      </c>
      <c r="B144" s="288" t="s">
        <v>2950</v>
      </c>
      <c r="C144" s="294" t="s">
        <v>238</v>
      </c>
      <c r="D144" s="295"/>
      <c r="E144" s="296"/>
      <c r="F144" s="292">
        <v>-11605.8105600002</v>
      </c>
      <c r="G144" s="292">
        <v>-253.746942255254</v>
      </c>
      <c r="H144" s="292">
        <v>-3291.7798300566201</v>
      </c>
      <c r="I144" s="292">
        <v>-888.50282223141699</v>
      </c>
      <c r="J144" s="292"/>
      <c r="K144" s="292"/>
      <c r="L144" s="292">
        <v>-1394.98070054443</v>
      </c>
      <c r="M144" s="292">
        <v>-4791.5919312332999</v>
      </c>
      <c r="N144" s="292">
        <v>-641.45091564944096</v>
      </c>
      <c r="O144" s="292">
        <v>-302.06859556240698</v>
      </c>
      <c r="P144" s="292">
        <v>-31.150822467404002</v>
      </c>
      <c r="Q144" s="292">
        <v>-10.538</v>
      </c>
      <c r="R144" s="293"/>
    </row>
    <row r="145" spans="1:18">
      <c r="A145" s="287" t="s">
        <v>1098</v>
      </c>
      <c r="B145" s="288" t="s">
        <v>8968</v>
      </c>
      <c r="C145" s="288" t="s">
        <v>1099</v>
      </c>
      <c r="D145" s="288" t="s">
        <v>1100</v>
      </c>
      <c r="E145" s="287" t="s">
        <v>291</v>
      </c>
      <c r="F145" s="289">
        <v>-5617.5044500000004</v>
      </c>
      <c r="G145" s="289"/>
      <c r="H145" s="289"/>
      <c r="I145" s="289"/>
      <c r="J145" s="289"/>
      <c r="K145" s="289"/>
      <c r="L145" s="289"/>
      <c r="M145" s="289"/>
      <c r="N145" s="289"/>
      <c r="O145" s="289"/>
      <c r="P145" s="289"/>
      <c r="Q145" s="289">
        <v>-5617.5044500000004</v>
      </c>
      <c r="R145" s="290"/>
    </row>
    <row r="146" spans="1:18">
      <c r="A146" s="287" t="s">
        <v>1098</v>
      </c>
      <c r="B146" s="288" t="s">
        <v>8968</v>
      </c>
      <c r="C146" s="288" t="s">
        <v>1099</v>
      </c>
      <c r="D146" s="288" t="s">
        <v>1100</v>
      </c>
      <c r="E146" s="291" t="s">
        <v>238</v>
      </c>
      <c r="F146" s="292">
        <v>-5617.5044500000004</v>
      </c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>
        <v>-5617.5044500000004</v>
      </c>
      <c r="R146" s="293"/>
    </row>
    <row r="147" spans="1:18">
      <c r="A147" s="287" t="s">
        <v>1098</v>
      </c>
      <c r="B147" s="288" t="s">
        <v>8968</v>
      </c>
      <c r="C147" s="294" t="s">
        <v>238</v>
      </c>
      <c r="D147" s="295"/>
      <c r="E147" s="296"/>
      <c r="F147" s="292">
        <v>-5617.5044500000004</v>
      </c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>
        <v>-5617.5044500000004</v>
      </c>
      <c r="R147" s="293"/>
    </row>
    <row r="148" spans="1:18">
      <c r="A148" s="297" t="s">
        <v>249</v>
      </c>
      <c r="B148" s="298"/>
      <c r="C148" s="298"/>
      <c r="D148" s="298"/>
      <c r="E148" s="299"/>
      <c r="F148" s="300">
        <v>16577.142589998199</v>
      </c>
      <c r="G148" s="300">
        <v>726.76506736641898</v>
      </c>
      <c r="H148" s="300">
        <v>8495.1073147113093</v>
      </c>
      <c r="I148" s="300">
        <v>2410.8681195153599</v>
      </c>
      <c r="J148" s="300"/>
      <c r="K148" s="300"/>
      <c r="L148" s="300">
        <v>3612.5510032490502</v>
      </c>
      <c r="M148" s="300">
        <v>12966.523621437</v>
      </c>
      <c r="N148" s="300">
        <v>1686.75968132905</v>
      </c>
      <c r="O148" s="300">
        <v>770.62339668014704</v>
      </c>
      <c r="P148" s="300">
        <v>79.303335710205104</v>
      </c>
      <c r="Q148" s="300">
        <v>-14171.35895</v>
      </c>
      <c r="R148" s="301"/>
    </row>
  </sheetData>
  <pageMargins left="0.7" right="0.7" top="0.75" bottom="0.75" header="0.3" footer="0.3"/>
  <customProperties>
    <customPr name="_pios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227"/>
  <sheetViews>
    <sheetView topLeftCell="A185" workbookViewId="0">
      <selection activeCell="F43" sqref="F43 F46"/>
    </sheetView>
  </sheetViews>
  <sheetFormatPr defaultRowHeight="12.75"/>
  <cols>
    <col min="2" max="2" width="30.85546875" bestFit="1" customWidth="1"/>
    <col min="6" max="6" width="11.85546875" bestFit="1" customWidth="1"/>
  </cols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>
      <c r="A3" s="281" t="s">
        <v>3351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42141.75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42142.62445145833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3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5244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873</v>
      </c>
      <c r="B35" s="288" t="s">
        <v>195</v>
      </c>
      <c r="C35" s="288" t="s">
        <v>209</v>
      </c>
      <c r="D35" s="288" t="s">
        <v>195</v>
      </c>
      <c r="E35" s="287" t="s">
        <v>3</v>
      </c>
      <c r="F35" s="289">
        <v>7178.7302399999999</v>
      </c>
      <c r="G35" s="289"/>
      <c r="H35" s="289"/>
      <c r="I35" s="289"/>
      <c r="J35" s="289"/>
      <c r="K35" s="289"/>
      <c r="L35" s="289"/>
      <c r="M35" s="289"/>
      <c r="N35" s="289"/>
      <c r="O35" s="289"/>
      <c r="P35" s="289"/>
      <c r="Q35" s="289"/>
      <c r="R35" s="290">
        <v>7178.7302399999999</v>
      </c>
    </row>
    <row r="36" spans="1:18">
      <c r="A36" s="287" t="s">
        <v>873</v>
      </c>
      <c r="B36" s="288" t="s">
        <v>195</v>
      </c>
      <c r="C36" s="288" t="s">
        <v>209</v>
      </c>
      <c r="D36" s="288" t="s">
        <v>195</v>
      </c>
      <c r="E36" s="291" t="s">
        <v>238</v>
      </c>
      <c r="F36" s="292">
        <v>7178.7302399999999</v>
      </c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3">
        <v>7178.7302399999999</v>
      </c>
    </row>
    <row r="37" spans="1:18">
      <c r="A37" s="287" t="s">
        <v>873</v>
      </c>
      <c r="B37" s="288" t="s">
        <v>195</v>
      </c>
      <c r="C37" s="294" t="s">
        <v>238</v>
      </c>
      <c r="D37" s="295"/>
      <c r="E37" s="296"/>
      <c r="F37" s="292">
        <v>7178.7302399999999</v>
      </c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3">
        <v>7178.7302399999999</v>
      </c>
    </row>
    <row r="38" spans="1:18">
      <c r="A38" s="287" t="s">
        <v>874</v>
      </c>
      <c r="B38" s="288" t="s">
        <v>840</v>
      </c>
      <c r="C38" s="288" t="s">
        <v>209</v>
      </c>
      <c r="D38" s="288" t="s">
        <v>840</v>
      </c>
      <c r="E38" s="287" t="s">
        <v>3</v>
      </c>
      <c r="F38" s="289">
        <v>52.492750000000001</v>
      </c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90">
        <v>52.492750000000001</v>
      </c>
    </row>
    <row r="39" spans="1:18">
      <c r="A39" s="287" t="s">
        <v>874</v>
      </c>
      <c r="B39" s="288" t="s">
        <v>840</v>
      </c>
      <c r="C39" s="288" t="s">
        <v>209</v>
      </c>
      <c r="D39" s="288" t="s">
        <v>840</v>
      </c>
      <c r="E39" s="291" t="s">
        <v>238</v>
      </c>
      <c r="F39" s="292">
        <v>52.492750000000001</v>
      </c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3">
        <v>52.492750000000001</v>
      </c>
    </row>
    <row r="40" spans="1:18">
      <c r="A40" s="287" t="s">
        <v>874</v>
      </c>
      <c r="B40" s="288" t="s">
        <v>840</v>
      </c>
      <c r="C40" s="294" t="s">
        <v>238</v>
      </c>
      <c r="D40" s="295"/>
      <c r="E40" s="296"/>
      <c r="F40" s="292">
        <v>52.492750000000001</v>
      </c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3">
        <v>52.492750000000001</v>
      </c>
    </row>
    <row r="41" spans="1:18">
      <c r="A41" s="287" t="s">
        <v>877</v>
      </c>
      <c r="B41" s="288" t="s">
        <v>8949</v>
      </c>
      <c r="C41" s="288" t="s">
        <v>209</v>
      </c>
      <c r="D41" s="288" t="s">
        <v>878</v>
      </c>
      <c r="E41" s="287" t="s">
        <v>3</v>
      </c>
      <c r="F41" s="289">
        <v>-4418.3807399999996</v>
      </c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90">
        <v>-4418.3807399999996</v>
      </c>
    </row>
    <row r="42" spans="1:18">
      <c r="A42" s="287" t="s">
        <v>877</v>
      </c>
      <c r="B42" s="288" t="s">
        <v>8949</v>
      </c>
      <c r="C42" s="288" t="s">
        <v>209</v>
      </c>
      <c r="D42" s="288" t="s">
        <v>878</v>
      </c>
      <c r="E42" s="291" t="s">
        <v>238</v>
      </c>
      <c r="F42" s="292">
        <v>-4418.3807399999996</v>
      </c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3">
        <v>-4418.3807399999996</v>
      </c>
    </row>
    <row r="43" spans="1:18">
      <c r="A43" s="287" t="s">
        <v>877</v>
      </c>
      <c r="B43" s="288" t="s">
        <v>8949</v>
      </c>
      <c r="C43" s="294" t="s">
        <v>238</v>
      </c>
      <c r="D43" s="295"/>
      <c r="E43" s="296"/>
      <c r="F43" s="292">
        <v>-4418.3807399999996</v>
      </c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3">
        <v>-4418.3807399999996</v>
      </c>
    </row>
    <row r="44" spans="1:18">
      <c r="A44" s="287" t="s">
        <v>883</v>
      </c>
      <c r="B44" s="288" t="s">
        <v>8969</v>
      </c>
      <c r="C44" s="288" t="s">
        <v>209</v>
      </c>
      <c r="D44" s="288" t="s">
        <v>884</v>
      </c>
      <c r="E44" s="287" t="s">
        <v>3</v>
      </c>
      <c r="F44" s="289">
        <v>103.86903</v>
      </c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90">
        <v>103.86903</v>
      </c>
    </row>
    <row r="45" spans="1:18">
      <c r="A45" s="287" t="s">
        <v>883</v>
      </c>
      <c r="B45" s="288" t="s">
        <v>8969</v>
      </c>
      <c r="C45" s="288" t="s">
        <v>209</v>
      </c>
      <c r="D45" s="288" t="s">
        <v>884</v>
      </c>
      <c r="E45" s="291" t="s">
        <v>238</v>
      </c>
      <c r="F45" s="292">
        <v>103.86903</v>
      </c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3">
        <v>103.86903</v>
      </c>
    </row>
    <row r="46" spans="1:18">
      <c r="A46" s="287" t="s">
        <v>883</v>
      </c>
      <c r="B46" s="288" t="s">
        <v>8969</v>
      </c>
      <c r="C46" s="294" t="s">
        <v>238</v>
      </c>
      <c r="D46" s="295"/>
      <c r="E46" s="296"/>
      <c r="F46" s="292">
        <v>103.86903</v>
      </c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3">
        <v>103.86903</v>
      </c>
    </row>
    <row r="47" spans="1:18">
      <c r="A47" s="287" t="s">
        <v>892</v>
      </c>
      <c r="B47" s="288" t="s">
        <v>2950</v>
      </c>
      <c r="C47" s="288" t="s">
        <v>209</v>
      </c>
      <c r="D47" s="288" t="s">
        <v>2950</v>
      </c>
      <c r="E47" s="287" t="s">
        <v>3</v>
      </c>
      <c r="F47" s="289">
        <v>-891.52206000000001</v>
      </c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90">
        <v>-891.52206000000001</v>
      </c>
    </row>
    <row r="48" spans="1:18">
      <c r="A48" s="287" t="s">
        <v>892</v>
      </c>
      <c r="B48" s="288" t="s">
        <v>2950</v>
      </c>
      <c r="C48" s="288" t="s">
        <v>209</v>
      </c>
      <c r="D48" s="288" t="s">
        <v>2950</v>
      </c>
      <c r="E48" s="291" t="s">
        <v>238</v>
      </c>
      <c r="F48" s="292">
        <v>-891.52206000000001</v>
      </c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3">
        <v>-891.52206000000001</v>
      </c>
    </row>
    <row r="49" spans="1:18">
      <c r="A49" s="287" t="s">
        <v>892</v>
      </c>
      <c r="B49" s="288" t="s">
        <v>2950</v>
      </c>
      <c r="C49" s="288" t="s">
        <v>893</v>
      </c>
      <c r="D49" s="288" t="s">
        <v>894</v>
      </c>
      <c r="E49" s="287" t="s">
        <v>3</v>
      </c>
      <c r="F49" s="289">
        <v>-66850.007429999998</v>
      </c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90">
        <v>-66850.007429999998</v>
      </c>
    </row>
    <row r="50" spans="1:18">
      <c r="A50" s="287" t="s">
        <v>892</v>
      </c>
      <c r="B50" s="288" t="s">
        <v>2950</v>
      </c>
      <c r="C50" s="288" t="s">
        <v>893</v>
      </c>
      <c r="D50" s="288" t="s">
        <v>894</v>
      </c>
      <c r="E50" s="291" t="s">
        <v>238</v>
      </c>
      <c r="F50" s="292">
        <v>-66850.007429999998</v>
      </c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3">
        <v>-66850.007429999998</v>
      </c>
    </row>
    <row r="51" spans="1:18">
      <c r="A51" s="287" t="s">
        <v>892</v>
      </c>
      <c r="B51" s="288" t="s">
        <v>2950</v>
      </c>
      <c r="C51" s="288" t="s">
        <v>895</v>
      </c>
      <c r="D51" s="288" t="s">
        <v>896</v>
      </c>
      <c r="E51" s="287" t="s">
        <v>3</v>
      </c>
      <c r="F51" s="289">
        <v>-16507.498210000002</v>
      </c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90">
        <v>-16507.498210000002</v>
      </c>
    </row>
    <row r="52" spans="1:18">
      <c r="A52" s="287" t="s">
        <v>892</v>
      </c>
      <c r="B52" s="288" t="s">
        <v>2950</v>
      </c>
      <c r="C52" s="288" t="s">
        <v>895</v>
      </c>
      <c r="D52" s="288" t="s">
        <v>896</v>
      </c>
      <c r="E52" s="291" t="s">
        <v>238</v>
      </c>
      <c r="F52" s="292">
        <v>-16507.498210000002</v>
      </c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3">
        <v>-16507.498210000002</v>
      </c>
    </row>
    <row r="53" spans="1:18">
      <c r="A53" s="287" t="s">
        <v>892</v>
      </c>
      <c r="B53" s="288" t="s">
        <v>2950</v>
      </c>
      <c r="C53" s="288" t="s">
        <v>897</v>
      </c>
      <c r="D53" s="288" t="s">
        <v>898</v>
      </c>
      <c r="E53" s="287" t="s">
        <v>3</v>
      </c>
      <c r="F53" s="289">
        <v>353.27771000000001</v>
      </c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90">
        <v>353.27771000000001</v>
      </c>
    </row>
    <row r="54" spans="1:18">
      <c r="A54" s="287" t="s">
        <v>892</v>
      </c>
      <c r="B54" s="288" t="s">
        <v>2950</v>
      </c>
      <c r="C54" s="288" t="s">
        <v>897</v>
      </c>
      <c r="D54" s="288" t="s">
        <v>898</v>
      </c>
      <c r="E54" s="291" t="s">
        <v>238</v>
      </c>
      <c r="F54" s="292">
        <v>353.27771000000001</v>
      </c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3">
        <v>353.27771000000001</v>
      </c>
    </row>
    <row r="55" spans="1:18">
      <c r="A55" s="287" t="s">
        <v>892</v>
      </c>
      <c r="B55" s="288" t="s">
        <v>2950</v>
      </c>
      <c r="C55" s="288" t="s">
        <v>899</v>
      </c>
      <c r="D55" s="288" t="s">
        <v>900</v>
      </c>
      <c r="E55" s="287" t="s">
        <v>3</v>
      </c>
      <c r="F55" s="289">
        <v>1.1483300000000001</v>
      </c>
      <c r="G55" s="289"/>
      <c r="H55" s="289"/>
      <c r="I55" s="289"/>
      <c r="J55" s="289"/>
      <c r="K55" s="289"/>
      <c r="L55" s="289"/>
      <c r="M55" s="289"/>
      <c r="N55" s="289"/>
      <c r="O55" s="289"/>
      <c r="P55" s="289"/>
      <c r="Q55" s="289"/>
      <c r="R55" s="290">
        <v>1.1483300000000001</v>
      </c>
    </row>
    <row r="56" spans="1:18">
      <c r="A56" s="287" t="s">
        <v>892</v>
      </c>
      <c r="B56" s="288" t="s">
        <v>2950</v>
      </c>
      <c r="C56" s="288" t="s">
        <v>899</v>
      </c>
      <c r="D56" s="288" t="s">
        <v>900</v>
      </c>
      <c r="E56" s="291" t="s">
        <v>238</v>
      </c>
      <c r="F56" s="292">
        <v>1.1483300000000001</v>
      </c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3">
        <v>1.1483300000000001</v>
      </c>
    </row>
    <row r="57" spans="1:18">
      <c r="A57" s="287" t="s">
        <v>892</v>
      </c>
      <c r="B57" s="288" t="s">
        <v>2950</v>
      </c>
      <c r="C57" s="288" t="s">
        <v>7612</v>
      </c>
      <c r="D57" s="288" t="s">
        <v>7613</v>
      </c>
      <c r="E57" s="287" t="s">
        <v>3</v>
      </c>
      <c r="F57" s="289">
        <v>1915.9725100000001</v>
      </c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90">
        <v>1915.9725100000001</v>
      </c>
    </row>
    <row r="58" spans="1:18">
      <c r="A58" s="287" t="s">
        <v>892</v>
      </c>
      <c r="B58" s="288" t="s">
        <v>2950</v>
      </c>
      <c r="C58" s="288" t="s">
        <v>7612</v>
      </c>
      <c r="D58" s="288" t="s">
        <v>7613</v>
      </c>
      <c r="E58" s="291" t="s">
        <v>238</v>
      </c>
      <c r="F58" s="292">
        <v>1915.9725100000001</v>
      </c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3">
        <v>1915.9725100000001</v>
      </c>
    </row>
    <row r="59" spans="1:18">
      <c r="A59" s="287" t="s">
        <v>892</v>
      </c>
      <c r="B59" s="288" t="s">
        <v>2950</v>
      </c>
      <c r="C59" s="288" t="s">
        <v>901</v>
      </c>
      <c r="D59" s="288" t="s">
        <v>902</v>
      </c>
      <c r="E59" s="287" t="s">
        <v>3</v>
      </c>
      <c r="F59" s="289">
        <v>-1222.365</v>
      </c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  <c r="R59" s="290">
        <v>-1222.365</v>
      </c>
    </row>
    <row r="60" spans="1:18">
      <c r="A60" s="287" t="s">
        <v>892</v>
      </c>
      <c r="B60" s="288" t="s">
        <v>2950</v>
      </c>
      <c r="C60" s="288" t="s">
        <v>901</v>
      </c>
      <c r="D60" s="288" t="s">
        <v>902</v>
      </c>
      <c r="E60" s="291" t="s">
        <v>238</v>
      </c>
      <c r="F60" s="292">
        <v>-1222.365</v>
      </c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3">
        <v>-1222.365</v>
      </c>
    </row>
    <row r="61" spans="1:18">
      <c r="A61" s="287" t="s">
        <v>892</v>
      </c>
      <c r="B61" s="288" t="s">
        <v>2950</v>
      </c>
      <c r="C61" s="288" t="s">
        <v>903</v>
      </c>
      <c r="D61" s="288" t="s">
        <v>904</v>
      </c>
      <c r="E61" s="287" t="s">
        <v>3</v>
      </c>
      <c r="F61" s="289">
        <v>-3389</v>
      </c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  <c r="R61" s="290">
        <v>-3389</v>
      </c>
    </row>
    <row r="62" spans="1:18">
      <c r="A62" s="287" t="s">
        <v>892</v>
      </c>
      <c r="B62" s="288" t="s">
        <v>2950</v>
      </c>
      <c r="C62" s="288" t="s">
        <v>903</v>
      </c>
      <c r="D62" s="288" t="s">
        <v>904</v>
      </c>
      <c r="E62" s="291" t="s">
        <v>238</v>
      </c>
      <c r="F62" s="292">
        <v>-3389</v>
      </c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3">
        <v>-3389</v>
      </c>
    </row>
    <row r="63" spans="1:18">
      <c r="A63" s="287" t="s">
        <v>892</v>
      </c>
      <c r="B63" s="288" t="s">
        <v>2950</v>
      </c>
      <c r="C63" s="288" t="s">
        <v>905</v>
      </c>
      <c r="D63" s="288" t="s">
        <v>906</v>
      </c>
      <c r="E63" s="287" t="s">
        <v>3</v>
      </c>
      <c r="F63" s="289">
        <v>-758</v>
      </c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90">
        <v>-758</v>
      </c>
    </row>
    <row r="64" spans="1:18">
      <c r="A64" s="287" t="s">
        <v>892</v>
      </c>
      <c r="B64" s="288" t="s">
        <v>2950</v>
      </c>
      <c r="C64" s="288" t="s">
        <v>905</v>
      </c>
      <c r="D64" s="288" t="s">
        <v>906</v>
      </c>
      <c r="E64" s="291" t="s">
        <v>238</v>
      </c>
      <c r="F64" s="292">
        <v>-758</v>
      </c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3">
        <v>-758</v>
      </c>
    </row>
    <row r="65" spans="1:18">
      <c r="A65" s="287" t="s">
        <v>892</v>
      </c>
      <c r="B65" s="288" t="s">
        <v>2950</v>
      </c>
      <c r="C65" s="288" t="s">
        <v>907</v>
      </c>
      <c r="D65" s="288" t="s">
        <v>908</v>
      </c>
      <c r="E65" s="287" t="s">
        <v>3</v>
      </c>
      <c r="F65" s="289">
        <v>-1963</v>
      </c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90">
        <v>-1963</v>
      </c>
    </row>
    <row r="66" spans="1:18">
      <c r="A66" s="287" t="s">
        <v>892</v>
      </c>
      <c r="B66" s="288" t="s">
        <v>2950</v>
      </c>
      <c r="C66" s="288" t="s">
        <v>907</v>
      </c>
      <c r="D66" s="288" t="s">
        <v>908</v>
      </c>
      <c r="E66" s="291" t="s">
        <v>238</v>
      </c>
      <c r="F66" s="292">
        <v>-1963</v>
      </c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3">
        <v>-1963</v>
      </c>
    </row>
    <row r="67" spans="1:18">
      <c r="A67" s="287" t="s">
        <v>892</v>
      </c>
      <c r="B67" s="288" t="s">
        <v>2950</v>
      </c>
      <c r="C67" s="288" t="s">
        <v>915</v>
      </c>
      <c r="D67" s="288" t="s">
        <v>916</v>
      </c>
      <c r="E67" s="287" t="s">
        <v>3</v>
      </c>
      <c r="F67" s="289">
        <v>-34.034970000000001</v>
      </c>
      <c r="G67" s="289"/>
      <c r="H67" s="289"/>
      <c r="I67" s="289"/>
      <c r="J67" s="289"/>
      <c r="K67" s="289"/>
      <c r="L67" s="289"/>
      <c r="M67" s="289"/>
      <c r="N67" s="289"/>
      <c r="O67" s="289"/>
      <c r="P67" s="289"/>
      <c r="Q67" s="289"/>
      <c r="R67" s="290">
        <v>-34.034970000000001</v>
      </c>
    </row>
    <row r="68" spans="1:18">
      <c r="A68" s="287" t="s">
        <v>892</v>
      </c>
      <c r="B68" s="288" t="s">
        <v>2950</v>
      </c>
      <c r="C68" s="288" t="s">
        <v>915</v>
      </c>
      <c r="D68" s="288" t="s">
        <v>916</v>
      </c>
      <c r="E68" s="291" t="s">
        <v>238</v>
      </c>
      <c r="F68" s="292">
        <v>-34.034970000000001</v>
      </c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3">
        <v>-34.034970000000001</v>
      </c>
    </row>
    <row r="69" spans="1:18">
      <c r="A69" s="287" t="s">
        <v>892</v>
      </c>
      <c r="B69" s="288" t="s">
        <v>2950</v>
      </c>
      <c r="C69" s="288" t="s">
        <v>7640</v>
      </c>
      <c r="D69" s="288" t="s">
        <v>7641</v>
      </c>
      <c r="E69" s="287" t="s">
        <v>3</v>
      </c>
      <c r="F69" s="289">
        <v>-124.17107</v>
      </c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90">
        <v>-124.17107</v>
      </c>
    </row>
    <row r="70" spans="1:18">
      <c r="A70" s="287" t="s">
        <v>892</v>
      </c>
      <c r="B70" s="288" t="s">
        <v>2950</v>
      </c>
      <c r="C70" s="288" t="s">
        <v>7640</v>
      </c>
      <c r="D70" s="288" t="s">
        <v>7641</v>
      </c>
      <c r="E70" s="291" t="s">
        <v>238</v>
      </c>
      <c r="F70" s="292">
        <v>-124.17107</v>
      </c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3">
        <v>-124.17107</v>
      </c>
    </row>
    <row r="71" spans="1:18">
      <c r="A71" s="287" t="s">
        <v>892</v>
      </c>
      <c r="B71" s="288" t="s">
        <v>2950</v>
      </c>
      <c r="C71" s="288" t="s">
        <v>917</v>
      </c>
      <c r="D71" s="288" t="s">
        <v>918</v>
      </c>
      <c r="E71" s="287" t="s">
        <v>3</v>
      </c>
      <c r="F71" s="289">
        <v>-4752.4708000000001</v>
      </c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90">
        <v>-4752.4708000000001</v>
      </c>
    </row>
    <row r="72" spans="1:18">
      <c r="A72" s="287" t="s">
        <v>892</v>
      </c>
      <c r="B72" s="288" t="s">
        <v>2950</v>
      </c>
      <c r="C72" s="288" t="s">
        <v>917</v>
      </c>
      <c r="D72" s="288" t="s">
        <v>918</v>
      </c>
      <c r="E72" s="291" t="s">
        <v>238</v>
      </c>
      <c r="F72" s="292">
        <v>-4752.4708000000001</v>
      </c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3">
        <v>-4752.4708000000001</v>
      </c>
    </row>
    <row r="73" spans="1:18">
      <c r="A73" s="287" t="s">
        <v>892</v>
      </c>
      <c r="B73" s="288" t="s">
        <v>2950</v>
      </c>
      <c r="C73" s="288" t="s">
        <v>919</v>
      </c>
      <c r="D73" s="288" t="s">
        <v>920</v>
      </c>
      <c r="E73" s="287" t="s">
        <v>3</v>
      </c>
      <c r="F73" s="289">
        <v>0.34587000000000001</v>
      </c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  <c r="R73" s="290">
        <v>0.34587000000000001</v>
      </c>
    </row>
    <row r="74" spans="1:18">
      <c r="A74" s="287" t="s">
        <v>892</v>
      </c>
      <c r="B74" s="288" t="s">
        <v>2950</v>
      </c>
      <c r="C74" s="288" t="s">
        <v>919</v>
      </c>
      <c r="D74" s="288" t="s">
        <v>920</v>
      </c>
      <c r="E74" s="291" t="s">
        <v>238</v>
      </c>
      <c r="F74" s="292">
        <v>0.34587000000000001</v>
      </c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3">
        <v>0.34587000000000001</v>
      </c>
    </row>
    <row r="75" spans="1:18">
      <c r="A75" s="287" t="s">
        <v>892</v>
      </c>
      <c r="B75" s="288" t="s">
        <v>2950</v>
      </c>
      <c r="C75" s="288" t="s">
        <v>921</v>
      </c>
      <c r="D75" s="288" t="s">
        <v>922</v>
      </c>
      <c r="E75" s="287" t="s">
        <v>3</v>
      </c>
      <c r="F75" s="289">
        <v>-1624.9335699999999</v>
      </c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90">
        <v>-1624.9335699999999</v>
      </c>
    </row>
    <row r="76" spans="1:18">
      <c r="A76" s="287" t="s">
        <v>892</v>
      </c>
      <c r="B76" s="288" t="s">
        <v>2950</v>
      </c>
      <c r="C76" s="288" t="s">
        <v>921</v>
      </c>
      <c r="D76" s="288" t="s">
        <v>922</v>
      </c>
      <c r="E76" s="291" t="s">
        <v>238</v>
      </c>
      <c r="F76" s="292">
        <v>-1624.9335699999999</v>
      </c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3">
        <v>-1624.9335699999999</v>
      </c>
    </row>
    <row r="77" spans="1:18">
      <c r="A77" s="287" t="s">
        <v>892</v>
      </c>
      <c r="B77" s="288" t="s">
        <v>2950</v>
      </c>
      <c r="C77" s="288" t="s">
        <v>923</v>
      </c>
      <c r="D77" s="288" t="s">
        <v>924</v>
      </c>
      <c r="E77" s="287" t="s">
        <v>3</v>
      </c>
      <c r="F77" s="289">
        <v>-374.24799999999999</v>
      </c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90">
        <v>-374.24799999999999</v>
      </c>
    </row>
    <row r="78" spans="1:18">
      <c r="A78" s="287" t="s">
        <v>892</v>
      </c>
      <c r="B78" s="288" t="s">
        <v>2950</v>
      </c>
      <c r="C78" s="288" t="s">
        <v>923</v>
      </c>
      <c r="D78" s="288" t="s">
        <v>924</v>
      </c>
      <c r="E78" s="291" t="s">
        <v>238</v>
      </c>
      <c r="F78" s="292">
        <v>-374.24799999999999</v>
      </c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3">
        <v>-374.24799999999999</v>
      </c>
    </row>
    <row r="79" spans="1:18">
      <c r="A79" s="287" t="s">
        <v>892</v>
      </c>
      <c r="B79" s="288" t="s">
        <v>2950</v>
      </c>
      <c r="C79" s="288" t="s">
        <v>3430</v>
      </c>
      <c r="D79" s="288" t="s">
        <v>3431</v>
      </c>
      <c r="E79" s="287" t="s">
        <v>3</v>
      </c>
      <c r="F79" s="289">
        <v>-7.2086800000000002</v>
      </c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90">
        <v>-7.2086800000000002</v>
      </c>
    </row>
    <row r="80" spans="1:18">
      <c r="A80" s="287" t="s">
        <v>892</v>
      </c>
      <c r="B80" s="288" t="s">
        <v>2950</v>
      </c>
      <c r="C80" s="288" t="s">
        <v>3430</v>
      </c>
      <c r="D80" s="288" t="s">
        <v>3431</v>
      </c>
      <c r="E80" s="291" t="s">
        <v>238</v>
      </c>
      <c r="F80" s="292">
        <v>-7.2086800000000002</v>
      </c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3">
        <v>-7.2086800000000002</v>
      </c>
    </row>
    <row r="81" spans="1:18">
      <c r="A81" s="287" t="s">
        <v>892</v>
      </c>
      <c r="B81" s="288" t="s">
        <v>2950</v>
      </c>
      <c r="C81" s="288" t="s">
        <v>925</v>
      </c>
      <c r="D81" s="288" t="s">
        <v>926</v>
      </c>
      <c r="E81" s="287" t="s">
        <v>3</v>
      </c>
      <c r="F81" s="289">
        <v>-9468.8841499999999</v>
      </c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90">
        <v>-9468.8841499999999</v>
      </c>
    </row>
    <row r="82" spans="1:18">
      <c r="A82" s="287" t="s">
        <v>892</v>
      </c>
      <c r="B82" s="288" t="s">
        <v>2950</v>
      </c>
      <c r="C82" s="288" t="s">
        <v>925</v>
      </c>
      <c r="D82" s="288" t="s">
        <v>926</v>
      </c>
      <c r="E82" s="291" t="s">
        <v>238</v>
      </c>
      <c r="F82" s="292">
        <v>-9468.8841499999999</v>
      </c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3">
        <v>-9468.8841499999999</v>
      </c>
    </row>
    <row r="83" spans="1:18">
      <c r="A83" s="287" t="s">
        <v>892</v>
      </c>
      <c r="B83" s="288" t="s">
        <v>2950</v>
      </c>
      <c r="C83" s="288" t="s">
        <v>927</v>
      </c>
      <c r="D83" s="288" t="s">
        <v>928</v>
      </c>
      <c r="E83" s="287" t="s">
        <v>3</v>
      </c>
      <c r="F83" s="289">
        <v>-3070.5851200000002</v>
      </c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90">
        <v>-3070.5851200000002</v>
      </c>
    </row>
    <row r="84" spans="1:18">
      <c r="A84" s="287" t="s">
        <v>892</v>
      </c>
      <c r="B84" s="288" t="s">
        <v>2950</v>
      </c>
      <c r="C84" s="288" t="s">
        <v>927</v>
      </c>
      <c r="D84" s="288" t="s">
        <v>928</v>
      </c>
      <c r="E84" s="291" t="s">
        <v>238</v>
      </c>
      <c r="F84" s="292">
        <v>-3070.5851200000002</v>
      </c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3">
        <v>-3070.5851200000002</v>
      </c>
    </row>
    <row r="85" spans="1:18">
      <c r="A85" s="287" t="s">
        <v>892</v>
      </c>
      <c r="B85" s="288" t="s">
        <v>2950</v>
      </c>
      <c r="C85" s="288" t="s">
        <v>929</v>
      </c>
      <c r="D85" s="288" t="s">
        <v>930</v>
      </c>
      <c r="E85" s="287" t="s">
        <v>3</v>
      </c>
      <c r="F85" s="289">
        <v>-3419.66977</v>
      </c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90">
        <v>-3419.66977</v>
      </c>
    </row>
    <row r="86" spans="1:18">
      <c r="A86" s="287" t="s">
        <v>892</v>
      </c>
      <c r="B86" s="288" t="s">
        <v>2950</v>
      </c>
      <c r="C86" s="288" t="s">
        <v>929</v>
      </c>
      <c r="D86" s="288" t="s">
        <v>930</v>
      </c>
      <c r="E86" s="291" t="s">
        <v>238</v>
      </c>
      <c r="F86" s="292">
        <v>-3419.66977</v>
      </c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3">
        <v>-3419.66977</v>
      </c>
    </row>
    <row r="87" spans="1:18">
      <c r="A87" s="287" t="s">
        <v>892</v>
      </c>
      <c r="B87" s="288" t="s">
        <v>2950</v>
      </c>
      <c r="C87" s="288" t="s">
        <v>931</v>
      </c>
      <c r="D87" s="288" t="s">
        <v>932</v>
      </c>
      <c r="E87" s="287" t="s">
        <v>3</v>
      </c>
      <c r="F87" s="289">
        <v>-157.42912999999999</v>
      </c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90">
        <v>-157.42912999999999</v>
      </c>
    </row>
    <row r="88" spans="1:18">
      <c r="A88" s="287" t="s">
        <v>892</v>
      </c>
      <c r="B88" s="288" t="s">
        <v>2950</v>
      </c>
      <c r="C88" s="288" t="s">
        <v>931</v>
      </c>
      <c r="D88" s="288" t="s">
        <v>932</v>
      </c>
      <c r="E88" s="291" t="s">
        <v>238</v>
      </c>
      <c r="F88" s="292">
        <v>-157.42912999999999</v>
      </c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3">
        <v>-157.42912999999999</v>
      </c>
    </row>
    <row r="89" spans="1:18">
      <c r="A89" s="287" t="s">
        <v>892</v>
      </c>
      <c r="B89" s="288" t="s">
        <v>2950</v>
      </c>
      <c r="C89" s="288" t="s">
        <v>933</v>
      </c>
      <c r="D89" s="288" t="s">
        <v>934</v>
      </c>
      <c r="E89" s="287" t="s">
        <v>3</v>
      </c>
      <c r="F89" s="289">
        <v>-564.14827000000002</v>
      </c>
      <c r="G89" s="289"/>
      <c r="H89" s="289"/>
      <c r="I89" s="289"/>
      <c r="J89" s="289"/>
      <c r="K89" s="289"/>
      <c r="L89" s="289"/>
      <c r="M89" s="289"/>
      <c r="N89" s="289"/>
      <c r="O89" s="289"/>
      <c r="P89" s="289"/>
      <c r="Q89" s="289"/>
      <c r="R89" s="290">
        <v>-564.14827000000002</v>
      </c>
    </row>
    <row r="90" spans="1:18">
      <c r="A90" s="287" t="s">
        <v>892</v>
      </c>
      <c r="B90" s="288" t="s">
        <v>2950</v>
      </c>
      <c r="C90" s="288" t="s">
        <v>933</v>
      </c>
      <c r="D90" s="288" t="s">
        <v>934</v>
      </c>
      <c r="E90" s="291" t="s">
        <v>238</v>
      </c>
      <c r="F90" s="292">
        <v>-564.14827000000002</v>
      </c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3">
        <v>-564.14827000000002</v>
      </c>
    </row>
    <row r="91" spans="1:18">
      <c r="A91" s="287" t="s">
        <v>892</v>
      </c>
      <c r="B91" s="288" t="s">
        <v>2950</v>
      </c>
      <c r="C91" s="288" t="s">
        <v>937</v>
      </c>
      <c r="D91" s="288" t="s">
        <v>938</v>
      </c>
      <c r="E91" s="287" t="s">
        <v>3</v>
      </c>
      <c r="F91" s="289">
        <v>-19.093260000000001</v>
      </c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90">
        <v>-19.093260000000001</v>
      </c>
    </row>
    <row r="92" spans="1:18">
      <c r="A92" s="287" t="s">
        <v>892</v>
      </c>
      <c r="B92" s="288" t="s">
        <v>2950</v>
      </c>
      <c r="C92" s="288" t="s">
        <v>937</v>
      </c>
      <c r="D92" s="288" t="s">
        <v>938</v>
      </c>
      <c r="E92" s="291" t="s">
        <v>238</v>
      </c>
      <c r="F92" s="292">
        <v>-19.093260000000001</v>
      </c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3">
        <v>-19.093260000000001</v>
      </c>
    </row>
    <row r="93" spans="1:18">
      <c r="A93" s="287" t="s">
        <v>892</v>
      </c>
      <c r="B93" s="288" t="s">
        <v>2950</v>
      </c>
      <c r="C93" s="288" t="s">
        <v>941</v>
      </c>
      <c r="D93" s="288" t="s">
        <v>942</v>
      </c>
      <c r="E93" s="287" t="s">
        <v>3</v>
      </c>
      <c r="F93" s="289">
        <v>-2843.6367100000002</v>
      </c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90">
        <v>-2843.6367100000002</v>
      </c>
    </row>
    <row r="94" spans="1:18">
      <c r="A94" s="287" t="s">
        <v>892</v>
      </c>
      <c r="B94" s="288" t="s">
        <v>2950</v>
      </c>
      <c r="C94" s="288" t="s">
        <v>941</v>
      </c>
      <c r="D94" s="288" t="s">
        <v>942</v>
      </c>
      <c r="E94" s="291" t="s">
        <v>238</v>
      </c>
      <c r="F94" s="292">
        <v>-2843.6367100000002</v>
      </c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3">
        <v>-2843.6367100000002</v>
      </c>
    </row>
    <row r="95" spans="1:18">
      <c r="A95" s="287" t="s">
        <v>892</v>
      </c>
      <c r="B95" s="288" t="s">
        <v>2950</v>
      </c>
      <c r="C95" s="288" t="s">
        <v>943</v>
      </c>
      <c r="D95" s="288" t="s">
        <v>944</v>
      </c>
      <c r="E95" s="287" t="s">
        <v>3</v>
      </c>
      <c r="F95" s="289">
        <v>-1994.3755900000001</v>
      </c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90">
        <v>-1994.3755900000001</v>
      </c>
    </row>
    <row r="96" spans="1:18">
      <c r="A96" s="287" t="s">
        <v>892</v>
      </c>
      <c r="B96" s="288" t="s">
        <v>2950</v>
      </c>
      <c r="C96" s="288" t="s">
        <v>943</v>
      </c>
      <c r="D96" s="288" t="s">
        <v>944</v>
      </c>
      <c r="E96" s="291" t="s">
        <v>238</v>
      </c>
      <c r="F96" s="292">
        <v>-1994.3755900000001</v>
      </c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3">
        <v>-1994.3755900000001</v>
      </c>
    </row>
    <row r="97" spans="1:18">
      <c r="A97" s="287" t="s">
        <v>892</v>
      </c>
      <c r="B97" s="288" t="s">
        <v>2950</v>
      </c>
      <c r="C97" s="288" t="s">
        <v>945</v>
      </c>
      <c r="D97" s="288" t="s">
        <v>946</v>
      </c>
      <c r="E97" s="287" t="s">
        <v>3</v>
      </c>
      <c r="F97" s="289">
        <v>-2765.2320199999999</v>
      </c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90">
        <v>-2765.2320199999999</v>
      </c>
    </row>
    <row r="98" spans="1:18">
      <c r="A98" s="287" t="s">
        <v>892</v>
      </c>
      <c r="B98" s="288" t="s">
        <v>2950</v>
      </c>
      <c r="C98" s="288" t="s">
        <v>945</v>
      </c>
      <c r="D98" s="288" t="s">
        <v>946</v>
      </c>
      <c r="E98" s="291" t="s">
        <v>238</v>
      </c>
      <c r="F98" s="292">
        <v>-2765.2320199999999</v>
      </c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3">
        <v>-2765.2320199999999</v>
      </c>
    </row>
    <row r="99" spans="1:18">
      <c r="A99" s="287" t="s">
        <v>892</v>
      </c>
      <c r="B99" s="288" t="s">
        <v>2950</v>
      </c>
      <c r="C99" s="288" t="s">
        <v>949</v>
      </c>
      <c r="D99" s="288" t="s">
        <v>950</v>
      </c>
      <c r="E99" s="287" t="s">
        <v>3</v>
      </c>
      <c r="F99" s="289">
        <v>-74.338359999999994</v>
      </c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90">
        <v>-74.338359999999994</v>
      </c>
    </row>
    <row r="100" spans="1:18">
      <c r="A100" s="287" t="s">
        <v>892</v>
      </c>
      <c r="B100" s="288" t="s">
        <v>2950</v>
      </c>
      <c r="C100" s="288" t="s">
        <v>949</v>
      </c>
      <c r="D100" s="288" t="s">
        <v>950</v>
      </c>
      <c r="E100" s="291" t="s">
        <v>238</v>
      </c>
      <c r="F100" s="292">
        <v>-74.338359999999994</v>
      </c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3">
        <v>-74.338359999999994</v>
      </c>
    </row>
    <row r="101" spans="1:18">
      <c r="A101" s="287" t="s">
        <v>892</v>
      </c>
      <c r="B101" s="288" t="s">
        <v>2950</v>
      </c>
      <c r="C101" s="288" t="s">
        <v>3001</v>
      </c>
      <c r="D101" s="288" t="s">
        <v>3002</v>
      </c>
      <c r="E101" s="287" t="s">
        <v>3</v>
      </c>
      <c r="F101" s="289">
        <v>-10684.85734</v>
      </c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90">
        <v>-10684.85734</v>
      </c>
    </row>
    <row r="102" spans="1:18">
      <c r="A102" s="287" t="s">
        <v>892</v>
      </c>
      <c r="B102" s="288" t="s">
        <v>2950</v>
      </c>
      <c r="C102" s="288" t="s">
        <v>3001</v>
      </c>
      <c r="D102" s="288" t="s">
        <v>3002</v>
      </c>
      <c r="E102" s="291" t="s">
        <v>238</v>
      </c>
      <c r="F102" s="292">
        <v>-10684.85734</v>
      </c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3">
        <v>-10684.85734</v>
      </c>
    </row>
    <row r="103" spans="1:18">
      <c r="A103" s="287" t="s">
        <v>892</v>
      </c>
      <c r="B103" s="288" t="s">
        <v>2950</v>
      </c>
      <c r="C103" s="288" t="s">
        <v>7734</v>
      </c>
      <c r="D103" s="288" t="s">
        <v>7735</v>
      </c>
      <c r="E103" s="287" t="s">
        <v>3</v>
      </c>
      <c r="F103" s="289">
        <v>-815.44933000000003</v>
      </c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  <c r="R103" s="290">
        <v>-815.44933000000003</v>
      </c>
    </row>
    <row r="104" spans="1:18">
      <c r="A104" s="287" t="s">
        <v>892</v>
      </c>
      <c r="B104" s="288" t="s">
        <v>2950</v>
      </c>
      <c r="C104" s="288" t="s">
        <v>7734</v>
      </c>
      <c r="D104" s="288" t="s">
        <v>7735</v>
      </c>
      <c r="E104" s="291" t="s">
        <v>238</v>
      </c>
      <c r="F104" s="292">
        <v>-815.44933000000003</v>
      </c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3">
        <v>-815.44933000000003</v>
      </c>
    </row>
    <row r="105" spans="1:18">
      <c r="A105" s="287" t="s">
        <v>892</v>
      </c>
      <c r="B105" s="288" t="s">
        <v>2950</v>
      </c>
      <c r="C105" s="288" t="s">
        <v>951</v>
      </c>
      <c r="D105" s="288" t="s">
        <v>952</v>
      </c>
      <c r="E105" s="287" t="s">
        <v>3</v>
      </c>
      <c r="F105" s="289">
        <v>-28172.908429999999</v>
      </c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90">
        <v>-28172.908429999999</v>
      </c>
    </row>
    <row r="106" spans="1:18">
      <c r="A106" s="287" t="s">
        <v>892</v>
      </c>
      <c r="B106" s="288" t="s">
        <v>2950</v>
      </c>
      <c r="C106" s="288" t="s">
        <v>951</v>
      </c>
      <c r="D106" s="288" t="s">
        <v>952</v>
      </c>
      <c r="E106" s="291" t="s">
        <v>238</v>
      </c>
      <c r="F106" s="292">
        <v>-28172.908429999999</v>
      </c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3">
        <v>-28172.908429999999</v>
      </c>
    </row>
    <row r="107" spans="1:18">
      <c r="A107" s="287" t="s">
        <v>892</v>
      </c>
      <c r="B107" s="288" t="s">
        <v>2950</v>
      </c>
      <c r="C107" s="288" t="s">
        <v>953</v>
      </c>
      <c r="D107" s="288" t="s">
        <v>954</v>
      </c>
      <c r="E107" s="287" t="s">
        <v>3</v>
      </c>
      <c r="F107" s="289">
        <v>-36948.343950000002</v>
      </c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90">
        <v>-36948.343950000002</v>
      </c>
    </row>
    <row r="108" spans="1:18">
      <c r="A108" s="287" t="s">
        <v>892</v>
      </c>
      <c r="B108" s="288" t="s">
        <v>2950</v>
      </c>
      <c r="C108" s="288" t="s">
        <v>953</v>
      </c>
      <c r="D108" s="288" t="s">
        <v>954</v>
      </c>
      <c r="E108" s="291" t="s">
        <v>238</v>
      </c>
      <c r="F108" s="292">
        <v>-36948.343950000002</v>
      </c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3">
        <v>-36948.343950000002</v>
      </c>
    </row>
    <row r="109" spans="1:18">
      <c r="A109" s="287" t="s">
        <v>892</v>
      </c>
      <c r="B109" s="288" t="s">
        <v>2950</v>
      </c>
      <c r="C109" s="288" t="s">
        <v>955</v>
      </c>
      <c r="D109" s="288" t="s">
        <v>956</v>
      </c>
      <c r="E109" s="287" t="s">
        <v>3</v>
      </c>
      <c r="F109" s="289">
        <v>-25798.7559</v>
      </c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90">
        <v>-25798.7559</v>
      </c>
    </row>
    <row r="110" spans="1:18">
      <c r="A110" s="287" t="s">
        <v>892</v>
      </c>
      <c r="B110" s="288" t="s">
        <v>2950</v>
      </c>
      <c r="C110" s="288" t="s">
        <v>955</v>
      </c>
      <c r="D110" s="288" t="s">
        <v>956</v>
      </c>
      <c r="E110" s="291" t="s">
        <v>238</v>
      </c>
      <c r="F110" s="292">
        <v>-25798.7559</v>
      </c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3">
        <v>-25798.7559</v>
      </c>
    </row>
    <row r="111" spans="1:18">
      <c r="A111" s="287" t="s">
        <v>892</v>
      </c>
      <c r="B111" s="288" t="s">
        <v>2950</v>
      </c>
      <c r="C111" s="288" t="s">
        <v>957</v>
      </c>
      <c r="D111" s="288" t="s">
        <v>958</v>
      </c>
      <c r="E111" s="287" t="s">
        <v>3</v>
      </c>
      <c r="F111" s="289">
        <v>-32.578539999999997</v>
      </c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  <c r="R111" s="290">
        <v>-32.578539999999997</v>
      </c>
    </row>
    <row r="112" spans="1:18">
      <c r="A112" s="287" t="s">
        <v>892</v>
      </c>
      <c r="B112" s="288" t="s">
        <v>2950</v>
      </c>
      <c r="C112" s="288" t="s">
        <v>957</v>
      </c>
      <c r="D112" s="288" t="s">
        <v>958</v>
      </c>
      <c r="E112" s="291" t="s">
        <v>238</v>
      </c>
      <c r="F112" s="292">
        <v>-32.578539999999997</v>
      </c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3">
        <v>-32.578539999999997</v>
      </c>
    </row>
    <row r="113" spans="1:18">
      <c r="A113" s="287" t="s">
        <v>892</v>
      </c>
      <c r="B113" s="288" t="s">
        <v>2950</v>
      </c>
      <c r="C113" s="288" t="s">
        <v>959</v>
      </c>
      <c r="D113" s="288" t="s">
        <v>960</v>
      </c>
      <c r="E113" s="287" t="s">
        <v>3</v>
      </c>
      <c r="F113" s="289">
        <v>-24.317599999999999</v>
      </c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90">
        <v>-24.317599999999999</v>
      </c>
    </row>
    <row r="114" spans="1:18">
      <c r="A114" s="287" t="s">
        <v>892</v>
      </c>
      <c r="B114" s="288" t="s">
        <v>2950</v>
      </c>
      <c r="C114" s="288" t="s">
        <v>959</v>
      </c>
      <c r="D114" s="288" t="s">
        <v>960</v>
      </c>
      <c r="E114" s="291" t="s">
        <v>238</v>
      </c>
      <c r="F114" s="292">
        <v>-24.317599999999999</v>
      </c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3">
        <v>-24.317599999999999</v>
      </c>
    </row>
    <row r="115" spans="1:18">
      <c r="A115" s="287" t="s">
        <v>892</v>
      </c>
      <c r="B115" s="288" t="s">
        <v>2950</v>
      </c>
      <c r="C115" s="288" t="s">
        <v>3434</v>
      </c>
      <c r="D115" s="288" t="s">
        <v>3435</v>
      </c>
      <c r="E115" s="287" t="s">
        <v>3</v>
      </c>
      <c r="F115" s="289">
        <v>3.517E-2</v>
      </c>
      <c r="G115" s="289"/>
      <c r="H115" s="289"/>
      <c r="I115" s="289"/>
      <c r="J115" s="289"/>
      <c r="K115" s="289"/>
      <c r="L115" s="289"/>
      <c r="M115" s="289"/>
      <c r="N115" s="289"/>
      <c r="O115" s="289"/>
      <c r="P115" s="289"/>
      <c r="Q115" s="289"/>
      <c r="R115" s="290">
        <v>3.517E-2</v>
      </c>
    </row>
    <row r="116" spans="1:18">
      <c r="A116" s="287" t="s">
        <v>892</v>
      </c>
      <c r="B116" s="288" t="s">
        <v>2950</v>
      </c>
      <c r="C116" s="288" t="s">
        <v>3434</v>
      </c>
      <c r="D116" s="288" t="s">
        <v>3435</v>
      </c>
      <c r="E116" s="291" t="s">
        <v>238</v>
      </c>
      <c r="F116" s="292">
        <v>3.517E-2</v>
      </c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3">
        <v>3.517E-2</v>
      </c>
    </row>
    <row r="117" spans="1:18">
      <c r="A117" s="287" t="s">
        <v>892</v>
      </c>
      <c r="B117" s="288" t="s">
        <v>2950</v>
      </c>
      <c r="C117" s="288" t="s">
        <v>963</v>
      </c>
      <c r="D117" s="288" t="s">
        <v>964</v>
      </c>
      <c r="E117" s="287" t="s">
        <v>3</v>
      </c>
      <c r="F117" s="289">
        <v>-68.112960000000001</v>
      </c>
      <c r="G117" s="289"/>
      <c r="H117" s="289"/>
      <c r="I117" s="289"/>
      <c r="J117" s="289"/>
      <c r="K117" s="289"/>
      <c r="L117" s="289"/>
      <c r="M117" s="289"/>
      <c r="N117" s="289"/>
      <c r="O117" s="289"/>
      <c r="P117" s="289"/>
      <c r="Q117" s="289"/>
      <c r="R117" s="290">
        <v>-68.112960000000001</v>
      </c>
    </row>
    <row r="118" spans="1:18">
      <c r="A118" s="287" t="s">
        <v>892</v>
      </c>
      <c r="B118" s="288" t="s">
        <v>2950</v>
      </c>
      <c r="C118" s="288" t="s">
        <v>963</v>
      </c>
      <c r="D118" s="288" t="s">
        <v>964</v>
      </c>
      <c r="E118" s="291" t="s">
        <v>238</v>
      </c>
      <c r="F118" s="292">
        <v>-68.112960000000001</v>
      </c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3">
        <v>-68.112960000000001</v>
      </c>
    </row>
    <row r="119" spans="1:18">
      <c r="A119" s="287" t="s">
        <v>892</v>
      </c>
      <c r="B119" s="288" t="s">
        <v>2950</v>
      </c>
      <c r="C119" s="288" t="s">
        <v>969</v>
      </c>
      <c r="D119" s="288" t="s">
        <v>970</v>
      </c>
      <c r="E119" s="287" t="s">
        <v>3</v>
      </c>
      <c r="F119" s="289">
        <v>-228.40423000000001</v>
      </c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90">
        <v>-228.40423000000001</v>
      </c>
    </row>
    <row r="120" spans="1:18">
      <c r="A120" s="287" t="s">
        <v>892</v>
      </c>
      <c r="B120" s="288" t="s">
        <v>2950</v>
      </c>
      <c r="C120" s="288" t="s">
        <v>969</v>
      </c>
      <c r="D120" s="288" t="s">
        <v>970</v>
      </c>
      <c r="E120" s="291" t="s">
        <v>238</v>
      </c>
      <c r="F120" s="292">
        <v>-228.40423000000001</v>
      </c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3">
        <v>-228.40423000000001</v>
      </c>
    </row>
    <row r="121" spans="1:18">
      <c r="A121" s="287" t="s">
        <v>892</v>
      </c>
      <c r="B121" s="288" t="s">
        <v>2950</v>
      </c>
      <c r="C121" s="288" t="s">
        <v>7759</v>
      </c>
      <c r="D121" s="288" t="s">
        <v>7760</v>
      </c>
      <c r="E121" s="287" t="s">
        <v>3</v>
      </c>
      <c r="F121" s="289">
        <v>-490.63200000000001</v>
      </c>
      <c r="G121" s="289"/>
      <c r="H121" s="289"/>
      <c r="I121" s="289"/>
      <c r="J121" s="289"/>
      <c r="K121" s="289"/>
      <c r="L121" s="289"/>
      <c r="M121" s="289"/>
      <c r="N121" s="289"/>
      <c r="O121" s="289"/>
      <c r="P121" s="289"/>
      <c r="Q121" s="289"/>
      <c r="R121" s="290">
        <v>-490.63200000000001</v>
      </c>
    </row>
    <row r="122" spans="1:18">
      <c r="A122" s="287" t="s">
        <v>892</v>
      </c>
      <c r="B122" s="288" t="s">
        <v>2950</v>
      </c>
      <c r="C122" s="288" t="s">
        <v>7759</v>
      </c>
      <c r="D122" s="288" t="s">
        <v>7760</v>
      </c>
      <c r="E122" s="291" t="s">
        <v>238</v>
      </c>
      <c r="F122" s="292">
        <v>-490.63200000000001</v>
      </c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3">
        <v>-490.63200000000001</v>
      </c>
    </row>
    <row r="123" spans="1:18">
      <c r="A123" s="287" t="s">
        <v>892</v>
      </c>
      <c r="B123" s="288" t="s">
        <v>2950</v>
      </c>
      <c r="C123" s="288" t="s">
        <v>985</v>
      </c>
      <c r="D123" s="288" t="s">
        <v>986</v>
      </c>
      <c r="E123" s="287" t="s">
        <v>3</v>
      </c>
      <c r="F123" s="289">
        <v>-647.17200000000003</v>
      </c>
      <c r="G123" s="289"/>
      <c r="H123" s="289"/>
      <c r="I123" s="289"/>
      <c r="J123" s="289"/>
      <c r="K123" s="289"/>
      <c r="L123" s="289"/>
      <c r="M123" s="289"/>
      <c r="N123" s="289"/>
      <c r="O123" s="289"/>
      <c r="P123" s="289"/>
      <c r="Q123" s="289"/>
      <c r="R123" s="290">
        <v>-647.17200000000003</v>
      </c>
    </row>
    <row r="124" spans="1:18">
      <c r="A124" s="287" t="s">
        <v>892</v>
      </c>
      <c r="B124" s="288" t="s">
        <v>2950</v>
      </c>
      <c r="C124" s="288" t="s">
        <v>985</v>
      </c>
      <c r="D124" s="288" t="s">
        <v>986</v>
      </c>
      <c r="E124" s="291" t="s">
        <v>238</v>
      </c>
      <c r="F124" s="292">
        <v>-647.17200000000003</v>
      </c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3">
        <v>-647.17200000000003</v>
      </c>
    </row>
    <row r="125" spans="1:18">
      <c r="A125" s="287" t="s">
        <v>892</v>
      </c>
      <c r="B125" s="288" t="s">
        <v>2950</v>
      </c>
      <c r="C125" s="288" t="s">
        <v>987</v>
      </c>
      <c r="D125" s="288" t="s">
        <v>988</v>
      </c>
      <c r="E125" s="287" t="s">
        <v>3</v>
      </c>
      <c r="F125" s="289">
        <v>-45.096229999999998</v>
      </c>
      <c r="G125" s="289"/>
      <c r="H125" s="289"/>
      <c r="I125" s="289"/>
      <c r="J125" s="289"/>
      <c r="K125" s="289"/>
      <c r="L125" s="289"/>
      <c r="M125" s="289"/>
      <c r="N125" s="289"/>
      <c r="O125" s="289"/>
      <c r="P125" s="289"/>
      <c r="Q125" s="289"/>
      <c r="R125" s="290">
        <v>-45.096229999999998</v>
      </c>
    </row>
    <row r="126" spans="1:18">
      <c r="A126" s="287" t="s">
        <v>892</v>
      </c>
      <c r="B126" s="288" t="s">
        <v>2950</v>
      </c>
      <c r="C126" s="288" t="s">
        <v>987</v>
      </c>
      <c r="D126" s="288" t="s">
        <v>988</v>
      </c>
      <c r="E126" s="291" t="s">
        <v>238</v>
      </c>
      <c r="F126" s="292">
        <v>-45.096229999999998</v>
      </c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3">
        <v>-45.096229999999998</v>
      </c>
    </row>
    <row r="127" spans="1:18">
      <c r="A127" s="287" t="s">
        <v>892</v>
      </c>
      <c r="B127" s="288" t="s">
        <v>2950</v>
      </c>
      <c r="C127" s="288" t="s">
        <v>993</v>
      </c>
      <c r="D127" s="288" t="s">
        <v>994</v>
      </c>
      <c r="E127" s="287" t="s">
        <v>3</v>
      </c>
      <c r="F127" s="289">
        <v>-67.474639999999994</v>
      </c>
      <c r="G127" s="289"/>
      <c r="H127" s="289"/>
      <c r="I127" s="289"/>
      <c r="J127" s="289"/>
      <c r="K127" s="289"/>
      <c r="L127" s="289"/>
      <c r="M127" s="289"/>
      <c r="N127" s="289"/>
      <c r="O127" s="289"/>
      <c r="P127" s="289"/>
      <c r="Q127" s="289"/>
      <c r="R127" s="290">
        <v>-67.474639999999994</v>
      </c>
    </row>
    <row r="128" spans="1:18">
      <c r="A128" s="287" t="s">
        <v>892</v>
      </c>
      <c r="B128" s="288" t="s">
        <v>2950</v>
      </c>
      <c r="C128" s="288" t="s">
        <v>993</v>
      </c>
      <c r="D128" s="288" t="s">
        <v>994</v>
      </c>
      <c r="E128" s="291" t="s">
        <v>238</v>
      </c>
      <c r="F128" s="292">
        <v>-67.474639999999994</v>
      </c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3">
        <v>-67.474639999999994</v>
      </c>
    </row>
    <row r="129" spans="1:18">
      <c r="A129" s="287" t="s">
        <v>892</v>
      </c>
      <c r="B129" s="288" t="s">
        <v>2950</v>
      </c>
      <c r="C129" s="288" t="s">
        <v>997</v>
      </c>
      <c r="D129" s="288" t="s">
        <v>998</v>
      </c>
      <c r="E129" s="287" t="s">
        <v>3</v>
      </c>
      <c r="F129" s="289">
        <v>-815.66633999999999</v>
      </c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90">
        <v>-815.66633999999999</v>
      </c>
    </row>
    <row r="130" spans="1:18">
      <c r="A130" s="287" t="s">
        <v>892</v>
      </c>
      <c r="B130" s="288" t="s">
        <v>2950</v>
      </c>
      <c r="C130" s="288" t="s">
        <v>997</v>
      </c>
      <c r="D130" s="288" t="s">
        <v>998</v>
      </c>
      <c r="E130" s="291" t="s">
        <v>238</v>
      </c>
      <c r="F130" s="292">
        <v>-815.66633999999999</v>
      </c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3">
        <v>-815.66633999999999</v>
      </c>
    </row>
    <row r="131" spans="1:18">
      <c r="A131" s="287" t="s">
        <v>892</v>
      </c>
      <c r="B131" s="288" t="s">
        <v>2950</v>
      </c>
      <c r="C131" s="288" t="s">
        <v>999</v>
      </c>
      <c r="D131" s="288" t="s">
        <v>1000</v>
      </c>
      <c r="E131" s="287" t="s">
        <v>3</v>
      </c>
      <c r="F131" s="289">
        <v>-26.169</v>
      </c>
      <c r="G131" s="289"/>
      <c r="H131" s="289"/>
      <c r="I131" s="289"/>
      <c r="J131" s="289"/>
      <c r="K131" s="289"/>
      <c r="L131" s="289"/>
      <c r="M131" s="289"/>
      <c r="N131" s="289"/>
      <c r="O131" s="289"/>
      <c r="P131" s="289"/>
      <c r="Q131" s="289"/>
      <c r="R131" s="290">
        <v>-26.169</v>
      </c>
    </row>
    <row r="132" spans="1:18">
      <c r="A132" s="287" t="s">
        <v>892</v>
      </c>
      <c r="B132" s="288" t="s">
        <v>2950</v>
      </c>
      <c r="C132" s="288" t="s">
        <v>999</v>
      </c>
      <c r="D132" s="288" t="s">
        <v>1000</v>
      </c>
      <c r="E132" s="291" t="s">
        <v>238</v>
      </c>
      <c r="F132" s="292">
        <v>-26.169</v>
      </c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3">
        <v>-26.169</v>
      </c>
    </row>
    <row r="133" spans="1:18">
      <c r="A133" s="287" t="s">
        <v>892</v>
      </c>
      <c r="B133" s="288" t="s">
        <v>2950</v>
      </c>
      <c r="C133" s="288" t="s">
        <v>1001</v>
      </c>
      <c r="D133" s="288" t="s">
        <v>1002</v>
      </c>
      <c r="E133" s="287" t="s">
        <v>3</v>
      </c>
      <c r="F133" s="289">
        <v>-16.344000000000001</v>
      </c>
      <c r="G133" s="289"/>
      <c r="H133" s="289"/>
      <c r="I133" s="289"/>
      <c r="J133" s="289"/>
      <c r="K133" s="289"/>
      <c r="L133" s="289"/>
      <c r="M133" s="289"/>
      <c r="N133" s="289"/>
      <c r="O133" s="289"/>
      <c r="P133" s="289"/>
      <c r="Q133" s="289"/>
      <c r="R133" s="290">
        <v>-16.344000000000001</v>
      </c>
    </row>
    <row r="134" spans="1:18">
      <c r="A134" s="287" t="s">
        <v>892</v>
      </c>
      <c r="B134" s="288" t="s">
        <v>2950</v>
      </c>
      <c r="C134" s="288" t="s">
        <v>1001</v>
      </c>
      <c r="D134" s="288" t="s">
        <v>1002</v>
      </c>
      <c r="E134" s="291" t="s">
        <v>238</v>
      </c>
      <c r="F134" s="292">
        <v>-16.344000000000001</v>
      </c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3">
        <v>-16.344000000000001</v>
      </c>
    </row>
    <row r="135" spans="1:18">
      <c r="A135" s="287" t="s">
        <v>892</v>
      </c>
      <c r="B135" s="288" t="s">
        <v>2950</v>
      </c>
      <c r="C135" s="288" t="s">
        <v>1003</v>
      </c>
      <c r="D135" s="288" t="s">
        <v>1004</v>
      </c>
      <c r="E135" s="287" t="s">
        <v>3</v>
      </c>
      <c r="F135" s="289">
        <v>-6.8040000000000003</v>
      </c>
      <c r="G135" s="289"/>
      <c r="H135" s="289"/>
      <c r="I135" s="289"/>
      <c r="J135" s="289"/>
      <c r="K135" s="289"/>
      <c r="L135" s="289"/>
      <c r="M135" s="289"/>
      <c r="N135" s="289"/>
      <c r="O135" s="289"/>
      <c r="P135" s="289"/>
      <c r="Q135" s="289"/>
      <c r="R135" s="290">
        <v>-6.8040000000000003</v>
      </c>
    </row>
    <row r="136" spans="1:18">
      <c r="A136" s="287" t="s">
        <v>892</v>
      </c>
      <c r="B136" s="288" t="s">
        <v>2950</v>
      </c>
      <c r="C136" s="288" t="s">
        <v>1003</v>
      </c>
      <c r="D136" s="288" t="s">
        <v>1004</v>
      </c>
      <c r="E136" s="291" t="s">
        <v>238</v>
      </c>
      <c r="F136" s="292">
        <v>-6.8040000000000003</v>
      </c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3">
        <v>-6.8040000000000003</v>
      </c>
    </row>
    <row r="137" spans="1:18">
      <c r="A137" s="287" t="s">
        <v>892</v>
      </c>
      <c r="B137" s="288" t="s">
        <v>2950</v>
      </c>
      <c r="C137" s="288" t="s">
        <v>1007</v>
      </c>
      <c r="D137" s="288" t="s">
        <v>1008</v>
      </c>
      <c r="E137" s="287" t="s">
        <v>3</v>
      </c>
      <c r="F137" s="289">
        <v>-6.734</v>
      </c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90">
        <v>-6.734</v>
      </c>
    </row>
    <row r="138" spans="1:18">
      <c r="A138" s="287" t="s">
        <v>892</v>
      </c>
      <c r="B138" s="288" t="s">
        <v>2950</v>
      </c>
      <c r="C138" s="288" t="s">
        <v>1007</v>
      </c>
      <c r="D138" s="288" t="s">
        <v>1008</v>
      </c>
      <c r="E138" s="291" t="s">
        <v>238</v>
      </c>
      <c r="F138" s="292">
        <v>-6.734</v>
      </c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3">
        <v>-6.734</v>
      </c>
    </row>
    <row r="139" spans="1:18">
      <c r="A139" s="287" t="s">
        <v>892</v>
      </c>
      <c r="B139" s="288" t="s">
        <v>2950</v>
      </c>
      <c r="C139" s="288" t="s">
        <v>1011</v>
      </c>
      <c r="D139" s="288" t="s">
        <v>1012</v>
      </c>
      <c r="E139" s="287" t="s">
        <v>3</v>
      </c>
      <c r="F139" s="289">
        <v>-97.286900000000003</v>
      </c>
      <c r="G139" s="289"/>
      <c r="H139" s="289"/>
      <c r="I139" s="289"/>
      <c r="J139" s="289"/>
      <c r="K139" s="289"/>
      <c r="L139" s="289"/>
      <c r="M139" s="289"/>
      <c r="N139" s="289"/>
      <c r="O139" s="289"/>
      <c r="P139" s="289"/>
      <c r="Q139" s="289"/>
      <c r="R139" s="290">
        <v>-97.286900000000003</v>
      </c>
    </row>
    <row r="140" spans="1:18">
      <c r="A140" s="287" t="s">
        <v>892</v>
      </c>
      <c r="B140" s="288" t="s">
        <v>2950</v>
      </c>
      <c r="C140" s="288" t="s">
        <v>1011</v>
      </c>
      <c r="D140" s="288" t="s">
        <v>1012</v>
      </c>
      <c r="E140" s="291" t="s">
        <v>238</v>
      </c>
      <c r="F140" s="292">
        <v>-97.286900000000003</v>
      </c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3">
        <v>-97.286900000000003</v>
      </c>
    </row>
    <row r="141" spans="1:18">
      <c r="A141" s="287" t="s">
        <v>892</v>
      </c>
      <c r="B141" s="288" t="s">
        <v>2950</v>
      </c>
      <c r="C141" s="288" t="s">
        <v>7820</v>
      </c>
      <c r="D141" s="288" t="s">
        <v>7821</v>
      </c>
      <c r="E141" s="287" t="s">
        <v>3</v>
      </c>
      <c r="F141" s="289">
        <v>1.89612</v>
      </c>
      <c r="G141" s="289"/>
      <c r="H141" s="289"/>
      <c r="I141" s="289"/>
      <c r="J141" s="289"/>
      <c r="K141" s="289"/>
      <c r="L141" s="289"/>
      <c r="M141" s="289"/>
      <c r="N141" s="289"/>
      <c r="O141" s="289"/>
      <c r="P141" s="289"/>
      <c r="Q141" s="289"/>
      <c r="R141" s="290">
        <v>1.89612</v>
      </c>
    </row>
    <row r="142" spans="1:18">
      <c r="A142" s="287" t="s">
        <v>892</v>
      </c>
      <c r="B142" s="288" t="s">
        <v>2950</v>
      </c>
      <c r="C142" s="288" t="s">
        <v>7820</v>
      </c>
      <c r="D142" s="288" t="s">
        <v>7821</v>
      </c>
      <c r="E142" s="291" t="s">
        <v>238</v>
      </c>
      <c r="F142" s="292">
        <v>1.89612</v>
      </c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3">
        <v>1.89612</v>
      </c>
    </row>
    <row r="143" spans="1:18">
      <c r="A143" s="287" t="s">
        <v>892</v>
      </c>
      <c r="B143" s="288" t="s">
        <v>2950</v>
      </c>
      <c r="C143" s="288" t="s">
        <v>7824</v>
      </c>
      <c r="D143" s="288" t="s">
        <v>7825</v>
      </c>
      <c r="E143" s="287" t="s">
        <v>3</v>
      </c>
      <c r="F143" s="289">
        <v>0.28315000000000001</v>
      </c>
      <c r="G143" s="289"/>
      <c r="H143" s="289"/>
      <c r="I143" s="289"/>
      <c r="J143" s="289"/>
      <c r="K143" s="289"/>
      <c r="L143" s="289"/>
      <c r="M143" s="289"/>
      <c r="N143" s="289"/>
      <c r="O143" s="289"/>
      <c r="P143" s="289"/>
      <c r="Q143" s="289"/>
      <c r="R143" s="290">
        <v>0.28315000000000001</v>
      </c>
    </row>
    <row r="144" spans="1:18">
      <c r="A144" s="287" t="s">
        <v>892</v>
      </c>
      <c r="B144" s="288" t="s">
        <v>2950</v>
      </c>
      <c r="C144" s="288" t="s">
        <v>7824</v>
      </c>
      <c r="D144" s="288" t="s">
        <v>7825</v>
      </c>
      <c r="E144" s="291" t="s">
        <v>238</v>
      </c>
      <c r="F144" s="292">
        <v>0.28315000000000001</v>
      </c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3">
        <v>0.28315000000000001</v>
      </c>
    </row>
    <row r="145" spans="1:18">
      <c r="A145" s="287" t="s">
        <v>892</v>
      </c>
      <c r="B145" s="288" t="s">
        <v>2950</v>
      </c>
      <c r="C145" s="288" t="s">
        <v>1017</v>
      </c>
      <c r="D145" s="288" t="s">
        <v>1018</v>
      </c>
      <c r="E145" s="287" t="s">
        <v>3</v>
      </c>
      <c r="F145" s="289">
        <v>-0.23333000000000001</v>
      </c>
      <c r="G145" s="289"/>
      <c r="H145" s="289"/>
      <c r="I145" s="289"/>
      <c r="J145" s="289"/>
      <c r="K145" s="289"/>
      <c r="L145" s="289"/>
      <c r="M145" s="289"/>
      <c r="N145" s="289"/>
      <c r="O145" s="289"/>
      <c r="P145" s="289"/>
      <c r="Q145" s="289"/>
      <c r="R145" s="290">
        <v>-0.23333000000000001</v>
      </c>
    </row>
    <row r="146" spans="1:18">
      <c r="A146" s="287" t="s">
        <v>892</v>
      </c>
      <c r="B146" s="288" t="s">
        <v>2950</v>
      </c>
      <c r="C146" s="288" t="s">
        <v>1017</v>
      </c>
      <c r="D146" s="288" t="s">
        <v>1018</v>
      </c>
      <c r="E146" s="291" t="s">
        <v>238</v>
      </c>
      <c r="F146" s="292">
        <v>-0.23333000000000001</v>
      </c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3">
        <v>-0.23333000000000001</v>
      </c>
    </row>
    <row r="147" spans="1:18">
      <c r="A147" s="287" t="s">
        <v>892</v>
      </c>
      <c r="B147" s="288" t="s">
        <v>2950</v>
      </c>
      <c r="C147" s="288" t="s">
        <v>1019</v>
      </c>
      <c r="D147" s="288" t="s">
        <v>1018</v>
      </c>
      <c r="E147" s="287" t="s">
        <v>3</v>
      </c>
      <c r="F147" s="289">
        <v>13.49213</v>
      </c>
      <c r="G147" s="289"/>
      <c r="H147" s="289"/>
      <c r="I147" s="289"/>
      <c r="J147" s="289"/>
      <c r="K147" s="289"/>
      <c r="L147" s="289"/>
      <c r="M147" s="289"/>
      <c r="N147" s="289"/>
      <c r="O147" s="289"/>
      <c r="P147" s="289"/>
      <c r="Q147" s="289"/>
      <c r="R147" s="290">
        <v>13.49213</v>
      </c>
    </row>
    <row r="148" spans="1:18">
      <c r="A148" s="287" t="s">
        <v>892</v>
      </c>
      <c r="B148" s="288" t="s">
        <v>2950</v>
      </c>
      <c r="C148" s="288" t="s">
        <v>1019</v>
      </c>
      <c r="D148" s="288" t="s">
        <v>1018</v>
      </c>
      <c r="E148" s="291" t="s">
        <v>238</v>
      </c>
      <c r="F148" s="292">
        <v>13.49213</v>
      </c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3">
        <v>13.49213</v>
      </c>
    </row>
    <row r="149" spans="1:18">
      <c r="A149" s="287" t="s">
        <v>892</v>
      </c>
      <c r="B149" s="288" t="s">
        <v>2950</v>
      </c>
      <c r="C149" s="288" t="s">
        <v>1020</v>
      </c>
      <c r="D149" s="288" t="s">
        <v>1021</v>
      </c>
      <c r="E149" s="287" t="s">
        <v>3</v>
      </c>
      <c r="F149" s="289">
        <v>-418.70011</v>
      </c>
      <c r="G149" s="289"/>
      <c r="H149" s="289"/>
      <c r="I149" s="289"/>
      <c r="J149" s="289"/>
      <c r="K149" s="289"/>
      <c r="L149" s="289"/>
      <c r="M149" s="289"/>
      <c r="N149" s="289"/>
      <c r="O149" s="289"/>
      <c r="P149" s="289"/>
      <c r="Q149" s="289"/>
      <c r="R149" s="290">
        <v>-418.70011</v>
      </c>
    </row>
    <row r="150" spans="1:18">
      <c r="A150" s="287" t="s">
        <v>892</v>
      </c>
      <c r="B150" s="288" t="s">
        <v>2950</v>
      </c>
      <c r="C150" s="288" t="s">
        <v>1020</v>
      </c>
      <c r="D150" s="288" t="s">
        <v>1021</v>
      </c>
      <c r="E150" s="291" t="s">
        <v>238</v>
      </c>
      <c r="F150" s="292">
        <v>-418.70011</v>
      </c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3">
        <v>-418.70011</v>
      </c>
    </row>
    <row r="151" spans="1:18">
      <c r="A151" s="287" t="s">
        <v>892</v>
      </c>
      <c r="B151" s="288" t="s">
        <v>2950</v>
      </c>
      <c r="C151" s="288" t="s">
        <v>1022</v>
      </c>
      <c r="D151" s="288" t="s">
        <v>1023</v>
      </c>
      <c r="E151" s="287" t="s">
        <v>3</v>
      </c>
      <c r="F151" s="289">
        <v>-20.75093</v>
      </c>
      <c r="G151" s="289"/>
      <c r="H151" s="289"/>
      <c r="I151" s="289"/>
      <c r="J151" s="289"/>
      <c r="K151" s="289"/>
      <c r="L151" s="289"/>
      <c r="M151" s="289"/>
      <c r="N151" s="289"/>
      <c r="O151" s="289"/>
      <c r="P151" s="289"/>
      <c r="Q151" s="289"/>
      <c r="R151" s="290">
        <v>-20.75093</v>
      </c>
    </row>
    <row r="152" spans="1:18">
      <c r="A152" s="287" t="s">
        <v>892</v>
      </c>
      <c r="B152" s="288" t="s">
        <v>2950</v>
      </c>
      <c r="C152" s="288" t="s">
        <v>1022</v>
      </c>
      <c r="D152" s="288" t="s">
        <v>1023</v>
      </c>
      <c r="E152" s="291" t="s">
        <v>238</v>
      </c>
      <c r="F152" s="292">
        <v>-20.75093</v>
      </c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3">
        <v>-20.75093</v>
      </c>
    </row>
    <row r="153" spans="1:18">
      <c r="A153" s="287" t="s">
        <v>892</v>
      </c>
      <c r="B153" s="288" t="s">
        <v>2950</v>
      </c>
      <c r="C153" s="288" t="s">
        <v>1026</v>
      </c>
      <c r="D153" s="288" t="s">
        <v>1027</v>
      </c>
      <c r="E153" s="287" t="s">
        <v>3</v>
      </c>
      <c r="F153" s="289">
        <v>-38.446930000000002</v>
      </c>
      <c r="G153" s="289"/>
      <c r="H153" s="289"/>
      <c r="I153" s="289"/>
      <c r="J153" s="289"/>
      <c r="K153" s="289"/>
      <c r="L153" s="289"/>
      <c r="M153" s="289"/>
      <c r="N153" s="289"/>
      <c r="O153" s="289"/>
      <c r="P153" s="289"/>
      <c r="Q153" s="289"/>
      <c r="R153" s="290">
        <v>-38.446930000000002</v>
      </c>
    </row>
    <row r="154" spans="1:18">
      <c r="A154" s="287" t="s">
        <v>892</v>
      </c>
      <c r="B154" s="288" t="s">
        <v>2950</v>
      </c>
      <c r="C154" s="288" t="s">
        <v>1026</v>
      </c>
      <c r="D154" s="288" t="s">
        <v>1027</v>
      </c>
      <c r="E154" s="291" t="s">
        <v>238</v>
      </c>
      <c r="F154" s="292">
        <v>-38.446930000000002</v>
      </c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3">
        <v>-38.446930000000002</v>
      </c>
    </row>
    <row r="155" spans="1:18">
      <c r="A155" s="287" t="s">
        <v>892</v>
      </c>
      <c r="B155" s="288" t="s">
        <v>2950</v>
      </c>
      <c r="C155" s="288" t="s">
        <v>1028</v>
      </c>
      <c r="D155" s="288" t="s">
        <v>1029</v>
      </c>
      <c r="E155" s="287" t="s">
        <v>3</v>
      </c>
      <c r="F155" s="289">
        <v>-5.8546500000000004</v>
      </c>
      <c r="G155" s="289"/>
      <c r="H155" s="289"/>
      <c r="I155" s="289"/>
      <c r="J155" s="289"/>
      <c r="K155" s="289"/>
      <c r="L155" s="289"/>
      <c r="M155" s="289"/>
      <c r="N155" s="289"/>
      <c r="O155" s="289"/>
      <c r="P155" s="289"/>
      <c r="Q155" s="289"/>
      <c r="R155" s="290">
        <v>-5.8546500000000004</v>
      </c>
    </row>
    <row r="156" spans="1:18">
      <c r="A156" s="287" t="s">
        <v>892</v>
      </c>
      <c r="B156" s="288" t="s">
        <v>2950</v>
      </c>
      <c r="C156" s="288" t="s">
        <v>1028</v>
      </c>
      <c r="D156" s="288" t="s">
        <v>1029</v>
      </c>
      <c r="E156" s="291" t="s">
        <v>238</v>
      </c>
      <c r="F156" s="292">
        <v>-5.8546500000000004</v>
      </c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3">
        <v>-5.8546500000000004</v>
      </c>
    </row>
    <row r="157" spans="1:18">
      <c r="A157" s="287" t="s">
        <v>892</v>
      </c>
      <c r="B157" s="288" t="s">
        <v>2950</v>
      </c>
      <c r="C157" s="288" t="s">
        <v>1030</v>
      </c>
      <c r="D157" s="288" t="s">
        <v>1031</v>
      </c>
      <c r="E157" s="287" t="s">
        <v>3</v>
      </c>
      <c r="F157" s="289">
        <v>-679.28697999999997</v>
      </c>
      <c r="G157" s="289"/>
      <c r="H157" s="289"/>
      <c r="I157" s="289"/>
      <c r="J157" s="289"/>
      <c r="K157" s="289"/>
      <c r="L157" s="289"/>
      <c r="M157" s="289"/>
      <c r="N157" s="289"/>
      <c r="O157" s="289"/>
      <c r="P157" s="289"/>
      <c r="Q157" s="289"/>
      <c r="R157" s="290">
        <v>-679.28697999999997</v>
      </c>
    </row>
    <row r="158" spans="1:18">
      <c r="A158" s="287" t="s">
        <v>892</v>
      </c>
      <c r="B158" s="288" t="s">
        <v>2950</v>
      </c>
      <c r="C158" s="288" t="s">
        <v>1030</v>
      </c>
      <c r="D158" s="288" t="s">
        <v>1031</v>
      </c>
      <c r="E158" s="291" t="s">
        <v>238</v>
      </c>
      <c r="F158" s="292">
        <v>-679.28697999999997</v>
      </c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3">
        <v>-679.28697999999997</v>
      </c>
    </row>
    <row r="159" spans="1:18">
      <c r="A159" s="287" t="s">
        <v>892</v>
      </c>
      <c r="B159" s="288" t="s">
        <v>2950</v>
      </c>
      <c r="C159" s="288" t="s">
        <v>7852</v>
      </c>
      <c r="D159" s="288" t="s">
        <v>7853</v>
      </c>
      <c r="E159" s="287" t="s">
        <v>3</v>
      </c>
      <c r="F159" s="289">
        <v>-377.36516999999998</v>
      </c>
      <c r="G159" s="289"/>
      <c r="H159" s="289"/>
      <c r="I159" s="289"/>
      <c r="J159" s="289"/>
      <c r="K159" s="289"/>
      <c r="L159" s="289"/>
      <c r="M159" s="289"/>
      <c r="N159" s="289"/>
      <c r="O159" s="289"/>
      <c r="P159" s="289"/>
      <c r="Q159" s="289"/>
      <c r="R159" s="290">
        <v>-377.36516999999998</v>
      </c>
    </row>
    <row r="160" spans="1:18">
      <c r="A160" s="287" t="s">
        <v>892</v>
      </c>
      <c r="B160" s="288" t="s">
        <v>2950</v>
      </c>
      <c r="C160" s="288" t="s">
        <v>7852</v>
      </c>
      <c r="D160" s="288" t="s">
        <v>7853</v>
      </c>
      <c r="E160" s="291" t="s">
        <v>238</v>
      </c>
      <c r="F160" s="292">
        <v>-377.36516999999998</v>
      </c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3">
        <v>-377.36516999999998</v>
      </c>
    </row>
    <row r="161" spans="1:18">
      <c r="A161" s="287" t="s">
        <v>892</v>
      </c>
      <c r="B161" s="288" t="s">
        <v>2950</v>
      </c>
      <c r="C161" s="288" t="s">
        <v>1032</v>
      </c>
      <c r="D161" s="288" t="s">
        <v>1033</v>
      </c>
      <c r="E161" s="287" t="s">
        <v>3</v>
      </c>
      <c r="F161" s="289">
        <v>-10.8088</v>
      </c>
      <c r="G161" s="289"/>
      <c r="H161" s="289"/>
      <c r="I161" s="289"/>
      <c r="J161" s="289"/>
      <c r="K161" s="289"/>
      <c r="L161" s="289"/>
      <c r="M161" s="289"/>
      <c r="N161" s="289"/>
      <c r="O161" s="289"/>
      <c r="P161" s="289"/>
      <c r="Q161" s="289"/>
      <c r="R161" s="290">
        <v>-10.8088</v>
      </c>
    </row>
    <row r="162" spans="1:18">
      <c r="A162" s="287" t="s">
        <v>892</v>
      </c>
      <c r="B162" s="288" t="s">
        <v>2950</v>
      </c>
      <c r="C162" s="288" t="s">
        <v>1032</v>
      </c>
      <c r="D162" s="288" t="s">
        <v>1033</v>
      </c>
      <c r="E162" s="291" t="s">
        <v>238</v>
      </c>
      <c r="F162" s="292">
        <v>-10.8088</v>
      </c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3">
        <v>-10.8088</v>
      </c>
    </row>
    <row r="163" spans="1:18">
      <c r="A163" s="287" t="s">
        <v>892</v>
      </c>
      <c r="B163" s="288" t="s">
        <v>2950</v>
      </c>
      <c r="C163" s="288" t="s">
        <v>1034</v>
      </c>
      <c r="D163" s="288" t="s">
        <v>1035</v>
      </c>
      <c r="E163" s="287" t="s">
        <v>3</v>
      </c>
      <c r="F163" s="289">
        <v>-345.85404</v>
      </c>
      <c r="G163" s="289"/>
      <c r="H163" s="289"/>
      <c r="I163" s="289"/>
      <c r="J163" s="289"/>
      <c r="K163" s="289"/>
      <c r="L163" s="289"/>
      <c r="M163" s="289"/>
      <c r="N163" s="289"/>
      <c r="O163" s="289"/>
      <c r="P163" s="289"/>
      <c r="Q163" s="289"/>
      <c r="R163" s="290">
        <v>-345.85404</v>
      </c>
    </row>
    <row r="164" spans="1:18">
      <c r="A164" s="287" t="s">
        <v>892</v>
      </c>
      <c r="B164" s="288" t="s">
        <v>2950</v>
      </c>
      <c r="C164" s="288" t="s">
        <v>1034</v>
      </c>
      <c r="D164" s="288" t="s">
        <v>1035</v>
      </c>
      <c r="E164" s="291" t="s">
        <v>238</v>
      </c>
      <c r="F164" s="292">
        <v>-345.85404</v>
      </c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3">
        <v>-345.85404</v>
      </c>
    </row>
    <row r="165" spans="1:18">
      <c r="A165" s="287" t="s">
        <v>892</v>
      </c>
      <c r="B165" s="288" t="s">
        <v>2950</v>
      </c>
      <c r="C165" s="288" t="s">
        <v>1036</v>
      </c>
      <c r="D165" s="288" t="s">
        <v>1037</v>
      </c>
      <c r="E165" s="287" t="s">
        <v>3</v>
      </c>
      <c r="F165" s="289">
        <v>-2013.7228600000001</v>
      </c>
      <c r="G165" s="289"/>
      <c r="H165" s="289"/>
      <c r="I165" s="289"/>
      <c r="J165" s="289"/>
      <c r="K165" s="289"/>
      <c r="L165" s="289"/>
      <c r="M165" s="289"/>
      <c r="N165" s="289"/>
      <c r="O165" s="289"/>
      <c r="P165" s="289"/>
      <c r="Q165" s="289"/>
      <c r="R165" s="290">
        <v>-2013.7228600000001</v>
      </c>
    </row>
    <row r="166" spans="1:18">
      <c r="A166" s="287" t="s">
        <v>892</v>
      </c>
      <c r="B166" s="288" t="s">
        <v>2950</v>
      </c>
      <c r="C166" s="288" t="s">
        <v>1036</v>
      </c>
      <c r="D166" s="288" t="s">
        <v>1037</v>
      </c>
      <c r="E166" s="291" t="s">
        <v>238</v>
      </c>
      <c r="F166" s="292">
        <v>-2013.7228600000001</v>
      </c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3">
        <v>-2013.7228600000001</v>
      </c>
    </row>
    <row r="167" spans="1:18">
      <c r="A167" s="287" t="s">
        <v>892</v>
      </c>
      <c r="B167" s="288" t="s">
        <v>2950</v>
      </c>
      <c r="C167" s="288" t="s">
        <v>1038</v>
      </c>
      <c r="D167" s="288" t="s">
        <v>1039</v>
      </c>
      <c r="E167" s="287" t="s">
        <v>3</v>
      </c>
      <c r="F167" s="289">
        <v>-564.44671000000005</v>
      </c>
      <c r="G167" s="289"/>
      <c r="H167" s="289"/>
      <c r="I167" s="289"/>
      <c r="J167" s="289"/>
      <c r="K167" s="289"/>
      <c r="L167" s="289"/>
      <c r="M167" s="289"/>
      <c r="N167" s="289"/>
      <c r="O167" s="289"/>
      <c r="P167" s="289"/>
      <c r="Q167" s="289"/>
      <c r="R167" s="290">
        <v>-564.44671000000005</v>
      </c>
    </row>
    <row r="168" spans="1:18">
      <c r="A168" s="287" t="s">
        <v>892</v>
      </c>
      <c r="B168" s="288" t="s">
        <v>2950</v>
      </c>
      <c r="C168" s="288" t="s">
        <v>1038</v>
      </c>
      <c r="D168" s="288" t="s">
        <v>1039</v>
      </c>
      <c r="E168" s="291" t="s">
        <v>238</v>
      </c>
      <c r="F168" s="292">
        <v>-564.44671000000005</v>
      </c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3">
        <v>-564.44671000000005</v>
      </c>
    </row>
    <row r="169" spans="1:18">
      <c r="A169" s="287" t="s">
        <v>892</v>
      </c>
      <c r="B169" s="288" t="s">
        <v>2950</v>
      </c>
      <c r="C169" s="288" t="s">
        <v>1040</v>
      </c>
      <c r="D169" s="288" t="s">
        <v>1041</v>
      </c>
      <c r="E169" s="287" t="s">
        <v>3</v>
      </c>
      <c r="F169" s="289">
        <v>-416.24234999999999</v>
      </c>
      <c r="G169" s="289"/>
      <c r="H169" s="289"/>
      <c r="I169" s="289"/>
      <c r="J169" s="289"/>
      <c r="K169" s="289"/>
      <c r="L169" s="289"/>
      <c r="M169" s="289"/>
      <c r="N169" s="289"/>
      <c r="O169" s="289"/>
      <c r="P169" s="289"/>
      <c r="Q169" s="289"/>
      <c r="R169" s="290">
        <v>-416.24234999999999</v>
      </c>
    </row>
    <row r="170" spans="1:18">
      <c r="A170" s="287" t="s">
        <v>892</v>
      </c>
      <c r="B170" s="288" t="s">
        <v>2950</v>
      </c>
      <c r="C170" s="288" t="s">
        <v>1040</v>
      </c>
      <c r="D170" s="288" t="s">
        <v>1041</v>
      </c>
      <c r="E170" s="291" t="s">
        <v>238</v>
      </c>
      <c r="F170" s="292">
        <v>-416.24234999999999</v>
      </c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3">
        <v>-416.24234999999999</v>
      </c>
    </row>
    <row r="171" spans="1:18">
      <c r="A171" s="287" t="s">
        <v>892</v>
      </c>
      <c r="B171" s="288" t="s">
        <v>2950</v>
      </c>
      <c r="C171" s="288" t="s">
        <v>1042</v>
      </c>
      <c r="D171" s="288" t="s">
        <v>1043</v>
      </c>
      <c r="E171" s="287" t="s">
        <v>3</v>
      </c>
      <c r="F171" s="289">
        <v>-160.09321</v>
      </c>
      <c r="G171" s="289"/>
      <c r="H171" s="289"/>
      <c r="I171" s="289"/>
      <c r="J171" s="289"/>
      <c r="K171" s="289"/>
      <c r="L171" s="289"/>
      <c r="M171" s="289"/>
      <c r="N171" s="289"/>
      <c r="O171" s="289"/>
      <c r="P171" s="289"/>
      <c r="Q171" s="289"/>
      <c r="R171" s="290">
        <v>-160.09321</v>
      </c>
    </row>
    <row r="172" spans="1:18">
      <c r="A172" s="287" t="s">
        <v>892</v>
      </c>
      <c r="B172" s="288" t="s">
        <v>2950</v>
      </c>
      <c r="C172" s="288" t="s">
        <v>1042</v>
      </c>
      <c r="D172" s="288" t="s">
        <v>1043</v>
      </c>
      <c r="E172" s="291" t="s">
        <v>238</v>
      </c>
      <c r="F172" s="292">
        <v>-160.09321</v>
      </c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3">
        <v>-160.09321</v>
      </c>
    </row>
    <row r="173" spans="1:18">
      <c r="A173" s="287" t="s">
        <v>892</v>
      </c>
      <c r="B173" s="288" t="s">
        <v>2950</v>
      </c>
      <c r="C173" s="288" t="s">
        <v>1044</v>
      </c>
      <c r="D173" s="288" t="s">
        <v>1045</v>
      </c>
      <c r="E173" s="287" t="s">
        <v>3</v>
      </c>
      <c r="F173" s="289">
        <v>-161.18151</v>
      </c>
      <c r="G173" s="289"/>
      <c r="H173" s="289"/>
      <c r="I173" s="289"/>
      <c r="J173" s="289"/>
      <c r="K173" s="289"/>
      <c r="L173" s="289"/>
      <c r="M173" s="289"/>
      <c r="N173" s="289"/>
      <c r="O173" s="289"/>
      <c r="P173" s="289"/>
      <c r="Q173" s="289"/>
      <c r="R173" s="290">
        <v>-161.18151</v>
      </c>
    </row>
    <row r="174" spans="1:18">
      <c r="A174" s="287" t="s">
        <v>892</v>
      </c>
      <c r="B174" s="288" t="s">
        <v>2950</v>
      </c>
      <c r="C174" s="288" t="s">
        <v>1044</v>
      </c>
      <c r="D174" s="288" t="s">
        <v>1045</v>
      </c>
      <c r="E174" s="291" t="s">
        <v>238</v>
      </c>
      <c r="F174" s="292">
        <v>-161.18151</v>
      </c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3">
        <v>-161.18151</v>
      </c>
    </row>
    <row r="175" spans="1:18">
      <c r="A175" s="287" t="s">
        <v>892</v>
      </c>
      <c r="B175" s="288" t="s">
        <v>2950</v>
      </c>
      <c r="C175" s="288" t="s">
        <v>1046</v>
      </c>
      <c r="D175" s="288" t="s">
        <v>1047</v>
      </c>
      <c r="E175" s="287" t="s">
        <v>3</v>
      </c>
      <c r="F175" s="289">
        <v>-1.0489999999999999E-2</v>
      </c>
      <c r="G175" s="289"/>
      <c r="H175" s="289"/>
      <c r="I175" s="289"/>
      <c r="J175" s="289"/>
      <c r="K175" s="289"/>
      <c r="L175" s="289"/>
      <c r="M175" s="289"/>
      <c r="N175" s="289"/>
      <c r="O175" s="289"/>
      <c r="P175" s="289"/>
      <c r="Q175" s="289"/>
      <c r="R175" s="290">
        <v>-1.0489999999999999E-2</v>
      </c>
    </row>
    <row r="176" spans="1:18">
      <c r="A176" s="287" t="s">
        <v>892</v>
      </c>
      <c r="B176" s="288" t="s">
        <v>2950</v>
      </c>
      <c r="C176" s="288" t="s">
        <v>1046</v>
      </c>
      <c r="D176" s="288" t="s">
        <v>1047</v>
      </c>
      <c r="E176" s="291" t="s">
        <v>238</v>
      </c>
      <c r="F176" s="292">
        <v>-1.0489999999999999E-2</v>
      </c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3">
        <v>-1.0489999999999999E-2</v>
      </c>
    </row>
    <row r="177" spans="1:18">
      <c r="A177" s="287" t="s">
        <v>892</v>
      </c>
      <c r="B177" s="288" t="s">
        <v>2950</v>
      </c>
      <c r="C177" s="288" t="s">
        <v>7877</v>
      </c>
      <c r="D177" s="288" t="s">
        <v>7878</v>
      </c>
      <c r="E177" s="287" t="s">
        <v>3</v>
      </c>
      <c r="F177" s="289">
        <v>-1.94424</v>
      </c>
      <c r="G177" s="289"/>
      <c r="H177" s="289"/>
      <c r="I177" s="289"/>
      <c r="J177" s="289"/>
      <c r="K177" s="289"/>
      <c r="L177" s="289"/>
      <c r="M177" s="289"/>
      <c r="N177" s="289"/>
      <c r="O177" s="289"/>
      <c r="P177" s="289"/>
      <c r="Q177" s="289"/>
      <c r="R177" s="290">
        <v>-1.94424</v>
      </c>
    </row>
    <row r="178" spans="1:18">
      <c r="A178" s="287" t="s">
        <v>892</v>
      </c>
      <c r="B178" s="288" t="s">
        <v>2950</v>
      </c>
      <c r="C178" s="288" t="s">
        <v>7877</v>
      </c>
      <c r="D178" s="288" t="s">
        <v>7878</v>
      </c>
      <c r="E178" s="291" t="s">
        <v>238</v>
      </c>
      <c r="F178" s="292">
        <v>-1.94424</v>
      </c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3">
        <v>-1.94424</v>
      </c>
    </row>
    <row r="179" spans="1:18">
      <c r="A179" s="287" t="s">
        <v>892</v>
      </c>
      <c r="B179" s="288" t="s">
        <v>2950</v>
      </c>
      <c r="C179" s="288" t="s">
        <v>1049</v>
      </c>
      <c r="D179" s="288" t="s">
        <v>1050</v>
      </c>
      <c r="E179" s="287" t="s">
        <v>3</v>
      </c>
      <c r="F179" s="289">
        <v>-516.31686000000002</v>
      </c>
      <c r="G179" s="289"/>
      <c r="H179" s="289"/>
      <c r="I179" s="289"/>
      <c r="J179" s="289"/>
      <c r="K179" s="289"/>
      <c r="L179" s="289"/>
      <c r="M179" s="289"/>
      <c r="N179" s="289"/>
      <c r="O179" s="289"/>
      <c r="P179" s="289"/>
      <c r="Q179" s="289"/>
      <c r="R179" s="290">
        <v>-516.31686000000002</v>
      </c>
    </row>
    <row r="180" spans="1:18">
      <c r="A180" s="287" t="s">
        <v>892</v>
      </c>
      <c r="B180" s="288" t="s">
        <v>2950</v>
      </c>
      <c r="C180" s="288" t="s">
        <v>1049</v>
      </c>
      <c r="D180" s="288" t="s">
        <v>1050</v>
      </c>
      <c r="E180" s="291" t="s">
        <v>238</v>
      </c>
      <c r="F180" s="292">
        <v>-516.31686000000002</v>
      </c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3">
        <v>-516.31686000000002</v>
      </c>
    </row>
    <row r="181" spans="1:18">
      <c r="A181" s="287" t="s">
        <v>892</v>
      </c>
      <c r="B181" s="288" t="s">
        <v>2950</v>
      </c>
      <c r="C181" s="288" t="s">
        <v>1053</v>
      </c>
      <c r="D181" s="288" t="s">
        <v>1054</v>
      </c>
      <c r="E181" s="287" t="s">
        <v>3</v>
      </c>
      <c r="F181" s="289">
        <v>-1293.70994</v>
      </c>
      <c r="G181" s="289"/>
      <c r="H181" s="289"/>
      <c r="I181" s="289"/>
      <c r="J181" s="289"/>
      <c r="K181" s="289"/>
      <c r="L181" s="289"/>
      <c r="M181" s="289"/>
      <c r="N181" s="289"/>
      <c r="O181" s="289"/>
      <c r="P181" s="289"/>
      <c r="Q181" s="289"/>
      <c r="R181" s="290">
        <v>-1293.70994</v>
      </c>
    </row>
    <row r="182" spans="1:18">
      <c r="A182" s="287" t="s">
        <v>892</v>
      </c>
      <c r="B182" s="288" t="s">
        <v>2950</v>
      </c>
      <c r="C182" s="288" t="s">
        <v>1053</v>
      </c>
      <c r="D182" s="288" t="s">
        <v>1054</v>
      </c>
      <c r="E182" s="291" t="s">
        <v>238</v>
      </c>
      <c r="F182" s="292">
        <v>-1293.70994</v>
      </c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3">
        <v>-1293.70994</v>
      </c>
    </row>
    <row r="183" spans="1:18">
      <c r="A183" s="287" t="s">
        <v>892</v>
      </c>
      <c r="B183" s="288" t="s">
        <v>2950</v>
      </c>
      <c r="C183" s="288" t="s">
        <v>1055</v>
      </c>
      <c r="D183" s="288" t="s">
        <v>1056</v>
      </c>
      <c r="E183" s="287" t="s">
        <v>3</v>
      </c>
      <c r="F183" s="289">
        <v>-427.85424</v>
      </c>
      <c r="G183" s="289"/>
      <c r="H183" s="289"/>
      <c r="I183" s="289"/>
      <c r="J183" s="289"/>
      <c r="K183" s="289"/>
      <c r="L183" s="289"/>
      <c r="M183" s="289"/>
      <c r="N183" s="289"/>
      <c r="O183" s="289"/>
      <c r="P183" s="289"/>
      <c r="Q183" s="289"/>
      <c r="R183" s="290">
        <v>-427.85424</v>
      </c>
    </row>
    <row r="184" spans="1:18">
      <c r="A184" s="287" t="s">
        <v>892</v>
      </c>
      <c r="B184" s="288" t="s">
        <v>2950</v>
      </c>
      <c r="C184" s="288" t="s">
        <v>1055</v>
      </c>
      <c r="D184" s="288" t="s">
        <v>1056</v>
      </c>
      <c r="E184" s="291" t="s">
        <v>238</v>
      </c>
      <c r="F184" s="292">
        <v>-427.85424</v>
      </c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3">
        <v>-427.85424</v>
      </c>
    </row>
    <row r="185" spans="1:18">
      <c r="A185" s="287" t="s">
        <v>892</v>
      </c>
      <c r="B185" s="288" t="s">
        <v>2950</v>
      </c>
      <c r="C185" s="288" t="s">
        <v>3070</v>
      </c>
      <c r="D185" s="288" t="s">
        <v>3071</v>
      </c>
      <c r="E185" s="287" t="s">
        <v>3</v>
      </c>
      <c r="F185" s="289">
        <v>-135.52184</v>
      </c>
      <c r="G185" s="289"/>
      <c r="H185" s="289"/>
      <c r="I185" s="289"/>
      <c r="J185" s="289"/>
      <c r="K185" s="289"/>
      <c r="L185" s="289"/>
      <c r="M185" s="289"/>
      <c r="N185" s="289"/>
      <c r="O185" s="289"/>
      <c r="P185" s="289"/>
      <c r="Q185" s="289"/>
      <c r="R185" s="290">
        <v>-135.52184</v>
      </c>
    </row>
    <row r="186" spans="1:18">
      <c r="A186" s="287" t="s">
        <v>892</v>
      </c>
      <c r="B186" s="288" t="s">
        <v>2950</v>
      </c>
      <c r="C186" s="288" t="s">
        <v>3070</v>
      </c>
      <c r="D186" s="288" t="s">
        <v>3071</v>
      </c>
      <c r="E186" s="291" t="s">
        <v>238</v>
      </c>
      <c r="F186" s="292">
        <v>-135.52184</v>
      </c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3">
        <v>-135.52184</v>
      </c>
    </row>
    <row r="187" spans="1:18">
      <c r="A187" s="287" t="s">
        <v>892</v>
      </c>
      <c r="B187" s="288" t="s">
        <v>2950</v>
      </c>
      <c r="C187" s="288" t="s">
        <v>1059</v>
      </c>
      <c r="D187" s="288" t="s">
        <v>1060</v>
      </c>
      <c r="E187" s="287" t="s">
        <v>3</v>
      </c>
      <c r="F187" s="289">
        <v>-97.251000000000005</v>
      </c>
      <c r="G187" s="289"/>
      <c r="H187" s="289"/>
      <c r="I187" s="289"/>
      <c r="J187" s="289"/>
      <c r="K187" s="289"/>
      <c r="L187" s="289"/>
      <c r="M187" s="289"/>
      <c r="N187" s="289"/>
      <c r="O187" s="289"/>
      <c r="P187" s="289"/>
      <c r="Q187" s="289"/>
      <c r="R187" s="290">
        <v>-97.251000000000005</v>
      </c>
    </row>
    <row r="188" spans="1:18">
      <c r="A188" s="287" t="s">
        <v>892</v>
      </c>
      <c r="B188" s="288" t="s">
        <v>2950</v>
      </c>
      <c r="C188" s="288" t="s">
        <v>1059</v>
      </c>
      <c r="D188" s="288" t="s">
        <v>1060</v>
      </c>
      <c r="E188" s="291" t="s">
        <v>238</v>
      </c>
      <c r="F188" s="292">
        <v>-97.251000000000005</v>
      </c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3">
        <v>-97.251000000000005</v>
      </c>
    </row>
    <row r="189" spans="1:18">
      <c r="A189" s="287" t="s">
        <v>892</v>
      </c>
      <c r="B189" s="288" t="s">
        <v>2950</v>
      </c>
      <c r="C189" s="288" t="s">
        <v>1061</v>
      </c>
      <c r="D189" s="288" t="s">
        <v>1062</v>
      </c>
      <c r="E189" s="287" t="s">
        <v>3</v>
      </c>
      <c r="F189" s="289">
        <v>-28.963909999999998</v>
      </c>
      <c r="G189" s="289"/>
      <c r="H189" s="289"/>
      <c r="I189" s="289"/>
      <c r="J189" s="289"/>
      <c r="K189" s="289"/>
      <c r="L189" s="289"/>
      <c r="M189" s="289"/>
      <c r="N189" s="289"/>
      <c r="O189" s="289"/>
      <c r="P189" s="289"/>
      <c r="Q189" s="289"/>
      <c r="R189" s="290">
        <v>-28.963909999999998</v>
      </c>
    </row>
    <row r="190" spans="1:18">
      <c r="A190" s="287" t="s">
        <v>892</v>
      </c>
      <c r="B190" s="288" t="s">
        <v>2950</v>
      </c>
      <c r="C190" s="288" t="s">
        <v>1061</v>
      </c>
      <c r="D190" s="288" t="s">
        <v>1062</v>
      </c>
      <c r="E190" s="291" t="s">
        <v>238</v>
      </c>
      <c r="F190" s="292">
        <v>-28.963909999999998</v>
      </c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3">
        <v>-28.963909999999998</v>
      </c>
    </row>
    <row r="191" spans="1:18">
      <c r="A191" s="287" t="s">
        <v>892</v>
      </c>
      <c r="B191" s="288" t="s">
        <v>2950</v>
      </c>
      <c r="C191" s="288" t="s">
        <v>1063</v>
      </c>
      <c r="D191" s="288" t="s">
        <v>1064</v>
      </c>
      <c r="E191" s="287" t="s">
        <v>3</v>
      </c>
      <c r="F191" s="289">
        <v>-485.15897000000001</v>
      </c>
      <c r="G191" s="289"/>
      <c r="H191" s="289"/>
      <c r="I191" s="289"/>
      <c r="J191" s="289"/>
      <c r="K191" s="289"/>
      <c r="L191" s="289"/>
      <c r="M191" s="289"/>
      <c r="N191" s="289"/>
      <c r="O191" s="289"/>
      <c r="P191" s="289"/>
      <c r="Q191" s="289"/>
      <c r="R191" s="290">
        <v>-485.15897000000001</v>
      </c>
    </row>
    <row r="192" spans="1:18">
      <c r="A192" s="287" t="s">
        <v>892</v>
      </c>
      <c r="B192" s="288" t="s">
        <v>2950</v>
      </c>
      <c r="C192" s="288" t="s">
        <v>1063</v>
      </c>
      <c r="D192" s="288" t="s">
        <v>1064</v>
      </c>
      <c r="E192" s="291" t="s">
        <v>238</v>
      </c>
      <c r="F192" s="292">
        <v>-485.15897000000001</v>
      </c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3">
        <v>-485.15897000000001</v>
      </c>
    </row>
    <row r="193" spans="1:18">
      <c r="A193" s="287" t="s">
        <v>892</v>
      </c>
      <c r="B193" s="288" t="s">
        <v>2950</v>
      </c>
      <c r="C193" s="288" t="s">
        <v>1065</v>
      </c>
      <c r="D193" s="288" t="s">
        <v>1066</v>
      </c>
      <c r="E193" s="287" t="s">
        <v>3</v>
      </c>
      <c r="F193" s="289">
        <v>-623.32865000000004</v>
      </c>
      <c r="G193" s="289"/>
      <c r="H193" s="289"/>
      <c r="I193" s="289"/>
      <c r="J193" s="289"/>
      <c r="K193" s="289"/>
      <c r="L193" s="289"/>
      <c r="M193" s="289"/>
      <c r="N193" s="289"/>
      <c r="O193" s="289"/>
      <c r="P193" s="289"/>
      <c r="Q193" s="289"/>
      <c r="R193" s="290">
        <v>-623.32865000000004</v>
      </c>
    </row>
    <row r="194" spans="1:18">
      <c r="A194" s="287" t="s">
        <v>892</v>
      </c>
      <c r="B194" s="288" t="s">
        <v>2950</v>
      </c>
      <c r="C194" s="288" t="s">
        <v>1065</v>
      </c>
      <c r="D194" s="288" t="s">
        <v>1066</v>
      </c>
      <c r="E194" s="291" t="s">
        <v>238</v>
      </c>
      <c r="F194" s="292">
        <v>-623.32865000000004</v>
      </c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3">
        <v>-623.32865000000004</v>
      </c>
    </row>
    <row r="195" spans="1:18">
      <c r="A195" s="287" t="s">
        <v>892</v>
      </c>
      <c r="B195" s="288" t="s">
        <v>2950</v>
      </c>
      <c r="C195" s="288" t="s">
        <v>1067</v>
      </c>
      <c r="D195" s="288" t="s">
        <v>1068</v>
      </c>
      <c r="E195" s="287" t="s">
        <v>3</v>
      </c>
      <c r="F195" s="289">
        <v>17929.690429999999</v>
      </c>
      <c r="G195" s="289"/>
      <c r="H195" s="289"/>
      <c r="I195" s="289"/>
      <c r="J195" s="289"/>
      <c r="K195" s="289"/>
      <c r="L195" s="289"/>
      <c r="M195" s="289"/>
      <c r="N195" s="289"/>
      <c r="O195" s="289"/>
      <c r="P195" s="289"/>
      <c r="Q195" s="289"/>
      <c r="R195" s="290">
        <v>17929.690429999999</v>
      </c>
    </row>
    <row r="196" spans="1:18">
      <c r="A196" s="287" t="s">
        <v>892</v>
      </c>
      <c r="B196" s="288" t="s">
        <v>2950</v>
      </c>
      <c r="C196" s="288" t="s">
        <v>1067</v>
      </c>
      <c r="D196" s="288" t="s">
        <v>1068</v>
      </c>
      <c r="E196" s="291" t="s">
        <v>238</v>
      </c>
      <c r="F196" s="292">
        <v>17929.690429999999</v>
      </c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3">
        <v>17929.690429999999</v>
      </c>
    </row>
    <row r="197" spans="1:18">
      <c r="A197" s="287" t="s">
        <v>892</v>
      </c>
      <c r="B197" s="288" t="s">
        <v>2950</v>
      </c>
      <c r="C197" s="288" t="s">
        <v>1069</v>
      </c>
      <c r="D197" s="288" t="s">
        <v>1070</v>
      </c>
      <c r="E197" s="287" t="s">
        <v>3</v>
      </c>
      <c r="F197" s="289">
        <v>-68085.449569999997</v>
      </c>
      <c r="G197" s="289"/>
      <c r="H197" s="289"/>
      <c r="I197" s="289"/>
      <c r="J197" s="289"/>
      <c r="K197" s="289"/>
      <c r="L197" s="289"/>
      <c r="M197" s="289"/>
      <c r="N197" s="289"/>
      <c r="O197" s="289"/>
      <c r="P197" s="289"/>
      <c r="Q197" s="289"/>
      <c r="R197" s="290">
        <v>-68085.449569999997</v>
      </c>
    </row>
    <row r="198" spans="1:18">
      <c r="A198" s="287" t="s">
        <v>892</v>
      </c>
      <c r="B198" s="288" t="s">
        <v>2950</v>
      </c>
      <c r="C198" s="288" t="s">
        <v>1069</v>
      </c>
      <c r="D198" s="288" t="s">
        <v>1070</v>
      </c>
      <c r="E198" s="291" t="s">
        <v>238</v>
      </c>
      <c r="F198" s="292">
        <v>-68085.449569999997</v>
      </c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3">
        <v>-68085.449569999997</v>
      </c>
    </row>
    <row r="199" spans="1:18">
      <c r="A199" s="287" t="s">
        <v>892</v>
      </c>
      <c r="B199" s="288" t="s">
        <v>2950</v>
      </c>
      <c r="C199" s="288" t="s">
        <v>1071</v>
      </c>
      <c r="D199" s="288" t="s">
        <v>1072</v>
      </c>
      <c r="E199" s="287" t="s">
        <v>3</v>
      </c>
      <c r="F199" s="289">
        <v>-906.62974999999994</v>
      </c>
      <c r="G199" s="289"/>
      <c r="H199" s="289"/>
      <c r="I199" s="289"/>
      <c r="J199" s="289"/>
      <c r="K199" s="289"/>
      <c r="L199" s="289"/>
      <c r="M199" s="289"/>
      <c r="N199" s="289"/>
      <c r="O199" s="289"/>
      <c r="P199" s="289"/>
      <c r="Q199" s="289"/>
      <c r="R199" s="290">
        <v>-906.62974999999994</v>
      </c>
    </row>
    <row r="200" spans="1:18">
      <c r="A200" s="287" t="s">
        <v>892</v>
      </c>
      <c r="B200" s="288" t="s">
        <v>2950</v>
      </c>
      <c r="C200" s="288" t="s">
        <v>1071</v>
      </c>
      <c r="D200" s="288" t="s">
        <v>1072</v>
      </c>
      <c r="E200" s="291" t="s">
        <v>238</v>
      </c>
      <c r="F200" s="292">
        <v>-906.62974999999994</v>
      </c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3">
        <v>-906.62974999999994</v>
      </c>
    </row>
    <row r="201" spans="1:18">
      <c r="A201" s="287" t="s">
        <v>892</v>
      </c>
      <c r="B201" s="288" t="s">
        <v>2950</v>
      </c>
      <c r="C201" s="288" t="s">
        <v>1073</v>
      </c>
      <c r="D201" s="288" t="s">
        <v>1072</v>
      </c>
      <c r="E201" s="287" t="s">
        <v>3</v>
      </c>
      <c r="F201" s="289">
        <v>-882.92436999999995</v>
      </c>
      <c r="G201" s="289"/>
      <c r="H201" s="289"/>
      <c r="I201" s="289"/>
      <c r="J201" s="289"/>
      <c r="K201" s="289"/>
      <c r="L201" s="289"/>
      <c r="M201" s="289"/>
      <c r="N201" s="289"/>
      <c r="O201" s="289"/>
      <c r="P201" s="289"/>
      <c r="Q201" s="289"/>
      <c r="R201" s="290">
        <v>-882.92436999999995</v>
      </c>
    </row>
    <row r="202" spans="1:18">
      <c r="A202" s="287" t="s">
        <v>892</v>
      </c>
      <c r="B202" s="288" t="s">
        <v>2950</v>
      </c>
      <c r="C202" s="288" t="s">
        <v>1073</v>
      </c>
      <c r="D202" s="288" t="s">
        <v>1072</v>
      </c>
      <c r="E202" s="291" t="s">
        <v>238</v>
      </c>
      <c r="F202" s="292">
        <v>-882.92436999999995</v>
      </c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3">
        <v>-882.92436999999995</v>
      </c>
    </row>
    <row r="203" spans="1:18">
      <c r="A203" s="287" t="s">
        <v>892</v>
      </c>
      <c r="B203" s="288" t="s">
        <v>2950</v>
      </c>
      <c r="C203" s="288" t="s">
        <v>1074</v>
      </c>
      <c r="D203" s="288" t="s">
        <v>1075</v>
      </c>
      <c r="E203" s="287" t="s">
        <v>3</v>
      </c>
      <c r="F203" s="289">
        <v>-54.207320000000003</v>
      </c>
      <c r="G203" s="289"/>
      <c r="H203" s="289"/>
      <c r="I203" s="289"/>
      <c r="J203" s="289"/>
      <c r="K203" s="289"/>
      <c r="L203" s="289"/>
      <c r="M203" s="289"/>
      <c r="N203" s="289"/>
      <c r="O203" s="289"/>
      <c r="P203" s="289"/>
      <c r="Q203" s="289"/>
      <c r="R203" s="290">
        <v>-54.207320000000003</v>
      </c>
    </row>
    <row r="204" spans="1:18">
      <c r="A204" s="287" t="s">
        <v>892</v>
      </c>
      <c r="B204" s="288" t="s">
        <v>2950</v>
      </c>
      <c r="C204" s="288" t="s">
        <v>1074</v>
      </c>
      <c r="D204" s="288" t="s">
        <v>1075</v>
      </c>
      <c r="E204" s="291" t="s">
        <v>238</v>
      </c>
      <c r="F204" s="292">
        <v>-54.207320000000003</v>
      </c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3">
        <v>-54.207320000000003</v>
      </c>
    </row>
    <row r="205" spans="1:18">
      <c r="A205" s="287" t="s">
        <v>892</v>
      </c>
      <c r="B205" s="288" t="s">
        <v>2950</v>
      </c>
      <c r="C205" s="288" t="s">
        <v>1076</v>
      </c>
      <c r="D205" s="288" t="s">
        <v>1077</v>
      </c>
      <c r="E205" s="287" t="s">
        <v>3</v>
      </c>
      <c r="F205" s="289">
        <v>-119171.6459</v>
      </c>
      <c r="G205" s="289"/>
      <c r="H205" s="289"/>
      <c r="I205" s="289"/>
      <c r="J205" s="289"/>
      <c r="K205" s="289"/>
      <c r="L205" s="289"/>
      <c r="M205" s="289"/>
      <c r="N205" s="289"/>
      <c r="O205" s="289"/>
      <c r="P205" s="289"/>
      <c r="Q205" s="289"/>
      <c r="R205" s="290">
        <v>-119171.6459</v>
      </c>
    </row>
    <row r="206" spans="1:18">
      <c r="A206" s="287" t="s">
        <v>892</v>
      </c>
      <c r="B206" s="288" t="s">
        <v>2950</v>
      </c>
      <c r="C206" s="288" t="s">
        <v>1076</v>
      </c>
      <c r="D206" s="288" t="s">
        <v>1077</v>
      </c>
      <c r="E206" s="291" t="s">
        <v>238</v>
      </c>
      <c r="F206" s="292">
        <v>-119171.6459</v>
      </c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3">
        <v>-119171.6459</v>
      </c>
    </row>
    <row r="207" spans="1:18">
      <c r="A207" s="287" t="s">
        <v>892</v>
      </c>
      <c r="B207" s="288" t="s">
        <v>2950</v>
      </c>
      <c r="C207" s="288" t="s">
        <v>1078</v>
      </c>
      <c r="D207" s="288" t="s">
        <v>1079</v>
      </c>
      <c r="E207" s="287" t="s">
        <v>3</v>
      </c>
      <c r="F207" s="289">
        <v>-3011.4866200000001</v>
      </c>
      <c r="G207" s="289"/>
      <c r="H207" s="289"/>
      <c r="I207" s="289"/>
      <c r="J207" s="289"/>
      <c r="K207" s="289"/>
      <c r="L207" s="289"/>
      <c r="M207" s="289"/>
      <c r="N207" s="289"/>
      <c r="O207" s="289"/>
      <c r="P207" s="289"/>
      <c r="Q207" s="289"/>
      <c r="R207" s="290">
        <v>-3011.4866200000001</v>
      </c>
    </row>
    <row r="208" spans="1:18">
      <c r="A208" s="287" t="s">
        <v>892</v>
      </c>
      <c r="B208" s="288" t="s">
        <v>2950</v>
      </c>
      <c r="C208" s="288" t="s">
        <v>1078</v>
      </c>
      <c r="D208" s="288" t="s">
        <v>1079</v>
      </c>
      <c r="E208" s="291" t="s">
        <v>238</v>
      </c>
      <c r="F208" s="292">
        <v>-3011.4866200000001</v>
      </c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3">
        <v>-3011.4866200000001</v>
      </c>
    </row>
    <row r="209" spans="1:18">
      <c r="A209" s="287" t="s">
        <v>892</v>
      </c>
      <c r="B209" s="288" t="s">
        <v>2950</v>
      </c>
      <c r="C209" s="288" t="s">
        <v>1080</v>
      </c>
      <c r="D209" s="288" t="s">
        <v>1081</v>
      </c>
      <c r="E209" s="287" t="s">
        <v>3</v>
      </c>
      <c r="F209" s="289">
        <v>-7768.2174100000002</v>
      </c>
      <c r="G209" s="289"/>
      <c r="H209" s="289"/>
      <c r="I209" s="289"/>
      <c r="J209" s="289"/>
      <c r="K209" s="289"/>
      <c r="L209" s="289"/>
      <c r="M209" s="289"/>
      <c r="N209" s="289"/>
      <c r="O209" s="289"/>
      <c r="P209" s="289"/>
      <c r="Q209" s="289"/>
      <c r="R209" s="290">
        <v>-7768.2174100000002</v>
      </c>
    </row>
    <row r="210" spans="1:18">
      <c r="A210" s="287" t="s">
        <v>892</v>
      </c>
      <c r="B210" s="288" t="s">
        <v>2950</v>
      </c>
      <c r="C210" s="288" t="s">
        <v>1080</v>
      </c>
      <c r="D210" s="288" t="s">
        <v>1081</v>
      </c>
      <c r="E210" s="291" t="s">
        <v>238</v>
      </c>
      <c r="F210" s="292">
        <v>-7768.2174100000002</v>
      </c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3">
        <v>-7768.2174100000002</v>
      </c>
    </row>
    <row r="211" spans="1:18">
      <c r="A211" s="287" t="s">
        <v>892</v>
      </c>
      <c r="B211" s="288" t="s">
        <v>2950</v>
      </c>
      <c r="C211" s="288" t="s">
        <v>1082</v>
      </c>
      <c r="D211" s="288" t="s">
        <v>1083</v>
      </c>
      <c r="E211" s="287" t="s">
        <v>3</v>
      </c>
      <c r="F211" s="289">
        <v>-416.04304999999999</v>
      </c>
      <c r="G211" s="289"/>
      <c r="H211" s="289"/>
      <c r="I211" s="289"/>
      <c r="J211" s="289"/>
      <c r="K211" s="289"/>
      <c r="L211" s="289"/>
      <c r="M211" s="289"/>
      <c r="N211" s="289"/>
      <c r="O211" s="289"/>
      <c r="P211" s="289"/>
      <c r="Q211" s="289"/>
      <c r="R211" s="290">
        <v>-416.04304999999999</v>
      </c>
    </row>
    <row r="212" spans="1:18">
      <c r="A212" s="287" t="s">
        <v>892</v>
      </c>
      <c r="B212" s="288" t="s">
        <v>2950</v>
      </c>
      <c r="C212" s="288" t="s">
        <v>1082</v>
      </c>
      <c r="D212" s="288" t="s">
        <v>1083</v>
      </c>
      <c r="E212" s="291" t="s">
        <v>238</v>
      </c>
      <c r="F212" s="292">
        <v>-416.04304999999999</v>
      </c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3">
        <v>-416.04304999999999</v>
      </c>
    </row>
    <row r="213" spans="1:18">
      <c r="A213" s="287" t="s">
        <v>892</v>
      </c>
      <c r="B213" s="288" t="s">
        <v>2950</v>
      </c>
      <c r="C213" s="288" t="s">
        <v>8020</v>
      </c>
      <c r="D213" s="288" t="s">
        <v>8021</v>
      </c>
      <c r="E213" s="287" t="s">
        <v>3</v>
      </c>
      <c r="F213" s="289">
        <v>-520.84208999999998</v>
      </c>
      <c r="G213" s="289"/>
      <c r="H213" s="289"/>
      <c r="I213" s="289"/>
      <c r="J213" s="289"/>
      <c r="K213" s="289"/>
      <c r="L213" s="289"/>
      <c r="M213" s="289"/>
      <c r="N213" s="289"/>
      <c r="O213" s="289"/>
      <c r="P213" s="289"/>
      <c r="Q213" s="289"/>
      <c r="R213" s="290">
        <v>-520.84208999999998</v>
      </c>
    </row>
    <row r="214" spans="1:18">
      <c r="A214" s="287" t="s">
        <v>892</v>
      </c>
      <c r="B214" s="288" t="s">
        <v>2950</v>
      </c>
      <c r="C214" s="288" t="s">
        <v>8020</v>
      </c>
      <c r="D214" s="288" t="s">
        <v>8021</v>
      </c>
      <c r="E214" s="291" t="s">
        <v>238</v>
      </c>
      <c r="F214" s="292">
        <v>-520.84208999999998</v>
      </c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3">
        <v>-520.84208999999998</v>
      </c>
    </row>
    <row r="215" spans="1:18">
      <c r="A215" s="287" t="s">
        <v>892</v>
      </c>
      <c r="B215" s="288" t="s">
        <v>2950</v>
      </c>
      <c r="C215" s="288" t="s">
        <v>1084</v>
      </c>
      <c r="D215" s="288" t="s">
        <v>1085</v>
      </c>
      <c r="E215" s="287" t="s">
        <v>3</v>
      </c>
      <c r="F215" s="289">
        <v>-46.552010000000003</v>
      </c>
      <c r="G215" s="289"/>
      <c r="H215" s="289"/>
      <c r="I215" s="289"/>
      <c r="J215" s="289"/>
      <c r="K215" s="289"/>
      <c r="L215" s="289"/>
      <c r="M215" s="289"/>
      <c r="N215" s="289"/>
      <c r="O215" s="289"/>
      <c r="P215" s="289"/>
      <c r="Q215" s="289"/>
      <c r="R215" s="290">
        <v>-46.552010000000003</v>
      </c>
    </row>
    <row r="216" spans="1:18">
      <c r="A216" s="287" t="s">
        <v>892</v>
      </c>
      <c r="B216" s="288" t="s">
        <v>2950</v>
      </c>
      <c r="C216" s="288" t="s">
        <v>1084</v>
      </c>
      <c r="D216" s="288" t="s">
        <v>1085</v>
      </c>
      <c r="E216" s="291" t="s">
        <v>238</v>
      </c>
      <c r="F216" s="292">
        <v>-46.552010000000003</v>
      </c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3">
        <v>-46.552010000000003</v>
      </c>
    </row>
    <row r="217" spans="1:18">
      <c r="A217" s="287" t="s">
        <v>892</v>
      </c>
      <c r="B217" s="288" t="s">
        <v>2950</v>
      </c>
      <c r="C217" s="288" t="s">
        <v>1086</v>
      </c>
      <c r="D217" s="288" t="s">
        <v>1087</v>
      </c>
      <c r="E217" s="287" t="s">
        <v>3</v>
      </c>
      <c r="F217" s="289">
        <v>-7569.2939200000001</v>
      </c>
      <c r="G217" s="289"/>
      <c r="H217" s="289"/>
      <c r="I217" s="289"/>
      <c r="J217" s="289"/>
      <c r="K217" s="289"/>
      <c r="L217" s="289"/>
      <c r="M217" s="289"/>
      <c r="N217" s="289"/>
      <c r="O217" s="289"/>
      <c r="P217" s="289"/>
      <c r="Q217" s="289"/>
      <c r="R217" s="290">
        <v>-7569.2939200000001</v>
      </c>
    </row>
    <row r="218" spans="1:18">
      <c r="A218" s="287" t="s">
        <v>892</v>
      </c>
      <c r="B218" s="288" t="s">
        <v>2950</v>
      </c>
      <c r="C218" s="288" t="s">
        <v>1086</v>
      </c>
      <c r="D218" s="288" t="s">
        <v>1087</v>
      </c>
      <c r="E218" s="291" t="s">
        <v>238</v>
      </c>
      <c r="F218" s="292">
        <v>-7569.2939200000001</v>
      </c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3">
        <v>-7569.2939200000001</v>
      </c>
    </row>
    <row r="219" spans="1:18">
      <c r="A219" s="287" t="s">
        <v>892</v>
      </c>
      <c r="B219" s="288" t="s">
        <v>2950</v>
      </c>
      <c r="C219" s="288" t="s">
        <v>8034</v>
      </c>
      <c r="D219" s="288" t="s">
        <v>8035</v>
      </c>
      <c r="E219" s="287" t="s">
        <v>3</v>
      </c>
      <c r="F219" s="289">
        <v>-16.66667</v>
      </c>
      <c r="G219" s="289"/>
      <c r="H219" s="289"/>
      <c r="I219" s="289"/>
      <c r="J219" s="289"/>
      <c r="K219" s="289"/>
      <c r="L219" s="289"/>
      <c r="M219" s="289"/>
      <c r="N219" s="289"/>
      <c r="O219" s="289"/>
      <c r="P219" s="289"/>
      <c r="Q219" s="289"/>
      <c r="R219" s="290">
        <v>-16.66667</v>
      </c>
    </row>
    <row r="220" spans="1:18">
      <c r="A220" s="287" t="s">
        <v>892</v>
      </c>
      <c r="B220" s="288" t="s">
        <v>2950</v>
      </c>
      <c r="C220" s="288" t="s">
        <v>8034</v>
      </c>
      <c r="D220" s="288" t="s">
        <v>8035</v>
      </c>
      <c r="E220" s="291" t="s">
        <v>238</v>
      </c>
      <c r="F220" s="292">
        <v>-16.66667</v>
      </c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3">
        <v>-16.66667</v>
      </c>
    </row>
    <row r="221" spans="1:18">
      <c r="A221" s="287" t="s">
        <v>892</v>
      </c>
      <c r="B221" s="288" t="s">
        <v>2950</v>
      </c>
      <c r="C221" s="294" t="s">
        <v>238</v>
      </c>
      <c r="D221" s="295"/>
      <c r="E221" s="296"/>
      <c r="F221" s="292">
        <v>-424925.82454</v>
      </c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3">
        <v>-424925.82454</v>
      </c>
    </row>
    <row r="222" spans="1:18">
      <c r="A222" s="287" t="s">
        <v>1101</v>
      </c>
      <c r="B222" s="288" t="s">
        <v>5305</v>
      </c>
      <c r="C222" s="288" t="s">
        <v>2231</v>
      </c>
      <c r="D222" s="288" t="s">
        <v>2413</v>
      </c>
      <c r="E222" s="287" t="s">
        <v>3</v>
      </c>
      <c r="F222" s="289">
        <v>222.25772000000001</v>
      </c>
      <c r="G222" s="289"/>
      <c r="H222" s="289"/>
      <c r="I222" s="289"/>
      <c r="J222" s="289"/>
      <c r="K222" s="289"/>
      <c r="L222" s="289"/>
      <c r="M222" s="289"/>
      <c r="N222" s="289"/>
      <c r="O222" s="289"/>
      <c r="P222" s="289"/>
      <c r="Q222" s="289"/>
      <c r="R222" s="290">
        <v>222.25772000000001</v>
      </c>
    </row>
    <row r="223" spans="1:18">
      <c r="A223" s="287" t="s">
        <v>1101</v>
      </c>
      <c r="B223" s="288" t="s">
        <v>5305</v>
      </c>
      <c r="C223" s="288" t="s">
        <v>2231</v>
      </c>
      <c r="D223" s="288" t="s">
        <v>2413</v>
      </c>
      <c r="E223" s="291" t="s">
        <v>238</v>
      </c>
      <c r="F223" s="292">
        <v>222.25772000000001</v>
      </c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3">
        <v>222.25772000000001</v>
      </c>
    </row>
    <row r="224" spans="1:18">
      <c r="A224" s="287" t="s">
        <v>1101</v>
      </c>
      <c r="B224" s="288" t="s">
        <v>5305</v>
      </c>
      <c r="C224" s="288" t="s">
        <v>2232</v>
      </c>
      <c r="D224" s="288" t="s">
        <v>2414</v>
      </c>
      <c r="E224" s="287" t="s">
        <v>3</v>
      </c>
      <c r="F224" s="289">
        <v>112.27603999999999</v>
      </c>
      <c r="G224" s="289"/>
      <c r="H224" s="289"/>
      <c r="I224" s="289"/>
      <c r="J224" s="289"/>
      <c r="K224" s="289"/>
      <c r="L224" s="289"/>
      <c r="M224" s="289"/>
      <c r="N224" s="289"/>
      <c r="O224" s="289"/>
      <c r="P224" s="289"/>
      <c r="Q224" s="289"/>
      <c r="R224" s="290">
        <v>112.27603999999999</v>
      </c>
    </row>
    <row r="225" spans="1:18">
      <c r="A225" s="287" t="s">
        <v>1101</v>
      </c>
      <c r="B225" s="288" t="s">
        <v>5305</v>
      </c>
      <c r="C225" s="288" t="s">
        <v>2232</v>
      </c>
      <c r="D225" s="288" t="s">
        <v>2414</v>
      </c>
      <c r="E225" s="291" t="s">
        <v>238</v>
      </c>
      <c r="F225" s="292">
        <v>112.27603999999999</v>
      </c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3">
        <v>112.27603999999999</v>
      </c>
    </row>
    <row r="226" spans="1:18">
      <c r="A226" s="287" t="s">
        <v>1101</v>
      </c>
      <c r="B226" s="288" t="s">
        <v>5305</v>
      </c>
      <c r="C226" s="294" t="s">
        <v>238</v>
      </c>
      <c r="D226" s="295"/>
      <c r="E226" s="296"/>
      <c r="F226" s="292">
        <v>334.53375999999997</v>
      </c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3">
        <v>334.53375999999997</v>
      </c>
    </row>
    <row r="227" spans="1:18">
      <c r="A227" s="297" t="s">
        <v>249</v>
      </c>
      <c r="B227" s="298"/>
      <c r="C227" s="298"/>
      <c r="D227" s="298"/>
      <c r="E227" s="299"/>
      <c r="F227" s="300">
        <v>-421674.57949999999</v>
      </c>
      <c r="G227" s="300"/>
      <c r="H227" s="300"/>
      <c r="I227" s="300"/>
      <c r="J227" s="300"/>
      <c r="K227" s="300"/>
      <c r="L227" s="300"/>
      <c r="M227" s="300"/>
      <c r="N227" s="300"/>
      <c r="O227" s="300"/>
      <c r="P227" s="300"/>
      <c r="Q227" s="300"/>
      <c r="R227" s="301">
        <v>-421674.57949999999</v>
      </c>
    </row>
  </sheetData>
  <pageMargins left="0.7" right="0.7" top="0.75" bottom="0.75" header="0.3" footer="0.3"/>
  <customProperties>
    <customPr name="_pios_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53"/>
  <sheetViews>
    <sheetView topLeftCell="A17" workbookViewId="0">
      <selection sqref="A1:R99"/>
    </sheetView>
  </sheetViews>
  <sheetFormatPr defaultRowHeight="12.75"/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 ht="15">
      <c r="A3" s="237" t="s">
        <v>3444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42136.75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42137.643572696761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B17" t="s">
        <v>2000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5247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5248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1104</v>
      </c>
      <c r="B35" s="288" t="s">
        <v>5278</v>
      </c>
      <c r="C35" s="288" t="s">
        <v>1186</v>
      </c>
      <c r="D35" s="288" t="s">
        <v>2174</v>
      </c>
      <c r="E35" s="287" t="s">
        <v>192</v>
      </c>
      <c r="F35" s="289">
        <v>-4.1999999999999998E-13</v>
      </c>
      <c r="G35" s="289">
        <v>-2E-14</v>
      </c>
      <c r="H35" s="289">
        <v>-2.9999999999999998E-13</v>
      </c>
      <c r="I35" s="289"/>
      <c r="J35" s="289"/>
      <c r="K35" s="289"/>
      <c r="L35" s="289">
        <v>-4.1999999999999998E-13</v>
      </c>
      <c r="M35" s="289">
        <v>-5.9999999999999997E-13</v>
      </c>
      <c r="N35" s="289">
        <v>5.9999999999999997E-14</v>
      </c>
      <c r="O35" s="289">
        <v>-7.0000000000000005E-14</v>
      </c>
      <c r="P35" s="289">
        <v>1.0000000000000001E-15</v>
      </c>
      <c r="Q35" s="289"/>
      <c r="R35" s="290"/>
    </row>
    <row r="36" spans="1:18">
      <c r="A36" s="287" t="s">
        <v>1104</v>
      </c>
      <c r="B36" s="288" t="s">
        <v>5278</v>
      </c>
      <c r="C36" s="288" t="s">
        <v>1186</v>
      </c>
      <c r="D36" s="288" t="s">
        <v>2174</v>
      </c>
      <c r="E36" s="291" t="s">
        <v>238</v>
      </c>
      <c r="F36" s="292">
        <v>-4.1999999999999998E-13</v>
      </c>
      <c r="G36" s="292">
        <v>-2E-14</v>
      </c>
      <c r="H36" s="292">
        <v>-2.9999999999999998E-13</v>
      </c>
      <c r="I36" s="292"/>
      <c r="J36" s="292"/>
      <c r="K36" s="292"/>
      <c r="L36" s="292">
        <v>-4.1999999999999998E-13</v>
      </c>
      <c r="M36" s="292">
        <v>-5.9999999999999997E-13</v>
      </c>
      <c r="N36" s="292">
        <v>5.9999999999999997E-14</v>
      </c>
      <c r="O36" s="292">
        <v>-7.0000000000000005E-14</v>
      </c>
      <c r="P36" s="292">
        <v>1.0000000000000001E-15</v>
      </c>
      <c r="Q36" s="292"/>
      <c r="R36" s="293"/>
    </row>
    <row r="37" spans="1:18">
      <c r="A37" s="287" t="s">
        <v>1104</v>
      </c>
      <c r="B37" s="288" t="s">
        <v>5278</v>
      </c>
      <c r="C37" s="288" t="s">
        <v>2169</v>
      </c>
      <c r="D37" s="288" t="s">
        <v>2170</v>
      </c>
      <c r="E37" s="287" t="s">
        <v>186</v>
      </c>
      <c r="F37" s="289">
        <v>46.722189999999799</v>
      </c>
      <c r="G37" s="289">
        <v>1.0818985644181001</v>
      </c>
      <c r="H37" s="289">
        <v>13.005670665676901</v>
      </c>
      <c r="I37" s="289">
        <v>3.6405313247870001</v>
      </c>
      <c r="J37" s="289"/>
      <c r="K37" s="289"/>
      <c r="L37" s="289">
        <v>5.525318719655</v>
      </c>
      <c r="M37" s="289">
        <v>19.594333913989999</v>
      </c>
      <c r="N37" s="289">
        <v>2.5689514027525999</v>
      </c>
      <c r="O37" s="289">
        <v>1.18361010888327</v>
      </c>
      <c r="P37" s="289">
        <v>0.1218752998369</v>
      </c>
      <c r="Q37" s="289"/>
      <c r="R37" s="290"/>
    </row>
    <row r="38" spans="1:18">
      <c r="A38" s="287" t="s">
        <v>1104</v>
      </c>
      <c r="B38" s="288" t="s">
        <v>5278</v>
      </c>
      <c r="C38" s="288" t="s">
        <v>2169</v>
      </c>
      <c r="D38" s="288" t="s">
        <v>2170</v>
      </c>
      <c r="E38" s="291" t="s">
        <v>238</v>
      </c>
      <c r="F38" s="292">
        <v>46.722189999999799</v>
      </c>
      <c r="G38" s="292">
        <v>1.0818985644181001</v>
      </c>
      <c r="H38" s="292">
        <v>13.005670665676901</v>
      </c>
      <c r="I38" s="292">
        <v>3.6405313247870001</v>
      </c>
      <c r="J38" s="292"/>
      <c r="K38" s="292"/>
      <c r="L38" s="292">
        <v>5.525318719655</v>
      </c>
      <c r="M38" s="292">
        <v>19.594333913989999</v>
      </c>
      <c r="N38" s="292">
        <v>2.5689514027525999</v>
      </c>
      <c r="O38" s="292">
        <v>1.18361010888327</v>
      </c>
      <c r="P38" s="292">
        <v>0.1218752998369</v>
      </c>
      <c r="Q38" s="292"/>
      <c r="R38" s="293"/>
    </row>
    <row r="39" spans="1:18">
      <c r="A39" s="287" t="s">
        <v>1104</v>
      </c>
      <c r="B39" s="288" t="s">
        <v>5278</v>
      </c>
      <c r="C39" s="288" t="s">
        <v>5279</v>
      </c>
      <c r="D39" s="288" t="s">
        <v>5280</v>
      </c>
      <c r="E39" s="287" t="s">
        <v>186</v>
      </c>
      <c r="F39" s="289">
        <v>39.85</v>
      </c>
      <c r="G39" s="289">
        <v>0.92276620149999999</v>
      </c>
      <c r="H39" s="289">
        <v>11.0927158172</v>
      </c>
      <c r="I39" s="289">
        <v>3.1050593581500001</v>
      </c>
      <c r="J39" s="289"/>
      <c r="K39" s="289"/>
      <c r="L39" s="289">
        <v>4.7126205124</v>
      </c>
      <c r="M39" s="289">
        <v>16.712277538199999</v>
      </c>
      <c r="N39" s="289">
        <v>2.191094069</v>
      </c>
      <c r="O39" s="289">
        <v>1.0095173800499999</v>
      </c>
      <c r="P39" s="289">
        <v>0.1039491235</v>
      </c>
      <c r="Q39" s="289"/>
      <c r="R39" s="290"/>
    </row>
    <row r="40" spans="1:18">
      <c r="A40" s="287" t="s">
        <v>1104</v>
      </c>
      <c r="B40" s="288" t="s">
        <v>5278</v>
      </c>
      <c r="C40" s="288" t="s">
        <v>5279</v>
      </c>
      <c r="D40" s="288" t="s">
        <v>5280</v>
      </c>
      <c r="E40" s="291" t="s">
        <v>238</v>
      </c>
      <c r="F40" s="292">
        <v>39.85</v>
      </c>
      <c r="G40" s="292">
        <v>0.92276620149999999</v>
      </c>
      <c r="H40" s="292">
        <v>11.0927158172</v>
      </c>
      <c r="I40" s="292">
        <v>3.1050593581500001</v>
      </c>
      <c r="J40" s="292"/>
      <c r="K40" s="292"/>
      <c r="L40" s="292">
        <v>4.7126205124</v>
      </c>
      <c r="M40" s="292">
        <v>16.712277538199999</v>
      </c>
      <c r="N40" s="292">
        <v>2.191094069</v>
      </c>
      <c r="O40" s="292">
        <v>1.0095173800499999</v>
      </c>
      <c r="P40" s="292">
        <v>0.1039491235</v>
      </c>
      <c r="Q40" s="292"/>
      <c r="R40" s="293"/>
    </row>
    <row r="41" spans="1:18">
      <c r="A41" s="287" t="s">
        <v>1104</v>
      </c>
      <c r="B41" s="288" t="s">
        <v>5278</v>
      </c>
      <c r="C41" s="294" t="s">
        <v>238</v>
      </c>
      <c r="D41" s="295"/>
      <c r="E41" s="296"/>
      <c r="F41" s="292">
        <v>86.572189999999395</v>
      </c>
      <c r="G41" s="292">
        <v>2.0046647659180801</v>
      </c>
      <c r="H41" s="292">
        <v>24.098386482876599</v>
      </c>
      <c r="I41" s="292">
        <v>6.7455906829370003</v>
      </c>
      <c r="J41" s="292"/>
      <c r="K41" s="292"/>
      <c r="L41" s="292">
        <v>10.2379392320546</v>
      </c>
      <c r="M41" s="292">
        <v>36.306611452189401</v>
      </c>
      <c r="N41" s="292">
        <v>4.7600454717526599</v>
      </c>
      <c r="O41" s="292">
        <v>2.1931274889332002</v>
      </c>
      <c r="P41" s="292">
        <v>0.225824423336901</v>
      </c>
      <c r="Q41" s="292"/>
      <c r="R41" s="293"/>
    </row>
    <row r="42" spans="1:18">
      <c r="A42" s="287" t="s">
        <v>1105</v>
      </c>
      <c r="B42" s="288" t="s">
        <v>5281</v>
      </c>
      <c r="C42" s="288" t="s">
        <v>2171</v>
      </c>
      <c r="D42" s="288" t="s">
        <v>2172</v>
      </c>
      <c r="E42" s="287" t="s">
        <v>192</v>
      </c>
      <c r="F42" s="289">
        <v>72.076179999999994</v>
      </c>
      <c r="G42" s="289">
        <v>1.18735242901968</v>
      </c>
      <c r="H42" s="289">
        <v>17.7961472510646</v>
      </c>
      <c r="I42" s="289">
        <v>5.4908001512517997</v>
      </c>
      <c r="J42" s="289"/>
      <c r="K42" s="289"/>
      <c r="L42" s="289">
        <v>10.4201517986619</v>
      </c>
      <c r="M42" s="289">
        <v>30.024275535434398</v>
      </c>
      <c r="N42" s="289">
        <v>4.5355436891067598</v>
      </c>
      <c r="O42" s="289">
        <v>2.3777861147343602</v>
      </c>
      <c r="P42" s="289">
        <v>0.24412303072652</v>
      </c>
      <c r="Q42" s="289"/>
      <c r="R42" s="290"/>
    </row>
    <row r="43" spans="1:18">
      <c r="A43" s="287" t="s">
        <v>1105</v>
      </c>
      <c r="B43" s="288" t="s">
        <v>5281</v>
      </c>
      <c r="C43" s="288" t="s">
        <v>2171</v>
      </c>
      <c r="D43" s="288" t="s">
        <v>2172</v>
      </c>
      <c r="E43" s="287" t="s">
        <v>186</v>
      </c>
      <c r="F43" s="289">
        <v>-60.441450000000003</v>
      </c>
      <c r="G43" s="289">
        <v>-1.3995816117855</v>
      </c>
      <c r="H43" s="289">
        <v>-16.824587915420398</v>
      </c>
      <c r="I43" s="289">
        <v>-4.7095179408445</v>
      </c>
      <c r="J43" s="289"/>
      <c r="K43" s="289"/>
      <c r="L43" s="289">
        <v>-7.1477444684867999</v>
      </c>
      <c r="M43" s="289">
        <v>-25.347911849717399</v>
      </c>
      <c r="N43" s="289">
        <v>-3.3232848837329998</v>
      </c>
      <c r="O43" s="289">
        <v>-1.53115920327285</v>
      </c>
      <c r="P43" s="289">
        <v>-0.1576621267395</v>
      </c>
      <c r="Q43" s="289"/>
      <c r="R43" s="290"/>
    </row>
    <row r="44" spans="1:18">
      <c r="A44" s="287" t="s">
        <v>1105</v>
      </c>
      <c r="B44" s="288" t="s">
        <v>5281</v>
      </c>
      <c r="C44" s="288" t="s">
        <v>2171</v>
      </c>
      <c r="D44" s="288" t="s">
        <v>2172</v>
      </c>
      <c r="E44" s="291" t="s">
        <v>238</v>
      </c>
      <c r="F44" s="292">
        <v>11.634729999999999</v>
      </c>
      <c r="G44" s="292">
        <v>-0.21222918276582001</v>
      </c>
      <c r="H44" s="292">
        <v>0.97155933564420005</v>
      </c>
      <c r="I44" s="292">
        <v>0.78128221040730095</v>
      </c>
      <c r="J44" s="292"/>
      <c r="K44" s="292"/>
      <c r="L44" s="292">
        <v>3.27240733017508</v>
      </c>
      <c r="M44" s="292">
        <v>4.6763636857169999</v>
      </c>
      <c r="N44" s="292">
        <v>1.21225880537376</v>
      </c>
      <c r="O44" s="292">
        <v>0.84662691146151003</v>
      </c>
      <c r="P44" s="292">
        <v>8.6460903987019999E-2</v>
      </c>
      <c r="Q44" s="292"/>
      <c r="R44" s="293"/>
    </row>
    <row r="45" spans="1:18">
      <c r="A45" s="287" t="s">
        <v>1105</v>
      </c>
      <c r="B45" s="288" t="s">
        <v>5281</v>
      </c>
      <c r="C45" s="288" t="s">
        <v>2173</v>
      </c>
      <c r="D45" s="288" t="s">
        <v>2396</v>
      </c>
      <c r="E45" s="287" t="s">
        <v>192</v>
      </c>
      <c r="F45" s="289">
        <v>1.1000000000000001E-11</v>
      </c>
      <c r="G45" s="289"/>
      <c r="H45" s="289">
        <v>9.9999999999999994E-12</v>
      </c>
      <c r="I45" s="289">
        <v>9.9999999999999998E-13</v>
      </c>
      <c r="J45" s="289"/>
      <c r="K45" s="289"/>
      <c r="L45" s="289"/>
      <c r="M45" s="289"/>
      <c r="N45" s="289"/>
      <c r="O45" s="289"/>
      <c r="P45" s="289"/>
      <c r="Q45" s="289"/>
      <c r="R45" s="290"/>
    </row>
    <row r="46" spans="1:18">
      <c r="A46" s="287" t="s">
        <v>1105</v>
      </c>
      <c r="B46" s="288" t="s">
        <v>5281</v>
      </c>
      <c r="C46" s="288" t="s">
        <v>2173</v>
      </c>
      <c r="D46" s="288" t="s">
        <v>2396</v>
      </c>
      <c r="E46" s="291" t="s">
        <v>238</v>
      </c>
      <c r="F46" s="292">
        <v>1.1000000000000001E-11</v>
      </c>
      <c r="G46" s="292"/>
      <c r="H46" s="292">
        <v>9.9999999999999994E-12</v>
      </c>
      <c r="I46" s="292">
        <v>9.9999999999999998E-13</v>
      </c>
      <c r="J46" s="292"/>
      <c r="K46" s="292"/>
      <c r="L46" s="292"/>
      <c r="M46" s="292"/>
      <c r="N46" s="292"/>
      <c r="O46" s="292"/>
      <c r="P46" s="292"/>
      <c r="Q46" s="292"/>
      <c r="R46" s="293"/>
    </row>
    <row r="47" spans="1:18">
      <c r="A47" s="287" t="s">
        <v>1105</v>
      </c>
      <c r="B47" s="288" t="s">
        <v>5281</v>
      </c>
      <c r="C47" s="294" t="s">
        <v>238</v>
      </c>
      <c r="D47" s="295"/>
      <c r="E47" s="296"/>
      <c r="F47" s="292">
        <v>11.634730000011</v>
      </c>
      <c r="G47" s="292">
        <v>-0.21222918276582001</v>
      </c>
      <c r="H47" s="292">
        <v>0.97155933565420005</v>
      </c>
      <c r="I47" s="292">
        <v>0.78128221040830104</v>
      </c>
      <c r="J47" s="292"/>
      <c r="K47" s="292"/>
      <c r="L47" s="292">
        <v>3.27240733017508</v>
      </c>
      <c r="M47" s="292">
        <v>4.6763636857169999</v>
      </c>
      <c r="N47" s="292">
        <v>1.21225880537376</v>
      </c>
      <c r="O47" s="292">
        <v>0.84662691146151003</v>
      </c>
      <c r="P47" s="292">
        <v>8.6460903987019999E-2</v>
      </c>
      <c r="Q47" s="292"/>
      <c r="R47" s="293"/>
    </row>
    <row r="48" spans="1:18">
      <c r="A48" s="287" t="s">
        <v>1137</v>
      </c>
      <c r="B48" s="288" t="s">
        <v>5282</v>
      </c>
      <c r="C48" s="288" t="s">
        <v>209</v>
      </c>
      <c r="D48" s="288" t="s">
        <v>2397</v>
      </c>
      <c r="E48" s="287" t="s">
        <v>192</v>
      </c>
      <c r="F48" s="289">
        <v>-5006.3024999999998</v>
      </c>
      <c r="G48" s="289">
        <v>-82.471704712740006</v>
      </c>
      <c r="H48" s="289">
        <v>-1236.09348432967</v>
      </c>
      <c r="I48" s="289">
        <v>-381.38267766427498</v>
      </c>
      <c r="J48" s="289"/>
      <c r="K48" s="289"/>
      <c r="L48" s="289">
        <v>-723.76799103421502</v>
      </c>
      <c r="M48" s="289">
        <v>-2085.4407888116998</v>
      </c>
      <c r="N48" s="289">
        <v>-315.032007934305</v>
      </c>
      <c r="O48" s="289">
        <v>-165.157428857355</v>
      </c>
      <c r="P48" s="289">
        <v>-16.956416655735001</v>
      </c>
      <c r="Q48" s="289"/>
      <c r="R48" s="290"/>
    </row>
    <row r="49" spans="1:18">
      <c r="A49" s="287" t="s">
        <v>1137</v>
      </c>
      <c r="B49" s="288" t="s">
        <v>5282</v>
      </c>
      <c r="C49" s="288" t="s">
        <v>209</v>
      </c>
      <c r="D49" s="288" t="s">
        <v>2397</v>
      </c>
      <c r="E49" s="291" t="s">
        <v>238</v>
      </c>
      <c r="F49" s="292">
        <v>-5006.3024999999998</v>
      </c>
      <c r="G49" s="292">
        <v>-82.471704712740006</v>
      </c>
      <c r="H49" s="292">
        <v>-1236.09348432967</v>
      </c>
      <c r="I49" s="292">
        <v>-381.38267766427498</v>
      </c>
      <c r="J49" s="292"/>
      <c r="K49" s="292"/>
      <c r="L49" s="292">
        <v>-723.76799103421502</v>
      </c>
      <c r="M49" s="292">
        <v>-2085.4407888116998</v>
      </c>
      <c r="N49" s="292">
        <v>-315.032007934305</v>
      </c>
      <c r="O49" s="292">
        <v>-165.157428857355</v>
      </c>
      <c r="P49" s="292">
        <v>-16.956416655735001</v>
      </c>
      <c r="Q49" s="292"/>
      <c r="R49" s="293"/>
    </row>
    <row r="50" spans="1:18">
      <c r="A50" s="287" t="s">
        <v>1137</v>
      </c>
      <c r="B50" s="288" t="s">
        <v>5282</v>
      </c>
      <c r="C50" s="288" t="s">
        <v>2399</v>
      </c>
      <c r="D50" s="288" t="s">
        <v>3265</v>
      </c>
      <c r="E50" s="287" t="s">
        <v>192</v>
      </c>
      <c r="F50" s="289">
        <v>5006.3024999999998</v>
      </c>
      <c r="G50" s="289">
        <v>82.471704712740006</v>
      </c>
      <c r="H50" s="289">
        <v>1236.09348432967</v>
      </c>
      <c r="I50" s="289">
        <v>381.38267766427498</v>
      </c>
      <c r="J50" s="289"/>
      <c r="K50" s="289"/>
      <c r="L50" s="289">
        <v>723.76799103421502</v>
      </c>
      <c r="M50" s="289">
        <v>2085.4407888116998</v>
      </c>
      <c r="N50" s="289">
        <v>315.032007934305</v>
      </c>
      <c r="O50" s="289">
        <v>165.157428857355</v>
      </c>
      <c r="P50" s="289">
        <v>16.956416655735001</v>
      </c>
      <c r="Q50" s="289"/>
      <c r="R50" s="290"/>
    </row>
    <row r="51" spans="1:18">
      <c r="A51" s="287" t="s">
        <v>1137</v>
      </c>
      <c r="B51" s="288" t="s">
        <v>5282</v>
      </c>
      <c r="C51" s="288" t="s">
        <v>2399</v>
      </c>
      <c r="D51" s="288" t="s">
        <v>3265</v>
      </c>
      <c r="E51" s="291" t="s">
        <v>238</v>
      </c>
      <c r="F51" s="292">
        <v>5006.3024999999998</v>
      </c>
      <c r="G51" s="292">
        <v>82.471704712740006</v>
      </c>
      <c r="H51" s="292">
        <v>1236.09348432967</v>
      </c>
      <c r="I51" s="292">
        <v>381.38267766427498</v>
      </c>
      <c r="J51" s="292"/>
      <c r="K51" s="292"/>
      <c r="L51" s="292">
        <v>723.76799103421502</v>
      </c>
      <c r="M51" s="292">
        <v>2085.4407888116998</v>
      </c>
      <c r="N51" s="292">
        <v>315.032007934305</v>
      </c>
      <c r="O51" s="292">
        <v>165.157428857355</v>
      </c>
      <c r="P51" s="292">
        <v>16.956416655735001</v>
      </c>
      <c r="Q51" s="292"/>
      <c r="R51" s="293"/>
    </row>
    <row r="52" spans="1:18">
      <c r="A52" s="287" t="s">
        <v>1137</v>
      </c>
      <c r="B52" s="288" t="s">
        <v>5282</v>
      </c>
      <c r="C52" s="294" t="s">
        <v>238</v>
      </c>
      <c r="D52" s="295"/>
      <c r="E52" s="296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3"/>
    </row>
    <row r="53" spans="1:18">
      <c r="A53" s="297" t="s">
        <v>249</v>
      </c>
      <c r="B53" s="298"/>
      <c r="C53" s="298"/>
      <c r="D53" s="298"/>
      <c r="E53" s="299"/>
      <c r="F53" s="300">
        <v>98.206920000010399</v>
      </c>
      <c r="G53" s="300">
        <v>1.79243558315226</v>
      </c>
      <c r="H53" s="300">
        <v>25.069945818530801</v>
      </c>
      <c r="I53" s="300">
        <v>7.5268728933453</v>
      </c>
      <c r="J53" s="300"/>
      <c r="K53" s="300"/>
      <c r="L53" s="300">
        <v>13.510346562229699</v>
      </c>
      <c r="M53" s="300">
        <v>40.982975137906401</v>
      </c>
      <c r="N53" s="300">
        <v>5.9723042771264199</v>
      </c>
      <c r="O53" s="300">
        <v>3.0397544003947101</v>
      </c>
      <c r="P53" s="300">
        <v>0.312285327323921</v>
      </c>
      <c r="Q53" s="300"/>
      <c r="R53" s="301"/>
    </row>
  </sheetData>
  <pageMargins left="0.7" right="0.7" top="0.75" bottom="0.75" header="0.3" footer="0.3"/>
  <customProperties>
    <customPr name="_pios_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288"/>
  <sheetViews>
    <sheetView topLeftCell="A24" workbookViewId="0">
      <selection activeCell="F37" sqref="F37"/>
    </sheetView>
  </sheetViews>
  <sheetFormatPr defaultRowHeight="12.75"/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 ht="15">
      <c r="A3" s="237" t="s">
        <v>3444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42136.75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42137.64537121528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B17" t="s">
        <v>2000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3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5244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1105</v>
      </c>
      <c r="B35" s="288" t="s">
        <v>5281</v>
      </c>
      <c r="C35" s="288" t="s">
        <v>2001</v>
      </c>
      <c r="D35" s="288" t="s">
        <v>2002</v>
      </c>
      <c r="E35" s="287" t="s">
        <v>3</v>
      </c>
      <c r="F35" s="289">
        <v>-61.209449999999997</v>
      </c>
      <c r="G35" s="289"/>
      <c r="H35" s="289"/>
      <c r="I35" s="289"/>
      <c r="J35" s="289"/>
      <c r="K35" s="289"/>
      <c r="L35" s="289"/>
      <c r="M35" s="289"/>
      <c r="N35" s="289"/>
      <c r="O35" s="289"/>
      <c r="P35" s="289"/>
      <c r="Q35" s="289"/>
      <c r="R35" s="290">
        <v>-61.209449999999997</v>
      </c>
    </row>
    <row r="36" spans="1:18">
      <c r="A36" s="287" t="s">
        <v>1105</v>
      </c>
      <c r="B36" s="288" t="s">
        <v>5281</v>
      </c>
      <c r="C36" s="288" t="s">
        <v>2001</v>
      </c>
      <c r="D36" s="288" t="s">
        <v>2002</v>
      </c>
      <c r="E36" s="291" t="s">
        <v>238</v>
      </c>
      <c r="F36" s="292">
        <v>-61.209449999999997</v>
      </c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3">
        <v>-61.209449999999997</v>
      </c>
    </row>
    <row r="37" spans="1:18">
      <c r="A37" s="287" t="s">
        <v>1105</v>
      </c>
      <c r="B37" s="288" t="s">
        <v>5281</v>
      </c>
      <c r="C37" s="294" t="s">
        <v>238</v>
      </c>
      <c r="D37" s="295"/>
      <c r="E37" s="296"/>
      <c r="F37" s="292">
        <v>-61.209449999999997</v>
      </c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3">
        <v>-61.209449999999997</v>
      </c>
    </row>
    <row r="38" spans="1:18">
      <c r="A38" s="287" t="s">
        <v>1106</v>
      </c>
      <c r="B38" s="288" t="s">
        <v>5283</v>
      </c>
      <c r="C38" s="288" t="s">
        <v>2003</v>
      </c>
      <c r="D38" s="288" t="s">
        <v>2004</v>
      </c>
      <c r="E38" s="287" t="s">
        <v>3</v>
      </c>
      <c r="F38" s="289">
        <v>2553.08077</v>
      </c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90">
        <v>2553.08077</v>
      </c>
    </row>
    <row r="39" spans="1:18">
      <c r="A39" s="287" t="s">
        <v>1106</v>
      </c>
      <c r="B39" s="288" t="s">
        <v>5283</v>
      </c>
      <c r="C39" s="288" t="s">
        <v>2003</v>
      </c>
      <c r="D39" s="288" t="s">
        <v>2004</v>
      </c>
      <c r="E39" s="291" t="s">
        <v>238</v>
      </c>
      <c r="F39" s="292">
        <v>2553.08077</v>
      </c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3">
        <v>2553.08077</v>
      </c>
    </row>
    <row r="40" spans="1:18">
      <c r="A40" s="287" t="s">
        <v>1106</v>
      </c>
      <c r="B40" s="288" t="s">
        <v>5283</v>
      </c>
      <c r="C40" s="288" t="s">
        <v>5284</v>
      </c>
      <c r="D40" s="288" t="s">
        <v>5285</v>
      </c>
      <c r="E40" s="287" t="s">
        <v>3</v>
      </c>
      <c r="F40" s="289">
        <v>0.47221999999999997</v>
      </c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90">
        <v>0.47221999999999997</v>
      </c>
    </row>
    <row r="41" spans="1:18">
      <c r="A41" s="287" t="s">
        <v>1106</v>
      </c>
      <c r="B41" s="288" t="s">
        <v>5283</v>
      </c>
      <c r="C41" s="288" t="s">
        <v>5284</v>
      </c>
      <c r="D41" s="288" t="s">
        <v>5285</v>
      </c>
      <c r="E41" s="291" t="s">
        <v>238</v>
      </c>
      <c r="F41" s="292">
        <v>0.47221999999999997</v>
      </c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3">
        <v>0.47221999999999997</v>
      </c>
    </row>
    <row r="42" spans="1:18">
      <c r="A42" s="287" t="s">
        <v>1106</v>
      </c>
      <c r="B42" s="288" t="s">
        <v>5283</v>
      </c>
      <c r="C42" s="294" t="s">
        <v>238</v>
      </c>
      <c r="D42" s="295"/>
      <c r="E42" s="296"/>
      <c r="F42" s="292">
        <v>2553.5529900000001</v>
      </c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3">
        <v>2553.5529900000001</v>
      </c>
    </row>
    <row r="43" spans="1:18">
      <c r="A43" s="287" t="s">
        <v>1122</v>
      </c>
      <c r="B43" s="288" t="s">
        <v>5286</v>
      </c>
      <c r="C43" s="288" t="s">
        <v>209</v>
      </c>
      <c r="D43" s="288" t="s">
        <v>5287</v>
      </c>
      <c r="E43" s="287" t="s">
        <v>3</v>
      </c>
      <c r="F43" s="289">
        <v>13665.68046</v>
      </c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90">
        <v>13665.68046</v>
      </c>
    </row>
    <row r="44" spans="1:18">
      <c r="A44" s="287" t="s">
        <v>1122</v>
      </c>
      <c r="B44" s="288" t="s">
        <v>5286</v>
      </c>
      <c r="C44" s="288" t="s">
        <v>209</v>
      </c>
      <c r="D44" s="288" t="s">
        <v>5287</v>
      </c>
      <c r="E44" s="291" t="s">
        <v>238</v>
      </c>
      <c r="F44" s="292">
        <v>13665.68046</v>
      </c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3">
        <v>13665.68046</v>
      </c>
    </row>
    <row r="45" spans="1:18">
      <c r="A45" s="287" t="s">
        <v>1122</v>
      </c>
      <c r="B45" s="288" t="s">
        <v>5286</v>
      </c>
      <c r="C45" s="294" t="s">
        <v>238</v>
      </c>
      <c r="D45" s="295"/>
      <c r="E45" s="296"/>
      <c r="F45" s="292">
        <v>13665.68046</v>
      </c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3">
        <v>13665.68046</v>
      </c>
    </row>
    <row r="46" spans="1:18">
      <c r="A46" s="287" t="s">
        <v>1126</v>
      </c>
      <c r="B46" s="288" t="s">
        <v>5288</v>
      </c>
      <c r="C46" s="288" t="s">
        <v>209</v>
      </c>
      <c r="D46" s="288" t="s">
        <v>2005</v>
      </c>
      <c r="E46" s="287" t="s">
        <v>3</v>
      </c>
      <c r="F46" s="289">
        <v>-31882.689630000001</v>
      </c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90">
        <v>-31882.689630000001</v>
      </c>
    </row>
    <row r="47" spans="1:18">
      <c r="A47" s="287" t="s">
        <v>1126</v>
      </c>
      <c r="B47" s="288" t="s">
        <v>5288</v>
      </c>
      <c r="C47" s="288" t="s">
        <v>209</v>
      </c>
      <c r="D47" s="288" t="s">
        <v>2005</v>
      </c>
      <c r="E47" s="291" t="s">
        <v>238</v>
      </c>
      <c r="F47" s="292">
        <v>-31882.689630000001</v>
      </c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3">
        <v>-31882.689630000001</v>
      </c>
    </row>
    <row r="48" spans="1:18">
      <c r="A48" s="287" t="s">
        <v>1126</v>
      </c>
      <c r="B48" s="288" t="s">
        <v>5288</v>
      </c>
      <c r="C48" s="294" t="s">
        <v>238</v>
      </c>
      <c r="D48" s="295"/>
      <c r="E48" s="296"/>
      <c r="F48" s="292">
        <v>-31882.689630000001</v>
      </c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3">
        <v>-31882.689630000001</v>
      </c>
    </row>
    <row r="49" spans="1:18">
      <c r="A49" s="287" t="s">
        <v>1127</v>
      </c>
      <c r="B49" s="288" t="s">
        <v>5289</v>
      </c>
      <c r="C49" s="288" t="s">
        <v>2006</v>
      </c>
      <c r="D49" s="288" t="s">
        <v>2007</v>
      </c>
      <c r="E49" s="287" t="s">
        <v>3</v>
      </c>
      <c r="F49" s="289">
        <v>-34080.084999999999</v>
      </c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90">
        <v>-34080.084999999999</v>
      </c>
    </row>
    <row r="50" spans="1:18">
      <c r="A50" s="287" t="s">
        <v>1127</v>
      </c>
      <c r="B50" s="288" t="s">
        <v>5289</v>
      </c>
      <c r="C50" s="288" t="s">
        <v>2006</v>
      </c>
      <c r="D50" s="288" t="s">
        <v>2007</v>
      </c>
      <c r="E50" s="291" t="s">
        <v>238</v>
      </c>
      <c r="F50" s="292">
        <v>-34080.084999999999</v>
      </c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3">
        <v>-34080.084999999999</v>
      </c>
    </row>
    <row r="51" spans="1:18">
      <c r="A51" s="287" t="s">
        <v>1127</v>
      </c>
      <c r="B51" s="288" t="s">
        <v>5289</v>
      </c>
      <c r="C51" s="288" t="s">
        <v>2008</v>
      </c>
      <c r="D51" s="288" t="s">
        <v>2009</v>
      </c>
      <c r="E51" s="287" t="s">
        <v>3</v>
      </c>
      <c r="F51" s="289">
        <v>-3260.46</v>
      </c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90">
        <v>-3260.46</v>
      </c>
    </row>
    <row r="52" spans="1:18">
      <c r="A52" s="287" t="s">
        <v>1127</v>
      </c>
      <c r="B52" s="288" t="s">
        <v>5289</v>
      </c>
      <c r="C52" s="288" t="s">
        <v>2008</v>
      </c>
      <c r="D52" s="288" t="s">
        <v>2009</v>
      </c>
      <c r="E52" s="291" t="s">
        <v>238</v>
      </c>
      <c r="F52" s="292">
        <v>-3260.46</v>
      </c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3">
        <v>-3260.46</v>
      </c>
    </row>
    <row r="53" spans="1:18">
      <c r="A53" s="287" t="s">
        <v>1127</v>
      </c>
      <c r="B53" s="288" t="s">
        <v>5289</v>
      </c>
      <c r="C53" s="294" t="s">
        <v>238</v>
      </c>
      <c r="D53" s="295"/>
      <c r="E53" s="296"/>
      <c r="F53" s="292">
        <v>-37340.544999999998</v>
      </c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3">
        <v>-37340.544999999998</v>
      </c>
    </row>
    <row r="54" spans="1:18">
      <c r="A54" s="287" t="s">
        <v>1128</v>
      </c>
      <c r="B54" s="288" t="s">
        <v>5290</v>
      </c>
      <c r="C54" s="288" t="s">
        <v>3445</v>
      </c>
      <c r="D54" s="288" t="s">
        <v>3446</v>
      </c>
      <c r="E54" s="287" t="s">
        <v>3</v>
      </c>
      <c r="F54" s="289">
        <v>281.52728000000002</v>
      </c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90">
        <v>281.52728000000002</v>
      </c>
    </row>
    <row r="55" spans="1:18">
      <c r="A55" s="287" t="s">
        <v>1128</v>
      </c>
      <c r="B55" s="288" t="s">
        <v>5290</v>
      </c>
      <c r="C55" s="288" t="s">
        <v>3445</v>
      </c>
      <c r="D55" s="288" t="s">
        <v>3446</v>
      </c>
      <c r="E55" s="291" t="s">
        <v>238</v>
      </c>
      <c r="F55" s="292">
        <v>281.52728000000002</v>
      </c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3">
        <v>281.52728000000002</v>
      </c>
    </row>
    <row r="56" spans="1:18">
      <c r="A56" s="287" t="s">
        <v>1128</v>
      </c>
      <c r="B56" s="288" t="s">
        <v>5290</v>
      </c>
      <c r="C56" s="288" t="s">
        <v>2640</v>
      </c>
      <c r="D56" s="288" t="s">
        <v>2641</v>
      </c>
      <c r="E56" s="287" t="s">
        <v>3</v>
      </c>
      <c r="F56" s="289">
        <v>287.22199999999998</v>
      </c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90">
        <v>287.22199999999998</v>
      </c>
    </row>
    <row r="57" spans="1:18">
      <c r="A57" s="287" t="s">
        <v>1128</v>
      </c>
      <c r="B57" s="288" t="s">
        <v>5290</v>
      </c>
      <c r="C57" s="288" t="s">
        <v>2640</v>
      </c>
      <c r="D57" s="288" t="s">
        <v>2641</v>
      </c>
      <c r="E57" s="291" t="s">
        <v>238</v>
      </c>
      <c r="F57" s="292">
        <v>287.22199999999998</v>
      </c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3">
        <v>287.22199999999998</v>
      </c>
    </row>
    <row r="58" spans="1:18">
      <c r="A58" s="287" t="s">
        <v>1128</v>
      </c>
      <c r="B58" s="288" t="s">
        <v>5290</v>
      </c>
      <c r="C58" s="294" t="s">
        <v>238</v>
      </c>
      <c r="D58" s="295"/>
      <c r="E58" s="296"/>
      <c r="F58" s="292">
        <v>568.74928</v>
      </c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3">
        <v>568.74928</v>
      </c>
    </row>
    <row r="59" spans="1:18">
      <c r="A59" s="287" t="s">
        <v>1129</v>
      </c>
      <c r="B59" s="288" t="s">
        <v>5291</v>
      </c>
      <c r="C59" s="288" t="s">
        <v>2010</v>
      </c>
      <c r="D59" s="288" t="s">
        <v>2011</v>
      </c>
      <c r="E59" s="287" t="s">
        <v>3</v>
      </c>
      <c r="F59" s="289">
        <v>-62957.885000000002</v>
      </c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  <c r="R59" s="290">
        <v>-62957.885000000002</v>
      </c>
    </row>
    <row r="60" spans="1:18">
      <c r="A60" s="287" t="s">
        <v>1129</v>
      </c>
      <c r="B60" s="288" t="s">
        <v>5291</v>
      </c>
      <c r="C60" s="288" t="s">
        <v>2010</v>
      </c>
      <c r="D60" s="288" t="s">
        <v>2011</v>
      </c>
      <c r="E60" s="291" t="s">
        <v>238</v>
      </c>
      <c r="F60" s="292">
        <v>-62957.885000000002</v>
      </c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3">
        <v>-62957.885000000002</v>
      </c>
    </row>
    <row r="61" spans="1:18">
      <c r="A61" s="287" t="s">
        <v>1129</v>
      </c>
      <c r="B61" s="288" t="s">
        <v>5291</v>
      </c>
      <c r="C61" s="288" t="s">
        <v>2012</v>
      </c>
      <c r="D61" s="288" t="s">
        <v>2013</v>
      </c>
      <c r="E61" s="287" t="s">
        <v>3</v>
      </c>
      <c r="F61" s="289">
        <v>4286.3810000000003</v>
      </c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  <c r="R61" s="290">
        <v>4286.3810000000003</v>
      </c>
    </row>
    <row r="62" spans="1:18">
      <c r="A62" s="287" t="s">
        <v>1129</v>
      </c>
      <c r="B62" s="288" t="s">
        <v>5291</v>
      </c>
      <c r="C62" s="288" t="s">
        <v>2012</v>
      </c>
      <c r="D62" s="288" t="s">
        <v>2013</v>
      </c>
      <c r="E62" s="291" t="s">
        <v>238</v>
      </c>
      <c r="F62" s="292">
        <v>4286.3810000000003</v>
      </c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3">
        <v>4286.3810000000003</v>
      </c>
    </row>
    <row r="63" spans="1:18">
      <c r="A63" s="287" t="s">
        <v>1129</v>
      </c>
      <c r="B63" s="288" t="s">
        <v>5291</v>
      </c>
      <c r="C63" s="294" t="s">
        <v>238</v>
      </c>
      <c r="D63" s="295"/>
      <c r="E63" s="296"/>
      <c r="F63" s="292">
        <v>-58671.504000000001</v>
      </c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3">
        <v>-58671.504000000001</v>
      </c>
    </row>
    <row r="64" spans="1:18">
      <c r="A64" s="287" t="s">
        <v>1130</v>
      </c>
      <c r="B64" s="288" t="s">
        <v>5292</v>
      </c>
      <c r="C64" s="288" t="s">
        <v>2014</v>
      </c>
      <c r="D64" s="288" t="s">
        <v>2015</v>
      </c>
      <c r="E64" s="287" t="s">
        <v>3</v>
      </c>
      <c r="F64" s="289">
        <v>-1611.0424399999999</v>
      </c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  <c r="R64" s="290">
        <v>-1611.0424399999999</v>
      </c>
    </row>
    <row r="65" spans="1:18">
      <c r="A65" s="287" t="s">
        <v>1130</v>
      </c>
      <c r="B65" s="288" t="s">
        <v>5292</v>
      </c>
      <c r="C65" s="288" t="s">
        <v>2014</v>
      </c>
      <c r="D65" s="288" t="s">
        <v>2015</v>
      </c>
      <c r="E65" s="291" t="s">
        <v>238</v>
      </c>
      <c r="F65" s="292">
        <v>-1611.0424399999999</v>
      </c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3">
        <v>-1611.0424399999999</v>
      </c>
    </row>
    <row r="66" spans="1:18">
      <c r="A66" s="287" t="s">
        <v>1130</v>
      </c>
      <c r="B66" s="288" t="s">
        <v>5292</v>
      </c>
      <c r="C66" s="288" t="s">
        <v>2016</v>
      </c>
      <c r="D66" s="288" t="s">
        <v>2017</v>
      </c>
      <c r="E66" s="287" t="s">
        <v>3</v>
      </c>
      <c r="F66" s="289">
        <v>-2616.1546400000002</v>
      </c>
      <c r="G66" s="289"/>
      <c r="H66" s="289"/>
      <c r="I66" s="289"/>
      <c r="J66" s="289"/>
      <c r="K66" s="289"/>
      <c r="L66" s="289"/>
      <c r="M66" s="289"/>
      <c r="N66" s="289"/>
      <c r="O66" s="289"/>
      <c r="P66" s="289"/>
      <c r="Q66" s="289"/>
      <c r="R66" s="290">
        <v>-2616.1546400000002</v>
      </c>
    </row>
    <row r="67" spans="1:18">
      <c r="A67" s="287" t="s">
        <v>1130</v>
      </c>
      <c r="B67" s="288" t="s">
        <v>5292</v>
      </c>
      <c r="C67" s="288" t="s">
        <v>2016</v>
      </c>
      <c r="D67" s="288" t="s">
        <v>2017</v>
      </c>
      <c r="E67" s="291" t="s">
        <v>238</v>
      </c>
      <c r="F67" s="292">
        <v>-2616.1546400000002</v>
      </c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3">
        <v>-2616.1546400000002</v>
      </c>
    </row>
    <row r="68" spans="1:18">
      <c r="A68" s="287" t="s">
        <v>1130</v>
      </c>
      <c r="B68" s="288" t="s">
        <v>5292</v>
      </c>
      <c r="C68" s="288" t="s">
        <v>2018</v>
      </c>
      <c r="D68" s="288" t="s">
        <v>2019</v>
      </c>
      <c r="E68" s="287" t="s">
        <v>3</v>
      </c>
      <c r="F68" s="289">
        <v>-10519.21823</v>
      </c>
      <c r="G68" s="289"/>
      <c r="H68" s="289"/>
      <c r="I68" s="289"/>
      <c r="J68" s="289"/>
      <c r="K68" s="289"/>
      <c r="L68" s="289"/>
      <c r="M68" s="289"/>
      <c r="N68" s="289"/>
      <c r="O68" s="289"/>
      <c r="P68" s="289"/>
      <c r="Q68" s="289"/>
      <c r="R68" s="290">
        <v>-10519.21823</v>
      </c>
    </row>
    <row r="69" spans="1:18">
      <c r="A69" s="287" t="s">
        <v>1130</v>
      </c>
      <c r="B69" s="288" t="s">
        <v>5292</v>
      </c>
      <c r="C69" s="288" t="s">
        <v>2018</v>
      </c>
      <c r="D69" s="288" t="s">
        <v>2019</v>
      </c>
      <c r="E69" s="291" t="s">
        <v>238</v>
      </c>
      <c r="F69" s="292">
        <v>-10519.21823</v>
      </c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3">
        <v>-10519.21823</v>
      </c>
    </row>
    <row r="70" spans="1:18">
      <c r="A70" s="287" t="s">
        <v>1130</v>
      </c>
      <c r="B70" s="288" t="s">
        <v>5292</v>
      </c>
      <c r="C70" s="288" t="s">
        <v>2020</v>
      </c>
      <c r="D70" s="288" t="s">
        <v>2021</v>
      </c>
      <c r="E70" s="287" t="s">
        <v>3</v>
      </c>
      <c r="F70" s="289">
        <v>-3625.5670500000001</v>
      </c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90">
        <v>-3625.5670500000001</v>
      </c>
    </row>
    <row r="71" spans="1:18">
      <c r="A71" s="287" t="s">
        <v>1130</v>
      </c>
      <c r="B71" s="288" t="s">
        <v>5292</v>
      </c>
      <c r="C71" s="288" t="s">
        <v>2020</v>
      </c>
      <c r="D71" s="288" t="s">
        <v>2021</v>
      </c>
      <c r="E71" s="291" t="s">
        <v>238</v>
      </c>
      <c r="F71" s="292">
        <v>-3625.5670500000001</v>
      </c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3">
        <v>-3625.5670500000001</v>
      </c>
    </row>
    <row r="72" spans="1:18">
      <c r="A72" s="287" t="s">
        <v>1130</v>
      </c>
      <c r="B72" s="288" t="s">
        <v>5292</v>
      </c>
      <c r="C72" s="288" t="s">
        <v>2022</v>
      </c>
      <c r="D72" s="288" t="s">
        <v>2023</v>
      </c>
      <c r="E72" s="287" t="s">
        <v>3</v>
      </c>
      <c r="F72" s="289">
        <v>-1891.2677699999999</v>
      </c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  <c r="R72" s="290">
        <v>-1891.2677699999999</v>
      </c>
    </row>
    <row r="73" spans="1:18">
      <c r="A73" s="287" t="s">
        <v>1130</v>
      </c>
      <c r="B73" s="288" t="s">
        <v>5292</v>
      </c>
      <c r="C73" s="288" t="s">
        <v>2022</v>
      </c>
      <c r="D73" s="288" t="s">
        <v>2023</v>
      </c>
      <c r="E73" s="291" t="s">
        <v>238</v>
      </c>
      <c r="F73" s="292">
        <v>-1891.2677699999999</v>
      </c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3">
        <v>-1891.2677699999999</v>
      </c>
    </row>
    <row r="74" spans="1:18">
      <c r="A74" s="287" t="s">
        <v>1130</v>
      </c>
      <c r="B74" s="288" t="s">
        <v>5292</v>
      </c>
      <c r="C74" s="288" t="s">
        <v>2024</v>
      </c>
      <c r="D74" s="288" t="s">
        <v>2025</v>
      </c>
      <c r="E74" s="287" t="s">
        <v>3</v>
      </c>
      <c r="F74" s="289">
        <v>-3581.8797599999998</v>
      </c>
      <c r="G74" s="289"/>
      <c r="H74" s="289"/>
      <c r="I74" s="289"/>
      <c r="J74" s="289"/>
      <c r="K74" s="289"/>
      <c r="L74" s="289"/>
      <c r="M74" s="289"/>
      <c r="N74" s="289"/>
      <c r="O74" s="289"/>
      <c r="P74" s="289"/>
      <c r="Q74" s="289"/>
      <c r="R74" s="290">
        <v>-3581.8797599999998</v>
      </c>
    </row>
    <row r="75" spans="1:18">
      <c r="A75" s="287" t="s">
        <v>1130</v>
      </c>
      <c r="B75" s="288" t="s">
        <v>5292</v>
      </c>
      <c r="C75" s="288" t="s">
        <v>2024</v>
      </c>
      <c r="D75" s="288" t="s">
        <v>2025</v>
      </c>
      <c r="E75" s="291" t="s">
        <v>238</v>
      </c>
      <c r="F75" s="292">
        <v>-3581.8797599999998</v>
      </c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3">
        <v>-3581.8797599999998</v>
      </c>
    </row>
    <row r="76" spans="1:18">
      <c r="A76" s="287" t="s">
        <v>1130</v>
      </c>
      <c r="B76" s="288" t="s">
        <v>5292</v>
      </c>
      <c r="C76" s="288" t="s">
        <v>2026</v>
      </c>
      <c r="D76" s="288" t="s">
        <v>2027</v>
      </c>
      <c r="E76" s="287" t="s">
        <v>3</v>
      </c>
      <c r="F76" s="289">
        <v>-6899.4014999999999</v>
      </c>
      <c r="G76" s="289"/>
      <c r="H76" s="289"/>
      <c r="I76" s="289"/>
      <c r="J76" s="289"/>
      <c r="K76" s="289"/>
      <c r="L76" s="289"/>
      <c r="M76" s="289"/>
      <c r="N76" s="289"/>
      <c r="O76" s="289"/>
      <c r="P76" s="289"/>
      <c r="Q76" s="289"/>
      <c r="R76" s="290">
        <v>-6899.4014999999999</v>
      </c>
    </row>
    <row r="77" spans="1:18">
      <c r="A77" s="287" t="s">
        <v>1130</v>
      </c>
      <c r="B77" s="288" t="s">
        <v>5292</v>
      </c>
      <c r="C77" s="288" t="s">
        <v>2026</v>
      </c>
      <c r="D77" s="288" t="s">
        <v>2027</v>
      </c>
      <c r="E77" s="291" t="s">
        <v>238</v>
      </c>
      <c r="F77" s="292">
        <v>-6899.4014999999999</v>
      </c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3">
        <v>-6899.4014999999999</v>
      </c>
    </row>
    <row r="78" spans="1:18">
      <c r="A78" s="287" t="s">
        <v>1130</v>
      </c>
      <c r="B78" s="288" t="s">
        <v>5292</v>
      </c>
      <c r="C78" s="288" t="s">
        <v>2028</v>
      </c>
      <c r="D78" s="288" t="s">
        <v>2029</v>
      </c>
      <c r="E78" s="287" t="s">
        <v>3</v>
      </c>
      <c r="F78" s="289">
        <v>-19.702940000000002</v>
      </c>
      <c r="G78" s="289"/>
      <c r="H78" s="289"/>
      <c r="I78" s="289"/>
      <c r="J78" s="289"/>
      <c r="K78" s="289"/>
      <c r="L78" s="289"/>
      <c r="M78" s="289"/>
      <c r="N78" s="289"/>
      <c r="O78" s="289"/>
      <c r="P78" s="289"/>
      <c r="Q78" s="289"/>
      <c r="R78" s="290">
        <v>-19.702940000000002</v>
      </c>
    </row>
    <row r="79" spans="1:18">
      <c r="A79" s="287" t="s">
        <v>1130</v>
      </c>
      <c r="B79" s="288" t="s">
        <v>5292</v>
      </c>
      <c r="C79" s="288" t="s">
        <v>2028</v>
      </c>
      <c r="D79" s="288" t="s">
        <v>2029</v>
      </c>
      <c r="E79" s="291" t="s">
        <v>238</v>
      </c>
      <c r="F79" s="292">
        <v>-19.702940000000002</v>
      </c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3">
        <v>-19.702940000000002</v>
      </c>
    </row>
    <row r="80" spans="1:18">
      <c r="A80" s="287" t="s">
        <v>1130</v>
      </c>
      <c r="B80" s="288" t="s">
        <v>5292</v>
      </c>
      <c r="C80" s="288" t="s">
        <v>2030</v>
      </c>
      <c r="D80" s="288" t="s">
        <v>966</v>
      </c>
      <c r="E80" s="287" t="s">
        <v>3</v>
      </c>
      <c r="F80" s="289">
        <v>-558.55861000000004</v>
      </c>
      <c r="G80" s="289"/>
      <c r="H80" s="289"/>
      <c r="I80" s="289"/>
      <c r="J80" s="289"/>
      <c r="K80" s="289"/>
      <c r="L80" s="289"/>
      <c r="M80" s="289"/>
      <c r="N80" s="289"/>
      <c r="O80" s="289"/>
      <c r="P80" s="289"/>
      <c r="Q80" s="289"/>
      <c r="R80" s="290">
        <v>-558.55861000000004</v>
      </c>
    </row>
    <row r="81" spans="1:18">
      <c r="A81" s="287" t="s">
        <v>1130</v>
      </c>
      <c r="B81" s="288" t="s">
        <v>5292</v>
      </c>
      <c r="C81" s="288" t="s">
        <v>2030</v>
      </c>
      <c r="D81" s="288" t="s">
        <v>966</v>
      </c>
      <c r="E81" s="291" t="s">
        <v>238</v>
      </c>
      <c r="F81" s="292">
        <v>-558.55861000000004</v>
      </c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3">
        <v>-558.55861000000004</v>
      </c>
    </row>
    <row r="82" spans="1:18">
      <c r="A82" s="287" t="s">
        <v>1130</v>
      </c>
      <c r="B82" s="288" t="s">
        <v>5292</v>
      </c>
      <c r="C82" s="288" t="s">
        <v>2031</v>
      </c>
      <c r="D82" s="288" t="s">
        <v>2032</v>
      </c>
      <c r="E82" s="287" t="s">
        <v>3</v>
      </c>
      <c r="F82" s="289">
        <v>-363.35700000000003</v>
      </c>
      <c r="G82" s="289"/>
      <c r="H82" s="289"/>
      <c r="I82" s="289"/>
      <c r="J82" s="289"/>
      <c r="K82" s="289"/>
      <c r="L82" s="289"/>
      <c r="M82" s="289"/>
      <c r="N82" s="289"/>
      <c r="O82" s="289"/>
      <c r="P82" s="289"/>
      <c r="Q82" s="289"/>
      <c r="R82" s="290">
        <v>-363.35700000000003</v>
      </c>
    </row>
    <row r="83" spans="1:18">
      <c r="A83" s="287" t="s">
        <v>1130</v>
      </c>
      <c r="B83" s="288" t="s">
        <v>5292</v>
      </c>
      <c r="C83" s="288" t="s">
        <v>2031</v>
      </c>
      <c r="D83" s="288" t="s">
        <v>2032</v>
      </c>
      <c r="E83" s="291" t="s">
        <v>238</v>
      </c>
      <c r="F83" s="292">
        <v>-363.35700000000003</v>
      </c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3">
        <v>-363.35700000000003</v>
      </c>
    </row>
    <row r="84" spans="1:18">
      <c r="A84" s="287" t="s">
        <v>1130</v>
      </c>
      <c r="B84" s="288" t="s">
        <v>5292</v>
      </c>
      <c r="C84" s="288" t="s">
        <v>2033</v>
      </c>
      <c r="D84" s="288" t="s">
        <v>2034</v>
      </c>
      <c r="E84" s="287" t="s">
        <v>3</v>
      </c>
      <c r="F84" s="289">
        <v>-4086.5999499999998</v>
      </c>
      <c r="G84" s="289"/>
      <c r="H84" s="289"/>
      <c r="I84" s="289"/>
      <c r="J84" s="289"/>
      <c r="K84" s="289"/>
      <c r="L84" s="289"/>
      <c r="M84" s="289"/>
      <c r="N84" s="289"/>
      <c r="O84" s="289"/>
      <c r="P84" s="289"/>
      <c r="Q84" s="289"/>
      <c r="R84" s="290">
        <v>-4086.5999499999998</v>
      </c>
    </row>
    <row r="85" spans="1:18">
      <c r="A85" s="287" t="s">
        <v>1130</v>
      </c>
      <c r="B85" s="288" t="s">
        <v>5292</v>
      </c>
      <c r="C85" s="288" t="s">
        <v>2033</v>
      </c>
      <c r="D85" s="288" t="s">
        <v>2034</v>
      </c>
      <c r="E85" s="291" t="s">
        <v>238</v>
      </c>
      <c r="F85" s="292">
        <v>-4086.5999499999998</v>
      </c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3">
        <v>-4086.5999499999998</v>
      </c>
    </row>
    <row r="86" spans="1:18">
      <c r="A86" s="287" t="s">
        <v>1130</v>
      </c>
      <c r="B86" s="288" t="s">
        <v>5292</v>
      </c>
      <c r="C86" s="288" t="s">
        <v>2035</v>
      </c>
      <c r="D86" s="288" t="s">
        <v>2036</v>
      </c>
      <c r="E86" s="287" t="s">
        <v>3</v>
      </c>
      <c r="F86" s="289">
        <v>-643.91013999999996</v>
      </c>
      <c r="G86" s="289"/>
      <c r="H86" s="289"/>
      <c r="I86" s="289"/>
      <c r="J86" s="289"/>
      <c r="K86" s="289"/>
      <c r="L86" s="289"/>
      <c r="M86" s="289"/>
      <c r="N86" s="289"/>
      <c r="O86" s="289"/>
      <c r="P86" s="289"/>
      <c r="Q86" s="289"/>
      <c r="R86" s="290">
        <v>-643.91013999999996</v>
      </c>
    </row>
    <row r="87" spans="1:18">
      <c r="A87" s="287" t="s">
        <v>1130</v>
      </c>
      <c r="B87" s="288" t="s">
        <v>5292</v>
      </c>
      <c r="C87" s="288" t="s">
        <v>2035</v>
      </c>
      <c r="D87" s="288" t="s">
        <v>2036</v>
      </c>
      <c r="E87" s="291" t="s">
        <v>238</v>
      </c>
      <c r="F87" s="292">
        <v>-643.91013999999996</v>
      </c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3">
        <v>-643.91013999999996</v>
      </c>
    </row>
    <row r="88" spans="1:18">
      <c r="A88" s="287" t="s">
        <v>1130</v>
      </c>
      <c r="B88" s="288" t="s">
        <v>5292</v>
      </c>
      <c r="C88" s="288" t="s">
        <v>2037</v>
      </c>
      <c r="D88" s="288" t="s">
        <v>2038</v>
      </c>
      <c r="E88" s="287" t="s">
        <v>3</v>
      </c>
      <c r="F88" s="289">
        <v>-105.38500000000001</v>
      </c>
      <c r="G88" s="289"/>
      <c r="H88" s="289"/>
      <c r="I88" s="289"/>
      <c r="J88" s="289"/>
      <c r="K88" s="289"/>
      <c r="L88" s="289"/>
      <c r="M88" s="289"/>
      <c r="N88" s="289"/>
      <c r="O88" s="289"/>
      <c r="P88" s="289"/>
      <c r="Q88" s="289"/>
      <c r="R88" s="290">
        <v>-105.38500000000001</v>
      </c>
    </row>
    <row r="89" spans="1:18">
      <c r="A89" s="287" t="s">
        <v>1130</v>
      </c>
      <c r="B89" s="288" t="s">
        <v>5292</v>
      </c>
      <c r="C89" s="288" t="s">
        <v>2037</v>
      </c>
      <c r="D89" s="288" t="s">
        <v>2038</v>
      </c>
      <c r="E89" s="291" t="s">
        <v>238</v>
      </c>
      <c r="F89" s="292">
        <v>-105.38500000000001</v>
      </c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3">
        <v>-105.38500000000001</v>
      </c>
    </row>
    <row r="90" spans="1:18">
      <c r="A90" s="287" t="s">
        <v>1130</v>
      </c>
      <c r="B90" s="288" t="s">
        <v>5292</v>
      </c>
      <c r="C90" s="294" t="s">
        <v>238</v>
      </c>
      <c r="D90" s="295"/>
      <c r="E90" s="296"/>
      <c r="F90" s="292">
        <v>-36522.045030000001</v>
      </c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3">
        <v>-36522.045030000001</v>
      </c>
    </row>
    <row r="91" spans="1:18">
      <c r="A91" s="287" t="s">
        <v>889</v>
      </c>
      <c r="B91" s="288" t="s">
        <v>5293</v>
      </c>
      <c r="C91" s="288" t="s">
        <v>2039</v>
      </c>
      <c r="D91" s="288" t="s">
        <v>2040</v>
      </c>
      <c r="E91" s="287" t="s">
        <v>3</v>
      </c>
      <c r="F91" s="289">
        <v>-425.97723999999999</v>
      </c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90">
        <v>-425.97723999999999</v>
      </c>
    </row>
    <row r="92" spans="1:18">
      <c r="A92" s="287" t="s">
        <v>889</v>
      </c>
      <c r="B92" s="288" t="s">
        <v>5293</v>
      </c>
      <c r="C92" s="288" t="s">
        <v>2039</v>
      </c>
      <c r="D92" s="288" t="s">
        <v>2040</v>
      </c>
      <c r="E92" s="291" t="s">
        <v>238</v>
      </c>
      <c r="F92" s="292">
        <v>-425.97723999999999</v>
      </c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3">
        <v>-425.97723999999999</v>
      </c>
    </row>
    <row r="93" spans="1:18">
      <c r="A93" s="287" t="s">
        <v>889</v>
      </c>
      <c r="B93" s="288" t="s">
        <v>5293</v>
      </c>
      <c r="C93" s="288" t="s">
        <v>2041</v>
      </c>
      <c r="D93" s="288" t="s">
        <v>2042</v>
      </c>
      <c r="E93" s="287" t="s">
        <v>3</v>
      </c>
      <c r="F93" s="289">
        <v>-3756.4274500000001</v>
      </c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90">
        <v>-3756.4274500000001</v>
      </c>
    </row>
    <row r="94" spans="1:18">
      <c r="A94" s="287" t="s">
        <v>889</v>
      </c>
      <c r="B94" s="288" t="s">
        <v>5293</v>
      </c>
      <c r="C94" s="288" t="s">
        <v>2041</v>
      </c>
      <c r="D94" s="288" t="s">
        <v>2042</v>
      </c>
      <c r="E94" s="291" t="s">
        <v>238</v>
      </c>
      <c r="F94" s="292">
        <v>-3756.4274500000001</v>
      </c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3">
        <v>-3756.4274500000001</v>
      </c>
    </row>
    <row r="95" spans="1:18">
      <c r="A95" s="287" t="s">
        <v>889</v>
      </c>
      <c r="B95" s="288" t="s">
        <v>5293</v>
      </c>
      <c r="C95" s="288" t="s">
        <v>2043</v>
      </c>
      <c r="D95" s="288" t="s">
        <v>2044</v>
      </c>
      <c r="E95" s="287" t="s">
        <v>3</v>
      </c>
      <c r="F95" s="289">
        <v>-151.21951999999999</v>
      </c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90">
        <v>-151.21951999999999</v>
      </c>
    </row>
    <row r="96" spans="1:18">
      <c r="A96" s="287" t="s">
        <v>889</v>
      </c>
      <c r="B96" s="288" t="s">
        <v>5293</v>
      </c>
      <c r="C96" s="288" t="s">
        <v>2043</v>
      </c>
      <c r="D96" s="288" t="s">
        <v>2044</v>
      </c>
      <c r="E96" s="291" t="s">
        <v>238</v>
      </c>
      <c r="F96" s="292">
        <v>-151.21951999999999</v>
      </c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3">
        <v>-151.21951999999999</v>
      </c>
    </row>
    <row r="97" spans="1:18">
      <c r="A97" s="287" t="s">
        <v>889</v>
      </c>
      <c r="B97" s="288" t="s">
        <v>5293</v>
      </c>
      <c r="C97" s="288" t="s">
        <v>2045</v>
      </c>
      <c r="D97" s="288" t="s">
        <v>2046</v>
      </c>
      <c r="E97" s="287" t="s">
        <v>3</v>
      </c>
      <c r="F97" s="289">
        <v>-13090.44332</v>
      </c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90">
        <v>-13090.44332</v>
      </c>
    </row>
    <row r="98" spans="1:18">
      <c r="A98" s="287" t="s">
        <v>889</v>
      </c>
      <c r="B98" s="288" t="s">
        <v>5293</v>
      </c>
      <c r="C98" s="288" t="s">
        <v>2045</v>
      </c>
      <c r="D98" s="288" t="s">
        <v>2046</v>
      </c>
      <c r="E98" s="291" t="s">
        <v>238</v>
      </c>
      <c r="F98" s="292">
        <v>-13090.44332</v>
      </c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3">
        <v>-13090.44332</v>
      </c>
    </row>
    <row r="99" spans="1:18">
      <c r="A99" s="287" t="s">
        <v>889</v>
      </c>
      <c r="B99" s="288" t="s">
        <v>5293</v>
      </c>
      <c r="C99" s="288" t="s">
        <v>2047</v>
      </c>
      <c r="D99" s="288" t="s">
        <v>2048</v>
      </c>
      <c r="E99" s="287" t="s">
        <v>3</v>
      </c>
      <c r="F99" s="289">
        <v>-1306.6242</v>
      </c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90">
        <v>-1306.6242</v>
      </c>
    </row>
    <row r="100" spans="1:18">
      <c r="A100" s="287" t="s">
        <v>889</v>
      </c>
      <c r="B100" s="288" t="s">
        <v>5293</v>
      </c>
      <c r="C100" s="288" t="s">
        <v>2047</v>
      </c>
      <c r="D100" s="288" t="s">
        <v>2048</v>
      </c>
      <c r="E100" s="291" t="s">
        <v>238</v>
      </c>
      <c r="F100" s="292">
        <v>-1306.6242</v>
      </c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3">
        <v>-1306.6242</v>
      </c>
    </row>
    <row r="101" spans="1:18">
      <c r="A101" s="287" t="s">
        <v>889</v>
      </c>
      <c r="B101" s="288" t="s">
        <v>5293</v>
      </c>
      <c r="C101" s="288" t="s">
        <v>3449</v>
      </c>
      <c r="D101" s="288" t="s">
        <v>3450</v>
      </c>
      <c r="E101" s="287" t="s">
        <v>3</v>
      </c>
      <c r="F101" s="289">
        <v>-5087.9340000000002</v>
      </c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90">
        <v>-5087.9340000000002</v>
      </c>
    </row>
    <row r="102" spans="1:18">
      <c r="A102" s="287" t="s">
        <v>889</v>
      </c>
      <c r="B102" s="288" t="s">
        <v>5293</v>
      </c>
      <c r="C102" s="288" t="s">
        <v>3449</v>
      </c>
      <c r="D102" s="288" t="s">
        <v>3450</v>
      </c>
      <c r="E102" s="291" t="s">
        <v>238</v>
      </c>
      <c r="F102" s="292">
        <v>-5087.9340000000002</v>
      </c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3">
        <v>-5087.9340000000002</v>
      </c>
    </row>
    <row r="103" spans="1:18">
      <c r="A103" s="287" t="s">
        <v>889</v>
      </c>
      <c r="B103" s="288" t="s">
        <v>5293</v>
      </c>
      <c r="C103" s="288" t="s">
        <v>2049</v>
      </c>
      <c r="D103" s="288" t="s">
        <v>2050</v>
      </c>
      <c r="E103" s="287" t="s">
        <v>3</v>
      </c>
      <c r="F103" s="289">
        <v>-1857.3474699999999</v>
      </c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  <c r="R103" s="290">
        <v>-1857.3474699999999</v>
      </c>
    </row>
    <row r="104" spans="1:18">
      <c r="A104" s="287" t="s">
        <v>889</v>
      </c>
      <c r="B104" s="288" t="s">
        <v>5293</v>
      </c>
      <c r="C104" s="288" t="s">
        <v>2049</v>
      </c>
      <c r="D104" s="288" t="s">
        <v>2050</v>
      </c>
      <c r="E104" s="291" t="s">
        <v>238</v>
      </c>
      <c r="F104" s="292">
        <v>-1857.3474699999999</v>
      </c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3">
        <v>-1857.3474699999999</v>
      </c>
    </row>
    <row r="105" spans="1:18">
      <c r="A105" s="287" t="s">
        <v>889</v>
      </c>
      <c r="B105" s="288" t="s">
        <v>5293</v>
      </c>
      <c r="C105" s="288" t="s">
        <v>3453</v>
      </c>
      <c r="D105" s="288" t="s">
        <v>3454</v>
      </c>
      <c r="E105" s="287" t="s">
        <v>3</v>
      </c>
      <c r="F105" s="289">
        <v>-3118.1705299999999</v>
      </c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90">
        <v>-3118.1705299999999</v>
      </c>
    </row>
    <row r="106" spans="1:18">
      <c r="A106" s="287" t="s">
        <v>889</v>
      </c>
      <c r="B106" s="288" t="s">
        <v>5293</v>
      </c>
      <c r="C106" s="288" t="s">
        <v>3453</v>
      </c>
      <c r="D106" s="288" t="s">
        <v>3454</v>
      </c>
      <c r="E106" s="291" t="s">
        <v>238</v>
      </c>
      <c r="F106" s="292">
        <v>-3118.1705299999999</v>
      </c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3">
        <v>-3118.1705299999999</v>
      </c>
    </row>
    <row r="107" spans="1:18">
      <c r="A107" s="287" t="s">
        <v>889</v>
      </c>
      <c r="B107" s="288" t="s">
        <v>5293</v>
      </c>
      <c r="C107" s="288" t="s">
        <v>2051</v>
      </c>
      <c r="D107" s="288" t="s">
        <v>2052</v>
      </c>
      <c r="E107" s="287" t="s">
        <v>3</v>
      </c>
      <c r="F107" s="289">
        <v>-3426.7488600000001</v>
      </c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90">
        <v>-3426.7488600000001</v>
      </c>
    </row>
    <row r="108" spans="1:18">
      <c r="A108" s="287" t="s">
        <v>889</v>
      </c>
      <c r="B108" s="288" t="s">
        <v>5293</v>
      </c>
      <c r="C108" s="288" t="s">
        <v>2051</v>
      </c>
      <c r="D108" s="288" t="s">
        <v>2052</v>
      </c>
      <c r="E108" s="291" t="s">
        <v>238</v>
      </c>
      <c r="F108" s="292">
        <v>-3426.7488600000001</v>
      </c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3">
        <v>-3426.7488600000001</v>
      </c>
    </row>
    <row r="109" spans="1:18">
      <c r="A109" s="287" t="s">
        <v>889</v>
      </c>
      <c r="B109" s="288" t="s">
        <v>5293</v>
      </c>
      <c r="C109" s="288" t="s">
        <v>2053</v>
      </c>
      <c r="D109" s="288" t="s">
        <v>2054</v>
      </c>
      <c r="E109" s="287" t="s">
        <v>3</v>
      </c>
      <c r="F109" s="289">
        <v>-11450.17405</v>
      </c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90">
        <v>-11450.17405</v>
      </c>
    </row>
    <row r="110" spans="1:18">
      <c r="A110" s="287" t="s">
        <v>889</v>
      </c>
      <c r="B110" s="288" t="s">
        <v>5293</v>
      </c>
      <c r="C110" s="288" t="s">
        <v>2053</v>
      </c>
      <c r="D110" s="288" t="s">
        <v>2054</v>
      </c>
      <c r="E110" s="291" t="s">
        <v>238</v>
      </c>
      <c r="F110" s="292">
        <v>-11450.17405</v>
      </c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3">
        <v>-11450.17405</v>
      </c>
    </row>
    <row r="111" spans="1:18">
      <c r="A111" s="287" t="s">
        <v>889</v>
      </c>
      <c r="B111" s="288" t="s">
        <v>5293</v>
      </c>
      <c r="C111" s="288" t="s">
        <v>2055</v>
      </c>
      <c r="D111" s="288" t="s">
        <v>2056</v>
      </c>
      <c r="E111" s="287" t="s">
        <v>3</v>
      </c>
      <c r="F111" s="289">
        <v>-4579.4189900000001</v>
      </c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  <c r="R111" s="290">
        <v>-4579.4189900000001</v>
      </c>
    </row>
    <row r="112" spans="1:18">
      <c r="A112" s="287" t="s">
        <v>889</v>
      </c>
      <c r="B112" s="288" t="s">
        <v>5293</v>
      </c>
      <c r="C112" s="288" t="s">
        <v>2055</v>
      </c>
      <c r="D112" s="288" t="s">
        <v>2056</v>
      </c>
      <c r="E112" s="291" t="s">
        <v>238</v>
      </c>
      <c r="F112" s="292">
        <v>-4579.4189900000001</v>
      </c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3">
        <v>-4579.4189900000001</v>
      </c>
    </row>
    <row r="113" spans="1:18">
      <c r="A113" s="287" t="s">
        <v>889</v>
      </c>
      <c r="B113" s="288" t="s">
        <v>5293</v>
      </c>
      <c r="C113" s="288" t="s">
        <v>2057</v>
      </c>
      <c r="D113" s="288" t="s">
        <v>2058</v>
      </c>
      <c r="E113" s="287" t="s">
        <v>3</v>
      </c>
      <c r="F113" s="289">
        <v>-530.96211000000005</v>
      </c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90">
        <v>-530.96211000000005</v>
      </c>
    </row>
    <row r="114" spans="1:18">
      <c r="A114" s="287" t="s">
        <v>889</v>
      </c>
      <c r="B114" s="288" t="s">
        <v>5293</v>
      </c>
      <c r="C114" s="288" t="s">
        <v>2057</v>
      </c>
      <c r="D114" s="288" t="s">
        <v>2058</v>
      </c>
      <c r="E114" s="291" t="s">
        <v>238</v>
      </c>
      <c r="F114" s="292">
        <v>-530.96211000000005</v>
      </c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3">
        <v>-530.96211000000005</v>
      </c>
    </row>
    <row r="115" spans="1:18">
      <c r="A115" s="287" t="s">
        <v>889</v>
      </c>
      <c r="B115" s="288" t="s">
        <v>5293</v>
      </c>
      <c r="C115" s="288" t="s">
        <v>2059</v>
      </c>
      <c r="D115" s="288" t="s">
        <v>2060</v>
      </c>
      <c r="E115" s="287" t="s">
        <v>3</v>
      </c>
      <c r="F115" s="289">
        <v>-219.60287</v>
      </c>
      <c r="G115" s="289"/>
      <c r="H115" s="289"/>
      <c r="I115" s="289"/>
      <c r="J115" s="289"/>
      <c r="K115" s="289"/>
      <c r="L115" s="289"/>
      <c r="M115" s="289"/>
      <c r="N115" s="289"/>
      <c r="O115" s="289"/>
      <c r="P115" s="289"/>
      <c r="Q115" s="289"/>
      <c r="R115" s="290">
        <v>-219.60287</v>
      </c>
    </row>
    <row r="116" spans="1:18">
      <c r="A116" s="287" t="s">
        <v>889</v>
      </c>
      <c r="B116" s="288" t="s">
        <v>5293</v>
      </c>
      <c r="C116" s="288" t="s">
        <v>2059</v>
      </c>
      <c r="D116" s="288" t="s">
        <v>2060</v>
      </c>
      <c r="E116" s="291" t="s">
        <v>238</v>
      </c>
      <c r="F116" s="292">
        <v>-219.60287</v>
      </c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3">
        <v>-219.60287</v>
      </c>
    </row>
    <row r="117" spans="1:18">
      <c r="A117" s="287" t="s">
        <v>889</v>
      </c>
      <c r="B117" s="288" t="s">
        <v>5293</v>
      </c>
      <c r="C117" s="288" t="s">
        <v>2061</v>
      </c>
      <c r="D117" s="288" t="s">
        <v>2062</v>
      </c>
      <c r="E117" s="287" t="s">
        <v>3</v>
      </c>
      <c r="F117" s="289">
        <v>-4554.5155199999999</v>
      </c>
      <c r="G117" s="289"/>
      <c r="H117" s="289"/>
      <c r="I117" s="289"/>
      <c r="J117" s="289"/>
      <c r="K117" s="289"/>
      <c r="L117" s="289"/>
      <c r="M117" s="289"/>
      <c r="N117" s="289"/>
      <c r="O117" s="289"/>
      <c r="P117" s="289"/>
      <c r="Q117" s="289"/>
      <c r="R117" s="290">
        <v>-4554.5155199999999</v>
      </c>
    </row>
    <row r="118" spans="1:18">
      <c r="A118" s="287" t="s">
        <v>889</v>
      </c>
      <c r="B118" s="288" t="s">
        <v>5293</v>
      </c>
      <c r="C118" s="288" t="s">
        <v>2061</v>
      </c>
      <c r="D118" s="288" t="s">
        <v>2062</v>
      </c>
      <c r="E118" s="291" t="s">
        <v>238</v>
      </c>
      <c r="F118" s="292">
        <v>-4554.5155199999999</v>
      </c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3">
        <v>-4554.5155199999999</v>
      </c>
    </row>
    <row r="119" spans="1:18">
      <c r="A119" s="287" t="s">
        <v>889</v>
      </c>
      <c r="B119" s="288" t="s">
        <v>5293</v>
      </c>
      <c r="C119" s="288" t="s">
        <v>2063</v>
      </c>
      <c r="D119" s="288" t="s">
        <v>2064</v>
      </c>
      <c r="E119" s="287" t="s">
        <v>3</v>
      </c>
      <c r="F119" s="289">
        <v>-314.11430000000001</v>
      </c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90">
        <v>-314.11430000000001</v>
      </c>
    </row>
    <row r="120" spans="1:18">
      <c r="A120" s="287" t="s">
        <v>889</v>
      </c>
      <c r="B120" s="288" t="s">
        <v>5293</v>
      </c>
      <c r="C120" s="288" t="s">
        <v>2063</v>
      </c>
      <c r="D120" s="288" t="s">
        <v>2064</v>
      </c>
      <c r="E120" s="291" t="s">
        <v>238</v>
      </c>
      <c r="F120" s="292">
        <v>-314.11430000000001</v>
      </c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3">
        <v>-314.11430000000001</v>
      </c>
    </row>
    <row r="121" spans="1:18">
      <c r="A121" s="287" t="s">
        <v>889</v>
      </c>
      <c r="B121" s="288" t="s">
        <v>5293</v>
      </c>
      <c r="C121" s="288" t="s">
        <v>2065</v>
      </c>
      <c r="D121" s="288" t="s">
        <v>2066</v>
      </c>
      <c r="E121" s="287" t="s">
        <v>3</v>
      </c>
      <c r="F121" s="289">
        <v>-211.22953000000001</v>
      </c>
      <c r="G121" s="289"/>
      <c r="H121" s="289"/>
      <c r="I121" s="289"/>
      <c r="J121" s="289"/>
      <c r="K121" s="289"/>
      <c r="L121" s="289"/>
      <c r="M121" s="289"/>
      <c r="N121" s="289"/>
      <c r="O121" s="289"/>
      <c r="P121" s="289"/>
      <c r="Q121" s="289"/>
      <c r="R121" s="290">
        <v>-211.22953000000001</v>
      </c>
    </row>
    <row r="122" spans="1:18">
      <c r="A122" s="287" t="s">
        <v>889</v>
      </c>
      <c r="B122" s="288" t="s">
        <v>5293</v>
      </c>
      <c r="C122" s="288" t="s">
        <v>2065</v>
      </c>
      <c r="D122" s="288" t="s">
        <v>2066</v>
      </c>
      <c r="E122" s="291" t="s">
        <v>238</v>
      </c>
      <c r="F122" s="292">
        <v>-211.22953000000001</v>
      </c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3">
        <v>-211.22953000000001</v>
      </c>
    </row>
    <row r="123" spans="1:18">
      <c r="A123" s="287" t="s">
        <v>889</v>
      </c>
      <c r="B123" s="288" t="s">
        <v>5293</v>
      </c>
      <c r="C123" s="288" t="s">
        <v>2067</v>
      </c>
      <c r="D123" s="288" t="s">
        <v>2068</v>
      </c>
      <c r="E123" s="287" t="s">
        <v>3</v>
      </c>
      <c r="F123" s="289">
        <v>-471.98732999999999</v>
      </c>
      <c r="G123" s="289"/>
      <c r="H123" s="289"/>
      <c r="I123" s="289"/>
      <c r="J123" s="289"/>
      <c r="K123" s="289"/>
      <c r="L123" s="289"/>
      <c r="M123" s="289"/>
      <c r="N123" s="289"/>
      <c r="O123" s="289"/>
      <c r="P123" s="289"/>
      <c r="Q123" s="289"/>
      <c r="R123" s="290">
        <v>-471.98732999999999</v>
      </c>
    </row>
    <row r="124" spans="1:18">
      <c r="A124" s="287" t="s">
        <v>889</v>
      </c>
      <c r="B124" s="288" t="s">
        <v>5293</v>
      </c>
      <c r="C124" s="288" t="s">
        <v>2067</v>
      </c>
      <c r="D124" s="288" t="s">
        <v>2068</v>
      </c>
      <c r="E124" s="291" t="s">
        <v>238</v>
      </c>
      <c r="F124" s="292">
        <v>-471.98732999999999</v>
      </c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3">
        <v>-471.98732999999999</v>
      </c>
    </row>
    <row r="125" spans="1:18">
      <c r="A125" s="287" t="s">
        <v>889</v>
      </c>
      <c r="B125" s="288" t="s">
        <v>5293</v>
      </c>
      <c r="C125" s="288" t="s">
        <v>2069</v>
      </c>
      <c r="D125" s="288" t="s">
        <v>2070</v>
      </c>
      <c r="E125" s="287" t="s">
        <v>3</v>
      </c>
      <c r="F125" s="289">
        <v>-2418.61141</v>
      </c>
      <c r="G125" s="289"/>
      <c r="H125" s="289"/>
      <c r="I125" s="289"/>
      <c r="J125" s="289"/>
      <c r="K125" s="289"/>
      <c r="L125" s="289"/>
      <c r="M125" s="289"/>
      <c r="N125" s="289"/>
      <c r="O125" s="289"/>
      <c r="P125" s="289"/>
      <c r="Q125" s="289"/>
      <c r="R125" s="290">
        <v>-2418.61141</v>
      </c>
    </row>
    <row r="126" spans="1:18">
      <c r="A126" s="287" t="s">
        <v>889</v>
      </c>
      <c r="B126" s="288" t="s">
        <v>5293</v>
      </c>
      <c r="C126" s="288" t="s">
        <v>2069</v>
      </c>
      <c r="D126" s="288" t="s">
        <v>2070</v>
      </c>
      <c r="E126" s="291" t="s">
        <v>238</v>
      </c>
      <c r="F126" s="292">
        <v>-2418.61141</v>
      </c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3">
        <v>-2418.61141</v>
      </c>
    </row>
    <row r="127" spans="1:18">
      <c r="A127" s="287" t="s">
        <v>889</v>
      </c>
      <c r="B127" s="288" t="s">
        <v>5293</v>
      </c>
      <c r="C127" s="288" t="s">
        <v>2071</v>
      </c>
      <c r="D127" s="288" t="s">
        <v>2072</v>
      </c>
      <c r="E127" s="287" t="s">
        <v>3</v>
      </c>
      <c r="F127" s="289">
        <v>-919.35726999999997</v>
      </c>
      <c r="G127" s="289"/>
      <c r="H127" s="289"/>
      <c r="I127" s="289"/>
      <c r="J127" s="289"/>
      <c r="K127" s="289"/>
      <c r="L127" s="289"/>
      <c r="M127" s="289"/>
      <c r="N127" s="289"/>
      <c r="O127" s="289"/>
      <c r="P127" s="289"/>
      <c r="Q127" s="289"/>
      <c r="R127" s="290">
        <v>-919.35726999999997</v>
      </c>
    </row>
    <row r="128" spans="1:18">
      <c r="A128" s="287" t="s">
        <v>889</v>
      </c>
      <c r="B128" s="288" t="s">
        <v>5293</v>
      </c>
      <c r="C128" s="288" t="s">
        <v>2071</v>
      </c>
      <c r="D128" s="288" t="s">
        <v>2072</v>
      </c>
      <c r="E128" s="291" t="s">
        <v>238</v>
      </c>
      <c r="F128" s="292">
        <v>-919.35726999999997</v>
      </c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3">
        <v>-919.35726999999997</v>
      </c>
    </row>
    <row r="129" spans="1:18">
      <c r="A129" s="287" t="s">
        <v>889</v>
      </c>
      <c r="B129" s="288" t="s">
        <v>5293</v>
      </c>
      <c r="C129" s="288" t="s">
        <v>2073</v>
      </c>
      <c r="D129" s="288" t="s">
        <v>2074</v>
      </c>
      <c r="E129" s="287" t="s">
        <v>3</v>
      </c>
      <c r="F129" s="289">
        <v>-3800.8124600000001</v>
      </c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90">
        <v>-3800.8124600000001</v>
      </c>
    </row>
    <row r="130" spans="1:18">
      <c r="A130" s="287" t="s">
        <v>889</v>
      </c>
      <c r="B130" s="288" t="s">
        <v>5293</v>
      </c>
      <c r="C130" s="288" t="s">
        <v>2073</v>
      </c>
      <c r="D130" s="288" t="s">
        <v>2074</v>
      </c>
      <c r="E130" s="291" t="s">
        <v>238</v>
      </c>
      <c r="F130" s="292">
        <v>-3800.8124600000001</v>
      </c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3">
        <v>-3800.8124600000001</v>
      </c>
    </row>
    <row r="131" spans="1:18">
      <c r="A131" s="287" t="s">
        <v>889</v>
      </c>
      <c r="B131" s="288" t="s">
        <v>5293</v>
      </c>
      <c r="C131" s="288" t="s">
        <v>2075</v>
      </c>
      <c r="D131" s="288" t="s">
        <v>2076</v>
      </c>
      <c r="E131" s="287" t="s">
        <v>3</v>
      </c>
      <c r="F131" s="289">
        <v>-9886.0187900000001</v>
      </c>
      <c r="G131" s="289"/>
      <c r="H131" s="289"/>
      <c r="I131" s="289"/>
      <c r="J131" s="289"/>
      <c r="K131" s="289"/>
      <c r="L131" s="289"/>
      <c r="M131" s="289"/>
      <c r="N131" s="289"/>
      <c r="O131" s="289"/>
      <c r="P131" s="289"/>
      <c r="Q131" s="289"/>
      <c r="R131" s="290">
        <v>-9886.0187900000001</v>
      </c>
    </row>
    <row r="132" spans="1:18">
      <c r="A132" s="287" t="s">
        <v>889</v>
      </c>
      <c r="B132" s="288" t="s">
        <v>5293</v>
      </c>
      <c r="C132" s="288" t="s">
        <v>2075</v>
      </c>
      <c r="D132" s="288" t="s">
        <v>2076</v>
      </c>
      <c r="E132" s="291" t="s">
        <v>238</v>
      </c>
      <c r="F132" s="292">
        <v>-9886.0187900000001</v>
      </c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3">
        <v>-9886.0187900000001</v>
      </c>
    </row>
    <row r="133" spans="1:18">
      <c r="A133" s="287" t="s">
        <v>889</v>
      </c>
      <c r="B133" s="288" t="s">
        <v>5293</v>
      </c>
      <c r="C133" s="288" t="s">
        <v>2077</v>
      </c>
      <c r="D133" s="288" t="s">
        <v>2078</v>
      </c>
      <c r="E133" s="287" t="s">
        <v>3</v>
      </c>
      <c r="F133" s="289">
        <v>-1271.10466</v>
      </c>
      <c r="G133" s="289"/>
      <c r="H133" s="289"/>
      <c r="I133" s="289"/>
      <c r="J133" s="289"/>
      <c r="K133" s="289"/>
      <c r="L133" s="289"/>
      <c r="M133" s="289"/>
      <c r="N133" s="289"/>
      <c r="O133" s="289"/>
      <c r="P133" s="289"/>
      <c r="Q133" s="289"/>
      <c r="R133" s="290">
        <v>-1271.10466</v>
      </c>
    </row>
    <row r="134" spans="1:18">
      <c r="A134" s="287" t="s">
        <v>889</v>
      </c>
      <c r="B134" s="288" t="s">
        <v>5293</v>
      </c>
      <c r="C134" s="288" t="s">
        <v>2077</v>
      </c>
      <c r="D134" s="288" t="s">
        <v>2078</v>
      </c>
      <c r="E134" s="291" t="s">
        <v>238</v>
      </c>
      <c r="F134" s="292">
        <v>-1271.10466</v>
      </c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3">
        <v>-1271.10466</v>
      </c>
    </row>
    <row r="135" spans="1:18">
      <c r="A135" s="287" t="s">
        <v>889</v>
      </c>
      <c r="B135" s="288" t="s">
        <v>5293</v>
      </c>
      <c r="C135" s="288" t="s">
        <v>2079</v>
      </c>
      <c r="D135" s="288" t="s">
        <v>2080</v>
      </c>
      <c r="E135" s="287" t="s">
        <v>3</v>
      </c>
      <c r="F135" s="289">
        <v>-1460.2640899999999</v>
      </c>
      <c r="G135" s="289"/>
      <c r="H135" s="289"/>
      <c r="I135" s="289"/>
      <c r="J135" s="289"/>
      <c r="K135" s="289"/>
      <c r="L135" s="289"/>
      <c r="M135" s="289"/>
      <c r="N135" s="289"/>
      <c r="O135" s="289"/>
      <c r="P135" s="289"/>
      <c r="Q135" s="289"/>
      <c r="R135" s="290">
        <v>-1460.2640899999999</v>
      </c>
    </row>
    <row r="136" spans="1:18">
      <c r="A136" s="287" t="s">
        <v>889</v>
      </c>
      <c r="B136" s="288" t="s">
        <v>5293</v>
      </c>
      <c r="C136" s="288" t="s">
        <v>2079</v>
      </c>
      <c r="D136" s="288" t="s">
        <v>2080</v>
      </c>
      <c r="E136" s="291" t="s">
        <v>238</v>
      </c>
      <c r="F136" s="292">
        <v>-1460.2640899999999</v>
      </c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3">
        <v>-1460.2640899999999</v>
      </c>
    </row>
    <row r="137" spans="1:18">
      <c r="A137" s="287" t="s">
        <v>889</v>
      </c>
      <c r="B137" s="288" t="s">
        <v>5293</v>
      </c>
      <c r="C137" s="288" t="s">
        <v>2081</v>
      </c>
      <c r="D137" s="288" t="s">
        <v>2082</v>
      </c>
      <c r="E137" s="287" t="s">
        <v>3</v>
      </c>
      <c r="F137" s="289">
        <v>-940.59199999999998</v>
      </c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90">
        <v>-940.59199999999998</v>
      </c>
    </row>
    <row r="138" spans="1:18">
      <c r="A138" s="287" t="s">
        <v>889</v>
      </c>
      <c r="B138" s="288" t="s">
        <v>5293</v>
      </c>
      <c r="C138" s="288" t="s">
        <v>2081</v>
      </c>
      <c r="D138" s="288" t="s">
        <v>2082</v>
      </c>
      <c r="E138" s="291" t="s">
        <v>238</v>
      </c>
      <c r="F138" s="292">
        <v>-940.59199999999998</v>
      </c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3">
        <v>-940.59199999999998</v>
      </c>
    </row>
    <row r="139" spans="1:18">
      <c r="A139" s="287" t="s">
        <v>889</v>
      </c>
      <c r="B139" s="288" t="s">
        <v>5293</v>
      </c>
      <c r="C139" s="288" t="s">
        <v>2083</v>
      </c>
      <c r="D139" s="288" t="s">
        <v>2084</v>
      </c>
      <c r="E139" s="287" t="s">
        <v>3</v>
      </c>
      <c r="F139" s="289">
        <v>-266.44150000000002</v>
      </c>
      <c r="G139" s="289"/>
      <c r="H139" s="289"/>
      <c r="I139" s="289"/>
      <c r="J139" s="289"/>
      <c r="K139" s="289"/>
      <c r="L139" s="289"/>
      <c r="M139" s="289"/>
      <c r="N139" s="289"/>
      <c r="O139" s="289"/>
      <c r="P139" s="289"/>
      <c r="Q139" s="289"/>
      <c r="R139" s="290">
        <v>-266.44150000000002</v>
      </c>
    </row>
    <row r="140" spans="1:18">
      <c r="A140" s="287" t="s">
        <v>889</v>
      </c>
      <c r="B140" s="288" t="s">
        <v>5293</v>
      </c>
      <c r="C140" s="288" t="s">
        <v>2083</v>
      </c>
      <c r="D140" s="288" t="s">
        <v>2084</v>
      </c>
      <c r="E140" s="291" t="s">
        <v>238</v>
      </c>
      <c r="F140" s="292">
        <v>-266.44150000000002</v>
      </c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3">
        <v>-266.44150000000002</v>
      </c>
    </row>
    <row r="141" spans="1:18">
      <c r="A141" s="287" t="s">
        <v>889</v>
      </c>
      <c r="B141" s="288" t="s">
        <v>5293</v>
      </c>
      <c r="C141" s="288" t="s">
        <v>2085</v>
      </c>
      <c r="D141" s="288" t="s">
        <v>2086</v>
      </c>
      <c r="E141" s="287" t="s">
        <v>3</v>
      </c>
      <c r="F141" s="289">
        <v>-34252.312969999999</v>
      </c>
      <c r="G141" s="289"/>
      <c r="H141" s="289"/>
      <c r="I141" s="289"/>
      <c r="J141" s="289"/>
      <c r="K141" s="289"/>
      <c r="L141" s="289"/>
      <c r="M141" s="289"/>
      <c r="N141" s="289"/>
      <c r="O141" s="289"/>
      <c r="P141" s="289"/>
      <c r="Q141" s="289"/>
      <c r="R141" s="290">
        <v>-34252.312969999999</v>
      </c>
    </row>
    <row r="142" spans="1:18">
      <c r="A142" s="287" t="s">
        <v>889</v>
      </c>
      <c r="B142" s="288" t="s">
        <v>5293</v>
      </c>
      <c r="C142" s="288" t="s">
        <v>2085</v>
      </c>
      <c r="D142" s="288" t="s">
        <v>2086</v>
      </c>
      <c r="E142" s="291" t="s">
        <v>238</v>
      </c>
      <c r="F142" s="292">
        <v>-34252.312969999999</v>
      </c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3">
        <v>-34252.312969999999</v>
      </c>
    </row>
    <row r="143" spans="1:18">
      <c r="A143" s="287" t="s">
        <v>889</v>
      </c>
      <c r="B143" s="288" t="s">
        <v>5293</v>
      </c>
      <c r="C143" s="288" t="s">
        <v>2087</v>
      </c>
      <c r="D143" s="288" t="s">
        <v>2088</v>
      </c>
      <c r="E143" s="287" t="s">
        <v>3</v>
      </c>
      <c r="F143" s="289">
        <v>-163.53434999999999</v>
      </c>
      <c r="G143" s="289"/>
      <c r="H143" s="289"/>
      <c r="I143" s="289"/>
      <c r="J143" s="289"/>
      <c r="K143" s="289"/>
      <c r="L143" s="289"/>
      <c r="M143" s="289"/>
      <c r="N143" s="289"/>
      <c r="O143" s="289"/>
      <c r="P143" s="289"/>
      <c r="Q143" s="289"/>
      <c r="R143" s="290">
        <v>-163.53434999999999</v>
      </c>
    </row>
    <row r="144" spans="1:18">
      <c r="A144" s="287" t="s">
        <v>889</v>
      </c>
      <c r="B144" s="288" t="s">
        <v>5293</v>
      </c>
      <c r="C144" s="288" t="s">
        <v>2087</v>
      </c>
      <c r="D144" s="288" t="s">
        <v>2088</v>
      </c>
      <c r="E144" s="291" t="s">
        <v>238</v>
      </c>
      <c r="F144" s="292">
        <v>-163.53434999999999</v>
      </c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3">
        <v>-163.53434999999999</v>
      </c>
    </row>
    <row r="145" spans="1:18">
      <c r="A145" s="287" t="s">
        <v>889</v>
      </c>
      <c r="B145" s="288" t="s">
        <v>5293</v>
      </c>
      <c r="C145" s="288" t="s">
        <v>2089</v>
      </c>
      <c r="D145" s="288" t="s">
        <v>2090</v>
      </c>
      <c r="E145" s="287" t="s">
        <v>3</v>
      </c>
      <c r="F145" s="289">
        <v>-1716.2682500000001</v>
      </c>
      <c r="G145" s="289"/>
      <c r="H145" s="289"/>
      <c r="I145" s="289"/>
      <c r="J145" s="289"/>
      <c r="K145" s="289"/>
      <c r="L145" s="289"/>
      <c r="M145" s="289"/>
      <c r="N145" s="289"/>
      <c r="O145" s="289"/>
      <c r="P145" s="289"/>
      <c r="Q145" s="289"/>
      <c r="R145" s="290">
        <v>-1716.2682500000001</v>
      </c>
    </row>
    <row r="146" spans="1:18">
      <c r="A146" s="287" t="s">
        <v>889</v>
      </c>
      <c r="B146" s="288" t="s">
        <v>5293</v>
      </c>
      <c r="C146" s="288" t="s">
        <v>2089</v>
      </c>
      <c r="D146" s="288" t="s">
        <v>2090</v>
      </c>
      <c r="E146" s="291" t="s">
        <v>238</v>
      </c>
      <c r="F146" s="292">
        <v>-1716.2682500000001</v>
      </c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3">
        <v>-1716.2682500000001</v>
      </c>
    </row>
    <row r="147" spans="1:18">
      <c r="A147" s="287" t="s">
        <v>889</v>
      </c>
      <c r="B147" s="288" t="s">
        <v>5293</v>
      </c>
      <c r="C147" s="288" t="s">
        <v>2091</v>
      </c>
      <c r="D147" s="288" t="s">
        <v>2092</v>
      </c>
      <c r="E147" s="287" t="s">
        <v>3</v>
      </c>
      <c r="F147" s="289">
        <v>-2715.8420000000001</v>
      </c>
      <c r="G147" s="289"/>
      <c r="H147" s="289"/>
      <c r="I147" s="289"/>
      <c r="J147" s="289"/>
      <c r="K147" s="289"/>
      <c r="L147" s="289"/>
      <c r="M147" s="289"/>
      <c r="N147" s="289"/>
      <c r="O147" s="289"/>
      <c r="P147" s="289"/>
      <c r="Q147" s="289"/>
      <c r="R147" s="290">
        <v>-2715.8420000000001</v>
      </c>
    </row>
    <row r="148" spans="1:18">
      <c r="A148" s="287" t="s">
        <v>889</v>
      </c>
      <c r="B148" s="288" t="s">
        <v>5293</v>
      </c>
      <c r="C148" s="288" t="s">
        <v>2091</v>
      </c>
      <c r="D148" s="288" t="s">
        <v>2092</v>
      </c>
      <c r="E148" s="291" t="s">
        <v>238</v>
      </c>
      <c r="F148" s="292">
        <v>-2715.8420000000001</v>
      </c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3">
        <v>-2715.8420000000001</v>
      </c>
    </row>
    <row r="149" spans="1:18">
      <c r="A149" s="287" t="s">
        <v>889</v>
      </c>
      <c r="B149" s="288" t="s">
        <v>5293</v>
      </c>
      <c r="C149" s="288" t="s">
        <v>2093</v>
      </c>
      <c r="D149" s="288" t="s">
        <v>2094</v>
      </c>
      <c r="E149" s="287" t="s">
        <v>3</v>
      </c>
      <c r="F149" s="289">
        <v>-1161.71</v>
      </c>
      <c r="G149" s="289"/>
      <c r="H149" s="289"/>
      <c r="I149" s="289"/>
      <c r="J149" s="289"/>
      <c r="K149" s="289"/>
      <c r="L149" s="289"/>
      <c r="M149" s="289"/>
      <c r="N149" s="289"/>
      <c r="O149" s="289"/>
      <c r="P149" s="289"/>
      <c r="Q149" s="289"/>
      <c r="R149" s="290">
        <v>-1161.71</v>
      </c>
    </row>
    <row r="150" spans="1:18">
      <c r="A150" s="287" t="s">
        <v>889</v>
      </c>
      <c r="B150" s="288" t="s">
        <v>5293</v>
      </c>
      <c r="C150" s="288" t="s">
        <v>2093</v>
      </c>
      <c r="D150" s="288" t="s">
        <v>2094</v>
      </c>
      <c r="E150" s="291" t="s">
        <v>238</v>
      </c>
      <c r="F150" s="292">
        <v>-1161.71</v>
      </c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3">
        <v>-1161.71</v>
      </c>
    </row>
    <row r="151" spans="1:18">
      <c r="A151" s="287" t="s">
        <v>889</v>
      </c>
      <c r="B151" s="288" t="s">
        <v>5293</v>
      </c>
      <c r="C151" s="288" t="s">
        <v>2095</v>
      </c>
      <c r="D151" s="288" t="s">
        <v>2096</v>
      </c>
      <c r="E151" s="287" t="s">
        <v>3</v>
      </c>
      <c r="F151" s="289">
        <v>-1448.713</v>
      </c>
      <c r="G151" s="289"/>
      <c r="H151" s="289"/>
      <c r="I151" s="289"/>
      <c r="J151" s="289"/>
      <c r="K151" s="289"/>
      <c r="L151" s="289"/>
      <c r="M151" s="289"/>
      <c r="N151" s="289"/>
      <c r="O151" s="289"/>
      <c r="P151" s="289"/>
      <c r="Q151" s="289"/>
      <c r="R151" s="290">
        <v>-1448.713</v>
      </c>
    </row>
    <row r="152" spans="1:18">
      <c r="A152" s="287" t="s">
        <v>889</v>
      </c>
      <c r="B152" s="288" t="s">
        <v>5293</v>
      </c>
      <c r="C152" s="288" t="s">
        <v>2095</v>
      </c>
      <c r="D152" s="288" t="s">
        <v>2096</v>
      </c>
      <c r="E152" s="291" t="s">
        <v>238</v>
      </c>
      <c r="F152" s="292">
        <v>-1448.713</v>
      </c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3">
        <v>-1448.713</v>
      </c>
    </row>
    <row r="153" spans="1:18">
      <c r="A153" s="287" t="s">
        <v>889</v>
      </c>
      <c r="B153" s="288" t="s">
        <v>5293</v>
      </c>
      <c r="C153" s="288" t="s">
        <v>2097</v>
      </c>
      <c r="D153" s="288" t="s">
        <v>2098</v>
      </c>
      <c r="E153" s="287" t="s">
        <v>3</v>
      </c>
      <c r="F153" s="289">
        <v>-1577.1759999999999</v>
      </c>
      <c r="G153" s="289"/>
      <c r="H153" s="289"/>
      <c r="I153" s="289"/>
      <c r="J153" s="289"/>
      <c r="K153" s="289"/>
      <c r="L153" s="289"/>
      <c r="M153" s="289"/>
      <c r="N153" s="289"/>
      <c r="O153" s="289"/>
      <c r="P153" s="289"/>
      <c r="Q153" s="289"/>
      <c r="R153" s="290">
        <v>-1577.1759999999999</v>
      </c>
    </row>
    <row r="154" spans="1:18">
      <c r="A154" s="287" t="s">
        <v>889</v>
      </c>
      <c r="B154" s="288" t="s">
        <v>5293</v>
      </c>
      <c r="C154" s="288" t="s">
        <v>2097</v>
      </c>
      <c r="D154" s="288" t="s">
        <v>2098</v>
      </c>
      <c r="E154" s="291" t="s">
        <v>238</v>
      </c>
      <c r="F154" s="292">
        <v>-1577.1759999999999</v>
      </c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3">
        <v>-1577.1759999999999</v>
      </c>
    </row>
    <row r="155" spans="1:18">
      <c r="A155" s="287" t="s">
        <v>889</v>
      </c>
      <c r="B155" s="288" t="s">
        <v>5293</v>
      </c>
      <c r="C155" s="288" t="s">
        <v>2099</v>
      </c>
      <c r="D155" s="288" t="s">
        <v>2100</v>
      </c>
      <c r="E155" s="287" t="s">
        <v>3</v>
      </c>
      <c r="F155" s="289">
        <v>-1627.896</v>
      </c>
      <c r="G155" s="289"/>
      <c r="H155" s="289"/>
      <c r="I155" s="289"/>
      <c r="J155" s="289"/>
      <c r="K155" s="289"/>
      <c r="L155" s="289"/>
      <c r="M155" s="289"/>
      <c r="N155" s="289"/>
      <c r="O155" s="289"/>
      <c r="P155" s="289"/>
      <c r="Q155" s="289"/>
      <c r="R155" s="290">
        <v>-1627.896</v>
      </c>
    </row>
    <row r="156" spans="1:18">
      <c r="A156" s="287" t="s">
        <v>889</v>
      </c>
      <c r="B156" s="288" t="s">
        <v>5293</v>
      </c>
      <c r="C156" s="288" t="s">
        <v>2099</v>
      </c>
      <c r="D156" s="288" t="s">
        <v>2100</v>
      </c>
      <c r="E156" s="291" t="s">
        <v>238</v>
      </c>
      <c r="F156" s="292">
        <v>-1627.896</v>
      </c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3">
        <v>-1627.896</v>
      </c>
    </row>
    <row r="157" spans="1:18">
      <c r="A157" s="287" t="s">
        <v>889</v>
      </c>
      <c r="B157" s="288" t="s">
        <v>5293</v>
      </c>
      <c r="C157" s="288" t="s">
        <v>2101</v>
      </c>
      <c r="D157" s="288" t="s">
        <v>2102</v>
      </c>
      <c r="E157" s="287" t="s">
        <v>3</v>
      </c>
      <c r="F157" s="289">
        <v>-480.00599999999997</v>
      </c>
      <c r="G157" s="289"/>
      <c r="H157" s="289"/>
      <c r="I157" s="289"/>
      <c r="J157" s="289"/>
      <c r="K157" s="289"/>
      <c r="L157" s="289"/>
      <c r="M157" s="289"/>
      <c r="N157" s="289"/>
      <c r="O157" s="289"/>
      <c r="P157" s="289"/>
      <c r="Q157" s="289"/>
      <c r="R157" s="290">
        <v>-480.00599999999997</v>
      </c>
    </row>
    <row r="158" spans="1:18">
      <c r="A158" s="287" t="s">
        <v>889</v>
      </c>
      <c r="B158" s="288" t="s">
        <v>5293</v>
      </c>
      <c r="C158" s="288" t="s">
        <v>2101</v>
      </c>
      <c r="D158" s="288" t="s">
        <v>2102</v>
      </c>
      <c r="E158" s="291" t="s">
        <v>238</v>
      </c>
      <c r="F158" s="292">
        <v>-480.00599999999997</v>
      </c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3">
        <v>-480.00599999999997</v>
      </c>
    </row>
    <row r="159" spans="1:18">
      <c r="A159" s="287" t="s">
        <v>889</v>
      </c>
      <c r="B159" s="288" t="s">
        <v>5293</v>
      </c>
      <c r="C159" s="288" t="s">
        <v>2103</v>
      </c>
      <c r="D159" s="288" t="s">
        <v>2104</v>
      </c>
      <c r="E159" s="287" t="s">
        <v>3</v>
      </c>
      <c r="F159" s="289">
        <v>-1392.2049999999999</v>
      </c>
      <c r="G159" s="289"/>
      <c r="H159" s="289"/>
      <c r="I159" s="289"/>
      <c r="J159" s="289"/>
      <c r="K159" s="289"/>
      <c r="L159" s="289"/>
      <c r="M159" s="289"/>
      <c r="N159" s="289"/>
      <c r="O159" s="289"/>
      <c r="P159" s="289"/>
      <c r="Q159" s="289"/>
      <c r="R159" s="290">
        <v>-1392.2049999999999</v>
      </c>
    </row>
    <row r="160" spans="1:18">
      <c r="A160" s="287" t="s">
        <v>889</v>
      </c>
      <c r="B160" s="288" t="s">
        <v>5293</v>
      </c>
      <c r="C160" s="288" t="s">
        <v>2103</v>
      </c>
      <c r="D160" s="288" t="s">
        <v>2104</v>
      </c>
      <c r="E160" s="291" t="s">
        <v>238</v>
      </c>
      <c r="F160" s="292">
        <v>-1392.2049999999999</v>
      </c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3">
        <v>-1392.2049999999999</v>
      </c>
    </row>
    <row r="161" spans="1:18">
      <c r="A161" s="287" t="s">
        <v>889</v>
      </c>
      <c r="B161" s="288" t="s">
        <v>5293</v>
      </c>
      <c r="C161" s="288" t="s">
        <v>2105</v>
      </c>
      <c r="D161" s="288" t="s">
        <v>2106</v>
      </c>
      <c r="E161" s="287" t="s">
        <v>3</v>
      </c>
      <c r="F161" s="289">
        <v>-627.66200000000003</v>
      </c>
      <c r="G161" s="289"/>
      <c r="H161" s="289"/>
      <c r="I161" s="289"/>
      <c r="J161" s="289"/>
      <c r="K161" s="289"/>
      <c r="L161" s="289"/>
      <c r="M161" s="289"/>
      <c r="N161" s="289"/>
      <c r="O161" s="289"/>
      <c r="P161" s="289"/>
      <c r="Q161" s="289"/>
      <c r="R161" s="290">
        <v>-627.66200000000003</v>
      </c>
    </row>
    <row r="162" spans="1:18">
      <c r="A162" s="287" t="s">
        <v>889</v>
      </c>
      <c r="B162" s="288" t="s">
        <v>5293</v>
      </c>
      <c r="C162" s="288" t="s">
        <v>2105</v>
      </c>
      <c r="D162" s="288" t="s">
        <v>2106</v>
      </c>
      <c r="E162" s="291" t="s">
        <v>238</v>
      </c>
      <c r="F162" s="292">
        <v>-627.66200000000003</v>
      </c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3">
        <v>-627.66200000000003</v>
      </c>
    </row>
    <row r="163" spans="1:18">
      <c r="A163" s="287" t="s">
        <v>889</v>
      </c>
      <c r="B163" s="288" t="s">
        <v>5293</v>
      </c>
      <c r="C163" s="288" t="s">
        <v>2107</v>
      </c>
      <c r="D163" s="288" t="s">
        <v>2108</v>
      </c>
      <c r="E163" s="287" t="s">
        <v>3</v>
      </c>
      <c r="F163" s="289">
        <v>-1651.25521</v>
      </c>
      <c r="G163" s="289"/>
      <c r="H163" s="289"/>
      <c r="I163" s="289"/>
      <c r="J163" s="289"/>
      <c r="K163" s="289"/>
      <c r="L163" s="289"/>
      <c r="M163" s="289"/>
      <c r="N163" s="289"/>
      <c r="O163" s="289"/>
      <c r="P163" s="289"/>
      <c r="Q163" s="289"/>
      <c r="R163" s="290">
        <v>-1651.25521</v>
      </c>
    </row>
    <row r="164" spans="1:18">
      <c r="A164" s="287" t="s">
        <v>889</v>
      </c>
      <c r="B164" s="288" t="s">
        <v>5293</v>
      </c>
      <c r="C164" s="288" t="s">
        <v>2107</v>
      </c>
      <c r="D164" s="288" t="s">
        <v>2108</v>
      </c>
      <c r="E164" s="291" t="s">
        <v>238</v>
      </c>
      <c r="F164" s="292">
        <v>-1651.25521</v>
      </c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3">
        <v>-1651.25521</v>
      </c>
    </row>
    <row r="165" spans="1:18">
      <c r="A165" s="287" t="s">
        <v>889</v>
      </c>
      <c r="B165" s="288" t="s">
        <v>5293</v>
      </c>
      <c r="C165" s="294" t="s">
        <v>238</v>
      </c>
      <c r="D165" s="295"/>
      <c r="E165" s="296"/>
      <c r="F165" s="292">
        <v>-124330.68025</v>
      </c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3">
        <v>-124330.68025</v>
      </c>
    </row>
    <row r="166" spans="1:18">
      <c r="A166" s="287" t="s">
        <v>1131</v>
      </c>
      <c r="B166" s="288" t="s">
        <v>5294</v>
      </c>
      <c r="C166" s="288" t="s">
        <v>209</v>
      </c>
      <c r="D166" s="288" t="s">
        <v>5295</v>
      </c>
      <c r="E166" s="287" t="s">
        <v>3</v>
      </c>
      <c r="F166" s="289">
        <v>-32448.219140000001</v>
      </c>
      <c r="G166" s="289"/>
      <c r="H166" s="289"/>
      <c r="I166" s="289"/>
      <c r="J166" s="289"/>
      <c r="K166" s="289"/>
      <c r="L166" s="289"/>
      <c r="M166" s="289"/>
      <c r="N166" s="289"/>
      <c r="O166" s="289"/>
      <c r="P166" s="289"/>
      <c r="Q166" s="289"/>
      <c r="R166" s="290">
        <v>-32448.219140000001</v>
      </c>
    </row>
    <row r="167" spans="1:18">
      <c r="A167" s="287" t="s">
        <v>1131</v>
      </c>
      <c r="B167" s="288" t="s">
        <v>5294</v>
      </c>
      <c r="C167" s="288" t="s">
        <v>209</v>
      </c>
      <c r="D167" s="288" t="s">
        <v>5295</v>
      </c>
      <c r="E167" s="291" t="s">
        <v>238</v>
      </c>
      <c r="F167" s="292">
        <v>-32448.219140000001</v>
      </c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3">
        <v>-32448.219140000001</v>
      </c>
    </row>
    <row r="168" spans="1:18">
      <c r="A168" s="287" t="s">
        <v>1131</v>
      </c>
      <c r="B168" s="288" t="s">
        <v>5294</v>
      </c>
      <c r="C168" s="288" t="s">
        <v>2109</v>
      </c>
      <c r="D168" s="288" t="s">
        <v>2110</v>
      </c>
      <c r="E168" s="287" t="s">
        <v>3</v>
      </c>
      <c r="F168" s="289">
        <v>-4282.92688</v>
      </c>
      <c r="G168" s="289"/>
      <c r="H168" s="289"/>
      <c r="I168" s="289"/>
      <c r="J168" s="289"/>
      <c r="K168" s="289"/>
      <c r="L168" s="289"/>
      <c r="M168" s="289"/>
      <c r="N168" s="289"/>
      <c r="O168" s="289"/>
      <c r="P168" s="289"/>
      <c r="Q168" s="289"/>
      <c r="R168" s="290">
        <v>-4282.92688</v>
      </c>
    </row>
    <row r="169" spans="1:18">
      <c r="A169" s="287" t="s">
        <v>1131</v>
      </c>
      <c r="B169" s="288" t="s">
        <v>5294</v>
      </c>
      <c r="C169" s="288" t="s">
        <v>2109</v>
      </c>
      <c r="D169" s="288" t="s">
        <v>2110</v>
      </c>
      <c r="E169" s="291" t="s">
        <v>238</v>
      </c>
      <c r="F169" s="292">
        <v>-4282.92688</v>
      </c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3">
        <v>-4282.92688</v>
      </c>
    </row>
    <row r="170" spans="1:18">
      <c r="A170" s="287" t="s">
        <v>1131</v>
      </c>
      <c r="B170" s="288" t="s">
        <v>5294</v>
      </c>
      <c r="C170" s="294" t="s">
        <v>238</v>
      </c>
      <c r="D170" s="295"/>
      <c r="E170" s="296"/>
      <c r="F170" s="292">
        <v>-36731.14602</v>
      </c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3">
        <v>-36731.14602</v>
      </c>
    </row>
    <row r="171" spans="1:18">
      <c r="A171" s="287" t="s">
        <v>3459</v>
      </c>
      <c r="B171" s="288" t="s">
        <v>5296</v>
      </c>
      <c r="C171" s="288" t="s">
        <v>209</v>
      </c>
      <c r="D171" s="288" t="s">
        <v>3460</v>
      </c>
      <c r="E171" s="287" t="s">
        <v>3</v>
      </c>
      <c r="F171" s="289">
        <v>-2961.306</v>
      </c>
      <c r="G171" s="289"/>
      <c r="H171" s="289"/>
      <c r="I171" s="289"/>
      <c r="J171" s="289"/>
      <c r="K171" s="289"/>
      <c r="L171" s="289"/>
      <c r="M171" s="289"/>
      <c r="N171" s="289"/>
      <c r="O171" s="289"/>
      <c r="P171" s="289"/>
      <c r="Q171" s="289"/>
      <c r="R171" s="290">
        <v>-2961.306</v>
      </c>
    </row>
    <row r="172" spans="1:18">
      <c r="A172" s="287" t="s">
        <v>3459</v>
      </c>
      <c r="B172" s="288" t="s">
        <v>5296</v>
      </c>
      <c r="C172" s="288" t="s">
        <v>209</v>
      </c>
      <c r="D172" s="288" t="s">
        <v>3460</v>
      </c>
      <c r="E172" s="291" t="s">
        <v>238</v>
      </c>
      <c r="F172" s="292">
        <v>-2961.306</v>
      </c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3">
        <v>-2961.306</v>
      </c>
    </row>
    <row r="173" spans="1:18">
      <c r="A173" s="287" t="s">
        <v>3459</v>
      </c>
      <c r="B173" s="288" t="s">
        <v>5296</v>
      </c>
      <c r="C173" s="294" t="s">
        <v>238</v>
      </c>
      <c r="D173" s="295"/>
      <c r="E173" s="296"/>
      <c r="F173" s="292">
        <v>-2961.306</v>
      </c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3">
        <v>-2961.306</v>
      </c>
    </row>
    <row r="174" spans="1:18">
      <c r="A174" s="287" t="s">
        <v>1134</v>
      </c>
      <c r="B174" s="288" t="s">
        <v>5297</v>
      </c>
      <c r="C174" s="288" t="s">
        <v>2111</v>
      </c>
      <c r="D174" s="288" t="s">
        <v>2112</v>
      </c>
      <c r="E174" s="287" t="s">
        <v>3</v>
      </c>
      <c r="F174" s="289">
        <v>-201.90397999999999</v>
      </c>
      <c r="G174" s="289"/>
      <c r="H174" s="289"/>
      <c r="I174" s="289"/>
      <c r="J174" s="289"/>
      <c r="K174" s="289"/>
      <c r="L174" s="289"/>
      <c r="M174" s="289"/>
      <c r="N174" s="289"/>
      <c r="O174" s="289"/>
      <c r="P174" s="289"/>
      <c r="Q174" s="289"/>
      <c r="R174" s="290">
        <v>-201.90397999999999</v>
      </c>
    </row>
    <row r="175" spans="1:18">
      <c r="A175" s="287" t="s">
        <v>1134</v>
      </c>
      <c r="B175" s="288" t="s">
        <v>5297</v>
      </c>
      <c r="C175" s="288" t="s">
        <v>2111</v>
      </c>
      <c r="D175" s="288" t="s">
        <v>2112</v>
      </c>
      <c r="E175" s="291" t="s">
        <v>238</v>
      </c>
      <c r="F175" s="292">
        <v>-201.90397999999999</v>
      </c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3">
        <v>-201.90397999999999</v>
      </c>
    </row>
    <row r="176" spans="1:18">
      <c r="A176" s="287" t="s">
        <v>1134</v>
      </c>
      <c r="B176" s="288" t="s">
        <v>5297</v>
      </c>
      <c r="C176" s="294" t="s">
        <v>238</v>
      </c>
      <c r="D176" s="295"/>
      <c r="E176" s="296"/>
      <c r="F176" s="292">
        <v>-201.90397999999999</v>
      </c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3">
        <v>-201.90397999999999</v>
      </c>
    </row>
    <row r="177" spans="1:18">
      <c r="A177" s="287" t="s">
        <v>1135</v>
      </c>
      <c r="B177" s="288" t="s">
        <v>5298</v>
      </c>
      <c r="C177" s="288" t="s">
        <v>2113</v>
      </c>
      <c r="D177" s="288" t="s">
        <v>2114</v>
      </c>
      <c r="E177" s="287" t="s">
        <v>3</v>
      </c>
      <c r="F177" s="289">
        <v>-9519.93138</v>
      </c>
      <c r="G177" s="289"/>
      <c r="H177" s="289"/>
      <c r="I177" s="289"/>
      <c r="J177" s="289"/>
      <c r="K177" s="289"/>
      <c r="L177" s="289"/>
      <c r="M177" s="289"/>
      <c r="N177" s="289"/>
      <c r="O177" s="289"/>
      <c r="P177" s="289"/>
      <c r="Q177" s="289"/>
      <c r="R177" s="290">
        <v>-9519.93138</v>
      </c>
    </row>
    <row r="178" spans="1:18">
      <c r="A178" s="287" t="s">
        <v>1135</v>
      </c>
      <c r="B178" s="288" t="s">
        <v>5298</v>
      </c>
      <c r="C178" s="288" t="s">
        <v>2113</v>
      </c>
      <c r="D178" s="288" t="s">
        <v>2114</v>
      </c>
      <c r="E178" s="291" t="s">
        <v>238</v>
      </c>
      <c r="F178" s="292">
        <v>-9519.93138</v>
      </c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3">
        <v>-9519.93138</v>
      </c>
    </row>
    <row r="179" spans="1:18">
      <c r="A179" s="287" t="s">
        <v>1135</v>
      </c>
      <c r="B179" s="288" t="s">
        <v>5298</v>
      </c>
      <c r="C179" s="288" t="s">
        <v>5299</v>
      </c>
      <c r="D179" s="288" t="s">
        <v>5300</v>
      </c>
      <c r="E179" s="287" t="s">
        <v>3</v>
      </c>
      <c r="F179" s="289">
        <v>-6935.25</v>
      </c>
      <c r="G179" s="289"/>
      <c r="H179" s="289"/>
      <c r="I179" s="289"/>
      <c r="J179" s="289"/>
      <c r="K179" s="289"/>
      <c r="L179" s="289"/>
      <c r="M179" s="289"/>
      <c r="N179" s="289"/>
      <c r="O179" s="289"/>
      <c r="P179" s="289"/>
      <c r="Q179" s="289"/>
      <c r="R179" s="290">
        <v>-6935.25</v>
      </c>
    </row>
    <row r="180" spans="1:18">
      <c r="A180" s="287" t="s">
        <v>1135</v>
      </c>
      <c r="B180" s="288" t="s">
        <v>5298</v>
      </c>
      <c r="C180" s="288" t="s">
        <v>5299</v>
      </c>
      <c r="D180" s="288" t="s">
        <v>5300</v>
      </c>
      <c r="E180" s="291" t="s">
        <v>238</v>
      </c>
      <c r="F180" s="292">
        <v>-6935.25</v>
      </c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3">
        <v>-6935.25</v>
      </c>
    </row>
    <row r="181" spans="1:18">
      <c r="A181" s="287" t="s">
        <v>1135</v>
      </c>
      <c r="B181" s="288" t="s">
        <v>5298</v>
      </c>
      <c r="C181" s="294" t="s">
        <v>238</v>
      </c>
      <c r="D181" s="295"/>
      <c r="E181" s="296"/>
      <c r="F181" s="292">
        <v>-16455.181380000002</v>
      </c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3">
        <v>-16455.181380000002</v>
      </c>
    </row>
    <row r="182" spans="1:18">
      <c r="A182" s="287" t="s">
        <v>1136</v>
      </c>
      <c r="B182" s="288" t="s">
        <v>5301</v>
      </c>
      <c r="C182" s="288" t="s">
        <v>2115</v>
      </c>
      <c r="D182" s="288" t="s">
        <v>2116</v>
      </c>
      <c r="E182" s="287" t="s">
        <v>3</v>
      </c>
      <c r="F182" s="289">
        <v>-413.41699999999997</v>
      </c>
      <c r="G182" s="289"/>
      <c r="H182" s="289"/>
      <c r="I182" s="289"/>
      <c r="J182" s="289"/>
      <c r="K182" s="289"/>
      <c r="L182" s="289"/>
      <c r="M182" s="289"/>
      <c r="N182" s="289"/>
      <c r="O182" s="289"/>
      <c r="P182" s="289"/>
      <c r="Q182" s="289"/>
      <c r="R182" s="290">
        <v>-413.41699999999997</v>
      </c>
    </row>
    <row r="183" spans="1:18">
      <c r="A183" s="287" t="s">
        <v>1136</v>
      </c>
      <c r="B183" s="288" t="s">
        <v>5301</v>
      </c>
      <c r="C183" s="288" t="s">
        <v>2115</v>
      </c>
      <c r="D183" s="288" t="s">
        <v>2116</v>
      </c>
      <c r="E183" s="291" t="s">
        <v>238</v>
      </c>
      <c r="F183" s="292">
        <v>-413.41699999999997</v>
      </c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3">
        <v>-413.41699999999997</v>
      </c>
    </row>
    <row r="184" spans="1:18">
      <c r="A184" s="287" t="s">
        <v>1136</v>
      </c>
      <c r="B184" s="288" t="s">
        <v>5301</v>
      </c>
      <c r="C184" s="294" t="s">
        <v>238</v>
      </c>
      <c r="D184" s="295"/>
      <c r="E184" s="296"/>
      <c r="F184" s="292">
        <v>-413.41699999999997</v>
      </c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3">
        <v>-413.41699999999997</v>
      </c>
    </row>
    <row r="185" spans="1:18">
      <c r="A185" s="287" t="s">
        <v>1137</v>
      </c>
      <c r="B185" s="288" t="s">
        <v>5282</v>
      </c>
      <c r="C185" s="288" t="s">
        <v>2117</v>
      </c>
      <c r="D185" s="288" t="s">
        <v>2118</v>
      </c>
      <c r="E185" s="287" t="s">
        <v>3</v>
      </c>
      <c r="F185" s="289">
        <v>-1.9</v>
      </c>
      <c r="G185" s="289"/>
      <c r="H185" s="289"/>
      <c r="I185" s="289"/>
      <c r="J185" s="289"/>
      <c r="K185" s="289"/>
      <c r="L185" s="289"/>
      <c r="M185" s="289"/>
      <c r="N185" s="289"/>
      <c r="O185" s="289"/>
      <c r="P185" s="289"/>
      <c r="Q185" s="289"/>
      <c r="R185" s="290">
        <v>-1.9</v>
      </c>
    </row>
    <row r="186" spans="1:18">
      <c r="A186" s="287" t="s">
        <v>1137</v>
      </c>
      <c r="B186" s="288" t="s">
        <v>5282</v>
      </c>
      <c r="C186" s="288" t="s">
        <v>2117</v>
      </c>
      <c r="D186" s="288" t="s">
        <v>2118</v>
      </c>
      <c r="E186" s="291" t="s">
        <v>238</v>
      </c>
      <c r="F186" s="292">
        <v>-1.9</v>
      </c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3">
        <v>-1.9</v>
      </c>
    </row>
    <row r="187" spans="1:18">
      <c r="A187" s="287" t="s">
        <v>1137</v>
      </c>
      <c r="B187" s="288" t="s">
        <v>5282</v>
      </c>
      <c r="C187" s="288" t="s">
        <v>2119</v>
      </c>
      <c r="D187" s="288" t="s">
        <v>2120</v>
      </c>
      <c r="E187" s="287" t="s">
        <v>3</v>
      </c>
      <c r="F187" s="289">
        <v>-110203.561</v>
      </c>
      <c r="G187" s="289"/>
      <c r="H187" s="289"/>
      <c r="I187" s="289"/>
      <c r="J187" s="289"/>
      <c r="K187" s="289"/>
      <c r="L187" s="289"/>
      <c r="M187" s="289"/>
      <c r="N187" s="289"/>
      <c r="O187" s="289"/>
      <c r="P187" s="289"/>
      <c r="Q187" s="289"/>
      <c r="R187" s="290">
        <v>-110203.561</v>
      </c>
    </row>
    <row r="188" spans="1:18">
      <c r="A188" s="287" t="s">
        <v>1137</v>
      </c>
      <c r="B188" s="288" t="s">
        <v>5282</v>
      </c>
      <c r="C188" s="288" t="s">
        <v>2119</v>
      </c>
      <c r="D188" s="288" t="s">
        <v>2120</v>
      </c>
      <c r="E188" s="291" t="s">
        <v>238</v>
      </c>
      <c r="F188" s="292">
        <v>-110203.561</v>
      </c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3">
        <v>-110203.561</v>
      </c>
    </row>
    <row r="189" spans="1:18">
      <c r="A189" s="287" t="s">
        <v>1137</v>
      </c>
      <c r="B189" s="288" t="s">
        <v>5282</v>
      </c>
      <c r="C189" s="288" t="s">
        <v>2121</v>
      </c>
      <c r="D189" s="288" t="s">
        <v>2122</v>
      </c>
      <c r="E189" s="287" t="s">
        <v>3</v>
      </c>
      <c r="F189" s="289">
        <v>-95</v>
      </c>
      <c r="G189" s="289"/>
      <c r="H189" s="289"/>
      <c r="I189" s="289"/>
      <c r="J189" s="289"/>
      <c r="K189" s="289"/>
      <c r="L189" s="289"/>
      <c r="M189" s="289"/>
      <c r="N189" s="289"/>
      <c r="O189" s="289"/>
      <c r="P189" s="289"/>
      <c r="Q189" s="289"/>
      <c r="R189" s="290">
        <v>-95</v>
      </c>
    </row>
    <row r="190" spans="1:18">
      <c r="A190" s="287" t="s">
        <v>1137</v>
      </c>
      <c r="B190" s="288" t="s">
        <v>5282</v>
      </c>
      <c r="C190" s="288" t="s">
        <v>2121</v>
      </c>
      <c r="D190" s="288" t="s">
        <v>2122</v>
      </c>
      <c r="E190" s="291" t="s">
        <v>238</v>
      </c>
      <c r="F190" s="292">
        <v>-95</v>
      </c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3">
        <v>-95</v>
      </c>
    </row>
    <row r="191" spans="1:18">
      <c r="A191" s="287" t="s">
        <v>1137</v>
      </c>
      <c r="B191" s="288" t="s">
        <v>5282</v>
      </c>
      <c r="C191" s="288" t="s">
        <v>2123</v>
      </c>
      <c r="D191" s="288" t="s">
        <v>2124</v>
      </c>
      <c r="E191" s="287" t="s">
        <v>3</v>
      </c>
      <c r="F191" s="289">
        <v>-49.874969999999998</v>
      </c>
      <c r="G191" s="289"/>
      <c r="H191" s="289"/>
      <c r="I191" s="289"/>
      <c r="J191" s="289"/>
      <c r="K191" s="289"/>
      <c r="L191" s="289"/>
      <c r="M191" s="289"/>
      <c r="N191" s="289"/>
      <c r="O191" s="289"/>
      <c r="P191" s="289"/>
      <c r="Q191" s="289"/>
      <c r="R191" s="290">
        <v>-49.874969999999998</v>
      </c>
    </row>
    <row r="192" spans="1:18">
      <c r="A192" s="287" t="s">
        <v>1137</v>
      </c>
      <c r="B192" s="288" t="s">
        <v>5282</v>
      </c>
      <c r="C192" s="288" t="s">
        <v>2123</v>
      </c>
      <c r="D192" s="288" t="s">
        <v>2124</v>
      </c>
      <c r="E192" s="291" t="s">
        <v>238</v>
      </c>
      <c r="F192" s="292">
        <v>-49.874969999999998</v>
      </c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3">
        <v>-49.874969999999998</v>
      </c>
    </row>
    <row r="193" spans="1:18">
      <c r="A193" s="287" t="s">
        <v>1137</v>
      </c>
      <c r="B193" s="288" t="s">
        <v>5282</v>
      </c>
      <c r="C193" s="288" t="s">
        <v>2125</v>
      </c>
      <c r="D193" s="288" t="s">
        <v>2126</v>
      </c>
      <c r="E193" s="287" t="s">
        <v>3</v>
      </c>
      <c r="F193" s="289">
        <v>-45.125030000000002</v>
      </c>
      <c r="G193" s="289"/>
      <c r="H193" s="289"/>
      <c r="I193" s="289"/>
      <c r="J193" s="289"/>
      <c r="K193" s="289"/>
      <c r="L193" s="289"/>
      <c r="M193" s="289"/>
      <c r="N193" s="289"/>
      <c r="O193" s="289"/>
      <c r="P193" s="289"/>
      <c r="Q193" s="289"/>
      <c r="R193" s="290">
        <v>-45.125030000000002</v>
      </c>
    </row>
    <row r="194" spans="1:18">
      <c r="A194" s="287" t="s">
        <v>1137</v>
      </c>
      <c r="B194" s="288" t="s">
        <v>5282</v>
      </c>
      <c r="C194" s="288" t="s">
        <v>2125</v>
      </c>
      <c r="D194" s="288" t="s">
        <v>2126</v>
      </c>
      <c r="E194" s="291" t="s">
        <v>238</v>
      </c>
      <c r="F194" s="292">
        <v>-45.125030000000002</v>
      </c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3">
        <v>-45.125030000000002</v>
      </c>
    </row>
    <row r="195" spans="1:18">
      <c r="A195" s="287" t="s">
        <v>1137</v>
      </c>
      <c r="B195" s="288" t="s">
        <v>5282</v>
      </c>
      <c r="C195" s="288" t="s">
        <v>2643</v>
      </c>
      <c r="D195" s="288" t="s">
        <v>2644</v>
      </c>
      <c r="E195" s="287" t="s">
        <v>3</v>
      </c>
      <c r="F195" s="289">
        <v>-38.468499999999999</v>
      </c>
      <c r="G195" s="289"/>
      <c r="H195" s="289"/>
      <c r="I195" s="289"/>
      <c r="J195" s="289"/>
      <c r="K195" s="289"/>
      <c r="L195" s="289"/>
      <c r="M195" s="289"/>
      <c r="N195" s="289"/>
      <c r="O195" s="289"/>
      <c r="P195" s="289"/>
      <c r="Q195" s="289"/>
      <c r="R195" s="290">
        <v>-38.468499999999999</v>
      </c>
    </row>
    <row r="196" spans="1:18">
      <c r="A196" s="287" t="s">
        <v>1137</v>
      </c>
      <c r="B196" s="288" t="s">
        <v>5282</v>
      </c>
      <c r="C196" s="288" t="s">
        <v>2643</v>
      </c>
      <c r="D196" s="288" t="s">
        <v>2644</v>
      </c>
      <c r="E196" s="291" t="s">
        <v>238</v>
      </c>
      <c r="F196" s="292">
        <v>-38.468499999999999</v>
      </c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3">
        <v>-38.468499999999999</v>
      </c>
    </row>
    <row r="197" spans="1:18">
      <c r="A197" s="287" t="s">
        <v>1137</v>
      </c>
      <c r="B197" s="288" t="s">
        <v>5282</v>
      </c>
      <c r="C197" s="288" t="s">
        <v>2645</v>
      </c>
      <c r="D197" s="288" t="s">
        <v>2646</v>
      </c>
      <c r="E197" s="287" t="s">
        <v>3</v>
      </c>
      <c r="F197" s="289">
        <v>-38.468499999999999</v>
      </c>
      <c r="G197" s="289"/>
      <c r="H197" s="289"/>
      <c r="I197" s="289"/>
      <c r="J197" s="289"/>
      <c r="K197" s="289"/>
      <c r="L197" s="289"/>
      <c r="M197" s="289"/>
      <c r="N197" s="289"/>
      <c r="O197" s="289"/>
      <c r="P197" s="289"/>
      <c r="Q197" s="289"/>
      <c r="R197" s="290">
        <v>-38.468499999999999</v>
      </c>
    </row>
    <row r="198" spans="1:18">
      <c r="A198" s="287" t="s">
        <v>1137</v>
      </c>
      <c r="B198" s="288" t="s">
        <v>5282</v>
      </c>
      <c r="C198" s="288" t="s">
        <v>2645</v>
      </c>
      <c r="D198" s="288" t="s">
        <v>2646</v>
      </c>
      <c r="E198" s="291" t="s">
        <v>238</v>
      </c>
      <c r="F198" s="292">
        <v>-38.468499999999999</v>
      </c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3">
        <v>-38.468499999999999</v>
      </c>
    </row>
    <row r="199" spans="1:18">
      <c r="A199" s="287" t="s">
        <v>1137</v>
      </c>
      <c r="B199" s="288" t="s">
        <v>5282</v>
      </c>
      <c r="C199" s="288" t="s">
        <v>2647</v>
      </c>
      <c r="D199" s="288" t="s">
        <v>2648</v>
      </c>
      <c r="E199" s="287" t="s">
        <v>3</v>
      </c>
      <c r="F199" s="289">
        <v>-114.58334000000001</v>
      </c>
      <c r="G199" s="289"/>
      <c r="H199" s="289"/>
      <c r="I199" s="289"/>
      <c r="J199" s="289"/>
      <c r="K199" s="289"/>
      <c r="L199" s="289"/>
      <c r="M199" s="289"/>
      <c r="N199" s="289"/>
      <c r="O199" s="289"/>
      <c r="P199" s="289"/>
      <c r="Q199" s="289"/>
      <c r="R199" s="290">
        <v>-114.58334000000001</v>
      </c>
    </row>
    <row r="200" spans="1:18">
      <c r="A200" s="287" t="s">
        <v>1137</v>
      </c>
      <c r="B200" s="288" t="s">
        <v>5282</v>
      </c>
      <c r="C200" s="288" t="s">
        <v>2647</v>
      </c>
      <c r="D200" s="288" t="s">
        <v>2648</v>
      </c>
      <c r="E200" s="291" t="s">
        <v>238</v>
      </c>
      <c r="F200" s="292">
        <v>-114.58334000000001</v>
      </c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3">
        <v>-114.58334000000001</v>
      </c>
    </row>
    <row r="201" spans="1:18">
      <c r="A201" s="287" t="s">
        <v>1137</v>
      </c>
      <c r="B201" s="288" t="s">
        <v>5282</v>
      </c>
      <c r="C201" s="288" t="s">
        <v>2649</v>
      </c>
      <c r="D201" s="288" t="s">
        <v>2650</v>
      </c>
      <c r="E201" s="287" t="s">
        <v>3</v>
      </c>
      <c r="F201" s="289">
        <v>-403.86250000000001</v>
      </c>
      <c r="G201" s="289"/>
      <c r="H201" s="289"/>
      <c r="I201" s="289"/>
      <c r="J201" s="289"/>
      <c r="K201" s="289"/>
      <c r="L201" s="289"/>
      <c r="M201" s="289"/>
      <c r="N201" s="289"/>
      <c r="O201" s="289"/>
      <c r="P201" s="289"/>
      <c r="Q201" s="289"/>
      <c r="R201" s="290">
        <v>-403.86250000000001</v>
      </c>
    </row>
    <row r="202" spans="1:18">
      <c r="A202" s="287" t="s">
        <v>1137</v>
      </c>
      <c r="B202" s="288" t="s">
        <v>5282</v>
      </c>
      <c r="C202" s="288" t="s">
        <v>2649</v>
      </c>
      <c r="D202" s="288" t="s">
        <v>2650</v>
      </c>
      <c r="E202" s="291" t="s">
        <v>238</v>
      </c>
      <c r="F202" s="292">
        <v>-403.86250000000001</v>
      </c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3">
        <v>-403.86250000000001</v>
      </c>
    </row>
    <row r="203" spans="1:18">
      <c r="A203" s="287" t="s">
        <v>1137</v>
      </c>
      <c r="B203" s="288" t="s">
        <v>5282</v>
      </c>
      <c r="C203" s="288" t="s">
        <v>2651</v>
      </c>
      <c r="D203" s="288" t="s">
        <v>2652</v>
      </c>
      <c r="E203" s="287" t="s">
        <v>3</v>
      </c>
      <c r="F203" s="289">
        <v>-337.18425000000002</v>
      </c>
      <c r="G203" s="289"/>
      <c r="H203" s="289"/>
      <c r="I203" s="289"/>
      <c r="J203" s="289"/>
      <c r="K203" s="289"/>
      <c r="L203" s="289"/>
      <c r="M203" s="289"/>
      <c r="N203" s="289"/>
      <c r="O203" s="289"/>
      <c r="P203" s="289"/>
      <c r="Q203" s="289"/>
      <c r="R203" s="290">
        <v>-337.18425000000002</v>
      </c>
    </row>
    <row r="204" spans="1:18">
      <c r="A204" s="287" t="s">
        <v>1137</v>
      </c>
      <c r="B204" s="288" t="s">
        <v>5282</v>
      </c>
      <c r="C204" s="288" t="s">
        <v>2651</v>
      </c>
      <c r="D204" s="288" t="s">
        <v>2652</v>
      </c>
      <c r="E204" s="291" t="s">
        <v>238</v>
      </c>
      <c r="F204" s="292">
        <v>-337.18425000000002</v>
      </c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3">
        <v>-337.18425000000002</v>
      </c>
    </row>
    <row r="205" spans="1:18">
      <c r="A205" s="287" t="s">
        <v>1137</v>
      </c>
      <c r="B205" s="288" t="s">
        <v>5282</v>
      </c>
      <c r="C205" s="288" t="s">
        <v>2653</v>
      </c>
      <c r="D205" s="288" t="s">
        <v>2654</v>
      </c>
      <c r="E205" s="287" t="s">
        <v>3</v>
      </c>
      <c r="F205" s="289">
        <v>-963.52425000000005</v>
      </c>
      <c r="G205" s="289"/>
      <c r="H205" s="289"/>
      <c r="I205" s="289"/>
      <c r="J205" s="289"/>
      <c r="K205" s="289"/>
      <c r="L205" s="289"/>
      <c r="M205" s="289"/>
      <c r="N205" s="289"/>
      <c r="O205" s="289"/>
      <c r="P205" s="289"/>
      <c r="Q205" s="289"/>
      <c r="R205" s="290">
        <v>-963.52425000000005</v>
      </c>
    </row>
    <row r="206" spans="1:18">
      <c r="A206" s="287" t="s">
        <v>1137</v>
      </c>
      <c r="B206" s="288" t="s">
        <v>5282</v>
      </c>
      <c r="C206" s="288" t="s">
        <v>2653</v>
      </c>
      <c r="D206" s="288" t="s">
        <v>2654</v>
      </c>
      <c r="E206" s="291" t="s">
        <v>238</v>
      </c>
      <c r="F206" s="292">
        <v>-963.52425000000005</v>
      </c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3">
        <v>-963.52425000000005</v>
      </c>
    </row>
    <row r="207" spans="1:18">
      <c r="A207" s="287" t="s">
        <v>1137</v>
      </c>
      <c r="B207" s="288" t="s">
        <v>5282</v>
      </c>
      <c r="C207" s="288" t="s">
        <v>2655</v>
      </c>
      <c r="D207" s="288" t="s">
        <v>2656</v>
      </c>
      <c r="E207" s="287" t="s">
        <v>3</v>
      </c>
      <c r="F207" s="289">
        <v>-321.17475000000002</v>
      </c>
      <c r="G207" s="289"/>
      <c r="H207" s="289"/>
      <c r="I207" s="289"/>
      <c r="J207" s="289"/>
      <c r="K207" s="289"/>
      <c r="L207" s="289"/>
      <c r="M207" s="289"/>
      <c r="N207" s="289"/>
      <c r="O207" s="289"/>
      <c r="P207" s="289"/>
      <c r="Q207" s="289"/>
      <c r="R207" s="290">
        <v>-321.17475000000002</v>
      </c>
    </row>
    <row r="208" spans="1:18">
      <c r="A208" s="287" t="s">
        <v>1137</v>
      </c>
      <c r="B208" s="288" t="s">
        <v>5282</v>
      </c>
      <c r="C208" s="288" t="s">
        <v>2655</v>
      </c>
      <c r="D208" s="288" t="s">
        <v>2656</v>
      </c>
      <c r="E208" s="291" t="s">
        <v>238</v>
      </c>
      <c r="F208" s="292">
        <v>-321.17475000000002</v>
      </c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3">
        <v>-321.17475000000002</v>
      </c>
    </row>
    <row r="209" spans="1:18">
      <c r="A209" s="287" t="s">
        <v>1137</v>
      </c>
      <c r="B209" s="288" t="s">
        <v>5282</v>
      </c>
      <c r="C209" s="288" t="s">
        <v>2657</v>
      </c>
      <c r="D209" s="288" t="s">
        <v>2658</v>
      </c>
      <c r="E209" s="287" t="s">
        <v>3</v>
      </c>
      <c r="F209" s="289">
        <v>-268.87295999999998</v>
      </c>
      <c r="G209" s="289"/>
      <c r="H209" s="289"/>
      <c r="I209" s="289"/>
      <c r="J209" s="289"/>
      <c r="K209" s="289"/>
      <c r="L209" s="289"/>
      <c r="M209" s="289"/>
      <c r="N209" s="289"/>
      <c r="O209" s="289"/>
      <c r="P209" s="289"/>
      <c r="Q209" s="289"/>
      <c r="R209" s="290">
        <v>-268.87295999999998</v>
      </c>
    </row>
    <row r="210" spans="1:18">
      <c r="A210" s="287" t="s">
        <v>1137</v>
      </c>
      <c r="B210" s="288" t="s">
        <v>5282</v>
      </c>
      <c r="C210" s="288" t="s">
        <v>2657</v>
      </c>
      <c r="D210" s="288" t="s">
        <v>2658</v>
      </c>
      <c r="E210" s="291" t="s">
        <v>238</v>
      </c>
      <c r="F210" s="292">
        <v>-268.87295999999998</v>
      </c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3">
        <v>-268.87295999999998</v>
      </c>
    </row>
    <row r="211" spans="1:18">
      <c r="A211" s="287" t="s">
        <v>1137</v>
      </c>
      <c r="B211" s="288" t="s">
        <v>5282</v>
      </c>
      <c r="C211" s="288" t="s">
        <v>5302</v>
      </c>
      <c r="D211" s="288" t="s">
        <v>5303</v>
      </c>
      <c r="E211" s="287" t="s">
        <v>3</v>
      </c>
      <c r="F211" s="289">
        <v>-279.55799999999999</v>
      </c>
      <c r="G211" s="289"/>
      <c r="H211" s="289"/>
      <c r="I211" s="289"/>
      <c r="J211" s="289"/>
      <c r="K211" s="289"/>
      <c r="L211" s="289"/>
      <c r="M211" s="289"/>
      <c r="N211" s="289"/>
      <c r="O211" s="289"/>
      <c r="P211" s="289"/>
      <c r="Q211" s="289"/>
      <c r="R211" s="290">
        <v>-279.55799999999999</v>
      </c>
    </row>
    <row r="212" spans="1:18">
      <c r="A212" s="287" t="s">
        <v>1137</v>
      </c>
      <c r="B212" s="288" t="s">
        <v>5282</v>
      </c>
      <c r="C212" s="288" t="s">
        <v>5302</v>
      </c>
      <c r="D212" s="288" t="s">
        <v>5303</v>
      </c>
      <c r="E212" s="291" t="s">
        <v>238</v>
      </c>
      <c r="F212" s="292">
        <v>-279.55799999999999</v>
      </c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3">
        <v>-279.55799999999999</v>
      </c>
    </row>
    <row r="213" spans="1:18">
      <c r="A213" s="287" t="s">
        <v>1137</v>
      </c>
      <c r="B213" s="288" t="s">
        <v>5282</v>
      </c>
      <c r="C213" s="288" t="s">
        <v>2127</v>
      </c>
      <c r="D213" s="288" t="s">
        <v>2128</v>
      </c>
      <c r="E213" s="287" t="s">
        <v>3</v>
      </c>
      <c r="F213" s="289">
        <v>-118.81075</v>
      </c>
      <c r="G213" s="289"/>
      <c r="H213" s="289"/>
      <c r="I213" s="289"/>
      <c r="J213" s="289"/>
      <c r="K213" s="289"/>
      <c r="L213" s="289"/>
      <c r="M213" s="289"/>
      <c r="N213" s="289"/>
      <c r="O213" s="289"/>
      <c r="P213" s="289"/>
      <c r="Q213" s="289"/>
      <c r="R213" s="290">
        <v>-118.81075</v>
      </c>
    </row>
    <row r="214" spans="1:18">
      <c r="A214" s="287" t="s">
        <v>1137</v>
      </c>
      <c r="B214" s="288" t="s">
        <v>5282</v>
      </c>
      <c r="C214" s="288" t="s">
        <v>2127</v>
      </c>
      <c r="D214" s="288" t="s">
        <v>2128</v>
      </c>
      <c r="E214" s="291" t="s">
        <v>238</v>
      </c>
      <c r="F214" s="292">
        <v>-118.81075</v>
      </c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3">
        <v>-118.81075</v>
      </c>
    </row>
    <row r="215" spans="1:18">
      <c r="A215" s="287" t="s">
        <v>1137</v>
      </c>
      <c r="B215" s="288" t="s">
        <v>5282</v>
      </c>
      <c r="C215" s="288" t="s">
        <v>2129</v>
      </c>
      <c r="D215" s="288" t="s">
        <v>2130</v>
      </c>
      <c r="E215" s="287" t="s">
        <v>3</v>
      </c>
      <c r="F215" s="289">
        <v>-12417</v>
      </c>
      <c r="G215" s="289"/>
      <c r="H215" s="289"/>
      <c r="I215" s="289"/>
      <c r="J215" s="289"/>
      <c r="K215" s="289"/>
      <c r="L215" s="289"/>
      <c r="M215" s="289"/>
      <c r="N215" s="289"/>
      <c r="O215" s="289"/>
      <c r="P215" s="289"/>
      <c r="Q215" s="289"/>
      <c r="R215" s="290">
        <v>-12417</v>
      </c>
    </row>
    <row r="216" spans="1:18">
      <c r="A216" s="287" t="s">
        <v>1137</v>
      </c>
      <c r="B216" s="288" t="s">
        <v>5282</v>
      </c>
      <c r="C216" s="288" t="s">
        <v>2129</v>
      </c>
      <c r="D216" s="288" t="s">
        <v>2130</v>
      </c>
      <c r="E216" s="291" t="s">
        <v>238</v>
      </c>
      <c r="F216" s="292">
        <v>-12417</v>
      </c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3">
        <v>-12417</v>
      </c>
    </row>
    <row r="217" spans="1:18">
      <c r="A217" s="287" t="s">
        <v>1137</v>
      </c>
      <c r="B217" s="288" t="s">
        <v>5282</v>
      </c>
      <c r="C217" s="288" t="s">
        <v>2659</v>
      </c>
      <c r="D217" s="288" t="s">
        <v>2660</v>
      </c>
      <c r="E217" s="287" t="s">
        <v>3</v>
      </c>
      <c r="F217" s="289">
        <v>-119103.60148</v>
      </c>
      <c r="G217" s="289"/>
      <c r="H217" s="289"/>
      <c r="I217" s="289"/>
      <c r="J217" s="289"/>
      <c r="K217" s="289"/>
      <c r="L217" s="289"/>
      <c r="M217" s="289"/>
      <c r="N217" s="289"/>
      <c r="O217" s="289"/>
      <c r="P217" s="289"/>
      <c r="Q217" s="289"/>
      <c r="R217" s="290">
        <v>-119103.60148</v>
      </c>
    </row>
    <row r="218" spans="1:18">
      <c r="A218" s="287" t="s">
        <v>1137</v>
      </c>
      <c r="B218" s="288" t="s">
        <v>5282</v>
      </c>
      <c r="C218" s="288" t="s">
        <v>2659</v>
      </c>
      <c r="D218" s="288" t="s">
        <v>2660</v>
      </c>
      <c r="E218" s="291" t="s">
        <v>238</v>
      </c>
      <c r="F218" s="292">
        <v>-119103.60148</v>
      </c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3">
        <v>-119103.60148</v>
      </c>
    </row>
    <row r="219" spans="1:18">
      <c r="A219" s="287" t="s">
        <v>1137</v>
      </c>
      <c r="B219" s="288" t="s">
        <v>5282</v>
      </c>
      <c r="C219" s="288" t="s">
        <v>3463</v>
      </c>
      <c r="D219" s="288" t="s">
        <v>3464</v>
      </c>
      <c r="E219" s="287" t="s">
        <v>3</v>
      </c>
      <c r="F219" s="289">
        <v>-480.05171000000001</v>
      </c>
      <c r="G219" s="289"/>
      <c r="H219" s="289"/>
      <c r="I219" s="289"/>
      <c r="J219" s="289"/>
      <c r="K219" s="289"/>
      <c r="L219" s="289"/>
      <c r="M219" s="289"/>
      <c r="N219" s="289"/>
      <c r="O219" s="289"/>
      <c r="P219" s="289"/>
      <c r="Q219" s="289"/>
      <c r="R219" s="290">
        <v>-480.05171000000001</v>
      </c>
    </row>
    <row r="220" spans="1:18">
      <c r="A220" s="287" t="s">
        <v>1137</v>
      </c>
      <c r="B220" s="288" t="s">
        <v>5282</v>
      </c>
      <c r="C220" s="288" t="s">
        <v>3463</v>
      </c>
      <c r="D220" s="288" t="s">
        <v>3464</v>
      </c>
      <c r="E220" s="291" t="s">
        <v>238</v>
      </c>
      <c r="F220" s="292">
        <v>-480.05171000000001</v>
      </c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3">
        <v>-480.05171000000001</v>
      </c>
    </row>
    <row r="221" spans="1:18">
      <c r="A221" s="287" t="s">
        <v>1137</v>
      </c>
      <c r="B221" s="288" t="s">
        <v>5282</v>
      </c>
      <c r="C221" s="294" t="s">
        <v>238</v>
      </c>
      <c r="D221" s="295"/>
      <c r="E221" s="296"/>
      <c r="F221" s="292">
        <v>-245280.62199000001</v>
      </c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3">
        <v>-245280.62199000001</v>
      </c>
    </row>
    <row r="222" spans="1:18">
      <c r="A222" s="287" t="s">
        <v>1138</v>
      </c>
      <c r="B222" s="288" t="s">
        <v>5304</v>
      </c>
      <c r="C222" s="288" t="s">
        <v>2131</v>
      </c>
      <c r="D222" s="288" t="s">
        <v>2132</v>
      </c>
      <c r="E222" s="287" t="s">
        <v>3</v>
      </c>
      <c r="F222" s="289">
        <v>1.208</v>
      </c>
      <c r="G222" s="289"/>
      <c r="H222" s="289"/>
      <c r="I222" s="289"/>
      <c r="J222" s="289"/>
      <c r="K222" s="289"/>
      <c r="L222" s="289"/>
      <c r="M222" s="289"/>
      <c r="N222" s="289"/>
      <c r="O222" s="289"/>
      <c r="P222" s="289"/>
      <c r="Q222" s="289"/>
      <c r="R222" s="290">
        <v>1.208</v>
      </c>
    </row>
    <row r="223" spans="1:18">
      <c r="A223" s="287" t="s">
        <v>1138</v>
      </c>
      <c r="B223" s="288" t="s">
        <v>5304</v>
      </c>
      <c r="C223" s="288" t="s">
        <v>2131</v>
      </c>
      <c r="D223" s="288" t="s">
        <v>2132</v>
      </c>
      <c r="E223" s="291" t="s">
        <v>238</v>
      </c>
      <c r="F223" s="292">
        <v>1.208</v>
      </c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3">
        <v>1.208</v>
      </c>
    </row>
    <row r="224" spans="1:18">
      <c r="A224" s="287" t="s">
        <v>1138</v>
      </c>
      <c r="B224" s="288" t="s">
        <v>5304</v>
      </c>
      <c r="C224" s="288" t="s">
        <v>2133</v>
      </c>
      <c r="D224" s="288" t="s">
        <v>2132</v>
      </c>
      <c r="E224" s="287" t="s">
        <v>3</v>
      </c>
      <c r="F224" s="289">
        <v>-0.63566</v>
      </c>
      <c r="G224" s="289"/>
      <c r="H224" s="289"/>
      <c r="I224" s="289"/>
      <c r="J224" s="289"/>
      <c r="K224" s="289"/>
      <c r="L224" s="289"/>
      <c r="M224" s="289"/>
      <c r="N224" s="289"/>
      <c r="O224" s="289"/>
      <c r="P224" s="289"/>
      <c r="Q224" s="289"/>
      <c r="R224" s="290">
        <v>-0.63566</v>
      </c>
    </row>
    <row r="225" spans="1:18">
      <c r="A225" s="287" t="s">
        <v>1138</v>
      </c>
      <c r="B225" s="288" t="s">
        <v>5304</v>
      </c>
      <c r="C225" s="288" t="s">
        <v>2133</v>
      </c>
      <c r="D225" s="288" t="s">
        <v>2132</v>
      </c>
      <c r="E225" s="291" t="s">
        <v>238</v>
      </c>
      <c r="F225" s="292">
        <v>-0.63566</v>
      </c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3">
        <v>-0.63566</v>
      </c>
    </row>
    <row r="226" spans="1:18">
      <c r="A226" s="287" t="s">
        <v>1138</v>
      </c>
      <c r="B226" s="288" t="s">
        <v>5304</v>
      </c>
      <c r="C226" s="288" t="s">
        <v>2134</v>
      </c>
      <c r="D226" s="288" t="s">
        <v>2132</v>
      </c>
      <c r="E226" s="287" t="s">
        <v>3</v>
      </c>
      <c r="F226" s="289">
        <v>-1.208</v>
      </c>
      <c r="G226" s="289"/>
      <c r="H226" s="289"/>
      <c r="I226" s="289"/>
      <c r="J226" s="289"/>
      <c r="K226" s="289"/>
      <c r="L226" s="289"/>
      <c r="M226" s="289"/>
      <c r="N226" s="289"/>
      <c r="O226" s="289"/>
      <c r="P226" s="289"/>
      <c r="Q226" s="289"/>
      <c r="R226" s="290">
        <v>-1.208</v>
      </c>
    </row>
    <row r="227" spans="1:18">
      <c r="A227" s="287" t="s">
        <v>1138</v>
      </c>
      <c r="B227" s="288" t="s">
        <v>5304</v>
      </c>
      <c r="C227" s="288" t="s">
        <v>2134</v>
      </c>
      <c r="D227" s="288" t="s">
        <v>2132</v>
      </c>
      <c r="E227" s="291" t="s">
        <v>238</v>
      </c>
      <c r="F227" s="292">
        <v>-1.208</v>
      </c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3">
        <v>-1.208</v>
      </c>
    </row>
    <row r="228" spans="1:18">
      <c r="A228" s="287" t="s">
        <v>1138</v>
      </c>
      <c r="B228" s="288" t="s">
        <v>5304</v>
      </c>
      <c r="C228" s="288" t="s">
        <v>2135</v>
      </c>
      <c r="D228" s="288" t="s">
        <v>2132</v>
      </c>
      <c r="E228" s="287" t="s">
        <v>3</v>
      </c>
      <c r="F228" s="289">
        <v>0.63566</v>
      </c>
      <c r="G228" s="289"/>
      <c r="H228" s="289"/>
      <c r="I228" s="289"/>
      <c r="J228" s="289"/>
      <c r="K228" s="289"/>
      <c r="L228" s="289"/>
      <c r="M228" s="289"/>
      <c r="N228" s="289"/>
      <c r="O228" s="289"/>
      <c r="P228" s="289"/>
      <c r="Q228" s="289"/>
      <c r="R228" s="290">
        <v>0.63566</v>
      </c>
    </row>
    <row r="229" spans="1:18">
      <c r="A229" s="287" t="s">
        <v>1138</v>
      </c>
      <c r="B229" s="288" t="s">
        <v>5304</v>
      </c>
      <c r="C229" s="288" t="s">
        <v>2135</v>
      </c>
      <c r="D229" s="288" t="s">
        <v>2132</v>
      </c>
      <c r="E229" s="291" t="s">
        <v>238</v>
      </c>
      <c r="F229" s="292">
        <v>0.63566</v>
      </c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3">
        <v>0.63566</v>
      </c>
    </row>
    <row r="230" spans="1:18">
      <c r="A230" s="287" t="s">
        <v>1138</v>
      </c>
      <c r="B230" s="288" t="s">
        <v>5304</v>
      </c>
      <c r="C230" s="288" t="s">
        <v>2137</v>
      </c>
      <c r="D230" s="288" t="s">
        <v>2138</v>
      </c>
      <c r="E230" s="287" t="s">
        <v>3</v>
      </c>
      <c r="F230" s="289">
        <v>-13365.333420000001</v>
      </c>
      <c r="G230" s="289"/>
      <c r="H230" s="289"/>
      <c r="I230" s="289"/>
      <c r="J230" s="289"/>
      <c r="K230" s="289"/>
      <c r="L230" s="289"/>
      <c r="M230" s="289"/>
      <c r="N230" s="289"/>
      <c r="O230" s="289"/>
      <c r="P230" s="289"/>
      <c r="Q230" s="289"/>
      <c r="R230" s="290">
        <v>-13365.333420000001</v>
      </c>
    </row>
    <row r="231" spans="1:18">
      <c r="A231" s="287" t="s">
        <v>1138</v>
      </c>
      <c r="B231" s="288" t="s">
        <v>5304</v>
      </c>
      <c r="C231" s="288" t="s">
        <v>2137</v>
      </c>
      <c r="D231" s="288" t="s">
        <v>2138</v>
      </c>
      <c r="E231" s="291" t="s">
        <v>238</v>
      </c>
      <c r="F231" s="292">
        <v>-13365.333420000001</v>
      </c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3">
        <v>-13365.333420000001</v>
      </c>
    </row>
    <row r="232" spans="1:18">
      <c r="A232" s="287" t="s">
        <v>1138</v>
      </c>
      <c r="B232" s="288" t="s">
        <v>5304</v>
      </c>
      <c r="C232" s="288" t="s">
        <v>2139</v>
      </c>
      <c r="D232" s="288" t="s">
        <v>2140</v>
      </c>
      <c r="E232" s="287" t="s">
        <v>3</v>
      </c>
      <c r="F232" s="289">
        <v>142.38907</v>
      </c>
      <c r="G232" s="289"/>
      <c r="H232" s="289"/>
      <c r="I232" s="289"/>
      <c r="J232" s="289"/>
      <c r="K232" s="289"/>
      <c r="L232" s="289"/>
      <c r="M232" s="289"/>
      <c r="N232" s="289"/>
      <c r="O232" s="289"/>
      <c r="P232" s="289"/>
      <c r="Q232" s="289"/>
      <c r="R232" s="290">
        <v>142.38907</v>
      </c>
    </row>
    <row r="233" spans="1:18">
      <c r="A233" s="287" t="s">
        <v>1138</v>
      </c>
      <c r="B233" s="288" t="s">
        <v>5304</v>
      </c>
      <c r="C233" s="288" t="s">
        <v>2139</v>
      </c>
      <c r="D233" s="288" t="s">
        <v>2140</v>
      </c>
      <c r="E233" s="291" t="s">
        <v>238</v>
      </c>
      <c r="F233" s="292">
        <v>142.38907</v>
      </c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3">
        <v>142.38907</v>
      </c>
    </row>
    <row r="234" spans="1:18">
      <c r="A234" s="287" t="s">
        <v>1138</v>
      </c>
      <c r="B234" s="288" t="s">
        <v>5304</v>
      </c>
      <c r="C234" s="288" t="s">
        <v>2142</v>
      </c>
      <c r="D234" s="288" t="s">
        <v>2143</v>
      </c>
      <c r="E234" s="287" t="s">
        <v>3</v>
      </c>
      <c r="F234" s="289">
        <v>-2496.6969399999998</v>
      </c>
      <c r="G234" s="289"/>
      <c r="H234" s="289"/>
      <c r="I234" s="289"/>
      <c r="J234" s="289"/>
      <c r="K234" s="289"/>
      <c r="L234" s="289"/>
      <c r="M234" s="289"/>
      <c r="N234" s="289"/>
      <c r="O234" s="289"/>
      <c r="P234" s="289"/>
      <c r="Q234" s="289"/>
      <c r="R234" s="290">
        <v>-2496.6969399999998</v>
      </c>
    </row>
    <row r="235" spans="1:18">
      <c r="A235" s="287" t="s">
        <v>1138</v>
      </c>
      <c r="B235" s="288" t="s">
        <v>5304</v>
      </c>
      <c r="C235" s="288" t="s">
        <v>2142</v>
      </c>
      <c r="D235" s="288" t="s">
        <v>2143</v>
      </c>
      <c r="E235" s="291" t="s">
        <v>238</v>
      </c>
      <c r="F235" s="292">
        <v>-2496.6969399999998</v>
      </c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3">
        <v>-2496.6969399999998</v>
      </c>
    </row>
    <row r="236" spans="1:18">
      <c r="A236" s="287" t="s">
        <v>1138</v>
      </c>
      <c r="B236" s="288" t="s">
        <v>5304</v>
      </c>
      <c r="C236" s="288" t="s">
        <v>2144</v>
      </c>
      <c r="D236" s="288" t="s">
        <v>2145</v>
      </c>
      <c r="E236" s="287" t="s">
        <v>3</v>
      </c>
      <c r="F236" s="289">
        <v>-1302.7885200000001</v>
      </c>
      <c r="G236" s="289"/>
      <c r="H236" s="289"/>
      <c r="I236" s="289"/>
      <c r="J236" s="289"/>
      <c r="K236" s="289"/>
      <c r="L236" s="289"/>
      <c r="M236" s="289"/>
      <c r="N236" s="289"/>
      <c r="O236" s="289"/>
      <c r="P236" s="289"/>
      <c r="Q236" s="289"/>
      <c r="R236" s="290">
        <v>-1302.7885200000001</v>
      </c>
    </row>
    <row r="237" spans="1:18">
      <c r="A237" s="287" t="s">
        <v>1138</v>
      </c>
      <c r="B237" s="288" t="s">
        <v>5304</v>
      </c>
      <c r="C237" s="288" t="s">
        <v>2144</v>
      </c>
      <c r="D237" s="288" t="s">
        <v>2145</v>
      </c>
      <c r="E237" s="291" t="s">
        <v>238</v>
      </c>
      <c r="F237" s="292">
        <v>-1302.7885200000001</v>
      </c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3">
        <v>-1302.7885200000001</v>
      </c>
    </row>
    <row r="238" spans="1:18">
      <c r="A238" s="287" t="s">
        <v>1138</v>
      </c>
      <c r="B238" s="288" t="s">
        <v>5304</v>
      </c>
      <c r="C238" s="288" t="s">
        <v>2146</v>
      </c>
      <c r="D238" s="288" t="s">
        <v>2147</v>
      </c>
      <c r="E238" s="287" t="s">
        <v>3</v>
      </c>
      <c r="F238" s="289">
        <v>-8.5709999999999995E-2</v>
      </c>
      <c r="G238" s="289"/>
      <c r="H238" s="289"/>
      <c r="I238" s="289"/>
      <c r="J238" s="289"/>
      <c r="K238" s="289"/>
      <c r="L238" s="289"/>
      <c r="M238" s="289"/>
      <c r="N238" s="289"/>
      <c r="O238" s="289"/>
      <c r="P238" s="289"/>
      <c r="Q238" s="289"/>
      <c r="R238" s="290">
        <v>-8.5709999999999995E-2</v>
      </c>
    </row>
    <row r="239" spans="1:18">
      <c r="A239" s="287" t="s">
        <v>1138</v>
      </c>
      <c r="B239" s="288" t="s">
        <v>5304</v>
      </c>
      <c r="C239" s="288" t="s">
        <v>2146</v>
      </c>
      <c r="D239" s="288" t="s">
        <v>2147</v>
      </c>
      <c r="E239" s="291" t="s">
        <v>238</v>
      </c>
      <c r="F239" s="292">
        <v>-8.5709999999999995E-2</v>
      </c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3">
        <v>-8.5709999999999995E-2</v>
      </c>
    </row>
    <row r="240" spans="1:18">
      <c r="A240" s="287" t="s">
        <v>1138</v>
      </c>
      <c r="B240" s="288" t="s">
        <v>5304</v>
      </c>
      <c r="C240" s="288" t="s">
        <v>2148</v>
      </c>
      <c r="D240" s="288" t="s">
        <v>2149</v>
      </c>
      <c r="E240" s="287" t="s">
        <v>3</v>
      </c>
      <c r="F240" s="289">
        <v>-2824.7245200000002</v>
      </c>
      <c r="G240" s="289"/>
      <c r="H240" s="289"/>
      <c r="I240" s="289"/>
      <c r="J240" s="289"/>
      <c r="K240" s="289"/>
      <c r="L240" s="289"/>
      <c r="M240" s="289"/>
      <c r="N240" s="289"/>
      <c r="O240" s="289"/>
      <c r="P240" s="289"/>
      <c r="Q240" s="289"/>
      <c r="R240" s="290">
        <v>-2824.7245200000002</v>
      </c>
    </row>
    <row r="241" spans="1:18">
      <c r="A241" s="287" t="s">
        <v>1138</v>
      </c>
      <c r="B241" s="288" t="s">
        <v>5304</v>
      </c>
      <c r="C241" s="288" t="s">
        <v>2148</v>
      </c>
      <c r="D241" s="288" t="s">
        <v>2149</v>
      </c>
      <c r="E241" s="291" t="s">
        <v>238</v>
      </c>
      <c r="F241" s="292">
        <v>-2824.7245200000002</v>
      </c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3">
        <v>-2824.7245200000002</v>
      </c>
    </row>
    <row r="242" spans="1:18">
      <c r="A242" s="287" t="s">
        <v>1138</v>
      </c>
      <c r="B242" s="288" t="s">
        <v>5304</v>
      </c>
      <c r="C242" s="288" t="s">
        <v>2150</v>
      </c>
      <c r="D242" s="288" t="s">
        <v>2151</v>
      </c>
      <c r="E242" s="287" t="s">
        <v>3</v>
      </c>
      <c r="F242" s="289">
        <v>-346.50387999999998</v>
      </c>
      <c r="G242" s="289"/>
      <c r="H242" s="289"/>
      <c r="I242" s="289"/>
      <c r="J242" s="289"/>
      <c r="K242" s="289"/>
      <c r="L242" s="289"/>
      <c r="M242" s="289"/>
      <c r="N242" s="289"/>
      <c r="O242" s="289"/>
      <c r="P242" s="289"/>
      <c r="Q242" s="289"/>
      <c r="R242" s="290">
        <v>-346.50387999999998</v>
      </c>
    </row>
    <row r="243" spans="1:18">
      <c r="A243" s="287" t="s">
        <v>1138</v>
      </c>
      <c r="B243" s="288" t="s">
        <v>5304</v>
      </c>
      <c r="C243" s="288" t="s">
        <v>2150</v>
      </c>
      <c r="D243" s="288" t="s">
        <v>2151</v>
      </c>
      <c r="E243" s="291" t="s">
        <v>238</v>
      </c>
      <c r="F243" s="292">
        <v>-346.50387999999998</v>
      </c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3">
        <v>-346.50387999999998</v>
      </c>
    </row>
    <row r="244" spans="1:18">
      <c r="A244" s="287" t="s">
        <v>1138</v>
      </c>
      <c r="B244" s="288" t="s">
        <v>5304</v>
      </c>
      <c r="C244" s="288" t="s">
        <v>2152</v>
      </c>
      <c r="D244" s="288" t="s">
        <v>2153</v>
      </c>
      <c r="E244" s="287" t="s">
        <v>3</v>
      </c>
      <c r="F244" s="289">
        <v>-133.45362</v>
      </c>
      <c r="G244" s="289"/>
      <c r="H244" s="289"/>
      <c r="I244" s="289"/>
      <c r="J244" s="289"/>
      <c r="K244" s="289"/>
      <c r="L244" s="289"/>
      <c r="M244" s="289"/>
      <c r="N244" s="289"/>
      <c r="O244" s="289"/>
      <c r="P244" s="289"/>
      <c r="Q244" s="289"/>
      <c r="R244" s="290">
        <v>-133.45362</v>
      </c>
    </row>
    <row r="245" spans="1:18">
      <c r="A245" s="287" t="s">
        <v>1138</v>
      </c>
      <c r="B245" s="288" t="s">
        <v>5304</v>
      </c>
      <c r="C245" s="288" t="s">
        <v>2152</v>
      </c>
      <c r="D245" s="288" t="s">
        <v>2153</v>
      </c>
      <c r="E245" s="291" t="s">
        <v>238</v>
      </c>
      <c r="F245" s="292">
        <v>-133.45362</v>
      </c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3">
        <v>-133.45362</v>
      </c>
    </row>
    <row r="246" spans="1:18">
      <c r="A246" s="287" t="s">
        <v>1138</v>
      </c>
      <c r="B246" s="288" t="s">
        <v>5304</v>
      </c>
      <c r="C246" s="288" t="s">
        <v>2154</v>
      </c>
      <c r="D246" s="288" t="s">
        <v>2155</v>
      </c>
      <c r="E246" s="287" t="s">
        <v>3</v>
      </c>
      <c r="F246" s="289">
        <v>-3163.06457</v>
      </c>
      <c r="G246" s="289"/>
      <c r="H246" s="289"/>
      <c r="I246" s="289"/>
      <c r="J246" s="289"/>
      <c r="K246" s="289"/>
      <c r="L246" s="289"/>
      <c r="M246" s="289"/>
      <c r="N246" s="289"/>
      <c r="O246" s="289"/>
      <c r="P246" s="289"/>
      <c r="Q246" s="289"/>
      <c r="R246" s="290">
        <v>-3163.06457</v>
      </c>
    </row>
    <row r="247" spans="1:18">
      <c r="A247" s="287" t="s">
        <v>1138</v>
      </c>
      <c r="B247" s="288" t="s">
        <v>5304</v>
      </c>
      <c r="C247" s="288" t="s">
        <v>2154</v>
      </c>
      <c r="D247" s="288" t="s">
        <v>2155</v>
      </c>
      <c r="E247" s="291" t="s">
        <v>238</v>
      </c>
      <c r="F247" s="292">
        <v>-3163.06457</v>
      </c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3">
        <v>-3163.06457</v>
      </c>
    </row>
    <row r="248" spans="1:18">
      <c r="A248" s="287" t="s">
        <v>1138</v>
      </c>
      <c r="B248" s="288" t="s">
        <v>5304</v>
      </c>
      <c r="C248" s="288" t="s">
        <v>2156</v>
      </c>
      <c r="D248" s="288" t="s">
        <v>2157</v>
      </c>
      <c r="E248" s="287" t="s">
        <v>3</v>
      </c>
      <c r="F248" s="289">
        <v>-123.56071</v>
      </c>
      <c r="G248" s="289"/>
      <c r="H248" s="289"/>
      <c r="I248" s="289"/>
      <c r="J248" s="289"/>
      <c r="K248" s="289"/>
      <c r="L248" s="289"/>
      <c r="M248" s="289"/>
      <c r="N248" s="289"/>
      <c r="O248" s="289"/>
      <c r="P248" s="289"/>
      <c r="Q248" s="289"/>
      <c r="R248" s="290">
        <v>-123.56071</v>
      </c>
    </row>
    <row r="249" spans="1:18">
      <c r="A249" s="287" t="s">
        <v>1138</v>
      </c>
      <c r="B249" s="288" t="s">
        <v>5304</v>
      </c>
      <c r="C249" s="288" t="s">
        <v>2156</v>
      </c>
      <c r="D249" s="288" t="s">
        <v>2157</v>
      </c>
      <c r="E249" s="291" t="s">
        <v>238</v>
      </c>
      <c r="F249" s="292">
        <v>-123.56071</v>
      </c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3">
        <v>-123.56071</v>
      </c>
    </row>
    <row r="250" spans="1:18">
      <c r="A250" s="287" t="s">
        <v>1138</v>
      </c>
      <c r="B250" s="288" t="s">
        <v>5304</v>
      </c>
      <c r="C250" s="288" t="s">
        <v>2158</v>
      </c>
      <c r="D250" s="288" t="s">
        <v>2159</v>
      </c>
      <c r="E250" s="287" t="s">
        <v>3</v>
      </c>
      <c r="F250" s="289">
        <v>-351.24250000000001</v>
      </c>
      <c r="G250" s="289"/>
      <c r="H250" s="289"/>
      <c r="I250" s="289"/>
      <c r="J250" s="289"/>
      <c r="K250" s="289"/>
      <c r="L250" s="289"/>
      <c r="M250" s="289"/>
      <c r="N250" s="289"/>
      <c r="O250" s="289"/>
      <c r="P250" s="289"/>
      <c r="Q250" s="289"/>
      <c r="R250" s="290">
        <v>-351.24250000000001</v>
      </c>
    </row>
    <row r="251" spans="1:18">
      <c r="A251" s="287" t="s">
        <v>1138</v>
      </c>
      <c r="B251" s="288" t="s">
        <v>5304</v>
      </c>
      <c r="C251" s="288" t="s">
        <v>2158</v>
      </c>
      <c r="D251" s="288" t="s">
        <v>2159</v>
      </c>
      <c r="E251" s="291" t="s">
        <v>238</v>
      </c>
      <c r="F251" s="292">
        <v>-351.24250000000001</v>
      </c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3">
        <v>-351.24250000000001</v>
      </c>
    </row>
    <row r="252" spans="1:18">
      <c r="A252" s="287" t="s">
        <v>1138</v>
      </c>
      <c r="B252" s="288" t="s">
        <v>5304</v>
      </c>
      <c r="C252" s="288" t="s">
        <v>3467</v>
      </c>
      <c r="D252" s="288" t="s">
        <v>2163</v>
      </c>
      <c r="E252" s="287" t="s">
        <v>3</v>
      </c>
      <c r="F252" s="289">
        <v>-2314.9666999999999</v>
      </c>
      <c r="G252" s="289"/>
      <c r="H252" s="289"/>
      <c r="I252" s="289"/>
      <c r="J252" s="289"/>
      <c r="K252" s="289"/>
      <c r="L252" s="289"/>
      <c r="M252" s="289"/>
      <c r="N252" s="289"/>
      <c r="O252" s="289"/>
      <c r="P252" s="289"/>
      <c r="Q252" s="289"/>
      <c r="R252" s="290">
        <v>-2314.9666999999999</v>
      </c>
    </row>
    <row r="253" spans="1:18">
      <c r="A253" s="287" t="s">
        <v>1138</v>
      </c>
      <c r="B253" s="288" t="s">
        <v>5304</v>
      </c>
      <c r="C253" s="288" t="s">
        <v>3467</v>
      </c>
      <c r="D253" s="288" t="s">
        <v>2163</v>
      </c>
      <c r="E253" s="291" t="s">
        <v>238</v>
      </c>
      <c r="F253" s="292">
        <v>-2314.9666999999999</v>
      </c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3">
        <v>-2314.9666999999999</v>
      </c>
    </row>
    <row r="254" spans="1:18">
      <c r="A254" s="287" t="s">
        <v>1138</v>
      </c>
      <c r="B254" s="288" t="s">
        <v>5304</v>
      </c>
      <c r="C254" s="288" t="s">
        <v>2165</v>
      </c>
      <c r="D254" s="288" t="s">
        <v>2166</v>
      </c>
      <c r="E254" s="287" t="s">
        <v>3</v>
      </c>
      <c r="F254" s="289">
        <v>56.40504</v>
      </c>
      <c r="G254" s="289"/>
      <c r="H254" s="289"/>
      <c r="I254" s="289"/>
      <c r="J254" s="289"/>
      <c r="K254" s="289"/>
      <c r="L254" s="289"/>
      <c r="M254" s="289"/>
      <c r="N254" s="289"/>
      <c r="O254" s="289"/>
      <c r="P254" s="289"/>
      <c r="Q254" s="289"/>
      <c r="R254" s="290">
        <v>56.40504</v>
      </c>
    </row>
    <row r="255" spans="1:18">
      <c r="A255" s="287" t="s">
        <v>1138</v>
      </c>
      <c r="B255" s="288" t="s">
        <v>5304</v>
      </c>
      <c r="C255" s="288" t="s">
        <v>2165</v>
      </c>
      <c r="D255" s="288" t="s">
        <v>2166</v>
      </c>
      <c r="E255" s="291" t="s">
        <v>238</v>
      </c>
      <c r="F255" s="292">
        <v>56.40504</v>
      </c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3">
        <v>56.40504</v>
      </c>
    </row>
    <row r="256" spans="1:18">
      <c r="A256" s="287" t="s">
        <v>1138</v>
      </c>
      <c r="B256" s="288" t="s">
        <v>5304</v>
      </c>
      <c r="C256" s="288" t="s">
        <v>2167</v>
      </c>
      <c r="D256" s="288" t="s">
        <v>2168</v>
      </c>
      <c r="E256" s="287" t="s">
        <v>3</v>
      </c>
      <c r="F256" s="289">
        <v>-843.31652999999994</v>
      </c>
      <c r="G256" s="289"/>
      <c r="H256" s="289"/>
      <c r="I256" s="289"/>
      <c r="J256" s="289"/>
      <c r="K256" s="289"/>
      <c r="L256" s="289"/>
      <c r="M256" s="289"/>
      <c r="N256" s="289"/>
      <c r="O256" s="289"/>
      <c r="P256" s="289"/>
      <c r="Q256" s="289"/>
      <c r="R256" s="290">
        <v>-843.31652999999994</v>
      </c>
    </row>
    <row r="257" spans="1:18">
      <c r="A257" s="287" t="s">
        <v>1138</v>
      </c>
      <c r="B257" s="288" t="s">
        <v>5304</v>
      </c>
      <c r="C257" s="288" t="s">
        <v>2167</v>
      </c>
      <c r="D257" s="288" t="s">
        <v>2168</v>
      </c>
      <c r="E257" s="291" t="s">
        <v>238</v>
      </c>
      <c r="F257" s="292">
        <v>-843.31652999999994</v>
      </c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3">
        <v>-843.31652999999994</v>
      </c>
    </row>
    <row r="258" spans="1:18">
      <c r="A258" s="287" t="s">
        <v>1138</v>
      </c>
      <c r="B258" s="288" t="s">
        <v>5304</v>
      </c>
      <c r="C258" s="294" t="s">
        <v>238</v>
      </c>
      <c r="D258" s="295"/>
      <c r="E258" s="296"/>
      <c r="F258" s="292">
        <v>-27066.943510000001</v>
      </c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3">
        <v>-27066.943510000001</v>
      </c>
    </row>
    <row r="259" spans="1:18">
      <c r="A259" s="287" t="s">
        <v>1101</v>
      </c>
      <c r="B259" s="288" t="s">
        <v>5305</v>
      </c>
      <c r="C259" s="288" t="s">
        <v>2216</v>
      </c>
      <c r="D259" s="288" t="s">
        <v>2406</v>
      </c>
      <c r="E259" s="287" t="s">
        <v>3</v>
      </c>
      <c r="F259" s="289">
        <v>-117.14373000000001</v>
      </c>
      <c r="G259" s="289"/>
      <c r="H259" s="289"/>
      <c r="I259" s="289"/>
      <c r="J259" s="289"/>
      <c r="K259" s="289"/>
      <c r="L259" s="289"/>
      <c r="M259" s="289"/>
      <c r="N259" s="289"/>
      <c r="O259" s="289"/>
      <c r="P259" s="289"/>
      <c r="Q259" s="289"/>
      <c r="R259" s="290">
        <v>-117.14373000000001</v>
      </c>
    </row>
    <row r="260" spans="1:18">
      <c r="A260" s="287" t="s">
        <v>1101</v>
      </c>
      <c r="B260" s="288" t="s">
        <v>5305</v>
      </c>
      <c r="C260" s="288" t="s">
        <v>2216</v>
      </c>
      <c r="D260" s="288" t="s">
        <v>2406</v>
      </c>
      <c r="E260" s="291" t="s">
        <v>238</v>
      </c>
      <c r="F260" s="292">
        <v>-117.14373000000001</v>
      </c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3">
        <v>-117.14373000000001</v>
      </c>
    </row>
    <row r="261" spans="1:18">
      <c r="A261" s="287" t="s">
        <v>1101</v>
      </c>
      <c r="B261" s="288" t="s">
        <v>5305</v>
      </c>
      <c r="C261" s="288" t="s">
        <v>2217</v>
      </c>
      <c r="D261" s="288" t="s">
        <v>2407</v>
      </c>
      <c r="E261" s="287" t="s">
        <v>3</v>
      </c>
      <c r="F261" s="289">
        <v>-192.66550000000001</v>
      </c>
      <c r="G261" s="289"/>
      <c r="H261" s="289"/>
      <c r="I261" s="289"/>
      <c r="J261" s="289"/>
      <c r="K261" s="289"/>
      <c r="L261" s="289"/>
      <c r="M261" s="289"/>
      <c r="N261" s="289"/>
      <c r="O261" s="289"/>
      <c r="P261" s="289"/>
      <c r="Q261" s="289"/>
      <c r="R261" s="290">
        <v>-192.66550000000001</v>
      </c>
    </row>
    <row r="262" spans="1:18">
      <c r="A262" s="287" t="s">
        <v>1101</v>
      </c>
      <c r="B262" s="288" t="s">
        <v>5305</v>
      </c>
      <c r="C262" s="288" t="s">
        <v>2217</v>
      </c>
      <c r="D262" s="288" t="s">
        <v>2407</v>
      </c>
      <c r="E262" s="291" t="s">
        <v>238</v>
      </c>
      <c r="F262" s="292">
        <v>-192.66550000000001</v>
      </c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3">
        <v>-192.66550000000001</v>
      </c>
    </row>
    <row r="263" spans="1:18">
      <c r="A263" s="287" t="s">
        <v>1101</v>
      </c>
      <c r="B263" s="288" t="s">
        <v>5305</v>
      </c>
      <c r="C263" s="288" t="s">
        <v>2218</v>
      </c>
      <c r="D263" s="288" t="s">
        <v>2219</v>
      </c>
      <c r="E263" s="287" t="s">
        <v>3</v>
      </c>
      <c r="F263" s="289">
        <v>-1225.25513</v>
      </c>
      <c r="G263" s="289"/>
      <c r="H263" s="289"/>
      <c r="I263" s="289"/>
      <c r="J263" s="289"/>
      <c r="K263" s="289"/>
      <c r="L263" s="289"/>
      <c r="M263" s="289"/>
      <c r="N263" s="289"/>
      <c r="O263" s="289"/>
      <c r="P263" s="289"/>
      <c r="Q263" s="289"/>
      <c r="R263" s="290">
        <v>-1225.25513</v>
      </c>
    </row>
    <row r="264" spans="1:18">
      <c r="A264" s="287" t="s">
        <v>1101</v>
      </c>
      <c r="B264" s="288" t="s">
        <v>5305</v>
      </c>
      <c r="C264" s="288" t="s">
        <v>2218</v>
      </c>
      <c r="D264" s="288" t="s">
        <v>2219</v>
      </c>
      <c r="E264" s="291" t="s">
        <v>238</v>
      </c>
      <c r="F264" s="292">
        <v>-1225.25513</v>
      </c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3">
        <v>-1225.25513</v>
      </c>
    </row>
    <row r="265" spans="1:18">
      <c r="A265" s="287" t="s">
        <v>1101</v>
      </c>
      <c r="B265" s="288" t="s">
        <v>5305</v>
      </c>
      <c r="C265" s="288" t="s">
        <v>2220</v>
      </c>
      <c r="D265" s="288" t="s">
        <v>2408</v>
      </c>
      <c r="E265" s="287" t="s">
        <v>3</v>
      </c>
      <c r="F265" s="289">
        <v>-161.56544</v>
      </c>
      <c r="G265" s="289"/>
      <c r="H265" s="289"/>
      <c r="I265" s="289"/>
      <c r="J265" s="289"/>
      <c r="K265" s="289"/>
      <c r="L265" s="289"/>
      <c r="M265" s="289"/>
      <c r="N265" s="289"/>
      <c r="O265" s="289"/>
      <c r="P265" s="289"/>
      <c r="Q265" s="289"/>
      <c r="R265" s="290">
        <v>-161.56544</v>
      </c>
    </row>
    <row r="266" spans="1:18">
      <c r="A266" s="287" t="s">
        <v>1101</v>
      </c>
      <c r="B266" s="288" t="s">
        <v>5305</v>
      </c>
      <c r="C266" s="288" t="s">
        <v>2220</v>
      </c>
      <c r="D266" s="288" t="s">
        <v>2408</v>
      </c>
      <c r="E266" s="291" t="s">
        <v>238</v>
      </c>
      <c r="F266" s="292">
        <v>-161.56544</v>
      </c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3">
        <v>-161.56544</v>
      </c>
    </row>
    <row r="267" spans="1:18">
      <c r="A267" s="287" t="s">
        <v>1101</v>
      </c>
      <c r="B267" s="288" t="s">
        <v>5305</v>
      </c>
      <c r="C267" s="288" t="s">
        <v>2221</v>
      </c>
      <c r="D267" s="288" t="s">
        <v>2409</v>
      </c>
      <c r="E267" s="287" t="s">
        <v>3</v>
      </c>
      <c r="F267" s="289">
        <v>-123.36913</v>
      </c>
      <c r="G267" s="289"/>
      <c r="H267" s="289"/>
      <c r="I267" s="289"/>
      <c r="J267" s="289"/>
      <c r="K267" s="289"/>
      <c r="L267" s="289"/>
      <c r="M267" s="289"/>
      <c r="N267" s="289"/>
      <c r="O267" s="289"/>
      <c r="P267" s="289"/>
      <c r="Q267" s="289"/>
      <c r="R267" s="290">
        <v>-123.36913</v>
      </c>
    </row>
    <row r="268" spans="1:18">
      <c r="A268" s="287" t="s">
        <v>1101</v>
      </c>
      <c r="B268" s="288" t="s">
        <v>5305</v>
      </c>
      <c r="C268" s="288" t="s">
        <v>2221</v>
      </c>
      <c r="D268" s="288" t="s">
        <v>2409</v>
      </c>
      <c r="E268" s="291" t="s">
        <v>238</v>
      </c>
      <c r="F268" s="292">
        <v>-123.36913</v>
      </c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3">
        <v>-123.36913</v>
      </c>
    </row>
    <row r="269" spans="1:18">
      <c r="A269" s="287" t="s">
        <v>1101</v>
      </c>
      <c r="B269" s="288" t="s">
        <v>5305</v>
      </c>
      <c r="C269" s="288" t="s">
        <v>2222</v>
      </c>
      <c r="D269" s="288" t="s">
        <v>2410</v>
      </c>
      <c r="E269" s="287" t="s">
        <v>3</v>
      </c>
      <c r="F269" s="289">
        <v>-2463.82998</v>
      </c>
      <c r="G269" s="289"/>
      <c r="H269" s="289"/>
      <c r="I269" s="289"/>
      <c r="J269" s="289"/>
      <c r="K269" s="289"/>
      <c r="L269" s="289"/>
      <c r="M269" s="289"/>
      <c r="N269" s="289"/>
      <c r="O269" s="289"/>
      <c r="P269" s="289"/>
      <c r="Q269" s="289"/>
      <c r="R269" s="290">
        <v>-2463.82998</v>
      </c>
    </row>
    <row r="270" spans="1:18">
      <c r="A270" s="287" t="s">
        <v>1101</v>
      </c>
      <c r="B270" s="288" t="s">
        <v>5305</v>
      </c>
      <c r="C270" s="288" t="s">
        <v>2222</v>
      </c>
      <c r="D270" s="288" t="s">
        <v>2410</v>
      </c>
      <c r="E270" s="291" t="s">
        <v>238</v>
      </c>
      <c r="F270" s="292">
        <v>-2463.82998</v>
      </c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3">
        <v>-2463.82998</v>
      </c>
    </row>
    <row r="271" spans="1:18">
      <c r="A271" s="287" t="s">
        <v>1101</v>
      </c>
      <c r="B271" s="288" t="s">
        <v>5305</v>
      </c>
      <c r="C271" s="288" t="s">
        <v>2223</v>
      </c>
      <c r="D271" s="288" t="s">
        <v>2224</v>
      </c>
      <c r="E271" s="287" t="s">
        <v>3</v>
      </c>
      <c r="F271" s="289">
        <v>-30.40072</v>
      </c>
      <c r="G271" s="289"/>
      <c r="H271" s="289"/>
      <c r="I271" s="289"/>
      <c r="J271" s="289"/>
      <c r="K271" s="289"/>
      <c r="L271" s="289"/>
      <c r="M271" s="289"/>
      <c r="N271" s="289"/>
      <c r="O271" s="289"/>
      <c r="P271" s="289"/>
      <c r="Q271" s="289"/>
      <c r="R271" s="290">
        <v>-30.40072</v>
      </c>
    </row>
    <row r="272" spans="1:18">
      <c r="A272" s="287" t="s">
        <v>1101</v>
      </c>
      <c r="B272" s="288" t="s">
        <v>5305</v>
      </c>
      <c r="C272" s="288" t="s">
        <v>2223</v>
      </c>
      <c r="D272" s="288" t="s">
        <v>2224</v>
      </c>
      <c r="E272" s="291" t="s">
        <v>238</v>
      </c>
      <c r="F272" s="292">
        <v>-30.40072</v>
      </c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3">
        <v>-30.40072</v>
      </c>
    </row>
    <row r="273" spans="1:18">
      <c r="A273" s="287" t="s">
        <v>1101</v>
      </c>
      <c r="B273" s="288" t="s">
        <v>5305</v>
      </c>
      <c r="C273" s="288" t="s">
        <v>2225</v>
      </c>
      <c r="D273" s="288" t="s">
        <v>2226</v>
      </c>
      <c r="E273" s="287" t="s">
        <v>3</v>
      </c>
      <c r="F273" s="289">
        <v>-67.904920000000004</v>
      </c>
      <c r="G273" s="289"/>
      <c r="H273" s="289"/>
      <c r="I273" s="289"/>
      <c r="J273" s="289"/>
      <c r="K273" s="289"/>
      <c r="L273" s="289"/>
      <c r="M273" s="289"/>
      <c r="N273" s="289"/>
      <c r="O273" s="289"/>
      <c r="P273" s="289"/>
      <c r="Q273" s="289"/>
      <c r="R273" s="290">
        <v>-67.904920000000004</v>
      </c>
    </row>
    <row r="274" spans="1:18">
      <c r="A274" s="287" t="s">
        <v>1101</v>
      </c>
      <c r="B274" s="288" t="s">
        <v>5305</v>
      </c>
      <c r="C274" s="288" t="s">
        <v>2225</v>
      </c>
      <c r="D274" s="288" t="s">
        <v>2226</v>
      </c>
      <c r="E274" s="291" t="s">
        <v>238</v>
      </c>
      <c r="F274" s="292">
        <v>-67.904920000000004</v>
      </c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3">
        <v>-67.904920000000004</v>
      </c>
    </row>
    <row r="275" spans="1:18">
      <c r="A275" s="287" t="s">
        <v>1101</v>
      </c>
      <c r="B275" s="288" t="s">
        <v>5305</v>
      </c>
      <c r="C275" s="288" t="s">
        <v>2227</v>
      </c>
      <c r="D275" s="288" t="s">
        <v>2228</v>
      </c>
      <c r="E275" s="287" t="s">
        <v>3</v>
      </c>
      <c r="F275" s="289">
        <v>-152.26829000000001</v>
      </c>
      <c r="G275" s="289"/>
      <c r="H275" s="289"/>
      <c r="I275" s="289"/>
      <c r="J275" s="289"/>
      <c r="K275" s="289"/>
      <c r="L275" s="289"/>
      <c r="M275" s="289"/>
      <c r="N275" s="289"/>
      <c r="O275" s="289"/>
      <c r="P275" s="289"/>
      <c r="Q275" s="289"/>
      <c r="R275" s="290">
        <v>-152.26829000000001</v>
      </c>
    </row>
    <row r="276" spans="1:18">
      <c r="A276" s="287" t="s">
        <v>1101</v>
      </c>
      <c r="B276" s="288" t="s">
        <v>5305</v>
      </c>
      <c r="C276" s="288" t="s">
        <v>2227</v>
      </c>
      <c r="D276" s="288" t="s">
        <v>2228</v>
      </c>
      <c r="E276" s="291" t="s">
        <v>238</v>
      </c>
      <c r="F276" s="292">
        <v>-152.26829000000001</v>
      </c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3">
        <v>-152.26829000000001</v>
      </c>
    </row>
    <row r="277" spans="1:18">
      <c r="A277" s="287" t="s">
        <v>1101</v>
      </c>
      <c r="B277" s="288" t="s">
        <v>5305</v>
      </c>
      <c r="C277" s="288" t="s">
        <v>2229</v>
      </c>
      <c r="D277" s="288" t="s">
        <v>2411</v>
      </c>
      <c r="E277" s="287" t="s">
        <v>3</v>
      </c>
      <c r="F277" s="289">
        <v>-1324.21108</v>
      </c>
      <c r="G277" s="289"/>
      <c r="H277" s="289"/>
      <c r="I277" s="289"/>
      <c r="J277" s="289"/>
      <c r="K277" s="289"/>
      <c r="L277" s="289"/>
      <c r="M277" s="289"/>
      <c r="N277" s="289"/>
      <c r="O277" s="289"/>
      <c r="P277" s="289"/>
      <c r="Q277" s="289"/>
      <c r="R277" s="290">
        <v>-1324.21108</v>
      </c>
    </row>
    <row r="278" spans="1:18">
      <c r="A278" s="287" t="s">
        <v>1101</v>
      </c>
      <c r="B278" s="288" t="s">
        <v>5305</v>
      </c>
      <c r="C278" s="288" t="s">
        <v>2229</v>
      </c>
      <c r="D278" s="288" t="s">
        <v>2411</v>
      </c>
      <c r="E278" s="291" t="s">
        <v>238</v>
      </c>
      <c r="F278" s="292">
        <v>-1324.21108</v>
      </c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3">
        <v>-1324.21108</v>
      </c>
    </row>
    <row r="279" spans="1:18">
      <c r="A279" s="287" t="s">
        <v>1101</v>
      </c>
      <c r="B279" s="288" t="s">
        <v>5305</v>
      </c>
      <c r="C279" s="288" t="s">
        <v>2230</v>
      </c>
      <c r="D279" s="288" t="s">
        <v>2412</v>
      </c>
      <c r="E279" s="287" t="s">
        <v>3</v>
      </c>
      <c r="F279" s="289">
        <v>-89.588359999999994</v>
      </c>
      <c r="G279" s="289"/>
      <c r="H279" s="289"/>
      <c r="I279" s="289"/>
      <c r="J279" s="289"/>
      <c r="K279" s="289"/>
      <c r="L279" s="289"/>
      <c r="M279" s="289"/>
      <c r="N279" s="289"/>
      <c r="O279" s="289"/>
      <c r="P279" s="289"/>
      <c r="Q279" s="289"/>
      <c r="R279" s="290">
        <v>-89.588359999999994</v>
      </c>
    </row>
    <row r="280" spans="1:18">
      <c r="A280" s="287" t="s">
        <v>1101</v>
      </c>
      <c r="B280" s="288" t="s">
        <v>5305</v>
      </c>
      <c r="C280" s="288" t="s">
        <v>2230</v>
      </c>
      <c r="D280" s="288" t="s">
        <v>2412</v>
      </c>
      <c r="E280" s="291" t="s">
        <v>238</v>
      </c>
      <c r="F280" s="292">
        <v>-89.588359999999994</v>
      </c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3">
        <v>-89.588359999999994</v>
      </c>
    </row>
    <row r="281" spans="1:18">
      <c r="A281" s="287" t="s">
        <v>1101</v>
      </c>
      <c r="B281" s="288" t="s">
        <v>5305</v>
      </c>
      <c r="C281" s="288" t="s">
        <v>2231</v>
      </c>
      <c r="D281" s="288" t="s">
        <v>2413</v>
      </c>
      <c r="E281" s="287" t="s">
        <v>3</v>
      </c>
      <c r="F281" s="289">
        <v>-222.25772000000001</v>
      </c>
      <c r="G281" s="289"/>
      <c r="H281" s="289"/>
      <c r="I281" s="289"/>
      <c r="J281" s="289"/>
      <c r="K281" s="289"/>
      <c r="L281" s="289"/>
      <c r="M281" s="289"/>
      <c r="N281" s="289"/>
      <c r="O281" s="289"/>
      <c r="P281" s="289"/>
      <c r="Q281" s="289"/>
      <c r="R281" s="290">
        <v>-222.25772000000001</v>
      </c>
    </row>
    <row r="282" spans="1:18">
      <c r="A282" s="287" t="s">
        <v>1101</v>
      </c>
      <c r="B282" s="288" t="s">
        <v>5305</v>
      </c>
      <c r="C282" s="288" t="s">
        <v>2231</v>
      </c>
      <c r="D282" s="288" t="s">
        <v>2413</v>
      </c>
      <c r="E282" s="291" t="s">
        <v>238</v>
      </c>
      <c r="F282" s="292">
        <v>-222.25772000000001</v>
      </c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3">
        <v>-222.25772000000001</v>
      </c>
    </row>
    <row r="283" spans="1:18">
      <c r="A283" s="287" t="s">
        <v>1101</v>
      </c>
      <c r="B283" s="288" t="s">
        <v>5305</v>
      </c>
      <c r="C283" s="288" t="s">
        <v>2232</v>
      </c>
      <c r="D283" s="288" t="s">
        <v>2414</v>
      </c>
      <c r="E283" s="287" t="s">
        <v>3</v>
      </c>
      <c r="F283" s="289">
        <v>-118.73008</v>
      </c>
      <c r="G283" s="289"/>
      <c r="H283" s="289"/>
      <c r="I283" s="289"/>
      <c r="J283" s="289"/>
      <c r="K283" s="289"/>
      <c r="L283" s="289"/>
      <c r="M283" s="289"/>
      <c r="N283" s="289"/>
      <c r="O283" s="289"/>
      <c r="P283" s="289"/>
      <c r="Q283" s="289"/>
      <c r="R283" s="290">
        <v>-118.73008</v>
      </c>
    </row>
    <row r="284" spans="1:18">
      <c r="A284" s="287" t="s">
        <v>1101</v>
      </c>
      <c r="B284" s="288" t="s">
        <v>5305</v>
      </c>
      <c r="C284" s="288" t="s">
        <v>2232</v>
      </c>
      <c r="D284" s="288" t="s">
        <v>2414</v>
      </c>
      <c r="E284" s="291" t="s">
        <v>238</v>
      </c>
      <c r="F284" s="292">
        <v>-118.73008</v>
      </c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3">
        <v>-118.73008</v>
      </c>
    </row>
    <row r="285" spans="1:18">
      <c r="A285" s="287" t="s">
        <v>1101</v>
      </c>
      <c r="B285" s="288" t="s">
        <v>5305</v>
      </c>
      <c r="C285" s="288" t="s">
        <v>2239</v>
      </c>
      <c r="D285" s="288" t="s">
        <v>2240</v>
      </c>
      <c r="E285" s="287" t="s">
        <v>3</v>
      </c>
      <c r="F285" s="289">
        <v>-512.24692000000005</v>
      </c>
      <c r="G285" s="289"/>
      <c r="H285" s="289"/>
      <c r="I285" s="289"/>
      <c r="J285" s="289"/>
      <c r="K285" s="289"/>
      <c r="L285" s="289"/>
      <c r="M285" s="289"/>
      <c r="N285" s="289"/>
      <c r="O285" s="289"/>
      <c r="P285" s="289"/>
      <c r="Q285" s="289"/>
      <c r="R285" s="290">
        <v>-512.24692000000005</v>
      </c>
    </row>
    <row r="286" spans="1:18">
      <c r="A286" s="287" t="s">
        <v>1101</v>
      </c>
      <c r="B286" s="288" t="s">
        <v>5305</v>
      </c>
      <c r="C286" s="288" t="s">
        <v>2239</v>
      </c>
      <c r="D286" s="288" t="s">
        <v>2240</v>
      </c>
      <c r="E286" s="291" t="s">
        <v>238</v>
      </c>
      <c r="F286" s="292">
        <v>-512.24692000000005</v>
      </c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3">
        <v>-512.24692000000005</v>
      </c>
    </row>
    <row r="287" spans="1:18">
      <c r="A287" s="287" t="s">
        <v>1101</v>
      </c>
      <c r="B287" s="288" t="s">
        <v>5305</v>
      </c>
      <c r="C287" s="294" t="s">
        <v>238</v>
      </c>
      <c r="D287" s="295"/>
      <c r="E287" s="296"/>
      <c r="F287" s="292">
        <v>-6801.4369999999999</v>
      </c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3">
        <v>-6801.4369999999999</v>
      </c>
    </row>
    <row r="288" spans="1:18">
      <c r="A288" s="297" t="s">
        <v>249</v>
      </c>
      <c r="B288" s="298"/>
      <c r="C288" s="298"/>
      <c r="D288" s="298"/>
      <c r="E288" s="299"/>
      <c r="F288" s="300">
        <v>-607932.64751000004</v>
      </c>
      <c r="G288" s="300"/>
      <c r="H288" s="300"/>
      <c r="I288" s="300"/>
      <c r="J288" s="300"/>
      <c r="K288" s="300"/>
      <c r="L288" s="300"/>
      <c r="M288" s="300"/>
      <c r="N288" s="300"/>
      <c r="O288" s="300"/>
      <c r="P288" s="300"/>
      <c r="Q288" s="300"/>
      <c r="R288" s="301">
        <v>-607932.64751000004</v>
      </c>
    </row>
  </sheetData>
  <pageMargins left="0.7" right="0.7" top="0.75" bottom="0.75" header="0.3" footer="0.3"/>
  <customProperties>
    <customPr name="_pios_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57"/>
  <sheetViews>
    <sheetView topLeftCell="A19" workbookViewId="0">
      <selection sqref="A1:R62"/>
    </sheetView>
  </sheetViews>
  <sheetFormatPr defaultRowHeight="12.75"/>
  <cols>
    <col min="6" max="6" width="10.7109375" bestFit="1" customWidth="1"/>
  </cols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 ht="15">
      <c r="A3" s="237" t="s">
        <v>4735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42138.75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42139.454689247686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B17" t="s">
        <v>2289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5247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8934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1114</v>
      </c>
      <c r="B35" s="288" t="s">
        <v>8926</v>
      </c>
      <c r="C35" s="288" t="s">
        <v>3251</v>
      </c>
      <c r="D35" s="288" t="s">
        <v>3252</v>
      </c>
      <c r="E35" s="287" t="s">
        <v>192</v>
      </c>
      <c r="F35" s="289">
        <v>365.24756000000002</v>
      </c>
      <c r="G35" s="289">
        <v>6.0169334384745596</v>
      </c>
      <c r="H35" s="289">
        <v>90.182350963273194</v>
      </c>
      <c r="I35" s="289">
        <v>27.824745397055601</v>
      </c>
      <c r="J35" s="289"/>
      <c r="K35" s="289"/>
      <c r="L35" s="289">
        <v>52.8043386773669</v>
      </c>
      <c r="M35" s="289">
        <v>152.14864855608499</v>
      </c>
      <c r="N35" s="289">
        <v>22.9839631584199</v>
      </c>
      <c r="O35" s="289">
        <v>12.049481210139099</v>
      </c>
      <c r="P35" s="289">
        <v>1.2370985991858401</v>
      </c>
      <c r="Q35" s="289"/>
      <c r="R35" s="290"/>
    </row>
    <row r="36" spans="1:18">
      <c r="A36" s="287" t="s">
        <v>1114</v>
      </c>
      <c r="B36" s="288" t="s">
        <v>8926</v>
      </c>
      <c r="C36" s="288" t="s">
        <v>3251</v>
      </c>
      <c r="D36" s="288" t="s">
        <v>3252</v>
      </c>
      <c r="E36" s="291" t="s">
        <v>238</v>
      </c>
      <c r="F36" s="292">
        <v>365.24756000000002</v>
      </c>
      <c r="G36" s="292">
        <v>6.0169334384745596</v>
      </c>
      <c r="H36" s="292">
        <v>90.182350963273194</v>
      </c>
      <c r="I36" s="292">
        <v>27.824745397055601</v>
      </c>
      <c r="J36" s="292"/>
      <c r="K36" s="292"/>
      <c r="L36" s="292">
        <v>52.8043386773669</v>
      </c>
      <c r="M36" s="292">
        <v>152.14864855608499</v>
      </c>
      <c r="N36" s="292">
        <v>22.9839631584199</v>
      </c>
      <c r="O36" s="292">
        <v>12.049481210139099</v>
      </c>
      <c r="P36" s="292">
        <v>1.2370985991858401</v>
      </c>
      <c r="Q36" s="292"/>
      <c r="R36" s="293"/>
    </row>
    <row r="37" spans="1:18">
      <c r="A37" s="287" t="s">
        <v>1114</v>
      </c>
      <c r="B37" s="288" t="s">
        <v>8926</v>
      </c>
      <c r="C37" s="288" t="s">
        <v>3253</v>
      </c>
      <c r="D37" s="288" t="s">
        <v>3254</v>
      </c>
      <c r="E37" s="287" t="s">
        <v>192</v>
      </c>
      <c r="F37" s="289">
        <v>20556.738170000001</v>
      </c>
      <c r="G37" s="289">
        <v>338.64298855559599</v>
      </c>
      <c r="H37" s="289">
        <v>5075.6122130071299</v>
      </c>
      <c r="I37" s="289">
        <v>1566.0227977270699</v>
      </c>
      <c r="J37" s="289"/>
      <c r="K37" s="289"/>
      <c r="L37" s="289">
        <v>2971.9157177412399</v>
      </c>
      <c r="M37" s="289">
        <v>8563.1781668487602</v>
      </c>
      <c r="N37" s="289">
        <v>1293.57554847612</v>
      </c>
      <c r="O37" s="289">
        <v>678.16477766795902</v>
      </c>
      <c r="P37" s="289">
        <v>69.625959976124406</v>
      </c>
      <c r="Q37" s="289"/>
      <c r="R37" s="290"/>
    </row>
    <row r="38" spans="1:18">
      <c r="A38" s="287" t="s">
        <v>1114</v>
      </c>
      <c r="B38" s="288" t="s">
        <v>8926</v>
      </c>
      <c r="C38" s="288" t="s">
        <v>3253</v>
      </c>
      <c r="D38" s="288" t="s">
        <v>3254</v>
      </c>
      <c r="E38" s="291" t="s">
        <v>238</v>
      </c>
      <c r="F38" s="292">
        <v>20556.738170000001</v>
      </c>
      <c r="G38" s="292">
        <v>338.64298855559599</v>
      </c>
      <c r="H38" s="292">
        <v>5075.6122130071299</v>
      </c>
      <c r="I38" s="292">
        <v>1566.0227977270699</v>
      </c>
      <c r="J38" s="292"/>
      <c r="K38" s="292"/>
      <c r="L38" s="292">
        <v>2971.9157177412399</v>
      </c>
      <c r="M38" s="292">
        <v>8563.1781668487602</v>
      </c>
      <c r="N38" s="292">
        <v>1293.57554847612</v>
      </c>
      <c r="O38" s="292">
        <v>678.16477766795902</v>
      </c>
      <c r="P38" s="292">
        <v>69.625959976124406</v>
      </c>
      <c r="Q38" s="292"/>
      <c r="R38" s="293"/>
    </row>
    <row r="39" spans="1:18">
      <c r="A39" s="287" t="s">
        <v>1114</v>
      </c>
      <c r="B39" s="288" t="s">
        <v>8926</v>
      </c>
      <c r="C39" s="288" t="s">
        <v>3255</v>
      </c>
      <c r="D39" s="288" t="s">
        <v>3256</v>
      </c>
      <c r="E39" s="287" t="s">
        <v>192</v>
      </c>
      <c r="F39" s="289">
        <v>3030.96495</v>
      </c>
      <c r="G39" s="289">
        <v>49.930831457161197</v>
      </c>
      <c r="H39" s="289">
        <v>748.367887463177</v>
      </c>
      <c r="I39" s="289">
        <v>230.90045568312499</v>
      </c>
      <c r="J39" s="289"/>
      <c r="K39" s="289"/>
      <c r="L39" s="289">
        <v>438.19074311962203</v>
      </c>
      <c r="M39" s="289">
        <v>1262.58809494404</v>
      </c>
      <c r="N39" s="289">
        <v>190.729779947776</v>
      </c>
      <c r="O39" s="289">
        <v>99.991236665934906</v>
      </c>
      <c r="P39" s="289">
        <v>10.2659207191593</v>
      </c>
      <c r="Q39" s="289"/>
      <c r="R39" s="290"/>
    </row>
    <row r="40" spans="1:18">
      <c r="A40" s="287" t="s">
        <v>1114</v>
      </c>
      <c r="B40" s="288" t="s">
        <v>8926</v>
      </c>
      <c r="C40" s="288" t="s">
        <v>3255</v>
      </c>
      <c r="D40" s="288" t="s">
        <v>3256</v>
      </c>
      <c r="E40" s="291" t="s">
        <v>238</v>
      </c>
      <c r="F40" s="292">
        <v>3030.96495</v>
      </c>
      <c r="G40" s="292">
        <v>49.930831457161197</v>
      </c>
      <c r="H40" s="292">
        <v>748.367887463177</v>
      </c>
      <c r="I40" s="292">
        <v>230.90045568312499</v>
      </c>
      <c r="J40" s="292"/>
      <c r="K40" s="292"/>
      <c r="L40" s="292">
        <v>438.19074311962203</v>
      </c>
      <c r="M40" s="292">
        <v>1262.58809494404</v>
      </c>
      <c r="N40" s="292">
        <v>190.729779947776</v>
      </c>
      <c r="O40" s="292">
        <v>99.991236665934906</v>
      </c>
      <c r="P40" s="292">
        <v>10.2659207191593</v>
      </c>
      <c r="Q40" s="292"/>
      <c r="R40" s="293"/>
    </row>
    <row r="41" spans="1:18">
      <c r="A41" s="287" t="s">
        <v>1114</v>
      </c>
      <c r="B41" s="288" t="s">
        <v>8926</v>
      </c>
      <c r="C41" s="288" t="s">
        <v>3257</v>
      </c>
      <c r="D41" s="288" t="s">
        <v>3258</v>
      </c>
      <c r="E41" s="287" t="s">
        <v>192</v>
      </c>
      <c r="F41" s="289">
        <v>-226.54546999999999</v>
      </c>
      <c r="G41" s="289">
        <v>-3.7320140175007199</v>
      </c>
      <c r="H41" s="289">
        <v>-55.935768837660902</v>
      </c>
      <c r="I41" s="289">
        <v>-17.258349442789701</v>
      </c>
      <c r="J41" s="289"/>
      <c r="K41" s="289"/>
      <c r="L41" s="289">
        <v>-32.751988059012</v>
      </c>
      <c r="M41" s="289">
        <v>-94.370478743247006</v>
      </c>
      <c r="N41" s="289">
        <v>-14.2558453674185</v>
      </c>
      <c r="O41" s="289">
        <v>-7.4737128538439404</v>
      </c>
      <c r="P41" s="289">
        <v>-0.76731267852658003</v>
      </c>
      <c r="Q41" s="289"/>
      <c r="R41" s="290"/>
    </row>
    <row r="42" spans="1:18">
      <c r="A42" s="287" t="s">
        <v>1114</v>
      </c>
      <c r="B42" s="288" t="s">
        <v>8926</v>
      </c>
      <c r="C42" s="288" t="s">
        <v>3257</v>
      </c>
      <c r="D42" s="288" t="s">
        <v>3258</v>
      </c>
      <c r="E42" s="291" t="s">
        <v>238</v>
      </c>
      <c r="F42" s="292">
        <v>-226.54546999999999</v>
      </c>
      <c r="G42" s="292">
        <v>-3.7320140175007199</v>
      </c>
      <c r="H42" s="292">
        <v>-55.935768837660902</v>
      </c>
      <c r="I42" s="292">
        <v>-17.258349442789701</v>
      </c>
      <c r="J42" s="292"/>
      <c r="K42" s="292"/>
      <c r="L42" s="292">
        <v>-32.751988059012</v>
      </c>
      <c r="M42" s="292">
        <v>-94.370478743247006</v>
      </c>
      <c r="N42" s="292">
        <v>-14.2558453674185</v>
      </c>
      <c r="O42" s="292">
        <v>-7.4737128538439404</v>
      </c>
      <c r="P42" s="292">
        <v>-0.76731267852658003</v>
      </c>
      <c r="Q42" s="292"/>
      <c r="R42" s="293"/>
    </row>
    <row r="43" spans="1:18">
      <c r="A43" s="287" t="s">
        <v>1114</v>
      </c>
      <c r="B43" s="288" t="s">
        <v>8926</v>
      </c>
      <c r="C43" s="288" t="s">
        <v>3259</v>
      </c>
      <c r="D43" s="288" t="s">
        <v>3260</v>
      </c>
      <c r="E43" s="287" t="s">
        <v>192</v>
      </c>
      <c r="F43" s="289">
        <v>-1547.64897</v>
      </c>
      <c r="G43" s="289">
        <v>-25.495312928616698</v>
      </c>
      <c r="H43" s="289">
        <v>-382.126091630806</v>
      </c>
      <c r="I43" s="289">
        <v>-117.900687835575</v>
      </c>
      <c r="J43" s="289"/>
      <c r="K43" s="289"/>
      <c r="L43" s="289">
        <v>-223.745725681393</v>
      </c>
      <c r="M43" s="289">
        <v>-644.69342170202799</v>
      </c>
      <c r="N43" s="289">
        <v>-97.389033642405494</v>
      </c>
      <c r="O43" s="289">
        <v>-51.0567878507009</v>
      </c>
      <c r="P43" s="289">
        <v>-5.2419087284755799</v>
      </c>
      <c r="Q43" s="289"/>
      <c r="R43" s="290"/>
    </row>
    <row r="44" spans="1:18">
      <c r="A44" s="287" t="s">
        <v>1114</v>
      </c>
      <c r="B44" s="288" t="s">
        <v>8926</v>
      </c>
      <c r="C44" s="288" t="s">
        <v>3259</v>
      </c>
      <c r="D44" s="288" t="s">
        <v>3260</v>
      </c>
      <c r="E44" s="291" t="s">
        <v>238</v>
      </c>
      <c r="F44" s="292">
        <v>-1547.64897</v>
      </c>
      <c r="G44" s="292">
        <v>-25.495312928616698</v>
      </c>
      <c r="H44" s="292">
        <v>-382.126091630806</v>
      </c>
      <c r="I44" s="292">
        <v>-117.900687835575</v>
      </c>
      <c r="J44" s="292"/>
      <c r="K44" s="292"/>
      <c r="L44" s="292">
        <v>-223.745725681393</v>
      </c>
      <c r="M44" s="292">
        <v>-644.69342170202799</v>
      </c>
      <c r="N44" s="292">
        <v>-97.389033642405494</v>
      </c>
      <c r="O44" s="292">
        <v>-51.0567878507009</v>
      </c>
      <c r="P44" s="292">
        <v>-5.2419087284755799</v>
      </c>
      <c r="Q44" s="292"/>
      <c r="R44" s="293"/>
    </row>
    <row r="45" spans="1:18">
      <c r="A45" s="287" t="s">
        <v>1114</v>
      </c>
      <c r="B45" s="288" t="s">
        <v>8926</v>
      </c>
      <c r="C45" s="288" t="s">
        <v>3261</v>
      </c>
      <c r="D45" s="288" t="s">
        <v>3262</v>
      </c>
      <c r="E45" s="287" t="s">
        <v>192</v>
      </c>
      <c r="F45" s="289">
        <v>320.36577</v>
      </c>
      <c r="G45" s="289">
        <v>5.2775698598935197</v>
      </c>
      <c r="H45" s="289">
        <v>79.100701745301905</v>
      </c>
      <c r="I45" s="289">
        <v>24.405627745142699</v>
      </c>
      <c r="J45" s="289"/>
      <c r="K45" s="289"/>
      <c r="L45" s="289">
        <v>46.315716988541801</v>
      </c>
      <c r="M45" s="289">
        <v>133.45255187777201</v>
      </c>
      <c r="N45" s="289">
        <v>20.1596830787831</v>
      </c>
      <c r="O45" s="289">
        <v>10.5688353564545</v>
      </c>
      <c r="P45" s="289">
        <v>1.08508334811078</v>
      </c>
      <c r="Q45" s="289"/>
      <c r="R45" s="290"/>
    </row>
    <row r="46" spans="1:18">
      <c r="A46" s="287" t="s">
        <v>1114</v>
      </c>
      <c r="B46" s="288" t="s">
        <v>8926</v>
      </c>
      <c r="C46" s="288" t="s">
        <v>3261</v>
      </c>
      <c r="D46" s="288" t="s">
        <v>3262</v>
      </c>
      <c r="E46" s="291" t="s">
        <v>238</v>
      </c>
      <c r="F46" s="292">
        <v>320.36577</v>
      </c>
      <c r="G46" s="292">
        <v>5.2775698598935197</v>
      </c>
      <c r="H46" s="292">
        <v>79.100701745301905</v>
      </c>
      <c r="I46" s="292">
        <v>24.405627745142699</v>
      </c>
      <c r="J46" s="292"/>
      <c r="K46" s="292"/>
      <c r="L46" s="292">
        <v>46.315716988541801</v>
      </c>
      <c r="M46" s="292">
        <v>133.45255187777201</v>
      </c>
      <c r="N46" s="292">
        <v>20.1596830787831</v>
      </c>
      <c r="O46" s="292">
        <v>10.5688353564545</v>
      </c>
      <c r="P46" s="292">
        <v>1.08508334811078</v>
      </c>
      <c r="Q46" s="292"/>
      <c r="R46" s="293"/>
    </row>
    <row r="47" spans="1:18">
      <c r="A47" s="287" t="s">
        <v>1114</v>
      </c>
      <c r="B47" s="288" t="s">
        <v>8926</v>
      </c>
      <c r="C47" s="288" t="s">
        <v>3249</v>
      </c>
      <c r="D47" s="288" t="s">
        <v>3250</v>
      </c>
      <c r="E47" s="287" t="s">
        <v>192</v>
      </c>
      <c r="F47" s="289">
        <v>2.6476899999998</v>
      </c>
      <c r="G47" s="289">
        <v>4.3616922439440001E-2</v>
      </c>
      <c r="H47" s="289">
        <v>0.65373443924399999</v>
      </c>
      <c r="I47" s="289">
        <v>0.20170237452190001</v>
      </c>
      <c r="J47" s="289"/>
      <c r="K47" s="289"/>
      <c r="L47" s="289">
        <v>0.38278016004460003</v>
      </c>
      <c r="M47" s="289">
        <v>1.102929901285</v>
      </c>
      <c r="N47" s="289">
        <v>0.16661140574059999</v>
      </c>
      <c r="O47" s="289">
        <v>8.7347033626300002E-2</v>
      </c>
      <c r="P47" s="289">
        <v>8.96776309766E-3</v>
      </c>
      <c r="Q47" s="289"/>
      <c r="R47" s="290"/>
    </row>
    <row r="48" spans="1:18">
      <c r="A48" s="287" t="s">
        <v>1114</v>
      </c>
      <c r="B48" s="288" t="s">
        <v>8926</v>
      </c>
      <c r="C48" s="288" t="s">
        <v>3249</v>
      </c>
      <c r="D48" s="288" t="s">
        <v>3250</v>
      </c>
      <c r="E48" s="291" t="s">
        <v>238</v>
      </c>
      <c r="F48" s="292">
        <v>2.6476899999998</v>
      </c>
      <c r="G48" s="292">
        <v>4.3616922439440001E-2</v>
      </c>
      <c r="H48" s="292">
        <v>0.65373443924399999</v>
      </c>
      <c r="I48" s="292">
        <v>0.20170237452190001</v>
      </c>
      <c r="J48" s="292"/>
      <c r="K48" s="292"/>
      <c r="L48" s="292">
        <v>0.38278016004460003</v>
      </c>
      <c r="M48" s="292">
        <v>1.102929901285</v>
      </c>
      <c r="N48" s="292">
        <v>0.16661140574059999</v>
      </c>
      <c r="O48" s="292">
        <v>8.7347033626300002E-2</v>
      </c>
      <c r="P48" s="292">
        <v>8.96776309766E-3</v>
      </c>
      <c r="Q48" s="292"/>
      <c r="R48" s="293"/>
    </row>
    <row r="49" spans="1:18">
      <c r="A49" s="287" t="s">
        <v>1114</v>
      </c>
      <c r="B49" s="288" t="s">
        <v>8926</v>
      </c>
      <c r="C49" s="288" t="s">
        <v>3247</v>
      </c>
      <c r="D49" s="288" t="s">
        <v>3248</v>
      </c>
      <c r="E49" s="287" t="s">
        <v>192</v>
      </c>
      <c r="F49" s="289">
        <v>-34894.560810000003</v>
      </c>
      <c r="G49" s="289">
        <v>-574.83819949015594</v>
      </c>
      <c r="H49" s="289">
        <v>-8615.7277263582491</v>
      </c>
      <c r="I49" s="289">
        <v>-2658.2854387318098</v>
      </c>
      <c r="J49" s="289"/>
      <c r="K49" s="289"/>
      <c r="L49" s="289">
        <v>-5044.7543222717604</v>
      </c>
      <c r="M49" s="289">
        <v>-14535.7857262609</v>
      </c>
      <c r="N49" s="289">
        <v>-2195.81288944486</v>
      </c>
      <c r="O49" s="289">
        <v>-1151.16814145494</v>
      </c>
      <c r="P49" s="289">
        <v>-118.18836598732101</v>
      </c>
      <c r="Q49" s="289"/>
      <c r="R49" s="290"/>
    </row>
    <row r="50" spans="1:18">
      <c r="A50" s="287" t="s">
        <v>1114</v>
      </c>
      <c r="B50" s="288" t="s">
        <v>8926</v>
      </c>
      <c r="C50" s="288" t="s">
        <v>3247</v>
      </c>
      <c r="D50" s="288" t="s">
        <v>3248</v>
      </c>
      <c r="E50" s="291" t="s">
        <v>238</v>
      </c>
      <c r="F50" s="292">
        <v>-34894.560810000003</v>
      </c>
      <c r="G50" s="292">
        <v>-574.83819949015594</v>
      </c>
      <c r="H50" s="292">
        <v>-8615.7277263582491</v>
      </c>
      <c r="I50" s="292">
        <v>-2658.2854387318098</v>
      </c>
      <c r="J50" s="292"/>
      <c r="K50" s="292"/>
      <c r="L50" s="292">
        <v>-5044.7543222717604</v>
      </c>
      <c r="M50" s="292">
        <v>-14535.7857262609</v>
      </c>
      <c r="N50" s="292">
        <v>-2195.81288944486</v>
      </c>
      <c r="O50" s="292">
        <v>-1151.16814145494</v>
      </c>
      <c r="P50" s="292">
        <v>-118.18836598732101</v>
      </c>
      <c r="Q50" s="292"/>
      <c r="R50" s="293"/>
    </row>
    <row r="51" spans="1:18">
      <c r="A51" s="287" t="s">
        <v>1114</v>
      </c>
      <c r="B51" s="288" t="s">
        <v>8926</v>
      </c>
      <c r="C51" s="288" t="s">
        <v>3263</v>
      </c>
      <c r="D51" s="288" t="s">
        <v>3264</v>
      </c>
      <c r="E51" s="287" t="s">
        <v>192</v>
      </c>
      <c r="F51" s="289">
        <v>-2044.9897000000001</v>
      </c>
      <c r="G51" s="289">
        <v>-33.688293242167198</v>
      </c>
      <c r="H51" s="289">
        <v>-504.92323300305901</v>
      </c>
      <c r="I51" s="289">
        <v>-155.788358290747</v>
      </c>
      <c r="J51" s="289"/>
      <c r="K51" s="289"/>
      <c r="L51" s="289">
        <v>-295.64695438492998</v>
      </c>
      <c r="M51" s="289">
        <v>-851.86720800027604</v>
      </c>
      <c r="N51" s="289">
        <v>-128.685234541055</v>
      </c>
      <c r="O51" s="289">
        <v>-67.464009794009399</v>
      </c>
      <c r="P51" s="289">
        <v>-6.9264087437558004</v>
      </c>
      <c r="Q51" s="289"/>
      <c r="R51" s="290"/>
    </row>
    <row r="52" spans="1:18">
      <c r="A52" s="287" t="s">
        <v>1114</v>
      </c>
      <c r="B52" s="288" t="s">
        <v>8926</v>
      </c>
      <c r="C52" s="288" t="s">
        <v>3263</v>
      </c>
      <c r="D52" s="288" t="s">
        <v>3264</v>
      </c>
      <c r="E52" s="291" t="s">
        <v>238</v>
      </c>
      <c r="F52" s="292">
        <v>-2044.9897000000001</v>
      </c>
      <c r="G52" s="292">
        <v>-33.688293242167198</v>
      </c>
      <c r="H52" s="292">
        <v>-504.92323300305901</v>
      </c>
      <c r="I52" s="292">
        <v>-155.788358290747</v>
      </c>
      <c r="J52" s="292"/>
      <c r="K52" s="292"/>
      <c r="L52" s="292">
        <v>-295.64695438492998</v>
      </c>
      <c r="M52" s="292">
        <v>-851.86720800027604</v>
      </c>
      <c r="N52" s="292">
        <v>-128.685234541055</v>
      </c>
      <c r="O52" s="292">
        <v>-67.464009794009399</v>
      </c>
      <c r="P52" s="292">
        <v>-6.9264087437558004</v>
      </c>
      <c r="Q52" s="292"/>
      <c r="R52" s="293"/>
    </row>
    <row r="53" spans="1:18">
      <c r="A53" s="287" t="s">
        <v>1114</v>
      </c>
      <c r="B53" s="288" t="s">
        <v>8926</v>
      </c>
      <c r="C53" s="294" t="s">
        <v>238</v>
      </c>
      <c r="D53" s="295"/>
      <c r="E53" s="296"/>
      <c r="F53" s="292">
        <v>-14437.78081</v>
      </c>
      <c r="G53" s="292">
        <v>-237.84187944487601</v>
      </c>
      <c r="H53" s="292">
        <v>-3564.7959322116499</v>
      </c>
      <c r="I53" s="292">
        <v>-1099.8775053740101</v>
      </c>
      <c r="J53" s="292"/>
      <c r="K53" s="292"/>
      <c r="L53" s="292">
        <v>-2087.2896937102801</v>
      </c>
      <c r="M53" s="292">
        <v>-6014.2464425785001</v>
      </c>
      <c r="N53" s="292">
        <v>-908.52741692889504</v>
      </c>
      <c r="O53" s="292">
        <v>-476.30097401938099</v>
      </c>
      <c r="P53" s="292">
        <v>-48.900965732401303</v>
      </c>
      <c r="Q53" s="292"/>
      <c r="R53" s="293"/>
    </row>
    <row r="54" spans="1:18">
      <c r="A54" s="287" t="s">
        <v>1144</v>
      </c>
      <c r="B54" s="288" t="s">
        <v>8932</v>
      </c>
      <c r="C54" s="288" t="s">
        <v>3318</v>
      </c>
      <c r="D54" s="288" t="s">
        <v>3319</v>
      </c>
      <c r="E54" s="287" t="s">
        <v>192</v>
      </c>
      <c r="F54" s="289">
        <v>-20556.738170000001</v>
      </c>
      <c r="G54" s="289">
        <v>-338.64298855559599</v>
      </c>
      <c r="H54" s="289">
        <v>-5075.6122130071299</v>
      </c>
      <c r="I54" s="289">
        <v>-1566.0227977270699</v>
      </c>
      <c r="J54" s="289"/>
      <c r="K54" s="289"/>
      <c r="L54" s="289">
        <v>-2971.9157177412399</v>
      </c>
      <c r="M54" s="289">
        <v>-8563.1781668487602</v>
      </c>
      <c r="N54" s="289">
        <v>-1293.57554847612</v>
      </c>
      <c r="O54" s="289">
        <v>-678.16477766795902</v>
      </c>
      <c r="P54" s="289">
        <v>-69.625959976124406</v>
      </c>
      <c r="Q54" s="289"/>
      <c r="R54" s="290"/>
    </row>
    <row r="55" spans="1:18">
      <c r="A55" s="287" t="s">
        <v>1144</v>
      </c>
      <c r="B55" s="288" t="s">
        <v>8932</v>
      </c>
      <c r="C55" s="288" t="s">
        <v>3318</v>
      </c>
      <c r="D55" s="288" t="s">
        <v>3319</v>
      </c>
      <c r="E55" s="291" t="s">
        <v>238</v>
      </c>
      <c r="F55" s="292">
        <v>-20556.738170000001</v>
      </c>
      <c r="G55" s="292">
        <v>-338.64298855559599</v>
      </c>
      <c r="H55" s="292">
        <v>-5075.6122130071299</v>
      </c>
      <c r="I55" s="292">
        <v>-1566.0227977270699</v>
      </c>
      <c r="J55" s="292"/>
      <c r="K55" s="292"/>
      <c r="L55" s="292">
        <v>-2971.9157177412399</v>
      </c>
      <c r="M55" s="292">
        <v>-8563.1781668487602</v>
      </c>
      <c r="N55" s="292">
        <v>-1293.57554847612</v>
      </c>
      <c r="O55" s="292">
        <v>-678.16477766795902</v>
      </c>
      <c r="P55" s="292">
        <v>-69.625959976124406</v>
      </c>
      <c r="Q55" s="292"/>
      <c r="R55" s="293"/>
    </row>
    <row r="56" spans="1:18">
      <c r="A56" s="287" t="s">
        <v>1144</v>
      </c>
      <c r="B56" s="288" t="s">
        <v>8932</v>
      </c>
      <c r="C56" s="294" t="s">
        <v>238</v>
      </c>
      <c r="D56" s="295"/>
      <c r="E56" s="296"/>
      <c r="F56" s="292">
        <v>-20556.738170000001</v>
      </c>
      <c r="G56" s="292">
        <v>-338.64298855559599</v>
      </c>
      <c r="H56" s="292">
        <v>-5075.6122130071299</v>
      </c>
      <c r="I56" s="292">
        <v>-1566.0227977270699</v>
      </c>
      <c r="J56" s="292"/>
      <c r="K56" s="292"/>
      <c r="L56" s="292">
        <v>-2971.9157177412399</v>
      </c>
      <c r="M56" s="292">
        <v>-8563.1781668487602</v>
      </c>
      <c r="N56" s="292">
        <v>-1293.57554847612</v>
      </c>
      <c r="O56" s="292">
        <v>-678.16477766795902</v>
      </c>
      <c r="P56" s="292">
        <v>-69.625959976124406</v>
      </c>
      <c r="Q56" s="292"/>
      <c r="R56" s="293"/>
    </row>
    <row r="57" spans="1:18">
      <c r="A57" s="297" t="s">
        <v>249</v>
      </c>
      <c r="B57" s="298"/>
      <c r="C57" s="298"/>
      <c r="D57" s="298"/>
      <c r="E57" s="299"/>
      <c r="F57" s="300">
        <v>-34994.518980000001</v>
      </c>
      <c r="G57" s="300">
        <v>-576.48486800047203</v>
      </c>
      <c r="H57" s="300">
        <v>-8640.4081452187802</v>
      </c>
      <c r="I57" s="300">
        <v>-2665.9003031010802</v>
      </c>
      <c r="J57" s="300"/>
      <c r="K57" s="300"/>
      <c r="L57" s="300">
        <v>-5059.2054114515204</v>
      </c>
      <c r="M57" s="300">
        <v>-14577.4246094273</v>
      </c>
      <c r="N57" s="300">
        <v>-2202.1029654050199</v>
      </c>
      <c r="O57" s="300">
        <v>-1154.4657516873399</v>
      </c>
      <c r="P57" s="300">
        <v>-118.52692570852599</v>
      </c>
      <c r="Q57" s="300"/>
      <c r="R57" s="301"/>
    </row>
  </sheetData>
  <pageMargins left="0.7" right="0.7" top="0.75" bottom="0.75" header="0.3" footer="0.3"/>
  <customProperties>
    <customPr name="_pios_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S195"/>
  <sheetViews>
    <sheetView topLeftCell="A122" workbookViewId="0">
      <selection activeCell="F133" sqref="F133 F135 F137 F139"/>
    </sheetView>
  </sheetViews>
  <sheetFormatPr defaultRowHeight="12.75"/>
  <cols>
    <col min="2" max="2" width="30.42578125" bestFit="1" customWidth="1"/>
    <col min="6" max="6" width="11.85546875" bestFit="1" customWidth="1"/>
  </cols>
  <sheetData>
    <row r="1" spans="1:19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  <c r="S1" s="234"/>
    </row>
    <row r="2" spans="1:19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</row>
    <row r="3" spans="1:19" ht="15">
      <c r="A3" s="237" t="s">
        <v>4735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  <c r="S3" s="278"/>
    </row>
    <row r="4" spans="1:19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</row>
    <row r="5" spans="1:19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</row>
    <row r="6" spans="1:19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  <c r="S6" s="234"/>
    </row>
    <row r="7" spans="1:19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  <c r="S7" s="234"/>
    </row>
    <row r="8" spans="1:19">
      <c r="A8" s="279" t="s">
        <v>5239</v>
      </c>
      <c r="B8" s="281" t="s">
        <v>205</v>
      </c>
      <c r="C8" s="279" t="s">
        <v>206</v>
      </c>
      <c r="D8" s="282">
        <v>42138.75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</row>
    <row r="9" spans="1:19">
      <c r="A9" s="279" t="s">
        <v>5240</v>
      </c>
      <c r="B9" s="283">
        <v>42139.449753946756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</row>
    <row r="10" spans="1:19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  <c r="S10" s="234"/>
    </row>
    <row r="11" spans="1:19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  <c r="S11" s="280"/>
    </row>
    <row r="12" spans="1:19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  <c r="S12" s="280"/>
    </row>
    <row r="13" spans="1:19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9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</row>
    <row r="15" spans="1:19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</row>
    <row r="16" spans="1:19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</row>
    <row r="17" spans="1:19">
      <c r="B17" t="s">
        <v>2289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</row>
    <row r="18" spans="1:19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</row>
    <row r="19" spans="1:19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  <c r="S19" s="280"/>
    </row>
    <row r="20" spans="1:19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  <c r="S20" s="280"/>
    </row>
    <row r="21" spans="1:19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9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</row>
    <row r="23" spans="1:19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  <c r="S23" s="280"/>
    </row>
    <row r="24" spans="1:19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</row>
    <row r="25" spans="1:19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0"/>
    </row>
    <row r="26" spans="1:19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  <c r="S26" s="280"/>
    </row>
    <row r="27" spans="1:19">
      <c r="A27" s="279" t="s">
        <v>215</v>
      </c>
      <c r="B27" s="281" t="s">
        <v>3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0"/>
    </row>
    <row r="28" spans="1:19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  <c r="S28" s="280"/>
    </row>
    <row r="29" spans="1:19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  <c r="S29" s="280"/>
    </row>
    <row r="30" spans="1:19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0"/>
    </row>
    <row r="31" spans="1:19">
      <c r="A31" s="279" t="s">
        <v>220</v>
      </c>
      <c r="B31" s="281" t="s">
        <v>5244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  <c r="S31" s="280"/>
    </row>
    <row r="32" spans="1:19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1114</v>
      </c>
      <c r="B35" s="288" t="s">
        <v>8926</v>
      </c>
      <c r="C35" s="288" t="s">
        <v>4736</v>
      </c>
      <c r="D35" s="288" t="s">
        <v>2295</v>
      </c>
      <c r="E35" s="287" t="s">
        <v>3</v>
      </c>
      <c r="F35" s="289">
        <v>4980.5009799999998</v>
      </c>
      <c r="G35" s="289"/>
      <c r="H35" s="289"/>
      <c r="I35" s="289"/>
      <c r="J35" s="289"/>
      <c r="K35" s="289"/>
      <c r="L35" s="289"/>
      <c r="M35" s="289"/>
      <c r="N35" s="289"/>
      <c r="O35" s="289"/>
      <c r="P35" s="289"/>
      <c r="Q35" s="289"/>
      <c r="R35" s="290">
        <v>4980.5009799999998</v>
      </c>
    </row>
    <row r="36" spans="1:18">
      <c r="A36" s="287" t="s">
        <v>1114</v>
      </c>
      <c r="B36" s="288" t="s">
        <v>8926</v>
      </c>
      <c r="C36" s="288" t="s">
        <v>4736</v>
      </c>
      <c r="D36" s="288" t="s">
        <v>2295</v>
      </c>
      <c r="E36" s="291" t="s">
        <v>238</v>
      </c>
      <c r="F36" s="292">
        <v>4980.5009799999998</v>
      </c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3">
        <v>4980.5009799999998</v>
      </c>
    </row>
    <row r="37" spans="1:18">
      <c r="A37" s="287" t="s">
        <v>1114</v>
      </c>
      <c r="B37" s="288" t="s">
        <v>8926</v>
      </c>
      <c r="C37" s="288" t="s">
        <v>7016</v>
      </c>
      <c r="D37" s="288" t="s">
        <v>7017</v>
      </c>
      <c r="E37" s="287" t="s">
        <v>3</v>
      </c>
      <c r="F37" s="289">
        <v>878.55305999999996</v>
      </c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90">
        <v>878.55305999999996</v>
      </c>
    </row>
    <row r="38" spans="1:18">
      <c r="A38" s="287" t="s">
        <v>1114</v>
      </c>
      <c r="B38" s="288" t="s">
        <v>8926</v>
      </c>
      <c r="C38" s="288" t="s">
        <v>7016</v>
      </c>
      <c r="D38" s="288" t="s">
        <v>7017</v>
      </c>
      <c r="E38" s="291" t="s">
        <v>238</v>
      </c>
      <c r="F38" s="292">
        <v>878.55305999999996</v>
      </c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3">
        <v>878.55305999999996</v>
      </c>
    </row>
    <row r="39" spans="1:18">
      <c r="A39" s="287" t="s">
        <v>1114</v>
      </c>
      <c r="B39" s="288" t="s">
        <v>8926</v>
      </c>
      <c r="C39" s="288" t="s">
        <v>4738</v>
      </c>
      <c r="D39" s="288" t="s">
        <v>4739</v>
      </c>
      <c r="E39" s="287" t="s">
        <v>3</v>
      </c>
      <c r="F39" s="289">
        <v>19099.710480000002</v>
      </c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90">
        <v>19099.710480000002</v>
      </c>
    </row>
    <row r="40" spans="1:18">
      <c r="A40" s="287" t="s">
        <v>1114</v>
      </c>
      <c r="B40" s="288" t="s">
        <v>8926</v>
      </c>
      <c r="C40" s="288" t="s">
        <v>4738</v>
      </c>
      <c r="D40" s="288" t="s">
        <v>4739</v>
      </c>
      <c r="E40" s="291" t="s">
        <v>238</v>
      </c>
      <c r="F40" s="292">
        <v>19099.710480000002</v>
      </c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3">
        <v>19099.710480000002</v>
      </c>
    </row>
    <row r="41" spans="1:18">
      <c r="A41" s="287" t="s">
        <v>1114</v>
      </c>
      <c r="B41" s="288" t="s">
        <v>8926</v>
      </c>
      <c r="C41" s="288" t="s">
        <v>4740</v>
      </c>
      <c r="D41" s="288" t="s">
        <v>4741</v>
      </c>
      <c r="E41" s="287" t="s">
        <v>3</v>
      </c>
      <c r="F41" s="289">
        <v>9643.3941099999993</v>
      </c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90">
        <v>9643.3941099999993</v>
      </c>
    </row>
    <row r="42" spans="1:18">
      <c r="A42" s="287" t="s">
        <v>1114</v>
      </c>
      <c r="B42" s="288" t="s">
        <v>8926</v>
      </c>
      <c r="C42" s="288" t="s">
        <v>4740</v>
      </c>
      <c r="D42" s="288" t="s">
        <v>4741</v>
      </c>
      <c r="E42" s="291" t="s">
        <v>238</v>
      </c>
      <c r="F42" s="292">
        <v>9643.3941099999993</v>
      </c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3">
        <v>9643.3941099999993</v>
      </c>
    </row>
    <row r="43" spans="1:18">
      <c r="A43" s="287" t="s">
        <v>1114</v>
      </c>
      <c r="B43" s="288" t="s">
        <v>8926</v>
      </c>
      <c r="C43" s="288" t="s">
        <v>4742</v>
      </c>
      <c r="D43" s="288" t="s">
        <v>4743</v>
      </c>
      <c r="E43" s="287" t="s">
        <v>3</v>
      </c>
      <c r="F43" s="289">
        <v>2014.33223</v>
      </c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90">
        <v>2014.33223</v>
      </c>
    </row>
    <row r="44" spans="1:18">
      <c r="A44" s="287" t="s">
        <v>1114</v>
      </c>
      <c r="B44" s="288" t="s">
        <v>8926</v>
      </c>
      <c r="C44" s="288" t="s">
        <v>4742</v>
      </c>
      <c r="D44" s="288" t="s">
        <v>4743</v>
      </c>
      <c r="E44" s="291" t="s">
        <v>238</v>
      </c>
      <c r="F44" s="292">
        <v>2014.33223</v>
      </c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3">
        <v>2014.33223</v>
      </c>
    </row>
    <row r="45" spans="1:18">
      <c r="A45" s="287" t="s">
        <v>1114</v>
      </c>
      <c r="B45" s="288" t="s">
        <v>8926</v>
      </c>
      <c r="C45" s="288" t="s">
        <v>4744</v>
      </c>
      <c r="D45" s="288" t="s">
        <v>4745</v>
      </c>
      <c r="E45" s="287" t="s">
        <v>3</v>
      </c>
      <c r="F45" s="289">
        <v>947.52238</v>
      </c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90">
        <v>947.52238</v>
      </c>
    </row>
    <row r="46" spans="1:18">
      <c r="A46" s="287" t="s">
        <v>1114</v>
      </c>
      <c r="B46" s="288" t="s">
        <v>8926</v>
      </c>
      <c r="C46" s="288" t="s">
        <v>4744</v>
      </c>
      <c r="D46" s="288" t="s">
        <v>4745</v>
      </c>
      <c r="E46" s="291" t="s">
        <v>238</v>
      </c>
      <c r="F46" s="292">
        <v>947.52238</v>
      </c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3">
        <v>947.52238</v>
      </c>
    </row>
    <row r="47" spans="1:18">
      <c r="A47" s="287" t="s">
        <v>1114</v>
      </c>
      <c r="B47" s="288" t="s">
        <v>8926</v>
      </c>
      <c r="C47" s="288" t="s">
        <v>4746</v>
      </c>
      <c r="D47" s="288" t="s">
        <v>4747</v>
      </c>
      <c r="E47" s="287" t="s">
        <v>3</v>
      </c>
      <c r="F47" s="289">
        <v>1072.0103300000001</v>
      </c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90">
        <v>1072.0103300000001</v>
      </c>
    </row>
    <row r="48" spans="1:18">
      <c r="A48" s="287" t="s">
        <v>1114</v>
      </c>
      <c r="B48" s="288" t="s">
        <v>8926</v>
      </c>
      <c r="C48" s="288" t="s">
        <v>4746</v>
      </c>
      <c r="D48" s="288" t="s">
        <v>4747</v>
      </c>
      <c r="E48" s="291" t="s">
        <v>238</v>
      </c>
      <c r="F48" s="292">
        <v>1072.0103300000001</v>
      </c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3">
        <v>1072.0103300000001</v>
      </c>
    </row>
    <row r="49" spans="1:18">
      <c r="A49" s="287" t="s">
        <v>1114</v>
      </c>
      <c r="B49" s="288" t="s">
        <v>8926</v>
      </c>
      <c r="C49" s="288" t="s">
        <v>4748</v>
      </c>
      <c r="D49" s="288" t="s">
        <v>4749</v>
      </c>
      <c r="E49" s="287" t="s">
        <v>3</v>
      </c>
      <c r="F49" s="289">
        <v>131.50058000000001</v>
      </c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90">
        <v>131.50058000000001</v>
      </c>
    </row>
    <row r="50" spans="1:18">
      <c r="A50" s="287" t="s">
        <v>1114</v>
      </c>
      <c r="B50" s="288" t="s">
        <v>8926</v>
      </c>
      <c r="C50" s="288" t="s">
        <v>4748</v>
      </c>
      <c r="D50" s="288" t="s">
        <v>4749</v>
      </c>
      <c r="E50" s="291" t="s">
        <v>238</v>
      </c>
      <c r="F50" s="292">
        <v>131.50058000000001</v>
      </c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3">
        <v>131.50058000000001</v>
      </c>
    </row>
    <row r="51" spans="1:18">
      <c r="A51" s="287" t="s">
        <v>1114</v>
      </c>
      <c r="B51" s="288" t="s">
        <v>8926</v>
      </c>
      <c r="C51" s="288" t="s">
        <v>4750</v>
      </c>
      <c r="D51" s="288" t="s">
        <v>4751</v>
      </c>
      <c r="E51" s="287" t="s">
        <v>3</v>
      </c>
      <c r="F51" s="289">
        <v>50.646529999999998</v>
      </c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90">
        <v>50.646529999999998</v>
      </c>
    </row>
    <row r="52" spans="1:18">
      <c r="A52" s="287" t="s">
        <v>1114</v>
      </c>
      <c r="B52" s="288" t="s">
        <v>8926</v>
      </c>
      <c r="C52" s="288" t="s">
        <v>4750</v>
      </c>
      <c r="D52" s="288" t="s">
        <v>4751</v>
      </c>
      <c r="E52" s="291" t="s">
        <v>238</v>
      </c>
      <c r="F52" s="292">
        <v>50.646529999999998</v>
      </c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3">
        <v>50.646529999999998</v>
      </c>
    </row>
    <row r="53" spans="1:18">
      <c r="A53" s="287" t="s">
        <v>1114</v>
      </c>
      <c r="B53" s="288" t="s">
        <v>8926</v>
      </c>
      <c r="C53" s="288" t="s">
        <v>4752</v>
      </c>
      <c r="D53" s="288" t="s">
        <v>4753</v>
      </c>
      <c r="E53" s="287" t="s">
        <v>3</v>
      </c>
      <c r="F53" s="289">
        <v>1200.4140299999999</v>
      </c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90">
        <v>1200.4140299999999</v>
      </c>
    </row>
    <row r="54" spans="1:18">
      <c r="A54" s="287" t="s">
        <v>1114</v>
      </c>
      <c r="B54" s="288" t="s">
        <v>8926</v>
      </c>
      <c r="C54" s="288" t="s">
        <v>4752</v>
      </c>
      <c r="D54" s="288" t="s">
        <v>4753</v>
      </c>
      <c r="E54" s="291" t="s">
        <v>238</v>
      </c>
      <c r="F54" s="292">
        <v>1200.4140299999999</v>
      </c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3">
        <v>1200.4140299999999</v>
      </c>
    </row>
    <row r="55" spans="1:18">
      <c r="A55" s="287" t="s">
        <v>1114</v>
      </c>
      <c r="B55" s="288" t="s">
        <v>8926</v>
      </c>
      <c r="C55" s="288" t="s">
        <v>4754</v>
      </c>
      <c r="D55" s="288" t="s">
        <v>4755</v>
      </c>
      <c r="E55" s="287" t="s">
        <v>3</v>
      </c>
      <c r="F55" s="289">
        <v>46.891649999999998</v>
      </c>
      <c r="G55" s="289"/>
      <c r="H55" s="289"/>
      <c r="I55" s="289"/>
      <c r="J55" s="289"/>
      <c r="K55" s="289"/>
      <c r="L55" s="289"/>
      <c r="M55" s="289"/>
      <c r="N55" s="289"/>
      <c r="O55" s="289"/>
      <c r="P55" s="289"/>
      <c r="Q55" s="289"/>
      <c r="R55" s="290">
        <v>46.891649999999998</v>
      </c>
    </row>
    <row r="56" spans="1:18">
      <c r="A56" s="287" t="s">
        <v>1114</v>
      </c>
      <c r="B56" s="288" t="s">
        <v>8926</v>
      </c>
      <c r="C56" s="288" t="s">
        <v>4754</v>
      </c>
      <c r="D56" s="288" t="s">
        <v>4755</v>
      </c>
      <c r="E56" s="291" t="s">
        <v>238</v>
      </c>
      <c r="F56" s="292">
        <v>46.891649999999998</v>
      </c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3">
        <v>46.891649999999998</v>
      </c>
    </row>
    <row r="57" spans="1:18">
      <c r="A57" s="287" t="s">
        <v>1114</v>
      </c>
      <c r="B57" s="288" t="s">
        <v>8926</v>
      </c>
      <c r="C57" s="288" t="s">
        <v>4756</v>
      </c>
      <c r="D57" s="288" t="s">
        <v>4757</v>
      </c>
      <c r="E57" s="287" t="s">
        <v>3</v>
      </c>
      <c r="F57" s="289">
        <v>133.30077</v>
      </c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90">
        <v>133.30077</v>
      </c>
    </row>
    <row r="58" spans="1:18">
      <c r="A58" s="287" t="s">
        <v>1114</v>
      </c>
      <c r="B58" s="288" t="s">
        <v>8926</v>
      </c>
      <c r="C58" s="288" t="s">
        <v>4756</v>
      </c>
      <c r="D58" s="288" t="s">
        <v>4757</v>
      </c>
      <c r="E58" s="291" t="s">
        <v>238</v>
      </c>
      <c r="F58" s="292">
        <v>133.30077</v>
      </c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3">
        <v>133.30077</v>
      </c>
    </row>
    <row r="59" spans="1:18">
      <c r="A59" s="287" t="s">
        <v>1114</v>
      </c>
      <c r="B59" s="288" t="s">
        <v>8926</v>
      </c>
      <c r="C59" s="288" t="s">
        <v>2290</v>
      </c>
      <c r="D59" s="288" t="s">
        <v>2291</v>
      </c>
      <c r="E59" s="287" t="s">
        <v>3</v>
      </c>
      <c r="F59" s="289">
        <v>506.17</v>
      </c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  <c r="R59" s="290">
        <v>506.17</v>
      </c>
    </row>
    <row r="60" spans="1:18">
      <c r="A60" s="287" t="s">
        <v>1114</v>
      </c>
      <c r="B60" s="288" t="s">
        <v>8926</v>
      </c>
      <c r="C60" s="288" t="s">
        <v>2290</v>
      </c>
      <c r="D60" s="288" t="s">
        <v>2291</v>
      </c>
      <c r="E60" s="291" t="s">
        <v>238</v>
      </c>
      <c r="F60" s="292">
        <v>506.17</v>
      </c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3">
        <v>506.17</v>
      </c>
    </row>
    <row r="61" spans="1:18">
      <c r="A61" s="287" t="s">
        <v>1114</v>
      </c>
      <c r="B61" s="288" t="s">
        <v>8926</v>
      </c>
      <c r="C61" s="288" t="s">
        <v>2292</v>
      </c>
      <c r="D61" s="288" t="s">
        <v>2293</v>
      </c>
      <c r="E61" s="287" t="s">
        <v>3</v>
      </c>
      <c r="F61" s="289">
        <v>65.656000000000006</v>
      </c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  <c r="R61" s="290">
        <v>65.656000000000006</v>
      </c>
    </row>
    <row r="62" spans="1:18">
      <c r="A62" s="287" t="s">
        <v>1114</v>
      </c>
      <c r="B62" s="288" t="s">
        <v>8926</v>
      </c>
      <c r="C62" s="288" t="s">
        <v>2292</v>
      </c>
      <c r="D62" s="288" t="s">
        <v>2293</v>
      </c>
      <c r="E62" s="291" t="s">
        <v>238</v>
      </c>
      <c r="F62" s="292">
        <v>65.656000000000006</v>
      </c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3">
        <v>65.656000000000006</v>
      </c>
    </row>
    <row r="63" spans="1:18">
      <c r="A63" s="287" t="s">
        <v>1114</v>
      </c>
      <c r="B63" s="288" t="s">
        <v>8926</v>
      </c>
      <c r="C63" s="288" t="s">
        <v>3118</v>
      </c>
      <c r="D63" s="288" t="s">
        <v>3119</v>
      </c>
      <c r="E63" s="287" t="s">
        <v>3</v>
      </c>
      <c r="F63" s="289">
        <v>1015.1376</v>
      </c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90">
        <v>1015.1376</v>
      </c>
    </row>
    <row r="64" spans="1:18">
      <c r="A64" s="287" t="s">
        <v>1114</v>
      </c>
      <c r="B64" s="288" t="s">
        <v>8926</v>
      </c>
      <c r="C64" s="288" t="s">
        <v>3118</v>
      </c>
      <c r="D64" s="288" t="s">
        <v>3119</v>
      </c>
      <c r="E64" s="291" t="s">
        <v>238</v>
      </c>
      <c r="F64" s="292">
        <v>1015.1376</v>
      </c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3">
        <v>1015.1376</v>
      </c>
    </row>
    <row r="65" spans="1:18">
      <c r="A65" s="287" t="s">
        <v>1114</v>
      </c>
      <c r="B65" s="288" t="s">
        <v>8926</v>
      </c>
      <c r="C65" s="288" t="s">
        <v>2296</v>
      </c>
      <c r="D65" s="288" t="s">
        <v>2297</v>
      </c>
      <c r="E65" s="287" t="s">
        <v>3</v>
      </c>
      <c r="F65" s="289">
        <v>41823.353580000003</v>
      </c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90">
        <v>41823.353580000003</v>
      </c>
    </row>
    <row r="66" spans="1:18">
      <c r="A66" s="287" t="s">
        <v>1114</v>
      </c>
      <c r="B66" s="288" t="s">
        <v>8926</v>
      </c>
      <c r="C66" s="288" t="s">
        <v>2296</v>
      </c>
      <c r="D66" s="288" t="s">
        <v>2297</v>
      </c>
      <c r="E66" s="291" t="s">
        <v>238</v>
      </c>
      <c r="F66" s="292">
        <v>41823.353580000003</v>
      </c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3">
        <v>41823.353580000003</v>
      </c>
    </row>
    <row r="67" spans="1:18">
      <c r="A67" s="287" t="s">
        <v>1114</v>
      </c>
      <c r="B67" s="288" t="s">
        <v>8926</v>
      </c>
      <c r="C67" s="288" t="s">
        <v>2298</v>
      </c>
      <c r="D67" s="288" t="s">
        <v>2299</v>
      </c>
      <c r="E67" s="287" t="s">
        <v>3</v>
      </c>
      <c r="F67" s="289">
        <v>4678.9512100000002</v>
      </c>
      <c r="G67" s="289"/>
      <c r="H67" s="289"/>
      <c r="I67" s="289"/>
      <c r="J67" s="289"/>
      <c r="K67" s="289"/>
      <c r="L67" s="289"/>
      <c r="M67" s="289"/>
      <c r="N67" s="289"/>
      <c r="O67" s="289"/>
      <c r="P67" s="289"/>
      <c r="Q67" s="289"/>
      <c r="R67" s="290">
        <v>4678.9512100000002</v>
      </c>
    </row>
    <row r="68" spans="1:18">
      <c r="A68" s="287" t="s">
        <v>1114</v>
      </c>
      <c r="B68" s="288" t="s">
        <v>8926</v>
      </c>
      <c r="C68" s="288" t="s">
        <v>2298</v>
      </c>
      <c r="D68" s="288" t="s">
        <v>2299</v>
      </c>
      <c r="E68" s="291" t="s">
        <v>238</v>
      </c>
      <c r="F68" s="292">
        <v>4678.9512100000002</v>
      </c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3">
        <v>4678.9512100000002</v>
      </c>
    </row>
    <row r="69" spans="1:18">
      <c r="A69" s="287" t="s">
        <v>1114</v>
      </c>
      <c r="B69" s="288" t="s">
        <v>8926</v>
      </c>
      <c r="C69" s="288" t="s">
        <v>2300</v>
      </c>
      <c r="D69" s="288" t="s">
        <v>2301</v>
      </c>
      <c r="E69" s="287" t="s">
        <v>3</v>
      </c>
      <c r="F69" s="289">
        <v>191.29564999999999</v>
      </c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90">
        <v>191.29564999999999</v>
      </c>
    </row>
    <row r="70" spans="1:18">
      <c r="A70" s="287" t="s">
        <v>1114</v>
      </c>
      <c r="B70" s="288" t="s">
        <v>8926</v>
      </c>
      <c r="C70" s="288" t="s">
        <v>2300</v>
      </c>
      <c r="D70" s="288" t="s">
        <v>2301</v>
      </c>
      <c r="E70" s="291" t="s">
        <v>238</v>
      </c>
      <c r="F70" s="292">
        <v>191.29564999999999</v>
      </c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3">
        <v>191.29564999999999</v>
      </c>
    </row>
    <row r="71" spans="1:18">
      <c r="A71" s="287" t="s">
        <v>1114</v>
      </c>
      <c r="B71" s="288" t="s">
        <v>8926</v>
      </c>
      <c r="C71" s="288" t="s">
        <v>2303</v>
      </c>
      <c r="D71" s="288" t="s">
        <v>2304</v>
      </c>
      <c r="E71" s="287" t="s">
        <v>3</v>
      </c>
      <c r="F71" s="289">
        <v>362.42084999999997</v>
      </c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90">
        <v>362.42084999999997</v>
      </c>
    </row>
    <row r="72" spans="1:18">
      <c r="A72" s="287" t="s">
        <v>1114</v>
      </c>
      <c r="B72" s="288" t="s">
        <v>8926</v>
      </c>
      <c r="C72" s="288" t="s">
        <v>2303</v>
      </c>
      <c r="D72" s="288" t="s">
        <v>2304</v>
      </c>
      <c r="E72" s="291" t="s">
        <v>238</v>
      </c>
      <c r="F72" s="292">
        <v>362.42084999999997</v>
      </c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3">
        <v>362.42084999999997</v>
      </c>
    </row>
    <row r="73" spans="1:18">
      <c r="A73" s="287" t="s">
        <v>1114</v>
      </c>
      <c r="B73" s="288" t="s">
        <v>8926</v>
      </c>
      <c r="C73" s="288" t="s">
        <v>2305</v>
      </c>
      <c r="D73" s="288" t="s">
        <v>2306</v>
      </c>
      <c r="E73" s="287" t="s">
        <v>3</v>
      </c>
      <c r="F73" s="289">
        <v>-10.681520000000001</v>
      </c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  <c r="R73" s="290">
        <v>-10.681520000000001</v>
      </c>
    </row>
    <row r="74" spans="1:18">
      <c r="A74" s="287" t="s">
        <v>1114</v>
      </c>
      <c r="B74" s="288" t="s">
        <v>8926</v>
      </c>
      <c r="C74" s="288" t="s">
        <v>2305</v>
      </c>
      <c r="D74" s="288" t="s">
        <v>2306</v>
      </c>
      <c r="E74" s="291" t="s">
        <v>238</v>
      </c>
      <c r="F74" s="292">
        <v>-10.681520000000001</v>
      </c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3">
        <v>-10.681520000000001</v>
      </c>
    </row>
    <row r="75" spans="1:18">
      <c r="A75" s="287" t="s">
        <v>1114</v>
      </c>
      <c r="B75" s="288" t="s">
        <v>8926</v>
      </c>
      <c r="C75" s="288" t="s">
        <v>2307</v>
      </c>
      <c r="D75" s="288" t="s">
        <v>2308</v>
      </c>
      <c r="E75" s="287" t="s">
        <v>3</v>
      </c>
      <c r="F75" s="289">
        <v>307.49160999999998</v>
      </c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90">
        <v>307.49160999999998</v>
      </c>
    </row>
    <row r="76" spans="1:18">
      <c r="A76" s="287" t="s">
        <v>1114</v>
      </c>
      <c r="B76" s="288" t="s">
        <v>8926</v>
      </c>
      <c r="C76" s="288" t="s">
        <v>2307</v>
      </c>
      <c r="D76" s="288" t="s">
        <v>2308</v>
      </c>
      <c r="E76" s="291" t="s">
        <v>238</v>
      </c>
      <c r="F76" s="292">
        <v>307.49160999999998</v>
      </c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3">
        <v>307.49160999999998</v>
      </c>
    </row>
    <row r="77" spans="1:18">
      <c r="A77" s="287" t="s">
        <v>1114</v>
      </c>
      <c r="B77" s="288" t="s">
        <v>8926</v>
      </c>
      <c r="C77" s="288" t="s">
        <v>2309</v>
      </c>
      <c r="D77" s="288" t="s">
        <v>2310</v>
      </c>
      <c r="E77" s="287" t="s">
        <v>3</v>
      </c>
      <c r="F77" s="289">
        <v>17.076080000000001</v>
      </c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90">
        <v>17.076080000000001</v>
      </c>
    </row>
    <row r="78" spans="1:18">
      <c r="A78" s="287" t="s">
        <v>1114</v>
      </c>
      <c r="B78" s="288" t="s">
        <v>8926</v>
      </c>
      <c r="C78" s="288" t="s">
        <v>2309</v>
      </c>
      <c r="D78" s="288" t="s">
        <v>2310</v>
      </c>
      <c r="E78" s="291" t="s">
        <v>238</v>
      </c>
      <c r="F78" s="292">
        <v>17.076080000000001</v>
      </c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3">
        <v>17.076080000000001</v>
      </c>
    </row>
    <row r="79" spans="1:18">
      <c r="A79" s="287" t="s">
        <v>1114</v>
      </c>
      <c r="B79" s="288" t="s">
        <v>8926</v>
      </c>
      <c r="C79" s="288" t="s">
        <v>2311</v>
      </c>
      <c r="D79" s="288" t="s">
        <v>2312</v>
      </c>
      <c r="E79" s="287" t="s">
        <v>3</v>
      </c>
      <c r="F79" s="289">
        <v>350.92160000000001</v>
      </c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90">
        <v>350.92160000000001</v>
      </c>
    </row>
    <row r="80" spans="1:18">
      <c r="A80" s="287" t="s">
        <v>1114</v>
      </c>
      <c r="B80" s="288" t="s">
        <v>8926</v>
      </c>
      <c r="C80" s="288" t="s">
        <v>2311</v>
      </c>
      <c r="D80" s="288" t="s">
        <v>2312</v>
      </c>
      <c r="E80" s="291" t="s">
        <v>238</v>
      </c>
      <c r="F80" s="292">
        <v>350.92160000000001</v>
      </c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3">
        <v>350.92160000000001</v>
      </c>
    </row>
    <row r="81" spans="1:18">
      <c r="A81" s="287" t="s">
        <v>1114</v>
      </c>
      <c r="B81" s="288" t="s">
        <v>8926</v>
      </c>
      <c r="C81" s="288" t="s">
        <v>3120</v>
      </c>
      <c r="D81" s="288" t="s">
        <v>3121</v>
      </c>
      <c r="E81" s="287" t="s">
        <v>3</v>
      </c>
      <c r="F81" s="289">
        <v>102.04049000000001</v>
      </c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90">
        <v>102.04049000000001</v>
      </c>
    </row>
    <row r="82" spans="1:18">
      <c r="A82" s="287" t="s">
        <v>1114</v>
      </c>
      <c r="B82" s="288" t="s">
        <v>8926</v>
      </c>
      <c r="C82" s="288" t="s">
        <v>3120</v>
      </c>
      <c r="D82" s="288" t="s">
        <v>3121</v>
      </c>
      <c r="E82" s="291" t="s">
        <v>238</v>
      </c>
      <c r="F82" s="292">
        <v>102.04049000000001</v>
      </c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3">
        <v>102.04049000000001</v>
      </c>
    </row>
    <row r="83" spans="1:18">
      <c r="A83" s="287" t="s">
        <v>1114</v>
      </c>
      <c r="B83" s="288" t="s">
        <v>8926</v>
      </c>
      <c r="C83" s="288" t="s">
        <v>7023</v>
      </c>
      <c r="D83" s="288" t="s">
        <v>7024</v>
      </c>
      <c r="E83" s="287" t="s">
        <v>3</v>
      </c>
      <c r="F83" s="289">
        <v>2631.9967200000001</v>
      </c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90">
        <v>2631.9967200000001</v>
      </c>
    </row>
    <row r="84" spans="1:18">
      <c r="A84" s="287" t="s">
        <v>1114</v>
      </c>
      <c r="B84" s="288" t="s">
        <v>8926</v>
      </c>
      <c r="C84" s="288" t="s">
        <v>7023</v>
      </c>
      <c r="D84" s="288" t="s">
        <v>7024</v>
      </c>
      <c r="E84" s="291" t="s">
        <v>238</v>
      </c>
      <c r="F84" s="292">
        <v>2631.9967200000001</v>
      </c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3">
        <v>2631.9967200000001</v>
      </c>
    </row>
    <row r="85" spans="1:18">
      <c r="A85" s="287" t="s">
        <v>1114</v>
      </c>
      <c r="B85" s="288" t="s">
        <v>8926</v>
      </c>
      <c r="C85" s="288" t="s">
        <v>2313</v>
      </c>
      <c r="D85" s="288" t="s">
        <v>2314</v>
      </c>
      <c r="E85" s="287" t="s">
        <v>3</v>
      </c>
      <c r="F85" s="289">
        <v>2454.25434</v>
      </c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90">
        <v>2454.25434</v>
      </c>
    </row>
    <row r="86" spans="1:18">
      <c r="A86" s="287" t="s">
        <v>1114</v>
      </c>
      <c r="B86" s="288" t="s">
        <v>8926</v>
      </c>
      <c r="C86" s="288" t="s">
        <v>2313</v>
      </c>
      <c r="D86" s="288" t="s">
        <v>2314</v>
      </c>
      <c r="E86" s="291" t="s">
        <v>238</v>
      </c>
      <c r="F86" s="292">
        <v>2454.25434</v>
      </c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3">
        <v>2454.25434</v>
      </c>
    </row>
    <row r="87" spans="1:18">
      <c r="A87" s="287" t="s">
        <v>1114</v>
      </c>
      <c r="B87" s="288" t="s">
        <v>8926</v>
      </c>
      <c r="C87" s="288" t="s">
        <v>2316</v>
      </c>
      <c r="D87" s="288" t="s">
        <v>2317</v>
      </c>
      <c r="E87" s="287" t="s">
        <v>3</v>
      </c>
      <c r="F87" s="289">
        <v>-1.0000000000000001E-5</v>
      </c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90">
        <v>-1.0000000000000001E-5</v>
      </c>
    </row>
    <row r="88" spans="1:18">
      <c r="A88" s="287" t="s">
        <v>1114</v>
      </c>
      <c r="B88" s="288" t="s">
        <v>8926</v>
      </c>
      <c r="C88" s="288" t="s">
        <v>2316</v>
      </c>
      <c r="D88" s="288" t="s">
        <v>2317</v>
      </c>
      <c r="E88" s="291" t="s">
        <v>238</v>
      </c>
      <c r="F88" s="292">
        <v>-1.0000000000000001E-5</v>
      </c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3">
        <v>-1.0000000000000001E-5</v>
      </c>
    </row>
    <row r="89" spans="1:18">
      <c r="A89" s="287" t="s">
        <v>1114</v>
      </c>
      <c r="B89" s="288" t="s">
        <v>8926</v>
      </c>
      <c r="C89" s="288" t="s">
        <v>2318</v>
      </c>
      <c r="D89" s="288" t="s">
        <v>2319</v>
      </c>
      <c r="E89" s="287" t="s">
        <v>3</v>
      </c>
      <c r="F89" s="289">
        <v>13316.39465</v>
      </c>
      <c r="G89" s="289"/>
      <c r="H89" s="289"/>
      <c r="I89" s="289"/>
      <c r="J89" s="289"/>
      <c r="K89" s="289"/>
      <c r="L89" s="289"/>
      <c r="M89" s="289"/>
      <c r="N89" s="289"/>
      <c r="O89" s="289"/>
      <c r="P89" s="289"/>
      <c r="Q89" s="289"/>
      <c r="R89" s="290">
        <v>13316.39465</v>
      </c>
    </row>
    <row r="90" spans="1:18">
      <c r="A90" s="287" t="s">
        <v>1114</v>
      </c>
      <c r="B90" s="288" t="s">
        <v>8926</v>
      </c>
      <c r="C90" s="288" t="s">
        <v>2318</v>
      </c>
      <c r="D90" s="288" t="s">
        <v>2319</v>
      </c>
      <c r="E90" s="291" t="s">
        <v>238</v>
      </c>
      <c r="F90" s="292">
        <v>13316.39465</v>
      </c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3">
        <v>13316.39465</v>
      </c>
    </row>
    <row r="91" spans="1:18">
      <c r="A91" s="287" t="s">
        <v>1114</v>
      </c>
      <c r="B91" s="288" t="s">
        <v>8926</v>
      </c>
      <c r="C91" s="288" t="s">
        <v>2320</v>
      </c>
      <c r="D91" s="288" t="s">
        <v>2321</v>
      </c>
      <c r="E91" s="287" t="s">
        <v>3</v>
      </c>
      <c r="F91" s="289">
        <v>47023.07303</v>
      </c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90">
        <v>47023.07303</v>
      </c>
    </row>
    <row r="92" spans="1:18">
      <c r="A92" s="287" t="s">
        <v>1114</v>
      </c>
      <c r="B92" s="288" t="s">
        <v>8926</v>
      </c>
      <c r="C92" s="288" t="s">
        <v>2320</v>
      </c>
      <c r="D92" s="288" t="s">
        <v>2321</v>
      </c>
      <c r="E92" s="291" t="s">
        <v>238</v>
      </c>
      <c r="F92" s="292">
        <v>47023.07303</v>
      </c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3">
        <v>47023.07303</v>
      </c>
    </row>
    <row r="93" spans="1:18">
      <c r="A93" s="287" t="s">
        <v>1114</v>
      </c>
      <c r="B93" s="288" t="s">
        <v>8926</v>
      </c>
      <c r="C93" s="288" t="s">
        <v>4759</v>
      </c>
      <c r="D93" s="288" t="s">
        <v>4760</v>
      </c>
      <c r="E93" s="287" t="s">
        <v>3</v>
      </c>
      <c r="F93" s="289">
        <v>1237.3771899999999</v>
      </c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90">
        <v>1237.3771899999999</v>
      </c>
    </row>
    <row r="94" spans="1:18">
      <c r="A94" s="287" t="s">
        <v>1114</v>
      </c>
      <c r="B94" s="288" t="s">
        <v>8926</v>
      </c>
      <c r="C94" s="288" t="s">
        <v>4759</v>
      </c>
      <c r="D94" s="288" t="s">
        <v>4760</v>
      </c>
      <c r="E94" s="291" t="s">
        <v>238</v>
      </c>
      <c r="F94" s="292">
        <v>1237.3771899999999</v>
      </c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3">
        <v>1237.3771899999999</v>
      </c>
    </row>
    <row r="95" spans="1:18">
      <c r="A95" s="287" t="s">
        <v>1114</v>
      </c>
      <c r="B95" s="288" t="s">
        <v>8926</v>
      </c>
      <c r="C95" s="288" t="s">
        <v>2323</v>
      </c>
      <c r="D95" s="288" t="s">
        <v>2324</v>
      </c>
      <c r="E95" s="287" t="s">
        <v>3</v>
      </c>
      <c r="F95" s="289">
        <v>6288.2666799999997</v>
      </c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90">
        <v>6288.2666799999997</v>
      </c>
    </row>
    <row r="96" spans="1:18">
      <c r="A96" s="287" t="s">
        <v>1114</v>
      </c>
      <c r="B96" s="288" t="s">
        <v>8926</v>
      </c>
      <c r="C96" s="288" t="s">
        <v>2323</v>
      </c>
      <c r="D96" s="288" t="s">
        <v>2324</v>
      </c>
      <c r="E96" s="291" t="s">
        <v>238</v>
      </c>
      <c r="F96" s="292">
        <v>6288.2666799999997</v>
      </c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3">
        <v>6288.2666799999997</v>
      </c>
    </row>
    <row r="97" spans="1:18">
      <c r="A97" s="287" t="s">
        <v>1114</v>
      </c>
      <c r="B97" s="288" t="s">
        <v>8926</v>
      </c>
      <c r="C97" s="288" t="s">
        <v>4761</v>
      </c>
      <c r="D97" s="288" t="s">
        <v>4762</v>
      </c>
      <c r="E97" s="287" t="s">
        <v>3</v>
      </c>
      <c r="F97" s="289">
        <v>106.09505</v>
      </c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90">
        <v>106.09505</v>
      </c>
    </row>
    <row r="98" spans="1:18">
      <c r="A98" s="287" t="s">
        <v>1114</v>
      </c>
      <c r="B98" s="288" t="s">
        <v>8926</v>
      </c>
      <c r="C98" s="288" t="s">
        <v>4761</v>
      </c>
      <c r="D98" s="288" t="s">
        <v>4762</v>
      </c>
      <c r="E98" s="291" t="s">
        <v>238</v>
      </c>
      <c r="F98" s="292">
        <v>106.09505</v>
      </c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3">
        <v>106.09505</v>
      </c>
    </row>
    <row r="99" spans="1:18">
      <c r="A99" s="287" t="s">
        <v>1114</v>
      </c>
      <c r="B99" s="288" t="s">
        <v>8926</v>
      </c>
      <c r="C99" s="288" t="s">
        <v>2325</v>
      </c>
      <c r="D99" s="288" t="s">
        <v>2326</v>
      </c>
      <c r="E99" s="287" t="s">
        <v>3</v>
      </c>
      <c r="F99" s="289">
        <v>12794.245290000001</v>
      </c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90">
        <v>12794.245290000001</v>
      </c>
    </row>
    <row r="100" spans="1:18">
      <c r="A100" s="287" t="s">
        <v>1114</v>
      </c>
      <c r="B100" s="288" t="s">
        <v>8926</v>
      </c>
      <c r="C100" s="288" t="s">
        <v>2325</v>
      </c>
      <c r="D100" s="288" t="s">
        <v>2326</v>
      </c>
      <c r="E100" s="291" t="s">
        <v>238</v>
      </c>
      <c r="F100" s="292">
        <v>12794.245290000001</v>
      </c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3">
        <v>12794.245290000001</v>
      </c>
    </row>
    <row r="101" spans="1:18">
      <c r="A101" s="287" t="s">
        <v>1114</v>
      </c>
      <c r="B101" s="288" t="s">
        <v>8926</v>
      </c>
      <c r="C101" s="288" t="s">
        <v>2329</v>
      </c>
      <c r="D101" s="288" t="s">
        <v>2330</v>
      </c>
      <c r="E101" s="287" t="s">
        <v>3</v>
      </c>
      <c r="F101" s="289">
        <v>429.49901</v>
      </c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90">
        <v>429.49901</v>
      </c>
    </row>
    <row r="102" spans="1:18">
      <c r="A102" s="287" t="s">
        <v>1114</v>
      </c>
      <c r="B102" s="288" t="s">
        <v>8926</v>
      </c>
      <c r="C102" s="288" t="s">
        <v>2329</v>
      </c>
      <c r="D102" s="288" t="s">
        <v>2330</v>
      </c>
      <c r="E102" s="291" t="s">
        <v>238</v>
      </c>
      <c r="F102" s="292">
        <v>429.49901</v>
      </c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3">
        <v>429.49901</v>
      </c>
    </row>
    <row r="103" spans="1:18">
      <c r="A103" s="287" t="s">
        <v>1114</v>
      </c>
      <c r="B103" s="288" t="s">
        <v>8926</v>
      </c>
      <c r="C103" s="288" t="s">
        <v>2331</v>
      </c>
      <c r="D103" s="288" t="s">
        <v>2332</v>
      </c>
      <c r="E103" s="287" t="s">
        <v>3</v>
      </c>
      <c r="F103" s="289">
        <v>157.15499</v>
      </c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  <c r="R103" s="290">
        <v>157.15499</v>
      </c>
    </row>
    <row r="104" spans="1:18">
      <c r="A104" s="287" t="s">
        <v>1114</v>
      </c>
      <c r="B104" s="288" t="s">
        <v>8926</v>
      </c>
      <c r="C104" s="288" t="s">
        <v>2331</v>
      </c>
      <c r="D104" s="288" t="s">
        <v>2332</v>
      </c>
      <c r="E104" s="291" t="s">
        <v>238</v>
      </c>
      <c r="F104" s="292">
        <v>157.15499</v>
      </c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3">
        <v>157.15499</v>
      </c>
    </row>
    <row r="105" spans="1:18">
      <c r="A105" s="287" t="s">
        <v>1114</v>
      </c>
      <c r="B105" s="288" t="s">
        <v>8926</v>
      </c>
      <c r="C105" s="288" t="s">
        <v>2333</v>
      </c>
      <c r="D105" s="288" t="s">
        <v>2334</v>
      </c>
      <c r="E105" s="287" t="s">
        <v>3</v>
      </c>
      <c r="F105" s="289">
        <v>51.540999999999997</v>
      </c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90">
        <v>51.540999999999997</v>
      </c>
    </row>
    <row r="106" spans="1:18">
      <c r="A106" s="287" t="s">
        <v>1114</v>
      </c>
      <c r="B106" s="288" t="s">
        <v>8926</v>
      </c>
      <c r="C106" s="288" t="s">
        <v>2333</v>
      </c>
      <c r="D106" s="288" t="s">
        <v>2334</v>
      </c>
      <c r="E106" s="291" t="s">
        <v>238</v>
      </c>
      <c r="F106" s="292">
        <v>51.540999999999997</v>
      </c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3">
        <v>51.540999999999997</v>
      </c>
    </row>
    <row r="107" spans="1:18">
      <c r="A107" s="287" t="s">
        <v>1114</v>
      </c>
      <c r="B107" s="288" t="s">
        <v>8926</v>
      </c>
      <c r="C107" s="288" t="s">
        <v>2336</v>
      </c>
      <c r="D107" s="288" t="s">
        <v>2337</v>
      </c>
      <c r="E107" s="287" t="s">
        <v>3</v>
      </c>
      <c r="F107" s="289">
        <v>4238.7774099999997</v>
      </c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90">
        <v>4238.7774099999997</v>
      </c>
    </row>
    <row r="108" spans="1:18">
      <c r="A108" s="287" t="s">
        <v>1114</v>
      </c>
      <c r="B108" s="288" t="s">
        <v>8926</v>
      </c>
      <c r="C108" s="288" t="s">
        <v>2336</v>
      </c>
      <c r="D108" s="288" t="s">
        <v>2337</v>
      </c>
      <c r="E108" s="291" t="s">
        <v>238</v>
      </c>
      <c r="F108" s="292">
        <v>4238.7774099999997</v>
      </c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3">
        <v>4238.7774099999997</v>
      </c>
    </row>
    <row r="109" spans="1:18">
      <c r="A109" s="287" t="s">
        <v>1114</v>
      </c>
      <c r="B109" s="288" t="s">
        <v>8926</v>
      </c>
      <c r="C109" s="288" t="s">
        <v>2338</v>
      </c>
      <c r="D109" s="288" t="s">
        <v>2339</v>
      </c>
      <c r="E109" s="287" t="s">
        <v>3</v>
      </c>
      <c r="F109" s="289">
        <v>23893.146659999999</v>
      </c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90">
        <v>23893.146659999999</v>
      </c>
    </row>
    <row r="110" spans="1:18">
      <c r="A110" s="287" t="s">
        <v>1114</v>
      </c>
      <c r="B110" s="288" t="s">
        <v>8926</v>
      </c>
      <c r="C110" s="288" t="s">
        <v>2338</v>
      </c>
      <c r="D110" s="288" t="s">
        <v>2339</v>
      </c>
      <c r="E110" s="291" t="s">
        <v>238</v>
      </c>
      <c r="F110" s="292">
        <v>23893.146659999999</v>
      </c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3">
        <v>23893.146659999999</v>
      </c>
    </row>
    <row r="111" spans="1:18">
      <c r="A111" s="287" t="s">
        <v>1114</v>
      </c>
      <c r="B111" s="288" t="s">
        <v>8926</v>
      </c>
      <c r="C111" s="288" t="s">
        <v>2340</v>
      </c>
      <c r="D111" s="288" t="s">
        <v>2341</v>
      </c>
      <c r="E111" s="287" t="s">
        <v>3</v>
      </c>
      <c r="F111" s="289">
        <v>10496.2433</v>
      </c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  <c r="R111" s="290">
        <v>10496.2433</v>
      </c>
    </row>
    <row r="112" spans="1:18">
      <c r="A112" s="287" t="s">
        <v>1114</v>
      </c>
      <c r="B112" s="288" t="s">
        <v>8926</v>
      </c>
      <c r="C112" s="288" t="s">
        <v>2340</v>
      </c>
      <c r="D112" s="288" t="s">
        <v>2341</v>
      </c>
      <c r="E112" s="291" t="s">
        <v>238</v>
      </c>
      <c r="F112" s="292">
        <v>10496.2433</v>
      </c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3">
        <v>10496.2433</v>
      </c>
    </row>
    <row r="113" spans="1:18">
      <c r="A113" s="287" t="s">
        <v>1114</v>
      </c>
      <c r="B113" s="288" t="s">
        <v>8926</v>
      </c>
      <c r="C113" s="288" t="s">
        <v>3122</v>
      </c>
      <c r="D113" s="288" t="s">
        <v>3123</v>
      </c>
      <c r="E113" s="287" t="s">
        <v>3</v>
      </c>
      <c r="F113" s="289">
        <v>45201.007169999997</v>
      </c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90">
        <v>45201.007169999997</v>
      </c>
    </row>
    <row r="114" spans="1:18">
      <c r="A114" s="287" t="s">
        <v>1114</v>
      </c>
      <c r="B114" s="288" t="s">
        <v>8926</v>
      </c>
      <c r="C114" s="288" t="s">
        <v>3122</v>
      </c>
      <c r="D114" s="288" t="s">
        <v>3123</v>
      </c>
      <c r="E114" s="291" t="s">
        <v>238</v>
      </c>
      <c r="F114" s="292">
        <v>45201.007169999997</v>
      </c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3">
        <v>45201.007169999997</v>
      </c>
    </row>
    <row r="115" spans="1:18">
      <c r="A115" s="287" t="s">
        <v>1114</v>
      </c>
      <c r="B115" s="288" t="s">
        <v>8926</v>
      </c>
      <c r="C115" s="288" t="s">
        <v>2342</v>
      </c>
      <c r="D115" s="288" t="s">
        <v>2343</v>
      </c>
      <c r="E115" s="287" t="s">
        <v>3</v>
      </c>
      <c r="F115" s="289">
        <v>316.81700000000001</v>
      </c>
      <c r="G115" s="289"/>
      <c r="H115" s="289"/>
      <c r="I115" s="289"/>
      <c r="J115" s="289"/>
      <c r="K115" s="289"/>
      <c r="L115" s="289"/>
      <c r="M115" s="289"/>
      <c r="N115" s="289"/>
      <c r="O115" s="289"/>
      <c r="P115" s="289"/>
      <c r="Q115" s="289"/>
      <c r="R115" s="290">
        <v>316.81700000000001</v>
      </c>
    </row>
    <row r="116" spans="1:18">
      <c r="A116" s="287" t="s">
        <v>1114</v>
      </c>
      <c r="B116" s="288" t="s">
        <v>8926</v>
      </c>
      <c r="C116" s="288" t="s">
        <v>2342</v>
      </c>
      <c r="D116" s="288" t="s">
        <v>2343</v>
      </c>
      <c r="E116" s="291" t="s">
        <v>238</v>
      </c>
      <c r="F116" s="292">
        <v>316.81700000000001</v>
      </c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3">
        <v>316.81700000000001</v>
      </c>
    </row>
    <row r="117" spans="1:18">
      <c r="A117" s="287" t="s">
        <v>1114</v>
      </c>
      <c r="B117" s="288" t="s">
        <v>8926</v>
      </c>
      <c r="C117" s="288" t="s">
        <v>2344</v>
      </c>
      <c r="D117" s="288" t="s">
        <v>2345</v>
      </c>
      <c r="E117" s="287" t="s">
        <v>3</v>
      </c>
      <c r="F117" s="289">
        <v>460.53399999999999</v>
      </c>
      <c r="G117" s="289"/>
      <c r="H117" s="289"/>
      <c r="I117" s="289"/>
      <c r="J117" s="289"/>
      <c r="K117" s="289"/>
      <c r="L117" s="289"/>
      <c r="M117" s="289"/>
      <c r="N117" s="289"/>
      <c r="O117" s="289"/>
      <c r="P117" s="289"/>
      <c r="Q117" s="289"/>
      <c r="R117" s="290">
        <v>460.53399999999999</v>
      </c>
    </row>
    <row r="118" spans="1:18">
      <c r="A118" s="287" t="s">
        <v>1114</v>
      </c>
      <c r="B118" s="288" t="s">
        <v>8926</v>
      </c>
      <c r="C118" s="288" t="s">
        <v>2344</v>
      </c>
      <c r="D118" s="288" t="s">
        <v>2345</v>
      </c>
      <c r="E118" s="291" t="s">
        <v>238</v>
      </c>
      <c r="F118" s="292">
        <v>460.53399999999999</v>
      </c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3">
        <v>460.53399999999999</v>
      </c>
    </row>
    <row r="119" spans="1:18">
      <c r="A119" s="287" t="s">
        <v>1114</v>
      </c>
      <c r="B119" s="288" t="s">
        <v>8926</v>
      </c>
      <c r="C119" s="288" t="s">
        <v>2346</v>
      </c>
      <c r="D119" s="288" t="s">
        <v>2347</v>
      </c>
      <c r="E119" s="287" t="s">
        <v>3</v>
      </c>
      <c r="F119" s="289">
        <v>41.097000000000001</v>
      </c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90">
        <v>41.097000000000001</v>
      </c>
    </row>
    <row r="120" spans="1:18">
      <c r="A120" s="287" t="s">
        <v>1114</v>
      </c>
      <c r="B120" s="288" t="s">
        <v>8926</v>
      </c>
      <c r="C120" s="288" t="s">
        <v>2346</v>
      </c>
      <c r="D120" s="288" t="s">
        <v>2347</v>
      </c>
      <c r="E120" s="291" t="s">
        <v>238</v>
      </c>
      <c r="F120" s="292">
        <v>41.097000000000001</v>
      </c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3">
        <v>41.097000000000001</v>
      </c>
    </row>
    <row r="121" spans="1:18">
      <c r="A121" s="287" t="s">
        <v>1114</v>
      </c>
      <c r="B121" s="288" t="s">
        <v>8926</v>
      </c>
      <c r="C121" s="288" t="s">
        <v>2348</v>
      </c>
      <c r="D121" s="288" t="s">
        <v>2349</v>
      </c>
      <c r="E121" s="287" t="s">
        <v>3</v>
      </c>
      <c r="F121" s="289">
        <v>59.738999999999997</v>
      </c>
      <c r="G121" s="289"/>
      <c r="H121" s="289"/>
      <c r="I121" s="289"/>
      <c r="J121" s="289"/>
      <c r="K121" s="289"/>
      <c r="L121" s="289"/>
      <c r="M121" s="289"/>
      <c r="N121" s="289"/>
      <c r="O121" s="289"/>
      <c r="P121" s="289"/>
      <c r="Q121" s="289"/>
      <c r="R121" s="290">
        <v>59.738999999999997</v>
      </c>
    </row>
    <row r="122" spans="1:18">
      <c r="A122" s="287" t="s">
        <v>1114</v>
      </c>
      <c r="B122" s="288" t="s">
        <v>8926</v>
      </c>
      <c r="C122" s="288" t="s">
        <v>2348</v>
      </c>
      <c r="D122" s="288" t="s">
        <v>2349</v>
      </c>
      <c r="E122" s="291" t="s">
        <v>238</v>
      </c>
      <c r="F122" s="292">
        <v>59.738999999999997</v>
      </c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3">
        <v>59.738999999999997</v>
      </c>
    </row>
    <row r="123" spans="1:18">
      <c r="A123" s="287" t="s">
        <v>1114</v>
      </c>
      <c r="B123" s="288" t="s">
        <v>8926</v>
      </c>
      <c r="C123" s="294" t="s">
        <v>238</v>
      </c>
      <c r="D123" s="295"/>
      <c r="E123" s="296"/>
      <c r="F123" s="292">
        <v>260805.86976</v>
      </c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3">
        <v>260805.86976</v>
      </c>
    </row>
    <row r="124" spans="1:18">
      <c r="A124" s="287" t="s">
        <v>1115</v>
      </c>
      <c r="B124" s="288" t="s">
        <v>8927</v>
      </c>
      <c r="C124" s="288" t="s">
        <v>2350</v>
      </c>
      <c r="D124" s="288" t="s">
        <v>2351</v>
      </c>
      <c r="E124" s="287" t="s">
        <v>3</v>
      </c>
      <c r="F124" s="289">
        <v>8686.3822099999998</v>
      </c>
      <c r="G124" s="289"/>
      <c r="H124" s="289"/>
      <c r="I124" s="289"/>
      <c r="J124" s="289"/>
      <c r="K124" s="289"/>
      <c r="L124" s="289"/>
      <c r="M124" s="289"/>
      <c r="N124" s="289"/>
      <c r="O124" s="289"/>
      <c r="P124" s="289"/>
      <c r="Q124" s="289"/>
      <c r="R124" s="290">
        <v>8686.3822099999998</v>
      </c>
    </row>
    <row r="125" spans="1:18">
      <c r="A125" s="287" t="s">
        <v>1115</v>
      </c>
      <c r="B125" s="288" t="s">
        <v>8927</v>
      </c>
      <c r="C125" s="288" t="s">
        <v>2350</v>
      </c>
      <c r="D125" s="288" t="s">
        <v>2351</v>
      </c>
      <c r="E125" s="291" t="s">
        <v>238</v>
      </c>
      <c r="F125" s="292">
        <v>8686.3822099999998</v>
      </c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3">
        <v>8686.3822099999998</v>
      </c>
    </row>
    <row r="126" spans="1:18">
      <c r="A126" s="287" t="s">
        <v>1115</v>
      </c>
      <c r="B126" s="288" t="s">
        <v>8927</v>
      </c>
      <c r="C126" s="294" t="s">
        <v>238</v>
      </c>
      <c r="D126" s="295"/>
      <c r="E126" s="296"/>
      <c r="F126" s="292">
        <v>8686.3822099999998</v>
      </c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3">
        <v>8686.3822099999998</v>
      </c>
    </row>
    <row r="127" spans="1:18">
      <c r="A127" s="287" t="s">
        <v>1116</v>
      </c>
      <c r="B127" s="288" t="s">
        <v>8928</v>
      </c>
      <c r="C127" s="288" t="s">
        <v>3124</v>
      </c>
      <c r="D127" s="288" t="s">
        <v>3125</v>
      </c>
      <c r="E127" s="287" t="s">
        <v>3</v>
      </c>
      <c r="F127" s="289">
        <v>-3039.4690000000001</v>
      </c>
      <c r="G127" s="289"/>
      <c r="H127" s="289"/>
      <c r="I127" s="289"/>
      <c r="J127" s="289"/>
      <c r="K127" s="289"/>
      <c r="L127" s="289"/>
      <c r="M127" s="289"/>
      <c r="N127" s="289"/>
      <c r="O127" s="289"/>
      <c r="P127" s="289"/>
      <c r="Q127" s="289"/>
      <c r="R127" s="290">
        <v>-3039.4690000000001</v>
      </c>
    </row>
    <row r="128" spans="1:18">
      <c r="A128" s="287" t="s">
        <v>1116</v>
      </c>
      <c r="B128" s="288" t="s">
        <v>8928</v>
      </c>
      <c r="C128" s="288" t="s">
        <v>3124</v>
      </c>
      <c r="D128" s="288" t="s">
        <v>3125</v>
      </c>
      <c r="E128" s="291" t="s">
        <v>238</v>
      </c>
      <c r="F128" s="292">
        <v>-3039.4690000000001</v>
      </c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3">
        <v>-3039.4690000000001</v>
      </c>
    </row>
    <row r="129" spans="1:18">
      <c r="A129" s="287" t="s">
        <v>1116</v>
      </c>
      <c r="B129" s="288" t="s">
        <v>8928</v>
      </c>
      <c r="C129" s="288" t="s">
        <v>3126</v>
      </c>
      <c r="D129" s="288" t="s">
        <v>3127</v>
      </c>
      <c r="E129" s="287" t="s">
        <v>3</v>
      </c>
      <c r="F129" s="289">
        <v>837.77</v>
      </c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90">
        <v>837.77</v>
      </c>
    </row>
    <row r="130" spans="1:18">
      <c r="A130" s="287" t="s">
        <v>1116</v>
      </c>
      <c r="B130" s="288" t="s">
        <v>8928</v>
      </c>
      <c r="C130" s="288" t="s">
        <v>3126</v>
      </c>
      <c r="D130" s="288" t="s">
        <v>3127</v>
      </c>
      <c r="E130" s="291" t="s">
        <v>238</v>
      </c>
      <c r="F130" s="292">
        <v>837.77</v>
      </c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3">
        <v>837.77</v>
      </c>
    </row>
    <row r="131" spans="1:18">
      <c r="A131" s="287" t="s">
        <v>1116</v>
      </c>
      <c r="B131" s="288" t="s">
        <v>8928</v>
      </c>
      <c r="C131" s="294" t="s">
        <v>238</v>
      </c>
      <c r="D131" s="295"/>
      <c r="E131" s="296"/>
      <c r="F131" s="292">
        <v>-2201.6990000000001</v>
      </c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3">
        <v>-2201.6990000000001</v>
      </c>
    </row>
    <row r="132" spans="1:18">
      <c r="A132" s="287" t="s">
        <v>1141</v>
      </c>
      <c r="B132" s="288" t="s">
        <v>8929</v>
      </c>
      <c r="C132" s="288" t="s">
        <v>8876</v>
      </c>
      <c r="D132" s="288" t="s">
        <v>8877</v>
      </c>
      <c r="E132" s="287" t="s">
        <v>3</v>
      </c>
      <c r="F132" s="289">
        <v>572.32766000000004</v>
      </c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90">
        <v>572.32766000000004</v>
      </c>
    </row>
    <row r="133" spans="1:18">
      <c r="A133" s="287" t="s">
        <v>1141</v>
      </c>
      <c r="B133" s="288" t="s">
        <v>8929</v>
      </c>
      <c r="C133" s="288" t="s">
        <v>8876</v>
      </c>
      <c r="D133" s="288" t="s">
        <v>8877</v>
      </c>
      <c r="E133" s="291" t="s">
        <v>238</v>
      </c>
      <c r="F133" s="292">
        <v>572.32766000000004</v>
      </c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3">
        <v>572.32766000000004</v>
      </c>
    </row>
    <row r="134" spans="1:18">
      <c r="A134" s="287" t="s">
        <v>1141</v>
      </c>
      <c r="B134" s="288" t="s">
        <v>8929</v>
      </c>
      <c r="C134" s="288" t="s">
        <v>2352</v>
      </c>
      <c r="D134" s="288" t="s">
        <v>2353</v>
      </c>
      <c r="E134" s="287" t="s">
        <v>3</v>
      </c>
      <c r="F134" s="289">
        <v>335205.50660999998</v>
      </c>
      <c r="G134" s="289"/>
      <c r="H134" s="289"/>
      <c r="I134" s="289"/>
      <c r="J134" s="289"/>
      <c r="K134" s="289"/>
      <c r="L134" s="289"/>
      <c r="M134" s="289"/>
      <c r="N134" s="289"/>
      <c r="O134" s="289"/>
      <c r="P134" s="289"/>
      <c r="Q134" s="289"/>
      <c r="R134" s="290">
        <v>335205.50660999998</v>
      </c>
    </row>
    <row r="135" spans="1:18">
      <c r="A135" s="287" t="s">
        <v>1141</v>
      </c>
      <c r="B135" s="288" t="s">
        <v>8929</v>
      </c>
      <c r="C135" s="288" t="s">
        <v>2352</v>
      </c>
      <c r="D135" s="288" t="s">
        <v>2353</v>
      </c>
      <c r="E135" s="291" t="s">
        <v>238</v>
      </c>
      <c r="F135" s="292">
        <v>335205.50660999998</v>
      </c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3">
        <v>335205.50660999998</v>
      </c>
    </row>
    <row r="136" spans="1:18">
      <c r="A136" s="287" t="s">
        <v>1141</v>
      </c>
      <c r="B136" s="288" t="s">
        <v>8929</v>
      </c>
      <c r="C136" s="288" t="s">
        <v>2354</v>
      </c>
      <c r="D136" s="288" t="s">
        <v>2355</v>
      </c>
      <c r="E136" s="287" t="s">
        <v>3</v>
      </c>
      <c r="F136" s="289">
        <v>-29991.66447</v>
      </c>
      <c r="G136" s="289"/>
      <c r="H136" s="289"/>
      <c r="I136" s="289"/>
      <c r="J136" s="289"/>
      <c r="K136" s="289"/>
      <c r="L136" s="289"/>
      <c r="M136" s="289"/>
      <c r="N136" s="289"/>
      <c r="O136" s="289"/>
      <c r="P136" s="289"/>
      <c r="Q136" s="289"/>
      <c r="R136" s="290">
        <v>-29991.66447</v>
      </c>
    </row>
    <row r="137" spans="1:18">
      <c r="A137" s="287" t="s">
        <v>1141</v>
      </c>
      <c r="B137" s="288" t="s">
        <v>8929</v>
      </c>
      <c r="C137" s="288" t="s">
        <v>2354</v>
      </c>
      <c r="D137" s="288" t="s">
        <v>2355</v>
      </c>
      <c r="E137" s="291" t="s">
        <v>238</v>
      </c>
      <c r="F137" s="292">
        <v>-29991.66447</v>
      </c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3">
        <v>-29991.66447</v>
      </c>
    </row>
    <row r="138" spans="1:18">
      <c r="A138" s="287" t="s">
        <v>1141</v>
      </c>
      <c r="B138" s="288" t="s">
        <v>8929</v>
      </c>
      <c r="C138" s="288" t="s">
        <v>8880</v>
      </c>
      <c r="D138" s="288" t="s">
        <v>8881</v>
      </c>
      <c r="E138" s="287" t="s">
        <v>3</v>
      </c>
      <c r="F138" s="289">
        <v>-335205.50659</v>
      </c>
      <c r="G138" s="289"/>
      <c r="H138" s="289"/>
      <c r="I138" s="289"/>
      <c r="J138" s="289"/>
      <c r="K138" s="289"/>
      <c r="L138" s="289"/>
      <c r="M138" s="289"/>
      <c r="N138" s="289"/>
      <c r="O138" s="289"/>
      <c r="P138" s="289"/>
      <c r="Q138" s="289"/>
      <c r="R138" s="290">
        <v>-335205.50659</v>
      </c>
    </row>
    <row r="139" spans="1:18">
      <c r="A139" s="287" t="s">
        <v>1141</v>
      </c>
      <c r="B139" s="288" t="s">
        <v>8929</v>
      </c>
      <c r="C139" s="288" t="s">
        <v>8880</v>
      </c>
      <c r="D139" s="288" t="s">
        <v>8881</v>
      </c>
      <c r="E139" s="291" t="s">
        <v>238</v>
      </c>
      <c r="F139" s="292">
        <v>-335205.50659</v>
      </c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3">
        <v>-335205.50659</v>
      </c>
    </row>
    <row r="140" spans="1:18">
      <c r="A140" s="287" t="s">
        <v>1141</v>
      </c>
      <c r="B140" s="288" t="s">
        <v>8929</v>
      </c>
      <c r="C140" s="294" t="s">
        <v>238</v>
      </c>
      <c r="D140" s="295"/>
      <c r="E140" s="296"/>
      <c r="F140" s="292">
        <v>-29419.336790000001</v>
      </c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3">
        <v>-29419.336790000001</v>
      </c>
    </row>
    <row r="141" spans="1:18">
      <c r="A141" s="287" t="s">
        <v>1142</v>
      </c>
      <c r="B141" s="288" t="s">
        <v>8930</v>
      </c>
      <c r="C141" s="288" t="s">
        <v>2356</v>
      </c>
      <c r="D141" s="288" t="s">
        <v>2357</v>
      </c>
      <c r="E141" s="287" t="s">
        <v>3</v>
      </c>
      <c r="F141" s="289">
        <v>505290.94929999998</v>
      </c>
      <c r="G141" s="289"/>
      <c r="H141" s="289"/>
      <c r="I141" s="289"/>
      <c r="J141" s="289"/>
      <c r="K141" s="289"/>
      <c r="L141" s="289"/>
      <c r="M141" s="289"/>
      <c r="N141" s="289"/>
      <c r="O141" s="289"/>
      <c r="P141" s="289"/>
      <c r="Q141" s="289"/>
      <c r="R141" s="290">
        <v>505290.94929999998</v>
      </c>
    </row>
    <row r="142" spans="1:18">
      <c r="A142" s="287" t="s">
        <v>1142</v>
      </c>
      <c r="B142" s="288" t="s">
        <v>8930</v>
      </c>
      <c r="C142" s="288" t="s">
        <v>2356</v>
      </c>
      <c r="D142" s="288" t="s">
        <v>2357</v>
      </c>
      <c r="E142" s="291" t="s">
        <v>238</v>
      </c>
      <c r="F142" s="292">
        <v>505290.94929999998</v>
      </c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3">
        <v>505290.94929999998</v>
      </c>
    </row>
    <row r="143" spans="1:18">
      <c r="A143" s="287" t="s">
        <v>1142</v>
      </c>
      <c r="B143" s="288" t="s">
        <v>8930</v>
      </c>
      <c r="C143" s="288" t="s">
        <v>2358</v>
      </c>
      <c r="D143" s="288" t="s">
        <v>2359</v>
      </c>
      <c r="E143" s="287" t="s">
        <v>3</v>
      </c>
      <c r="F143" s="289">
        <v>-505290.94929999998</v>
      </c>
      <c r="G143" s="289"/>
      <c r="H143" s="289"/>
      <c r="I143" s="289"/>
      <c r="J143" s="289"/>
      <c r="K143" s="289"/>
      <c r="L143" s="289"/>
      <c r="M143" s="289"/>
      <c r="N143" s="289"/>
      <c r="O143" s="289"/>
      <c r="P143" s="289"/>
      <c r="Q143" s="289"/>
      <c r="R143" s="290">
        <v>-505290.94929999998</v>
      </c>
    </row>
    <row r="144" spans="1:18">
      <c r="A144" s="287" t="s">
        <v>1142</v>
      </c>
      <c r="B144" s="288" t="s">
        <v>8930</v>
      </c>
      <c r="C144" s="288" t="s">
        <v>2358</v>
      </c>
      <c r="D144" s="288" t="s">
        <v>2359</v>
      </c>
      <c r="E144" s="291" t="s">
        <v>238</v>
      </c>
      <c r="F144" s="292">
        <v>-505290.94929999998</v>
      </c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3">
        <v>-505290.94929999998</v>
      </c>
    </row>
    <row r="145" spans="1:18">
      <c r="A145" s="287" t="s">
        <v>1142</v>
      </c>
      <c r="B145" s="288" t="s">
        <v>8930</v>
      </c>
      <c r="C145" s="288" t="s">
        <v>2360</v>
      </c>
      <c r="D145" s="288" t="s">
        <v>2361</v>
      </c>
      <c r="E145" s="287" t="s">
        <v>3</v>
      </c>
      <c r="F145" s="289">
        <v>-276749.10102</v>
      </c>
      <c r="G145" s="289"/>
      <c r="H145" s="289"/>
      <c r="I145" s="289"/>
      <c r="J145" s="289"/>
      <c r="K145" s="289"/>
      <c r="L145" s="289"/>
      <c r="M145" s="289"/>
      <c r="N145" s="289"/>
      <c r="O145" s="289"/>
      <c r="P145" s="289"/>
      <c r="Q145" s="289"/>
      <c r="R145" s="290">
        <v>-276749.10102</v>
      </c>
    </row>
    <row r="146" spans="1:18">
      <c r="A146" s="287" t="s">
        <v>1142</v>
      </c>
      <c r="B146" s="288" t="s">
        <v>8930</v>
      </c>
      <c r="C146" s="288" t="s">
        <v>2360</v>
      </c>
      <c r="D146" s="288" t="s">
        <v>2361</v>
      </c>
      <c r="E146" s="291" t="s">
        <v>238</v>
      </c>
      <c r="F146" s="292">
        <v>-276749.10102</v>
      </c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3">
        <v>-276749.10102</v>
      </c>
    </row>
    <row r="147" spans="1:18">
      <c r="A147" s="287" t="s">
        <v>1142</v>
      </c>
      <c r="B147" s="288" t="s">
        <v>8930</v>
      </c>
      <c r="C147" s="294" t="s">
        <v>238</v>
      </c>
      <c r="D147" s="295"/>
      <c r="E147" s="296"/>
      <c r="F147" s="292">
        <v>-276749.10102</v>
      </c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3">
        <v>-276749.10102</v>
      </c>
    </row>
    <row r="148" spans="1:18">
      <c r="A148" s="287" t="s">
        <v>1143</v>
      </c>
      <c r="B148" s="288" t="s">
        <v>8931</v>
      </c>
      <c r="C148" s="288" t="s">
        <v>1200</v>
      </c>
      <c r="D148" s="288" t="s">
        <v>2362</v>
      </c>
      <c r="E148" s="287" t="s">
        <v>3</v>
      </c>
      <c r="F148" s="289">
        <v>44313.784339999998</v>
      </c>
      <c r="G148" s="289"/>
      <c r="H148" s="289"/>
      <c r="I148" s="289"/>
      <c r="J148" s="289"/>
      <c r="K148" s="289"/>
      <c r="L148" s="289"/>
      <c r="M148" s="289"/>
      <c r="N148" s="289"/>
      <c r="O148" s="289"/>
      <c r="P148" s="289"/>
      <c r="Q148" s="289"/>
      <c r="R148" s="290">
        <v>44313.784339999998</v>
      </c>
    </row>
    <row r="149" spans="1:18">
      <c r="A149" s="287" t="s">
        <v>1143</v>
      </c>
      <c r="B149" s="288" t="s">
        <v>8931</v>
      </c>
      <c r="C149" s="288" t="s">
        <v>1200</v>
      </c>
      <c r="D149" s="288" t="s">
        <v>2362</v>
      </c>
      <c r="E149" s="291" t="s">
        <v>238</v>
      </c>
      <c r="F149" s="292">
        <v>44313.784339999998</v>
      </c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3">
        <v>44313.784339999998</v>
      </c>
    </row>
    <row r="150" spans="1:18">
      <c r="A150" s="287" t="s">
        <v>1143</v>
      </c>
      <c r="B150" s="288" t="s">
        <v>8931</v>
      </c>
      <c r="C150" s="288" t="s">
        <v>4763</v>
      </c>
      <c r="D150" s="288" t="s">
        <v>4764</v>
      </c>
      <c r="E150" s="287" t="s">
        <v>3</v>
      </c>
      <c r="F150" s="289">
        <v>-3708.4237800000001</v>
      </c>
      <c r="G150" s="289"/>
      <c r="H150" s="289"/>
      <c r="I150" s="289"/>
      <c r="J150" s="289"/>
      <c r="K150" s="289"/>
      <c r="L150" s="289"/>
      <c r="M150" s="289"/>
      <c r="N150" s="289"/>
      <c r="O150" s="289"/>
      <c r="P150" s="289"/>
      <c r="Q150" s="289"/>
      <c r="R150" s="290">
        <v>-3708.4237800000001</v>
      </c>
    </row>
    <row r="151" spans="1:18">
      <c r="A151" s="287" t="s">
        <v>1143</v>
      </c>
      <c r="B151" s="288" t="s">
        <v>8931</v>
      </c>
      <c r="C151" s="288" t="s">
        <v>4763</v>
      </c>
      <c r="D151" s="288" t="s">
        <v>4764</v>
      </c>
      <c r="E151" s="291" t="s">
        <v>238</v>
      </c>
      <c r="F151" s="292">
        <v>-3708.4237800000001</v>
      </c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3">
        <v>-3708.4237800000001</v>
      </c>
    </row>
    <row r="152" spans="1:18">
      <c r="A152" s="287" t="s">
        <v>1143</v>
      </c>
      <c r="B152" s="288" t="s">
        <v>8931</v>
      </c>
      <c r="C152" s="288" t="s">
        <v>4765</v>
      </c>
      <c r="D152" s="288" t="s">
        <v>4766</v>
      </c>
      <c r="E152" s="287" t="s">
        <v>3</v>
      </c>
      <c r="F152" s="289">
        <v>3708.4237800000001</v>
      </c>
      <c r="G152" s="289"/>
      <c r="H152" s="289"/>
      <c r="I152" s="289"/>
      <c r="J152" s="289"/>
      <c r="K152" s="289"/>
      <c r="L152" s="289"/>
      <c r="M152" s="289"/>
      <c r="N152" s="289"/>
      <c r="O152" s="289"/>
      <c r="P152" s="289"/>
      <c r="Q152" s="289"/>
      <c r="R152" s="290">
        <v>3708.4237800000001</v>
      </c>
    </row>
    <row r="153" spans="1:18">
      <c r="A153" s="287" t="s">
        <v>1143</v>
      </c>
      <c r="B153" s="288" t="s">
        <v>8931</v>
      </c>
      <c r="C153" s="288" t="s">
        <v>4765</v>
      </c>
      <c r="D153" s="288" t="s">
        <v>4766</v>
      </c>
      <c r="E153" s="291" t="s">
        <v>238</v>
      </c>
      <c r="F153" s="292">
        <v>3708.4237800000001</v>
      </c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3">
        <v>3708.4237800000001</v>
      </c>
    </row>
    <row r="154" spans="1:18">
      <c r="A154" s="287" t="s">
        <v>1143</v>
      </c>
      <c r="B154" s="288" t="s">
        <v>8931</v>
      </c>
      <c r="C154" s="288" t="s">
        <v>2363</v>
      </c>
      <c r="D154" s="288" t="s">
        <v>2364</v>
      </c>
      <c r="E154" s="287" t="s">
        <v>3</v>
      </c>
      <c r="F154" s="289">
        <v>-44313.784339999998</v>
      </c>
      <c r="G154" s="289"/>
      <c r="H154" s="289"/>
      <c r="I154" s="289"/>
      <c r="J154" s="289"/>
      <c r="K154" s="289"/>
      <c r="L154" s="289"/>
      <c r="M154" s="289"/>
      <c r="N154" s="289"/>
      <c r="O154" s="289"/>
      <c r="P154" s="289"/>
      <c r="Q154" s="289"/>
      <c r="R154" s="290">
        <v>-44313.784339999998</v>
      </c>
    </row>
    <row r="155" spans="1:18">
      <c r="A155" s="287" t="s">
        <v>1143</v>
      </c>
      <c r="B155" s="288" t="s">
        <v>8931</v>
      </c>
      <c r="C155" s="288" t="s">
        <v>2363</v>
      </c>
      <c r="D155" s="288" t="s">
        <v>2364</v>
      </c>
      <c r="E155" s="291" t="s">
        <v>238</v>
      </c>
      <c r="F155" s="292">
        <v>-44313.784339999998</v>
      </c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3">
        <v>-44313.784339999998</v>
      </c>
    </row>
    <row r="156" spans="1:18">
      <c r="A156" s="287" t="s">
        <v>1143</v>
      </c>
      <c r="B156" s="288" t="s">
        <v>8931</v>
      </c>
      <c r="C156" s="288" t="s">
        <v>4767</v>
      </c>
      <c r="D156" s="288" t="s">
        <v>4768</v>
      </c>
      <c r="E156" s="287" t="s">
        <v>3</v>
      </c>
      <c r="F156" s="289">
        <v>436588.62985000003</v>
      </c>
      <c r="G156" s="289"/>
      <c r="H156" s="289"/>
      <c r="I156" s="289"/>
      <c r="J156" s="289"/>
      <c r="K156" s="289"/>
      <c r="L156" s="289"/>
      <c r="M156" s="289"/>
      <c r="N156" s="289"/>
      <c r="O156" s="289"/>
      <c r="P156" s="289"/>
      <c r="Q156" s="289"/>
      <c r="R156" s="290">
        <v>436588.62985000003</v>
      </c>
    </row>
    <row r="157" spans="1:18">
      <c r="A157" s="287" t="s">
        <v>1143</v>
      </c>
      <c r="B157" s="288" t="s">
        <v>8931</v>
      </c>
      <c r="C157" s="288" t="s">
        <v>4767</v>
      </c>
      <c r="D157" s="288" t="s">
        <v>4768</v>
      </c>
      <c r="E157" s="291" t="s">
        <v>238</v>
      </c>
      <c r="F157" s="292">
        <v>436588.62985000003</v>
      </c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3">
        <v>436588.62985000003</v>
      </c>
    </row>
    <row r="158" spans="1:18">
      <c r="A158" s="287" t="s">
        <v>1143</v>
      </c>
      <c r="B158" s="288" t="s">
        <v>8931</v>
      </c>
      <c r="C158" s="288" t="s">
        <v>4769</v>
      </c>
      <c r="D158" s="288" t="s">
        <v>4770</v>
      </c>
      <c r="E158" s="287" t="s">
        <v>3</v>
      </c>
      <c r="F158" s="289">
        <v>-436588.62985000003</v>
      </c>
      <c r="G158" s="289"/>
      <c r="H158" s="289"/>
      <c r="I158" s="289"/>
      <c r="J158" s="289"/>
      <c r="K158" s="289"/>
      <c r="L158" s="289"/>
      <c r="M158" s="289"/>
      <c r="N158" s="289"/>
      <c r="O158" s="289"/>
      <c r="P158" s="289"/>
      <c r="Q158" s="289"/>
      <c r="R158" s="290">
        <v>-436588.62985000003</v>
      </c>
    </row>
    <row r="159" spans="1:18">
      <c r="A159" s="287" t="s">
        <v>1143</v>
      </c>
      <c r="B159" s="288" t="s">
        <v>8931</v>
      </c>
      <c r="C159" s="288" t="s">
        <v>4769</v>
      </c>
      <c r="D159" s="288" t="s">
        <v>4770</v>
      </c>
      <c r="E159" s="291" t="s">
        <v>238</v>
      </c>
      <c r="F159" s="292">
        <v>-436588.62985000003</v>
      </c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3">
        <v>-436588.62985000003</v>
      </c>
    </row>
    <row r="160" spans="1:18">
      <c r="A160" s="287" t="s">
        <v>1143</v>
      </c>
      <c r="B160" s="288" t="s">
        <v>8931</v>
      </c>
      <c r="C160" s="294" t="s">
        <v>238</v>
      </c>
      <c r="D160" s="295"/>
      <c r="E160" s="296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3"/>
    </row>
    <row r="161" spans="1:18">
      <c r="A161" s="287" t="s">
        <v>1144</v>
      </c>
      <c r="B161" s="288" t="s">
        <v>8932</v>
      </c>
      <c r="C161" s="288" t="s">
        <v>8887</v>
      </c>
      <c r="D161" s="288" t="s">
        <v>8888</v>
      </c>
      <c r="E161" s="287" t="s">
        <v>3</v>
      </c>
      <c r="F161" s="289">
        <v>-557.32204999999999</v>
      </c>
      <c r="G161" s="289"/>
      <c r="H161" s="289"/>
      <c r="I161" s="289"/>
      <c r="J161" s="289"/>
      <c r="K161" s="289"/>
      <c r="L161" s="289"/>
      <c r="M161" s="289"/>
      <c r="N161" s="289"/>
      <c r="O161" s="289"/>
      <c r="P161" s="289"/>
      <c r="Q161" s="289"/>
      <c r="R161" s="290">
        <v>-557.32204999999999</v>
      </c>
    </row>
    <row r="162" spans="1:18">
      <c r="A162" s="287" t="s">
        <v>1144</v>
      </c>
      <c r="B162" s="288" t="s">
        <v>8932</v>
      </c>
      <c r="C162" s="288" t="s">
        <v>8887</v>
      </c>
      <c r="D162" s="288" t="s">
        <v>8888</v>
      </c>
      <c r="E162" s="291" t="s">
        <v>238</v>
      </c>
      <c r="F162" s="292">
        <v>-557.32204999999999</v>
      </c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3">
        <v>-557.32204999999999</v>
      </c>
    </row>
    <row r="163" spans="1:18">
      <c r="A163" s="287" t="s">
        <v>1144</v>
      </c>
      <c r="B163" s="288" t="s">
        <v>8932</v>
      </c>
      <c r="C163" s="288" t="s">
        <v>4771</v>
      </c>
      <c r="D163" s="288" t="s">
        <v>4772</v>
      </c>
      <c r="E163" s="287" t="s">
        <v>3</v>
      </c>
      <c r="F163" s="289">
        <v>-68.558670000000006</v>
      </c>
      <c r="G163" s="289"/>
      <c r="H163" s="289"/>
      <c r="I163" s="289"/>
      <c r="J163" s="289"/>
      <c r="K163" s="289"/>
      <c r="L163" s="289"/>
      <c r="M163" s="289"/>
      <c r="N163" s="289"/>
      <c r="O163" s="289"/>
      <c r="P163" s="289"/>
      <c r="Q163" s="289"/>
      <c r="R163" s="290">
        <v>-68.558670000000006</v>
      </c>
    </row>
    <row r="164" spans="1:18">
      <c r="A164" s="287" t="s">
        <v>1144</v>
      </c>
      <c r="B164" s="288" t="s">
        <v>8932</v>
      </c>
      <c r="C164" s="288" t="s">
        <v>4771</v>
      </c>
      <c r="D164" s="288" t="s">
        <v>4772</v>
      </c>
      <c r="E164" s="291" t="s">
        <v>238</v>
      </c>
      <c r="F164" s="292">
        <v>-68.558670000000006</v>
      </c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3">
        <v>-68.558670000000006</v>
      </c>
    </row>
    <row r="165" spans="1:18">
      <c r="A165" s="287" t="s">
        <v>1144</v>
      </c>
      <c r="B165" s="288" t="s">
        <v>8932</v>
      </c>
      <c r="C165" s="288" t="s">
        <v>4773</v>
      </c>
      <c r="D165" s="288" t="s">
        <v>2372</v>
      </c>
      <c r="E165" s="287" t="s">
        <v>3</v>
      </c>
      <c r="F165" s="289">
        <v>-129.99099000000001</v>
      </c>
      <c r="G165" s="289"/>
      <c r="H165" s="289"/>
      <c r="I165" s="289"/>
      <c r="J165" s="289"/>
      <c r="K165" s="289"/>
      <c r="L165" s="289"/>
      <c r="M165" s="289"/>
      <c r="N165" s="289"/>
      <c r="O165" s="289"/>
      <c r="P165" s="289"/>
      <c r="Q165" s="289"/>
      <c r="R165" s="290">
        <v>-129.99099000000001</v>
      </c>
    </row>
    <row r="166" spans="1:18">
      <c r="A166" s="287" t="s">
        <v>1144</v>
      </c>
      <c r="B166" s="288" t="s">
        <v>8932</v>
      </c>
      <c r="C166" s="288" t="s">
        <v>4773</v>
      </c>
      <c r="D166" s="288" t="s">
        <v>2372</v>
      </c>
      <c r="E166" s="291" t="s">
        <v>238</v>
      </c>
      <c r="F166" s="292">
        <v>-129.99099000000001</v>
      </c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3">
        <v>-129.99099000000001</v>
      </c>
    </row>
    <row r="167" spans="1:18">
      <c r="A167" s="287" t="s">
        <v>1144</v>
      </c>
      <c r="B167" s="288" t="s">
        <v>8932</v>
      </c>
      <c r="C167" s="288" t="s">
        <v>8894</v>
      </c>
      <c r="D167" s="288" t="s">
        <v>8895</v>
      </c>
      <c r="E167" s="287" t="s">
        <v>3</v>
      </c>
      <c r="F167" s="289">
        <v>-120.28832</v>
      </c>
      <c r="G167" s="289"/>
      <c r="H167" s="289"/>
      <c r="I167" s="289"/>
      <c r="J167" s="289"/>
      <c r="K167" s="289"/>
      <c r="L167" s="289"/>
      <c r="M167" s="289"/>
      <c r="N167" s="289"/>
      <c r="O167" s="289"/>
      <c r="P167" s="289"/>
      <c r="Q167" s="289"/>
      <c r="R167" s="290">
        <v>-120.28832</v>
      </c>
    </row>
    <row r="168" spans="1:18">
      <c r="A168" s="287" t="s">
        <v>1144</v>
      </c>
      <c r="B168" s="288" t="s">
        <v>8932</v>
      </c>
      <c r="C168" s="288" t="s">
        <v>8894</v>
      </c>
      <c r="D168" s="288" t="s">
        <v>8895</v>
      </c>
      <c r="E168" s="291" t="s">
        <v>238</v>
      </c>
      <c r="F168" s="292">
        <v>-120.28832</v>
      </c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3">
        <v>-120.28832</v>
      </c>
    </row>
    <row r="169" spans="1:18">
      <c r="A169" s="287" t="s">
        <v>1144</v>
      </c>
      <c r="B169" s="288" t="s">
        <v>8932</v>
      </c>
      <c r="C169" s="288" t="s">
        <v>4774</v>
      </c>
      <c r="D169" s="288" t="s">
        <v>4775</v>
      </c>
      <c r="E169" s="287" t="s">
        <v>3</v>
      </c>
      <c r="F169" s="289">
        <v>-509.93524000000002</v>
      </c>
      <c r="G169" s="289"/>
      <c r="H169" s="289"/>
      <c r="I169" s="289"/>
      <c r="J169" s="289"/>
      <c r="K169" s="289"/>
      <c r="L169" s="289"/>
      <c r="M169" s="289"/>
      <c r="N169" s="289"/>
      <c r="O169" s="289"/>
      <c r="P169" s="289"/>
      <c r="Q169" s="289"/>
      <c r="R169" s="290">
        <v>-509.93524000000002</v>
      </c>
    </row>
    <row r="170" spans="1:18">
      <c r="A170" s="287" t="s">
        <v>1144</v>
      </c>
      <c r="B170" s="288" t="s">
        <v>8932</v>
      </c>
      <c r="C170" s="288" t="s">
        <v>4774</v>
      </c>
      <c r="D170" s="288" t="s">
        <v>4775</v>
      </c>
      <c r="E170" s="291" t="s">
        <v>238</v>
      </c>
      <c r="F170" s="292">
        <v>-509.93524000000002</v>
      </c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3">
        <v>-509.93524000000002</v>
      </c>
    </row>
    <row r="171" spans="1:18">
      <c r="A171" s="287" t="s">
        <v>1144</v>
      </c>
      <c r="B171" s="288" t="s">
        <v>8932</v>
      </c>
      <c r="C171" s="288" t="s">
        <v>2365</v>
      </c>
      <c r="D171" s="288" t="s">
        <v>2366</v>
      </c>
      <c r="E171" s="287" t="s">
        <v>3</v>
      </c>
      <c r="F171" s="289">
        <v>-19485.661800000002</v>
      </c>
      <c r="G171" s="289"/>
      <c r="H171" s="289"/>
      <c r="I171" s="289"/>
      <c r="J171" s="289"/>
      <c r="K171" s="289"/>
      <c r="L171" s="289"/>
      <c r="M171" s="289"/>
      <c r="N171" s="289"/>
      <c r="O171" s="289"/>
      <c r="P171" s="289"/>
      <c r="Q171" s="289"/>
      <c r="R171" s="290">
        <v>-19485.661800000002</v>
      </c>
    </row>
    <row r="172" spans="1:18">
      <c r="A172" s="287" t="s">
        <v>1144</v>
      </c>
      <c r="B172" s="288" t="s">
        <v>8932</v>
      </c>
      <c r="C172" s="288" t="s">
        <v>2365</v>
      </c>
      <c r="D172" s="288" t="s">
        <v>2366</v>
      </c>
      <c r="E172" s="291" t="s">
        <v>238</v>
      </c>
      <c r="F172" s="292">
        <v>-19485.661800000002</v>
      </c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3">
        <v>-19485.661800000002</v>
      </c>
    </row>
    <row r="173" spans="1:18">
      <c r="A173" s="287" t="s">
        <v>1144</v>
      </c>
      <c r="B173" s="288" t="s">
        <v>8932</v>
      </c>
      <c r="C173" s="288" t="s">
        <v>2367</v>
      </c>
      <c r="D173" s="288" t="s">
        <v>2368</v>
      </c>
      <c r="E173" s="287" t="s">
        <v>3</v>
      </c>
      <c r="F173" s="289">
        <v>-32416.108370000002</v>
      </c>
      <c r="G173" s="289"/>
      <c r="H173" s="289"/>
      <c r="I173" s="289"/>
      <c r="J173" s="289"/>
      <c r="K173" s="289"/>
      <c r="L173" s="289"/>
      <c r="M173" s="289"/>
      <c r="N173" s="289"/>
      <c r="O173" s="289"/>
      <c r="P173" s="289"/>
      <c r="Q173" s="289"/>
      <c r="R173" s="290">
        <v>-32416.108370000002</v>
      </c>
    </row>
    <row r="174" spans="1:18">
      <c r="A174" s="287" t="s">
        <v>1144</v>
      </c>
      <c r="B174" s="288" t="s">
        <v>8932</v>
      </c>
      <c r="C174" s="288" t="s">
        <v>2367</v>
      </c>
      <c r="D174" s="288" t="s">
        <v>2368</v>
      </c>
      <c r="E174" s="291" t="s">
        <v>238</v>
      </c>
      <c r="F174" s="292">
        <v>-32416.108370000002</v>
      </c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3">
        <v>-32416.108370000002</v>
      </c>
    </row>
    <row r="175" spans="1:18">
      <c r="A175" s="287" t="s">
        <v>1144</v>
      </c>
      <c r="B175" s="288" t="s">
        <v>8932</v>
      </c>
      <c r="C175" s="288" t="s">
        <v>2369</v>
      </c>
      <c r="D175" s="288" t="s">
        <v>2370</v>
      </c>
      <c r="E175" s="287" t="s">
        <v>3</v>
      </c>
      <c r="F175" s="289">
        <v>-46685.345730000001</v>
      </c>
      <c r="G175" s="289"/>
      <c r="H175" s="289"/>
      <c r="I175" s="289"/>
      <c r="J175" s="289"/>
      <c r="K175" s="289"/>
      <c r="L175" s="289"/>
      <c r="M175" s="289"/>
      <c r="N175" s="289"/>
      <c r="O175" s="289"/>
      <c r="P175" s="289"/>
      <c r="Q175" s="289"/>
      <c r="R175" s="290">
        <v>-46685.345730000001</v>
      </c>
    </row>
    <row r="176" spans="1:18">
      <c r="A176" s="287" t="s">
        <v>1144</v>
      </c>
      <c r="B176" s="288" t="s">
        <v>8932</v>
      </c>
      <c r="C176" s="288" t="s">
        <v>2369</v>
      </c>
      <c r="D176" s="288" t="s">
        <v>2370</v>
      </c>
      <c r="E176" s="291" t="s">
        <v>238</v>
      </c>
      <c r="F176" s="292">
        <v>-46685.345730000001</v>
      </c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3">
        <v>-46685.345730000001</v>
      </c>
    </row>
    <row r="177" spans="1:18">
      <c r="A177" s="287" t="s">
        <v>1144</v>
      </c>
      <c r="B177" s="288" t="s">
        <v>8932</v>
      </c>
      <c r="C177" s="288" t="s">
        <v>8903</v>
      </c>
      <c r="D177" s="288" t="s">
        <v>8904</v>
      </c>
      <c r="E177" s="287" t="s">
        <v>3</v>
      </c>
      <c r="F177" s="289">
        <v>-31.23875</v>
      </c>
      <c r="G177" s="289"/>
      <c r="H177" s="289"/>
      <c r="I177" s="289"/>
      <c r="J177" s="289"/>
      <c r="K177" s="289"/>
      <c r="L177" s="289"/>
      <c r="M177" s="289"/>
      <c r="N177" s="289"/>
      <c r="O177" s="289"/>
      <c r="P177" s="289"/>
      <c r="Q177" s="289"/>
      <c r="R177" s="290">
        <v>-31.23875</v>
      </c>
    </row>
    <row r="178" spans="1:18">
      <c r="A178" s="287" t="s">
        <v>1144</v>
      </c>
      <c r="B178" s="288" t="s">
        <v>8932</v>
      </c>
      <c r="C178" s="288" t="s">
        <v>8903</v>
      </c>
      <c r="D178" s="288" t="s">
        <v>8904</v>
      </c>
      <c r="E178" s="291" t="s">
        <v>238</v>
      </c>
      <c r="F178" s="292">
        <v>-31.23875</v>
      </c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3">
        <v>-31.23875</v>
      </c>
    </row>
    <row r="179" spans="1:18">
      <c r="A179" s="287" t="s">
        <v>1144</v>
      </c>
      <c r="B179" s="288" t="s">
        <v>8932</v>
      </c>
      <c r="C179" s="288" t="s">
        <v>2373</v>
      </c>
      <c r="D179" s="288" t="s">
        <v>2374</v>
      </c>
      <c r="E179" s="287" t="s">
        <v>3</v>
      </c>
      <c r="F179" s="289">
        <v>-169267.91536000001</v>
      </c>
      <c r="G179" s="289"/>
      <c r="H179" s="289"/>
      <c r="I179" s="289"/>
      <c r="J179" s="289"/>
      <c r="K179" s="289"/>
      <c r="L179" s="289"/>
      <c r="M179" s="289"/>
      <c r="N179" s="289"/>
      <c r="O179" s="289"/>
      <c r="P179" s="289"/>
      <c r="Q179" s="289"/>
      <c r="R179" s="290">
        <v>-169267.91536000001</v>
      </c>
    </row>
    <row r="180" spans="1:18">
      <c r="A180" s="287" t="s">
        <v>1144</v>
      </c>
      <c r="B180" s="288" t="s">
        <v>8932</v>
      </c>
      <c r="C180" s="288" t="s">
        <v>2373</v>
      </c>
      <c r="D180" s="288" t="s">
        <v>2374</v>
      </c>
      <c r="E180" s="291" t="s">
        <v>238</v>
      </c>
      <c r="F180" s="292">
        <v>-169267.91536000001</v>
      </c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3">
        <v>-169267.91536000001</v>
      </c>
    </row>
    <row r="181" spans="1:18">
      <c r="A181" s="287" t="s">
        <v>1144</v>
      </c>
      <c r="B181" s="288" t="s">
        <v>8932</v>
      </c>
      <c r="C181" s="288" t="s">
        <v>2376</v>
      </c>
      <c r="D181" s="288" t="s">
        <v>2377</v>
      </c>
      <c r="E181" s="287" t="s">
        <v>3</v>
      </c>
      <c r="F181" s="289">
        <v>-49.9482</v>
      </c>
      <c r="G181" s="289"/>
      <c r="H181" s="289"/>
      <c r="I181" s="289"/>
      <c r="J181" s="289"/>
      <c r="K181" s="289"/>
      <c r="L181" s="289"/>
      <c r="M181" s="289"/>
      <c r="N181" s="289"/>
      <c r="O181" s="289"/>
      <c r="P181" s="289"/>
      <c r="Q181" s="289"/>
      <c r="R181" s="290">
        <v>-49.9482</v>
      </c>
    </row>
    <row r="182" spans="1:18">
      <c r="A182" s="287" t="s">
        <v>1144</v>
      </c>
      <c r="B182" s="288" t="s">
        <v>8932</v>
      </c>
      <c r="C182" s="288" t="s">
        <v>2376</v>
      </c>
      <c r="D182" s="288" t="s">
        <v>2377</v>
      </c>
      <c r="E182" s="291" t="s">
        <v>238</v>
      </c>
      <c r="F182" s="292">
        <v>-49.9482</v>
      </c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3">
        <v>-49.9482</v>
      </c>
    </row>
    <row r="183" spans="1:18">
      <c r="A183" s="287" t="s">
        <v>1144</v>
      </c>
      <c r="B183" s="288" t="s">
        <v>8932</v>
      </c>
      <c r="C183" s="288" t="s">
        <v>3131</v>
      </c>
      <c r="D183" s="288" t="s">
        <v>3132</v>
      </c>
      <c r="E183" s="287" t="s">
        <v>3</v>
      </c>
      <c r="F183" s="289">
        <v>-3173.2524100000001</v>
      </c>
      <c r="G183" s="289"/>
      <c r="H183" s="289"/>
      <c r="I183" s="289"/>
      <c r="J183" s="289"/>
      <c r="K183" s="289"/>
      <c r="L183" s="289"/>
      <c r="M183" s="289"/>
      <c r="N183" s="289"/>
      <c r="O183" s="289"/>
      <c r="P183" s="289"/>
      <c r="Q183" s="289"/>
      <c r="R183" s="290">
        <v>-3173.2524100000001</v>
      </c>
    </row>
    <row r="184" spans="1:18">
      <c r="A184" s="287" t="s">
        <v>1144</v>
      </c>
      <c r="B184" s="288" t="s">
        <v>8932</v>
      </c>
      <c r="C184" s="288" t="s">
        <v>3131</v>
      </c>
      <c r="D184" s="288" t="s">
        <v>3132</v>
      </c>
      <c r="E184" s="291" t="s">
        <v>238</v>
      </c>
      <c r="F184" s="292">
        <v>-3173.2524100000001</v>
      </c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3">
        <v>-3173.2524100000001</v>
      </c>
    </row>
    <row r="185" spans="1:18">
      <c r="A185" s="287" t="s">
        <v>1144</v>
      </c>
      <c r="B185" s="288" t="s">
        <v>8932</v>
      </c>
      <c r="C185" s="288" t="s">
        <v>3133</v>
      </c>
      <c r="D185" s="288" t="s">
        <v>3134</v>
      </c>
      <c r="E185" s="287" t="s">
        <v>3</v>
      </c>
      <c r="F185" s="289">
        <v>-90.890569999999997</v>
      </c>
      <c r="G185" s="289"/>
      <c r="H185" s="289"/>
      <c r="I185" s="289"/>
      <c r="J185" s="289"/>
      <c r="K185" s="289"/>
      <c r="L185" s="289"/>
      <c r="M185" s="289"/>
      <c r="N185" s="289"/>
      <c r="O185" s="289"/>
      <c r="P185" s="289"/>
      <c r="Q185" s="289"/>
      <c r="R185" s="290">
        <v>-90.890569999999997</v>
      </c>
    </row>
    <row r="186" spans="1:18">
      <c r="A186" s="287" t="s">
        <v>1144</v>
      </c>
      <c r="B186" s="288" t="s">
        <v>8932</v>
      </c>
      <c r="C186" s="288" t="s">
        <v>3133</v>
      </c>
      <c r="D186" s="288" t="s">
        <v>3134</v>
      </c>
      <c r="E186" s="291" t="s">
        <v>238</v>
      </c>
      <c r="F186" s="292">
        <v>-90.890569999999997</v>
      </c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3">
        <v>-90.890569999999997</v>
      </c>
    </row>
    <row r="187" spans="1:18">
      <c r="A187" s="287" t="s">
        <v>1144</v>
      </c>
      <c r="B187" s="288" t="s">
        <v>8932</v>
      </c>
      <c r="C187" s="288" t="s">
        <v>8907</v>
      </c>
      <c r="D187" s="288" t="s">
        <v>8908</v>
      </c>
      <c r="E187" s="287" t="s">
        <v>3</v>
      </c>
      <c r="F187" s="289">
        <v>-9.8059999999999992</v>
      </c>
      <c r="G187" s="289"/>
      <c r="H187" s="289"/>
      <c r="I187" s="289"/>
      <c r="J187" s="289"/>
      <c r="K187" s="289"/>
      <c r="L187" s="289"/>
      <c r="M187" s="289"/>
      <c r="N187" s="289"/>
      <c r="O187" s="289"/>
      <c r="P187" s="289"/>
      <c r="Q187" s="289"/>
      <c r="R187" s="290">
        <v>-9.8059999999999992</v>
      </c>
    </row>
    <row r="188" spans="1:18">
      <c r="A188" s="287" t="s">
        <v>1144</v>
      </c>
      <c r="B188" s="288" t="s">
        <v>8932</v>
      </c>
      <c r="C188" s="288" t="s">
        <v>8907</v>
      </c>
      <c r="D188" s="288" t="s">
        <v>8908</v>
      </c>
      <c r="E188" s="291" t="s">
        <v>238</v>
      </c>
      <c r="F188" s="292">
        <v>-9.8059999999999992</v>
      </c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3">
        <v>-9.8059999999999992</v>
      </c>
    </row>
    <row r="189" spans="1:18">
      <c r="A189" s="287" t="s">
        <v>1144</v>
      </c>
      <c r="B189" s="288" t="s">
        <v>8932</v>
      </c>
      <c r="C189" s="294" t="s">
        <v>238</v>
      </c>
      <c r="D189" s="295"/>
      <c r="E189" s="296"/>
      <c r="F189" s="292">
        <v>-272596.26246</v>
      </c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3">
        <v>-272596.26246</v>
      </c>
    </row>
    <row r="190" spans="1:18">
      <c r="A190" s="287" t="s">
        <v>1145</v>
      </c>
      <c r="B190" s="288" t="s">
        <v>8933</v>
      </c>
      <c r="C190" s="288" t="s">
        <v>2378</v>
      </c>
      <c r="D190" s="288" t="s">
        <v>2379</v>
      </c>
      <c r="E190" s="287" t="s">
        <v>3</v>
      </c>
      <c r="F190" s="289">
        <v>1.0000000000000001E-5</v>
      </c>
      <c r="G190" s="289"/>
      <c r="H190" s="289"/>
      <c r="I190" s="289"/>
      <c r="J190" s="289"/>
      <c r="K190" s="289"/>
      <c r="L190" s="289"/>
      <c r="M190" s="289"/>
      <c r="N190" s="289"/>
      <c r="O190" s="289"/>
      <c r="P190" s="289"/>
      <c r="Q190" s="289"/>
      <c r="R190" s="290">
        <v>1.0000000000000001E-5</v>
      </c>
    </row>
    <row r="191" spans="1:18">
      <c r="A191" s="287" t="s">
        <v>1145</v>
      </c>
      <c r="B191" s="288" t="s">
        <v>8933</v>
      </c>
      <c r="C191" s="288" t="s">
        <v>2378</v>
      </c>
      <c r="D191" s="288" t="s">
        <v>2379</v>
      </c>
      <c r="E191" s="291" t="s">
        <v>238</v>
      </c>
      <c r="F191" s="292">
        <v>1.0000000000000001E-5</v>
      </c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3">
        <v>1.0000000000000001E-5</v>
      </c>
    </row>
    <row r="192" spans="1:18">
      <c r="A192" s="287" t="s">
        <v>1145</v>
      </c>
      <c r="B192" s="288" t="s">
        <v>8933</v>
      </c>
      <c r="C192" s="288" t="s">
        <v>3135</v>
      </c>
      <c r="D192" s="288" t="s">
        <v>3136</v>
      </c>
      <c r="E192" s="287" t="s">
        <v>3</v>
      </c>
      <c r="F192" s="289">
        <v>-293.21949999999998</v>
      </c>
      <c r="G192" s="289"/>
      <c r="H192" s="289"/>
      <c r="I192" s="289"/>
      <c r="J192" s="289"/>
      <c r="K192" s="289"/>
      <c r="L192" s="289"/>
      <c r="M192" s="289"/>
      <c r="N192" s="289"/>
      <c r="O192" s="289"/>
      <c r="P192" s="289"/>
      <c r="Q192" s="289"/>
      <c r="R192" s="290">
        <v>-293.21949999999998</v>
      </c>
    </row>
    <row r="193" spans="1:18">
      <c r="A193" s="287" t="s">
        <v>1145</v>
      </c>
      <c r="B193" s="288" t="s">
        <v>8933</v>
      </c>
      <c r="C193" s="288" t="s">
        <v>3135</v>
      </c>
      <c r="D193" s="288" t="s">
        <v>3136</v>
      </c>
      <c r="E193" s="291" t="s">
        <v>238</v>
      </c>
      <c r="F193" s="292">
        <v>-293.21949999999998</v>
      </c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3">
        <v>-293.21949999999998</v>
      </c>
    </row>
    <row r="194" spans="1:18">
      <c r="A194" s="287" t="s">
        <v>1145</v>
      </c>
      <c r="B194" s="288" t="s">
        <v>8933</v>
      </c>
      <c r="C194" s="294" t="s">
        <v>238</v>
      </c>
      <c r="D194" s="295"/>
      <c r="E194" s="296"/>
      <c r="F194" s="292">
        <v>-293.21949000000001</v>
      </c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3">
        <v>-293.21949000000001</v>
      </c>
    </row>
    <row r="195" spans="1:18">
      <c r="A195" s="297" t="s">
        <v>249</v>
      </c>
      <c r="B195" s="298"/>
      <c r="C195" s="298"/>
      <c r="D195" s="298"/>
      <c r="E195" s="299"/>
      <c r="F195" s="300">
        <v>-311767.36679</v>
      </c>
      <c r="G195" s="300"/>
      <c r="H195" s="300"/>
      <c r="I195" s="300"/>
      <c r="J195" s="300"/>
      <c r="K195" s="300"/>
      <c r="L195" s="300"/>
      <c r="M195" s="300"/>
      <c r="N195" s="300"/>
      <c r="O195" s="300"/>
      <c r="P195" s="300"/>
      <c r="Q195" s="300"/>
      <c r="R195" s="301">
        <v>-311767.36679</v>
      </c>
    </row>
  </sheetData>
  <pageMargins left="0.7" right="0.7" top="0.75" bottom="0.75" header="0.3" footer="0.3"/>
  <customProperties>
    <customPr name="_pios_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S38"/>
  <sheetViews>
    <sheetView workbookViewId="0">
      <selection sqref="A1:S56"/>
    </sheetView>
  </sheetViews>
  <sheetFormatPr defaultRowHeight="12.75"/>
  <sheetData>
    <row r="1" spans="1:19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  <c r="S1" s="234"/>
    </row>
    <row r="2" spans="1:19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</row>
    <row r="3" spans="1:19" ht="15">
      <c r="A3" s="237" t="s">
        <v>5200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  <c r="S3" s="278"/>
    </row>
    <row r="4" spans="1:19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</row>
    <row r="5" spans="1:19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</row>
    <row r="6" spans="1:19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  <c r="S6" s="234"/>
    </row>
    <row r="7" spans="1:19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  <c r="S7" s="234"/>
    </row>
    <row r="8" spans="1:19">
      <c r="A8" s="279" t="s">
        <v>5239</v>
      </c>
      <c r="B8" s="281" t="s">
        <v>205</v>
      </c>
      <c r="C8" s="279" t="s">
        <v>206</v>
      </c>
      <c r="D8" s="282">
        <v>42138.75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</row>
    <row r="9" spans="1:19">
      <c r="A9" s="279" t="s">
        <v>5240</v>
      </c>
      <c r="B9" s="283">
        <v>42139.618669490737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</row>
    <row r="10" spans="1:19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  <c r="S10" s="234"/>
    </row>
    <row r="11" spans="1:19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  <c r="S11" s="280"/>
    </row>
    <row r="12" spans="1:19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  <c r="S12" s="280"/>
    </row>
    <row r="13" spans="1:19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9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</row>
    <row r="15" spans="1:19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</row>
    <row r="16" spans="1:19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</row>
    <row r="17" spans="1:19">
      <c r="B17" t="s">
        <v>2385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</row>
    <row r="18" spans="1:19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</row>
    <row r="19" spans="1:19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  <c r="S19" s="280"/>
    </row>
    <row r="20" spans="1:19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  <c r="S20" s="280"/>
    </row>
    <row r="21" spans="1:19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9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</row>
    <row r="23" spans="1:19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  <c r="S23" s="280"/>
    </row>
    <row r="24" spans="1:19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</row>
    <row r="25" spans="1:19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0"/>
    </row>
    <row r="26" spans="1:19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  <c r="S26" s="280"/>
    </row>
    <row r="27" spans="1:19">
      <c r="A27" s="279" t="s">
        <v>215</v>
      </c>
      <c r="B27" s="281" t="s">
        <v>3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0"/>
    </row>
    <row r="28" spans="1:19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  <c r="S28" s="280"/>
    </row>
    <row r="29" spans="1:19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  <c r="S29" s="280"/>
    </row>
    <row r="30" spans="1:19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0"/>
    </row>
    <row r="31" spans="1:19">
      <c r="A31" s="279" t="s">
        <v>220</v>
      </c>
      <c r="B31" s="281" t="s">
        <v>5244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  <c r="S31" s="280"/>
    </row>
    <row r="32" spans="1:19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1132</v>
      </c>
      <c r="B35" s="288" t="s">
        <v>8945</v>
      </c>
      <c r="C35" s="288" t="s">
        <v>2386</v>
      </c>
      <c r="D35" s="288" t="s">
        <v>2387</v>
      </c>
      <c r="E35" s="287" t="s">
        <v>3</v>
      </c>
      <c r="F35" s="289">
        <v>0.74231000000000003</v>
      </c>
      <c r="G35" s="289"/>
      <c r="H35" s="289"/>
      <c r="I35" s="289"/>
      <c r="J35" s="289"/>
      <c r="K35" s="289"/>
      <c r="L35" s="289"/>
      <c r="M35" s="289"/>
      <c r="N35" s="289"/>
      <c r="O35" s="289"/>
      <c r="P35" s="289"/>
      <c r="Q35" s="289"/>
      <c r="R35" s="290">
        <v>0.74231000000000003</v>
      </c>
    </row>
    <row r="36" spans="1:18">
      <c r="A36" s="287" t="s">
        <v>1132</v>
      </c>
      <c r="B36" s="288" t="s">
        <v>8945</v>
      </c>
      <c r="C36" s="288" t="s">
        <v>2386</v>
      </c>
      <c r="D36" s="288" t="s">
        <v>2387</v>
      </c>
      <c r="E36" s="291" t="s">
        <v>238</v>
      </c>
      <c r="F36" s="292">
        <v>0.74231000000000003</v>
      </c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3">
        <v>0.74231000000000003</v>
      </c>
    </row>
    <row r="37" spans="1:18">
      <c r="A37" s="287" t="s">
        <v>1132</v>
      </c>
      <c r="B37" s="288" t="s">
        <v>8945</v>
      </c>
      <c r="C37" s="294" t="s">
        <v>238</v>
      </c>
      <c r="D37" s="295"/>
      <c r="E37" s="296"/>
      <c r="F37" s="292">
        <v>0.74231000000000003</v>
      </c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3">
        <v>0.74231000000000003</v>
      </c>
    </row>
    <row r="38" spans="1:18">
      <c r="A38" s="297" t="s">
        <v>249</v>
      </c>
      <c r="B38" s="298"/>
      <c r="C38" s="298"/>
      <c r="D38" s="298"/>
      <c r="E38" s="299"/>
      <c r="F38" s="300">
        <v>0.74231000000000003</v>
      </c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1">
        <v>0.74231000000000003</v>
      </c>
    </row>
  </sheetData>
  <pageMargins left="0.7" right="0.7" top="0.75" bottom="0.75" header="0.3" footer="0.3"/>
  <customProperties>
    <customPr name="_pios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X183"/>
  <sheetViews>
    <sheetView tabSelected="1" zoomScale="80" zoomScaleNormal="80" workbookViewId="0">
      <pane ySplit="4" topLeftCell="A5" activePane="bottomLeft" state="frozen"/>
      <selection activeCell="F55" sqref="F55"/>
      <selection pane="bottomLeft" activeCell="H183" sqref="H183"/>
    </sheetView>
  </sheetViews>
  <sheetFormatPr defaultRowHeight="12.75" outlineLevelRow="1"/>
  <cols>
    <col min="1" max="1" width="14.28515625" style="1" customWidth="1"/>
    <col min="2" max="2" width="74.140625" bestFit="1" customWidth="1"/>
    <col min="3" max="3" width="10.7109375" style="2" customWidth="1"/>
    <col min="4" max="4" width="21.42578125" customWidth="1"/>
    <col min="5" max="5" width="22.85546875" customWidth="1"/>
    <col min="6" max="8" width="21.5703125" style="12" customWidth="1"/>
    <col min="9" max="9" width="45.7109375" style="212" bestFit="1" customWidth="1"/>
    <col min="10" max="10" width="13.85546875" style="24" bestFit="1" customWidth="1"/>
    <col min="11" max="11" width="15.85546875" style="24" bestFit="1" customWidth="1"/>
    <col min="12" max="16" width="17" style="24" customWidth="1"/>
  </cols>
  <sheetData>
    <row r="1" spans="1:16" ht="18">
      <c r="A1" s="199" t="s">
        <v>5233</v>
      </c>
    </row>
    <row r="3" spans="1:16" s="4" customFormat="1">
      <c r="A3" s="200"/>
      <c r="C3" s="201"/>
      <c r="D3" s="202"/>
      <c r="E3" s="202"/>
      <c r="F3" s="205"/>
      <c r="G3" s="213"/>
      <c r="H3" s="205"/>
      <c r="I3" s="208"/>
      <c r="J3" s="28"/>
      <c r="K3" s="28"/>
      <c r="L3" s="28"/>
      <c r="M3" s="28"/>
      <c r="N3" s="28"/>
      <c r="O3" s="28"/>
      <c r="P3" s="28"/>
    </row>
    <row r="4" spans="1:16" s="4" customFormat="1" ht="38.25">
      <c r="A4" s="8" t="s">
        <v>185</v>
      </c>
      <c r="B4" s="7" t="s">
        <v>1</v>
      </c>
      <c r="C4" s="8" t="s">
        <v>3302</v>
      </c>
      <c r="D4" s="6" t="s">
        <v>2</v>
      </c>
      <c r="E4" s="273" t="s">
        <v>5232</v>
      </c>
      <c r="F4" s="8" t="s">
        <v>3305</v>
      </c>
      <c r="G4" s="6" t="s">
        <v>2395</v>
      </c>
      <c r="H4" s="6" t="s">
        <v>5</v>
      </c>
      <c r="I4" s="8" t="s">
        <v>3306</v>
      </c>
      <c r="J4" s="25"/>
      <c r="K4" s="25"/>
      <c r="L4" s="25"/>
      <c r="M4" s="25"/>
      <c r="N4" s="25"/>
      <c r="O4" s="25"/>
      <c r="P4" s="25"/>
    </row>
    <row r="5" spans="1:16" s="4" customFormat="1" outlineLevel="1">
      <c r="A5" s="204" t="s">
        <v>23</v>
      </c>
      <c r="B5" s="11" t="s">
        <v>24</v>
      </c>
      <c r="C5" s="30">
        <v>205</v>
      </c>
      <c r="D5" s="59">
        <v>880195125</v>
      </c>
      <c r="E5" s="29"/>
      <c r="F5" s="59">
        <f>'2014 Nonutil 101'!F35*1000</f>
        <v>44887961.07</v>
      </c>
      <c r="G5" s="59">
        <f>'CY 2014 YE JAM'!I1993</f>
        <v>834044200.62000012</v>
      </c>
      <c r="H5" s="66">
        <f t="shared" ref="H5:H27" si="0">D5+E5-F5-G5</f>
        <v>1262963.3099998236</v>
      </c>
      <c r="I5" s="466" t="s">
        <v>5210</v>
      </c>
      <c r="J5" s="68"/>
      <c r="K5" s="211"/>
      <c r="L5" s="211"/>
      <c r="M5" s="211"/>
      <c r="N5" s="211"/>
      <c r="O5" s="211"/>
      <c r="P5" s="211"/>
    </row>
    <row r="6" spans="1:16" s="4" customFormat="1" outlineLevel="1">
      <c r="A6" s="204" t="s">
        <v>25</v>
      </c>
      <c r="B6" s="11" t="s">
        <v>26</v>
      </c>
      <c r="C6" s="30">
        <v>205</v>
      </c>
      <c r="D6" s="59">
        <v>6927654512</v>
      </c>
      <c r="E6" s="29"/>
      <c r="F6" s="59">
        <f>'2014 Nonutil 101'!F36*1000</f>
        <v>56579908</v>
      </c>
      <c r="G6" s="59">
        <f>'CY 2014 YE JAM'!I1449</f>
        <v>6878917388.0600004</v>
      </c>
      <c r="H6" s="66">
        <f t="shared" si="0"/>
        <v>-7842784.0600004196</v>
      </c>
      <c r="I6" s="467"/>
      <c r="J6" s="203"/>
      <c r="K6" s="203"/>
      <c r="L6" s="241"/>
      <c r="M6" s="203"/>
      <c r="N6" s="203"/>
      <c r="O6" s="203"/>
      <c r="P6" s="203"/>
    </row>
    <row r="7" spans="1:16" s="4" customFormat="1" outlineLevel="1">
      <c r="A7" s="204" t="s">
        <v>3348</v>
      </c>
      <c r="B7" s="11" t="s">
        <v>27</v>
      </c>
      <c r="C7" s="30">
        <v>205</v>
      </c>
      <c r="D7" s="59">
        <v>987478128</v>
      </c>
      <c r="E7" s="29"/>
      <c r="F7" s="59"/>
      <c r="G7" s="59">
        <f>'CY 2014 YE JAM'!I1568</f>
        <v>984579183.23000002</v>
      </c>
      <c r="H7" s="66">
        <f t="shared" si="0"/>
        <v>2898944.7699999809</v>
      </c>
      <c r="I7" s="467"/>
      <c r="J7" s="203"/>
      <c r="K7" s="203"/>
      <c r="L7" s="241"/>
      <c r="M7" s="203"/>
      <c r="N7" s="203"/>
      <c r="O7" s="203"/>
      <c r="P7" s="203"/>
    </row>
    <row r="8" spans="1:16" s="4" customFormat="1" outlineLevel="1">
      <c r="A8" s="204" t="s">
        <v>28</v>
      </c>
      <c r="B8" s="11" t="s">
        <v>29</v>
      </c>
      <c r="C8" s="30">
        <v>205</v>
      </c>
      <c r="D8" s="59">
        <v>4007465941</v>
      </c>
      <c r="E8" s="29"/>
      <c r="F8" s="59">
        <f>'2014 Nonutil 101'!F37*1000</f>
        <v>9474650.6700000018</v>
      </c>
      <c r="G8" s="59">
        <f>'CY 2014 YE JAM'!I1636</f>
        <v>3993047451.4000006</v>
      </c>
      <c r="H8" s="66">
        <f t="shared" si="0"/>
        <v>4943838.9299993515</v>
      </c>
      <c r="I8" s="467"/>
      <c r="J8" s="170"/>
      <c r="K8" s="62"/>
      <c r="L8" s="57"/>
      <c r="M8" s="57"/>
      <c r="N8" s="57"/>
      <c r="O8" s="57"/>
      <c r="P8" s="57"/>
    </row>
    <row r="9" spans="1:16" s="4" customFormat="1" outlineLevel="1">
      <c r="A9" s="204" t="s">
        <v>30</v>
      </c>
      <c r="B9" s="11" t="s">
        <v>31</v>
      </c>
      <c r="C9" s="30">
        <v>207</v>
      </c>
      <c r="D9" s="59">
        <v>5387870877</v>
      </c>
      <c r="E9" s="29"/>
      <c r="F9" s="59"/>
      <c r="G9" s="59">
        <f>'CY 2014 YE JAM'!I1714</f>
        <v>5387870876.6499996</v>
      </c>
      <c r="H9" s="66">
        <f t="shared" si="0"/>
        <v>0.35000038146972656</v>
      </c>
      <c r="I9" s="467"/>
      <c r="J9" s="28"/>
      <c r="K9" s="57"/>
      <c r="L9" s="240"/>
      <c r="M9" s="57"/>
      <c r="N9" s="57"/>
      <c r="O9" s="57"/>
      <c r="P9" s="57"/>
    </row>
    <row r="10" spans="1:16" s="205" customFormat="1" outlineLevel="1">
      <c r="A10" s="204" t="s">
        <v>32</v>
      </c>
      <c r="B10" s="11" t="s">
        <v>33</v>
      </c>
      <c r="C10" s="30">
        <v>207</v>
      </c>
      <c r="D10" s="59">
        <v>6190391726</v>
      </c>
      <c r="E10" s="29"/>
      <c r="F10" s="59">
        <f>'2014 Nonutil 101'!F38*1000</f>
        <v>1507080</v>
      </c>
      <c r="G10" s="59">
        <f>'CY 2014 YE JAM'!I1788</f>
        <v>6188884646.5599995</v>
      </c>
      <c r="H10" s="66">
        <f t="shared" si="0"/>
        <v>-0.55999946594238281</v>
      </c>
      <c r="I10" s="467"/>
      <c r="J10" s="203"/>
      <c r="K10" s="203"/>
      <c r="L10" s="203"/>
      <c r="M10" s="203"/>
      <c r="N10" s="203"/>
      <c r="O10" s="203"/>
      <c r="P10" s="203"/>
    </row>
    <row r="11" spans="1:16" s="4" customFormat="1" outlineLevel="1">
      <c r="A11" s="204" t="s">
        <v>34</v>
      </c>
      <c r="B11" s="11" t="s">
        <v>35</v>
      </c>
      <c r="C11" s="30">
        <v>207</v>
      </c>
      <c r="D11" s="59">
        <v>1445031807</v>
      </c>
      <c r="E11" s="29"/>
      <c r="F11" s="59">
        <f>'2014 Nonutil 101'!F39*1000+'2014 Nonutil 101'!F40*1000</f>
        <v>4242423.55</v>
      </c>
      <c r="G11" s="59">
        <f>'CY 2014 YE JAM'!I1945</f>
        <v>1442052346.2500002</v>
      </c>
      <c r="H11" s="66">
        <f t="shared" si="0"/>
        <v>-1262962.8000001907</v>
      </c>
      <c r="I11" s="467"/>
      <c r="J11" s="203"/>
      <c r="K11" s="203"/>
      <c r="L11" s="203"/>
      <c r="M11" s="203"/>
      <c r="N11" s="203"/>
      <c r="O11" s="203"/>
      <c r="P11" s="203"/>
    </row>
    <row r="12" spans="1:16" s="4" customFormat="1" ht="13.5" customHeight="1" outlineLevel="1">
      <c r="A12" s="204">
        <v>102</v>
      </c>
      <c r="B12" s="11" t="s">
        <v>36</v>
      </c>
      <c r="C12" s="30">
        <v>207</v>
      </c>
      <c r="D12" s="243">
        <v>0</v>
      </c>
      <c r="E12" s="244"/>
      <c r="F12" s="243"/>
      <c r="G12" s="243"/>
      <c r="H12" s="243">
        <f t="shared" si="0"/>
        <v>0</v>
      </c>
      <c r="I12" s="468"/>
      <c r="J12" s="203"/>
      <c r="K12" s="203"/>
      <c r="L12" s="241"/>
      <c r="M12" s="203"/>
      <c r="N12" s="203"/>
      <c r="O12" s="203"/>
      <c r="P12" s="203"/>
    </row>
    <row r="13" spans="1:16" s="4" customFormat="1" ht="13.5" customHeight="1">
      <c r="A13" s="204" t="s">
        <v>37</v>
      </c>
      <c r="B13" s="205" t="s">
        <v>6</v>
      </c>
      <c r="C13" s="30"/>
      <c r="D13" s="171">
        <f>SUM(D5:D12)</f>
        <v>25826088116</v>
      </c>
      <c r="E13" s="245"/>
      <c r="F13" s="171">
        <f t="shared" ref="F13:G13" si="1">SUM(F5:F12)</f>
        <v>116692023.28999999</v>
      </c>
      <c r="G13" s="171">
        <f t="shared" si="1"/>
        <v>25709396092.769997</v>
      </c>
      <c r="H13" s="252">
        <f t="shared" si="0"/>
        <v>-5.999755859375E-2</v>
      </c>
      <c r="I13" s="246"/>
      <c r="J13" s="261"/>
      <c r="K13" s="26"/>
      <c r="L13" s="26"/>
      <c r="M13" s="26"/>
      <c r="N13" s="26"/>
      <c r="O13" s="26"/>
      <c r="P13" s="26"/>
    </row>
    <row r="14" spans="1:16" s="4" customFormat="1" ht="13.5" customHeight="1">
      <c r="A14" s="204">
        <v>101.9</v>
      </c>
      <c r="B14" s="247" t="s">
        <v>38</v>
      </c>
      <c r="C14" s="30">
        <v>200</v>
      </c>
      <c r="D14" s="59">
        <v>33869179</v>
      </c>
      <c r="E14" s="29"/>
      <c r="F14" s="59"/>
      <c r="G14" s="59">
        <v>0</v>
      </c>
      <c r="H14" s="66">
        <f t="shared" si="0"/>
        <v>33869179</v>
      </c>
      <c r="I14" s="251" t="s">
        <v>3303</v>
      </c>
      <c r="J14" s="27"/>
      <c r="K14" s="27"/>
      <c r="L14" s="27"/>
      <c r="M14" s="27"/>
      <c r="N14" s="27"/>
      <c r="O14" s="27"/>
      <c r="P14" s="27"/>
    </row>
    <row r="15" spans="1:16" s="4" customFormat="1" ht="12.75" customHeight="1">
      <c r="A15" s="204">
        <v>105</v>
      </c>
      <c r="B15" s="247" t="s">
        <v>7</v>
      </c>
      <c r="C15" s="30">
        <v>214</v>
      </c>
      <c r="D15" s="59">
        <v>23319217</v>
      </c>
      <c r="E15" s="59">
        <f>'2014 Non 1000 105'!F38*1000</f>
        <v>30136545</v>
      </c>
      <c r="F15" s="59">
        <v>0</v>
      </c>
      <c r="G15" s="59">
        <f>'CY 2014 YE JAM'!I2043</f>
        <v>53455762.170000002</v>
      </c>
      <c r="H15" s="59">
        <f t="shared" si="0"/>
        <v>-0.17000000178813934</v>
      </c>
      <c r="I15" s="69"/>
      <c r="J15" s="69"/>
      <c r="K15" s="58"/>
      <c r="L15" s="58"/>
      <c r="M15" s="58"/>
      <c r="N15" s="58"/>
      <c r="O15" s="58"/>
      <c r="P15" s="58"/>
    </row>
    <row r="16" spans="1:16" s="4" customFormat="1" ht="12.75" customHeight="1">
      <c r="A16" s="204">
        <v>114</v>
      </c>
      <c r="B16" s="205" t="s">
        <v>39</v>
      </c>
      <c r="C16" s="30">
        <v>200</v>
      </c>
      <c r="D16" s="243">
        <v>143167971</v>
      </c>
      <c r="E16" s="244"/>
      <c r="F16" s="243">
        <v>0</v>
      </c>
      <c r="G16" s="243">
        <f>'CY 2014 YE JAM'!I2049</f>
        <v>143167970.74000001</v>
      </c>
      <c r="H16" s="243">
        <f t="shared" si="0"/>
        <v>0.25999999046325684</v>
      </c>
      <c r="I16" s="208"/>
      <c r="J16" s="28"/>
      <c r="K16" s="28"/>
      <c r="L16" s="28"/>
      <c r="M16" s="28"/>
      <c r="N16" s="28"/>
      <c r="O16" s="28"/>
      <c r="P16" s="28"/>
    </row>
    <row r="17" spans="1:16" s="4" customFormat="1" ht="12.75" customHeight="1">
      <c r="A17" s="248"/>
      <c r="B17" s="249" t="s">
        <v>40</v>
      </c>
      <c r="C17" s="250"/>
      <c r="D17" s="173">
        <f>SUM(D13:D16)</f>
        <v>26026444483</v>
      </c>
      <c r="E17" s="173">
        <f>SUM(E13:E16)</f>
        <v>30136545</v>
      </c>
      <c r="F17" s="66">
        <f>SUM(F13:F16)</f>
        <v>116692023.28999999</v>
      </c>
      <c r="G17" s="66">
        <f>SUM(G13:G16)</f>
        <v>25906019825.679996</v>
      </c>
      <c r="H17" s="66">
        <f t="shared" si="0"/>
        <v>33869179.030002594</v>
      </c>
      <c r="I17" s="208"/>
      <c r="J17" s="28"/>
      <c r="K17" s="28"/>
      <c r="L17" s="28"/>
      <c r="M17" s="28"/>
      <c r="N17" s="28"/>
      <c r="O17" s="28"/>
      <c r="P17" s="28"/>
    </row>
    <row r="18" spans="1:16" s="4" customFormat="1" ht="13.5" customHeight="1">
      <c r="A18" s="32">
        <v>107</v>
      </c>
      <c r="B18" s="11" t="s">
        <v>41</v>
      </c>
      <c r="C18" s="30">
        <v>200</v>
      </c>
      <c r="D18" s="59">
        <v>934535929.20000005</v>
      </c>
      <c r="E18" s="29"/>
      <c r="F18" s="59">
        <f>GETPIVOTDATA("Sum of Balance",'Nonutil Rate Base'!$H$2,"FERC Account","1070000")</f>
        <v>934535929.20000005</v>
      </c>
      <c r="G18" s="59">
        <v>0</v>
      </c>
      <c r="H18" s="59">
        <f t="shared" si="0"/>
        <v>0</v>
      </c>
      <c r="I18" s="60"/>
      <c r="J18" s="28"/>
      <c r="K18" s="28"/>
      <c r="L18" s="28"/>
      <c r="M18" s="28"/>
      <c r="N18" s="28"/>
      <c r="O18" s="28"/>
      <c r="P18" s="28"/>
    </row>
    <row r="19" spans="1:16" s="4" customFormat="1">
      <c r="A19" s="32"/>
      <c r="B19" s="19" t="s">
        <v>42</v>
      </c>
      <c r="C19" s="30">
        <v>200</v>
      </c>
      <c r="D19" s="214">
        <f>D17+D18</f>
        <v>26960980412.200001</v>
      </c>
      <c r="E19" s="214">
        <f>E17+E18</f>
        <v>30136545</v>
      </c>
      <c r="F19" s="214">
        <f>F17+F18</f>
        <v>1051227952.49</v>
      </c>
      <c r="G19" s="214">
        <f>G17+G18</f>
        <v>25906019825.679996</v>
      </c>
      <c r="H19" s="214">
        <f t="shared" si="0"/>
        <v>33869179.030002594</v>
      </c>
      <c r="I19" s="208"/>
      <c r="J19" s="28"/>
      <c r="K19" s="28"/>
      <c r="L19" s="28"/>
      <c r="M19" s="28"/>
      <c r="N19" s="28"/>
      <c r="O19" s="28"/>
      <c r="P19" s="28"/>
    </row>
    <row r="20" spans="1:16" s="4" customFormat="1">
      <c r="A20" s="32"/>
      <c r="B20" s="11"/>
      <c r="C20" s="30"/>
      <c r="D20" s="59"/>
      <c r="E20" s="59"/>
      <c r="F20" s="59"/>
      <c r="G20" s="59"/>
      <c r="H20" s="59">
        <f t="shared" si="0"/>
        <v>0</v>
      </c>
      <c r="I20" s="208"/>
      <c r="J20" s="28"/>
      <c r="K20" s="28"/>
      <c r="L20" s="28"/>
      <c r="M20" s="28"/>
      <c r="N20" s="28"/>
      <c r="O20" s="28"/>
      <c r="P20" s="28"/>
    </row>
    <row r="21" spans="1:16" s="4" customFormat="1">
      <c r="A21" s="32">
        <v>108</v>
      </c>
      <c r="B21" s="249" t="s">
        <v>44</v>
      </c>
      <c r="C21" s="30">
        <v>200</v>
      </c>
      <c r="D21" s="59">
        <v>-8395189232</v>
      </c>
      <c r="E21" s="29"/>
      <c r="F21" s="59">
        <f>'2014 Nonutil 108'!F95*1000</f>
        <v>-80497796.799999997</v>
      </c>
      <c r="G21" s="59">
        <f>'CY 2014 YE JAM'!I118</f>
        <v>-8314691435.210001</v>
      </c>
      <c r="H21" s="252">
        <f t="shared" si="0"/>
        <v>1.0001182556152344E-2</v>
      </c>
      <c r="I21" s="253"/>
      <c r="J21" s="26"/>
      <c r="K21" s="206"/>
      <c r="L21" s="26"/>
      <c r="M21" s="26"/>
      <c r="N21" s="28"/>
      <c r="O21" s="28"/>
      <c r="P21" s="28"/>
    </row>
    <row r="22" spans="1:16" s="4" customFormat="1">
      <c r="A22" s="32">
        <v>111</v>
      </c>
      <c r="B22" s="249" t="s">
        <v>45</v>
      </c>
      <c r="C22" s="190" t="s">
        <v>2394</v>
      </c>
      <c r="D22" s="191">
        <v>-555584757</v>
      </c>
      <c r="E22" s="192"/>
      <c r="F22" s="191">
        <f>'2014 Nonutil 111'!F41*1000</f>
        <v>-12363408.100000001</v>
      </c>
      <c r="G22" s="425">
        <f>'CY 2014 YE JAM'!I2553</f>
        <v>-543221349.75</v>
      </c>
      <c r="H22" s="254">
        <f t="shared" si="0"/>
        <v>0.85000002384185791</v>
      </c>
      <c r="I22" s="255"/>
      <c r="J22" s="26"/>
      <c r="K22" s="57"/>
      <c r="L22" s="28"/>
      <c r="M22" s="28"/>
      <c r="N22" s="28"/>
      <c r="O22" s="28"/>
      <c r="P22" s="28"/>
    </row>
    <row r="23" spans="1:16" s="4" customFormat="1">
      <c r="A23" s="32">
        <v>115</v>
      </c>
      <c r="B23" s="249" t="s">
        <v>46</v>
      </c>
      <c r="C23" s="30">
        <v>200</v>
      </c>
      <c r="D23" s="59">
        <v>-106931076</v>
      </c>
      <c r="E23" s="29"/>
      <c r="F23" s="59">
        <v>0</v>
      </c>
      <c r="G23" s="59">
        <f>'CY 2014 YE JAM'!I2055</f>
        <v>-106931075.59999999</v>
      </c>
      <c r="H23" s="59">
        <f t="shared" si="0"/>
        <v>-0.40000000596046448</v>
      </c>
      <c r="I23" s="208"/>
      <c r="J23" s="28"/>
      <c r="K23" s="203"/>
      <c r="L23" s="28"/>
      <c r="M23" s="28"/>
      <c r="N23" s="28"/>
      <c r="O23" s="28"/>
      <c r="P23" s="28"/>
    </row>
    <row r="24" spans="1:16" s="4" customFormat="1">
      <c r="A24" s="32"/>
      <c r="B24" s="302"/>
      <c r="C24" s="30"/>
      <c r="D24" s="59"/>
      <c r="E24" s="29"/>
      <c r="F24" s="59"/>
      <c r="G24" s="59"/>
      <c r="H24" s="59">
        <f t="shared" si="0"/>
        <v>0</v>
      </c>
      <c r="I24" s="208"/>
      <c r="J24" s="28"/>
      <c r="K24" s="28"/>
      <c r="L24" s="66"/>
      <c r="M24" s="67"/>
      <c r="N24" s="26"/>
      <c r="O24" s="57"/>
      <c r="P24" s="28"/>
    </row>
    <row r="25" spans="1:16" s="4" customFormat="1">
      <c r="A25" s="303"/>
      <c r="B25" s="19" t="s">
        <v>47</v>
      </c>
      <c r="C25" s="30">
        <v>200</v>
      </c>
      <c r="D25" s="214">
        <f>SUM(D21:D23)</f>
        <v>-9057705065</v>
      </c>
      <c r="E25" s="214">
        <f>SUM(E21:E23)</f>
        <v>0</v>
      </c>
      <c r="F25" s="214">
        <f>SUM(F21:F23)</f>
        <v>-92861204.900000006</v>
      </c>
      <c r="G25" s="214">
        <f>SUM(G21:G23)</f>
        <v>-8964843860.5600014</v>
      </c>
      <c r="H25" s="214">
        <f t="shared" si="0"/>
        <v>0.46000099182128906</v>
      </c>
      <c r="I25" s="208"/>
      <c r="J25" s="28"/>
      <c r="K25" s="28"/>
      <c r="L25" s="28"/>
      <c r="M25" s="28"/>
      <c r="N25" s="28"/>
      <c r="O25" s="28"/>
      <c r="P25" s="28"/>
    </row>
    <row r="26" spans="1:16" s="4" customFormat="1">
      <c r="A26" s="303"/>
      <c r="B26" s="11"/>
      <c r="C26" s="30"/>
      <c r="D26" s="59"/>
      <c r="E26" s="59"/>
      <c r="F26" s="59"/>
      <c r="G26" s="205"/>
      <c r="H26" s="205"/>
      <c r="I26" s="208"/>
      <c r="J26" s="28"/>
      <c r="K26" s="28"/>
      <c r="L26" s="28"/>
      <c r="M26" s="28"/>
      <c r="N26" s="28"/>
      <c r="O26" s="28"/>
      <c r="P26" s="28"/>
    </row>
    <row r="27" spans="1:16" s="4" customFormat="1" ht="13.5" thickBot="1">
      <c r="A27" s="32"/>
      <c r="B27" s="19" t="s">
        <v>48</v>
      </c>
      <c r="C27" s="30">
        <v>200</v>
      </c>
      <c r="D27" s="304">
        <f>D19+D25</f>
        <v>17903275347.200001</v>
      </c>
      <c r="E27" s="304">
        <f>E19+E25</f>
        <v>30136545</v>
      </c>
      <c r="F27" s="304">
        <f>F19+F25</f>
        <v>958366747.59000003</v>
      </c>
      <c r="G27" s="304">
        <f>G19+G25</f>
        <v>16941175965.119995</v>
      </c>
      <c r="H27" s="304">
        <f t="shared" si="0"/>
        <v>33869179.490005493</v>
      </c>
      <c r="I27" s="208"/>
      <c r="J27" s="28"/>
      <c r="K27" s="28"/>
      <c r="L27" s="28"/>
      <c r="M27" s="28"/>
      <c r="N27" s="28"/>
      <c r="O27" s="28"/>
      <c r="P27" s="28"/>
    </row>
    <row r="28" spans="1:16" s="4" customFormat="1">
      <c r="A28" s="32"/>
      <c r="B28" s="11"/>
      <c r="C28" s="30"/>
      <c r="D28" s="59"/>
      <c r="E28" s="59"/>
      <c r="F28" s="59"/>
      <c r="G28" s="205"/>
      <c r="H28" s="173"/>
      <c r="I28" s="208"/>
      <c r="J28" s="28"/>
      <c r="K28" s="28"/>
      <c r="L28" s="28"/>
      <c r="M28" s="28"/>
      <c r="N28" s="28"/>
      <c r="O28" s="28"/>
      <c r="P28" s="28"/>
    </row>
    <row r="29" spans="1:16" s="4" customFormat="1">
      <c r="A29" s="32"/>
      <c r="B29" s="19" t="s">
        <v>49</v>
      </c>
      <c r="C29" s="30" t="s">
        <v>43</v>
      </c>
      <c r="D29" s="59"/>
      <c r="E29" s="59"/>
      <c r="F29" s="59"/>
      <c r="G29" s="205"/>
      <c r="H29" s="173"/>
      <c r="I29" s="208"/>
      <c r="J29" s="28"/>
      <c r="K29" s="28"/>
      <c r="L29" s="28"/>
      <c r="M29" s="28"/>
      <c r="N29" s="28"/>
      <c r="O29" s="28"/>
      <c r="P29" s="28"/>
    </row>
    <row r="30" spans="1:16" s="4" customFormat="1">
      <c r="A30" s="32">
        <v>121</v>
      </c>
      <c r="B30" s="11" t="s">
        <v>50</v>
      </c>
      <c r="C30" s="30">
        <v>110</v>
      </c>
      <c r="D30" s="59">
        <v>13345623.939999999</v>
      </c>
      <c r="E30" s="59"/>
      <c r="F30" s="59">
        <f>GETPIVOTDATA("Sum of Balance",'Nonutil Rate Base'!$H$2,"FERC Account","1210000")</f>
        <v>13345623.940000007</v>
      </c>
      <c r="G30" s="205"/>
      <c r="H30" s="374">
        <f>D30+E30-F30-G30</f>
        <v>-7.4505805969238281E-9</v>
      </c>
      <c r="I30" s="60"/>
      <c r="J30" s="28"/>
      <c r="K30" s="28"/>
      <c r="L30" s="28"/>
      <c r="M30" s="28"/>
      <c r="N30" s="28"/>
      <c r="O30" s="28"/>
      <c r="P30" s="28"/>
    </row>
    <row r="31" spans="1:16" s="4" customFormat="1">
      <c r="A31" s="32">
        <v>122</v>
      </c>
      <c r="B31" s="11" t="s">
        <v>51</v>
      </c>
      <c r="C31" s="30">
        <v>110</v>
      </c>
      <c r="D31" s="59">
        <v>-2556976.25</v>
      </c>
      <c r="E31" s="59"/>
      <c r="F31" s="59">
        <f>GETPIVOTDATA("Sum of Balance",'Nonutil Rate Base'!$H$2,"FERC Account","1220000")</f>
        <v>-2556976.25</v>
      </c>
      <c r="G31" s="205"/>
      <c r="H31" s="173">
        <f>D31+E31-F31-G31</f>
        <v>0</v>
      </c>
      <c r="I31" s="60"/>
      <c r="J31" s="28"/>
      <c r="K31" s="28"/>
      <c r="L31" s="28"/>
      <c r="M31" s="28"/>
      <c r="N31" s="28"/>
      <c r="O31" s="28"/>
      <c r="P31" s="28"/>
    </row>
    <row r="32" spans="1:16" s="4" customFormat="1">
      <c r="A32" s="32">
        <v>123</v>
      </c>
      <c r="B32" s="11" t="s">
        <v>52</v>
      </c>
      <c r="C32" s="30">
        <v>110</v>
      </c>
      <c r="D32" s="59">
        <v>69928.31</v>
      </c>
      <c r="E32" s="59"/>
      <c r="F32" s="59">
        <f>GETPIVOTDATA("Sum of Balance",'Nonutil Rate Base'!$H$2,"FERC Account","1230000")</f>
        <v>69928.31</v>
      </c>
      <c r="G32" s="205"/>
      <c r="H32" s="174">
        <f>D32+E32-F32-G32</f>
        <v>0</v>
      </c>
      <c r="I32" s="60"/>
      <c r="J32" s="28"/>
      <c r="K32" s="28"/>
      <c r="L32" s="28"/>
      <c r="M32" s="28"/>
      <c r="N32" s="28"/>
      <c r="O32" s="28"/>
      <c r="P32" s="28"/>
    </row>
    <row r="33" spans="1:16" s="4" customFormat="1" ht="25.5">
      <c r="A33" s="313">
        <v>123.1</v>
      </c>
      <c r="B33" s="314" t="s">
        <v>53</v>
      </c>
      <c r="C33" s="315">
        <v>110</v>
      </c>
      <c r="D33" s="271">
        <v>227471078.16</v>
      </c>
      <c r="E33" s="271"/>
      <c r="F33" s="271">
        <f>(GETPIVOTDATA("Sum of Balance",'Nonutil Rate Base'!$H$2,"FERC Account","1231100")+GETPIVOTDATA("Sum of Balance",'Nonutil Rate Base'!$H$2,"FERC Account","1231200")+GETPIVOTDATA("Sum of Balance",'Nonutil Rate Base'!$H$2,"FERC Account","1231300"))</f>
        <v>227471078.16000003</v>
      </c>
      <c r="G33" s="272"/>
      <c r="H33" s="375">
        <f>D33+E33-F33-G33</f>
        <v>-2.9802322387695313E-8</v>
      </c>
      <c r="I33" s="274" t="s">
        <v>5231</v>
      </c>
      <c r="J33" s="28"/>
      <c r="K33" s="28"/>
      <c r="L33" s="28"/>
      <c r="M33" s="28"/>
      <c r="N33" s="28"/>
      <c r="O33" s="28"/>
      <c r="P33" s="28"/>
    </row>
    <row r="34" spans="1:16" s="4" customFormat="1">
      <c r="A34" s="32"/>
      <c r="B34" s="171"/>
      <c r="C34" s="30"/>
      <c r="D34" s="59"/>
      <c r="E34" s="59"/>
      <c r="F34" s="29"/>
      <c r="G34" s="205"/>
      <c r="H34" s="173"/>
      <c r="I34" s="60"/>
      <c r="J34" s="28"/>
      <c r="K34" s="28"/>
      <c r="L34" s="28"/>
      <c r="M34" s="28"/>
      <c r="N34" s="28"/>
      <c r="O34" s="28"/>
      <c r="P34" s="28"/>
    </row>
    <row r="35" spans="1:16" s="4" customFormat="1">
      <c r="A35" s="32"/>
      <c r="B35" s="11" t="s">
        <v>54</v>
      </c>
      <c r="C35" s="30"/>
      <c r="D35" s="59"/>
      <c r="E35" s="59"/>
      <c r="F35" s="29"/>
      <c r="G35" s="205"/>
      <c r="H35" s="173">
        <f t="shared" ref="H35:H44" si="2">D35+E35-F35-G35</f>
        <v>0</v>
      </c>
      <c r="I35" s="60"/>
      <c r="J35" s="28"/>
      <c r="K35" s="28"/>
      <c r="L35" s="28"/>
      <c r="M35" s="28"/>
      <c r="N35" s="28"/>
      <c r="O35" s="28"/>
      <c r="P35" s="28"/>
    </row>
    <row r="36" spans="1:16" s="4" customFormat="1">
      <c r="A36" s="32">
        <v>124</v>
      </c>
      <c r="B36" s="11" t="s">
        <v>55</v>
      </c>
      <c r="C36" s="30">
        <v>110</v>
      </c>
      <c r="D36" s="59">
        <v>83174506.159999996</v>
      </c>
      <c r="E36" s="59"/>
      <c r="F36" s="59">
        <f>'2014 Nonutil Reg Asset'!F37*1000</f>
        <v>81785970.180000007</v>
      </c>
      <c r="G36" s="59">
        <f>'CY 2014 YE JAM'!I2064</f>
        <v>1388535.98</v>
      </c>
      <c r="H36" s="376">
        <f t="shared" si="2"/>
        <v>-1.0710209608078003E-8</v>
      </c>
      <c r="I36" s="60"/>
      <c r="J36" s="28"/>
      <c r="K36" s="28"/>
      <c r="L36" s="28"/>
      <c r="M36" s="28"/>
      <c r="N36" s="28"/>
      <c r="O36" s="28"/>
      <c r="P36" s="28"/>
    </row>
    <row r="37" spans="1:16" s="4" customFormat="1">
      <c r="A37" s="32">
        <v>125</v>
      </c>
      <c r="B37" s="11" t="s">
        <v>56</v>
      </c>
      <c r="C37" s="30">
        <v>110</v>
      </c>
      <c r="D37" s="59">
        <v>0</v>
      </c>
      <c r="E37" s="59"/>
      <c r="F37" s="29"/>
      <c r="G37" s="205"/>
      <c r="H37" s="173">
        <f t="shared" si="2"/>
        <v>0</v>
      </c>
      <c r="I37" s="60"/>
      <c r="J37" s="28"/>
      <c r="K37" s="28"/>
      <c r="L37" s="28"/>
      <c r="M37" s="28"/>
      <c r="N37" s="28"/>
      <c r="O37" s="28"/>
      <c r="P37" s="28"/>
    </row>
    <row r="38" spans="1:16" s="4" customFormat="1">
      <c r="A38" s="32">
        <v>126</v>
      </c>
      <c r="B38" s="11" t="s">
        <v>57</v>
      </c>
      <c r="C38" s="30">
        <v>110</v>
      </c>
      <c r="D38" s="59">
        <v>0</v>
      </c>
      <c r="E38" s="59"/>
      <c r="F38" s="29"/>
      <c r="G38" s="205"/>
      <c r="H38" s="173">
        <f t="shared" si="2"/>
        <v>0</v>
      </c>
      <c r="I38" s="60"/>
      <c r="J38" s="28"/>
      <c r="K38" s="28"/>
      <c r="L38" s="28"/>
      <c r="M38" s="28"/>
      <c r="N38" s="28"/>
      <c r="O38" s="28"/>
      <c r="P38" s="28"/>
    </row>
    <row r="39" spans="1:16" s="4" customFormat="1">
      <c r="A39" s="32">
        <v>127</v>
      </c>
      <c r="B39" s="11" t="s">
        <v>58</v>
      </c>
      <c r="C39" s="30">
        <v>110</v>
      </c>
      <c r="D39" s="59">
        <v>0</v>
      </c>
      <c r="E39" s="59"/>
      <c r="F39" s="29"/>
      <c r="G39" s="205"/>
      <c r="H39" s="173">
        <f t="shared" si="2"/>
        <v>0</v>
      </c>
      <c r="I39" s="60"/>
      <c r="J39" s="28"/>
      <c r="K39" s="28"/>
      <c r="L39" s="28"/>
      <c r="M39" s="28"/>
      <c r="N39" s="28"/>
      <c r="O39" s="28"/>
      <c r="P39" s="28"/>
    </row>
    <row r="40" spans="1:16" s="4" customFormat="1">
      <c r="A40" s="32">
        <v>128</v>
      </c>
      <c r="B40" s="11" t="s">
        <v>59</v>
      </c>
      <c r="C40" s="30">
        <v>110</v>
      </c>
      <c r="D40" s="59">
        <v>19384022.059999999</v>
      </c>
      <c r="E40" s="59"/>
      <c r="F40" s="59">
        <f>GETPIVOTDATA("Sum of Balance",'Nonutil Rate Base'!$H$2,"FERC Account","1280000")</f>
        <v>19384022.060000002</v>
      </c>
      <c r="G40" s="205"/>
      <c r="H40" s="173">
        <f t="shared" si="2"/>
        <v>-3.7252902984619141E-9</v>
      </c>
      <c r="I40" s="60"/>
      <c r="J40" s="28"/>
      <c r="K40" s="28"/>
      <c r="L40" s="28"/>
      <c r="M40" s="28"/>
      <c r="N40" s="28"/>
      <c r="O40" s="28"/>
      <c r="P40" s="28"/>
    </row>
    <row r="41" spans="1:16" s="4" customFormat="1">
      <c r="A41" s="32">
        <v>129</v>
      </c>
      <c r="B41" s="11" t="s">
        <v>60</v>
      </c>
      <c r="C41" s="30">
        <v>110</v>
      </c>
      <c r="D41" s="59">
        <v>0</v>
      </c>
      <c r="E41" s="59"/>
      <c r="F41" s="29"/>
      <c r="G41" s="205"/>
      <c r="H41" s="173">
        <f t="shared" si="2"/>
        <v>0</v>
      </c>
      <c r="I41" s="60"/>
      <c r="J41" s="28"/>
      <c r="K41" s="28"/>
      <c r="L41" s="28"/>
      <c r="M41" s="28"/>
      <c r="N41" s="28"/>
      <c r="O41" s="28"/>
      <c r="P41" s="28"/>
    </row>
    <row r="42" spans="1:16" s="4" customFormat="1">
      <c r="A42" s="32">
        <v>175.1</v>
      </c>
      <c r="B42" s="11" t="s">
        <v>61</v>
      </c>
      <c r="C42" s="30">
        <v>110</v>
      </c>
      <c r="D42" s="59">
        <v>128978</v>
      </c>
      <c r="E42" s="59"/>
      <c r="F42" s="59">
        <f>GETPIVOTDATA("Sum of Balance",'Nonutil Rate Base'!$H$2,"FERC Account","1751000")</f>
        <v>128978</v>
      </c>
      <c r="G42" s="205"/>
      <c r="H42" s="173">
        <f t="shared" si="2"/>
        <v>0</v>
      </c>
      <c r="I42" s="60"/>
      <c r="J42" s="28"/>
      <c r="K42" s="28"/>
      <c r="L42" s="28"/>
      <c r="M42" s="28"/>
      <c r="N42" s="28"/>
      <c r="O42" s="28"/>
      <c r="P42" s="28"/>
    </row>
    <row r="43" spans="1:16" s="4" customFormat="1">
      <c r="A43" s="32">
        <v>176</v>
      </c>
      <c r="B43" s="11" t="s">
        <v>62</v>
      </c>
      <c r="C43" s="30">
        <v>110</v>
      </c>
      <c r="D43" s="59">
        <v>0</v>
      </c>
      <c r="E43" s="59"/>
      <c r="F43" s="29"/>
      <c r="G43" s="205"/>
      <c r="H43" s="173">
        <f t="shared" si="2"/>
        <v>0</v>
      </c>
      <c r="I43" s="60"/>
      <c r="J43" s="28"/>
      <c r="K43" s="28"/>
      <c r="L43" s="28"/>
      <c r="M43" s="28"/>
      <c r="N43" s="28"/>
      <c r="O43" s="28"/>
      <c r="P43" s="28"/>
    </row>
    <row r="44" spans="1:16" s="4" customFormat="1" ht="13.5" thickBot="1">
      <c r="A44" s="32"/>
      <c r="B44" s="19" t="s">
        <v>63</v>
      </c>
      <c r="C44" s="30">
        <v>110</v>
      </c>
      <c r="D44" s="316">
        <f>SUM(D30:D43)</f>
        <v>341017160.38</v>
      </c>
      <c r="E44" s="316"/>
      <c r="F44" s="316">
        <f>SUM(F30:F43)</f>
        <v>339628624.40000004</v>
      </c>
      <c r="G44" s="316">
        <f>SUM(G30:G43)</f>
        <v>1388535.98</v>
      </c>
      <c r="H44" s="317">
        <f t="shared" si="2"/>
        <v>-4.0512531995773315E-8</v>
      </c>
      <c r="I44" s="208"/>
      <c r="J44" s="28"/>
      <c r="K44" s="28"/>
      <c r="L44" s="28"/>
      <c r="M44" s="28"/>
      <c r="N44" s="28"/>
      <c r="O44" s="28"/>
      <c r="P44" s="28"/>
    </row>
    <row r="45" spans="1:16" s="4" customFormat="1">
      <c r="A45" s="32"/>
      <c r="B45" s="11"/>
      <c r="C45" s="30"/>
      <c r="D45" s="59"/>
      <c r="E45" s="59"/>
      <c r="F45" s="59"/>
      <c r="G45" s="205"/>
      <c r="H45" s="173"/>
      <c r="I45" s="208"/>
      <c r="J45" s="28"/>
      <c r="K45" s="28"/>
      <c r="L45" s="28"/>
      <c r="M45" s="28"/>
      <c r="N45" s="28"/>
      <c r="O45" s="28"/>
      <c r="P45" s="28"/>
    </row>
    <row r="46" spans="1:16" s="4" customFormat="1">
      <c r="A46" s="32"/>
      <c r="B46" s="19" t="s">
        <v>64</v>
      </c>
      <c r="C46" s="30" t="s">
        <v>43</v>
      </c>
      <c r="D46" s="59"/>
      <c r="E46" s="59"/>
      <c r="F46" s="59"/>
      <c r="G46" s="205"/>
      <c r="H46" s="173"/>
      <c r="I46" s="208"/>
      <c r="J46" s="28"/>
      <c r="K46" s="28"/>
      <c r="L46" s="28"/>
      <c r="M46" s="28"/>
      <c r="N46" s="28"/>
      <c r="O46" s="28"/>
      <c r="P46" s="28"/>
    </row>
    <row r="47" spans="1:16" s="4" customFormat="1">
      <c r="A47" s="32" t="s">
        <v>65</v>
      </c>
      <c r="B47" s="11" t="s">
        <v>66</v>
      </c>
      <c r="C47" s="30"/>
      <c r="D47" s="59"/>
      <c r="E47" s="59"/>
      <c r="F47" s="59"/>
      <c r="G47" s="173">
        <f>'CY 2014 YE JAM'!I2169</f>
        <v>52024501.59570542</v>
      </c>
      <c r="H47" s="221">
        <f t="shared" ref="H47:H81" si="3">D47+E47-F47-G47</f>
        <v>-52024501.59570542</v>
      </c>
      <c r="I47" s="222" t="s">
        <v>203</v>
      </c>
      <c r="J47" s="23"/>
      <c r="K47" s="23"/>
      <c r="L47" s="23"/>
      <c r="M47" s="23"/>
      <c r="N47" s="23"/>
      <c r="O47" s="23"/>
      <c r="P47" s="23"/>
    </row>
    <row r="48" spans="1:16" s="4" customFormat="1">
      <c r="A48" s="17">
        <v>130</v>
      </c>
      <c r="B48" s="9" t="s">
        <v>67</v>
      </c>
      <c r="C48" s="14" t="s">
        <v>43</v>
      </c>
      <c r="D48" s="10"/>
      <c r="E48" s="10"/>
      <c r="F48" s="59"/>
      <c r="G48" s="205"/>
      <c r="H48" s="173">
        <f t="shared" si="3"/>
        <v>0</v>
      </c>
      <c r="I48" s="208"/>
      <c r="J48" s="28"/>
      <c r="K48" s="28"/>
      <c r="L48" s="28"/>
      <c r="M48" s="28"/>
      <c r="N48" s="28"/>
      <c r="O48" s="28"/>
      <c r="P48" s="28"/>
    </row>
    <row r="49" spans="1:16" s="4" customFormat="1">
      <c r="A49" s="32">
        <v>131</v>
      </c>
      <c r="B49" s="11" t="s">
        <v>68</v>
      </c>
      <c r="C49" s="30">
        <v>110</v>
      </c>
      <c r="D49" s="59">
        <v>7178730</v>
      </c>
      <c r="E49" s="59"/>
      <c r="F49" s="59">
        <f t="shared" ref="F49" si="4">D49</f>
        <v>7178730</v>
      </c>
      <c r="G49" s="59">
        <v>0</v>
      </c>
      <c r="H49" s="173">
        <f t="shared" si="3"/>
        <v>0</v>
      </c>
      <c r="I49" s="208"/>
      <c r="J49" s="28"/>
      <c r="K49" s="28"/>
      <c r="L49" s="28"/>
      <c r="M49" s="28"/>
      <c r="N49" s="28"/>
      <c r="O49" s="28"/>
      <c r="P49" s="28"/>
    </row>
    <row r="50" spans="1:16" s="4" customFormat="1">
      <c r="A50" s="17">
        <v>134</v>
      </c>
      <c r="B50" s="9" t="s">
        <v>69</v>
      </c>
      <c r="C50" s="14">
        <v>110</v>
      </c>
      <c r="D50" s="10"/>
      <c r="E50" s="10"/>
      <c r="F50" s="59"/>
      <c r="G50" s="205"/>
      <c r="H50" s="173">
        <f t="shared" si="3"/>
        <v>0</v>
      </c>
      <c r="I50" s="208"/>
      <c r="J50" s="28"/>
      <c r="K50" s="28"/>
      <c r="L50" s="28"/>
      <c r="M50" s="28"/>
      <c r="N50" s="28"/>
      <c r="O50" s="28"/>
      <c r="P50" s="28"/>
    </row>
    <row r="51" spans="1:16" s="4" customFormat="1">
      <c r="A51" s="32">
        <v>135</v>
      </c>
      <c r="B51" s="11" t="s">
        <v>70</v>
      </c>
      <c r="C51" s="30">
        <v>110</v>
      </c>
      <c r="D51" s="59">
        <v>0</v>
      </c>
      <c r="E51" s="59"/>
      <c r="F51" s="59"/>
      <c r="G51" s="59"/>
      <c r="H51" s="173">
        <f t="shared" si="3"/>
        <v>0</v>
      </c>
      <c r="I51" s="205"/>
      <c r="J51" s="28"/>
      <c r="K51" s="28"/>
      <c r="L51" s="28"/>
      <c r="M51" s="28"/>
      <c r="N51" s="28"/>
      <c r="O51" s="28"/>
      <c r="P51" s="28"/>
    </row>
    <row r="52" spans="1:16" s="4" customFormat="1">
      <c r="A52" s="17">
        <v>136</v>
      </c>
      <c r="B52" s="9" t="s">
        <v>71</v>
      </c>
      <c r="C52" s="14">
        <v>110</v>
      </c>
      <c r="D52" s="10">
        <v>6297596.4800000004</v>
      </c>
      <c r="E52" s="10"/>
      <c r="F52" s="59">
        <f>GETPIVOTDATA("Sum of Balance",'Nonutil Rate Base'!$H$2,"FERC Account","1360000")</f>
        <v>6297596.4800000032</v>
      </c>
      <c r="G52" s="205"/>
      <c r="H52" s="173">
        <f t="shared" si="3"/>
        <v>-2.7939677238464355E-9</v>
      </c>
      <c r="I52" s="208"/>
      <c r="J52" s="28"/>
      <c r="K52" s="28"/>
      <c r="L52" s="28"/>
      <c r="M52" s="28"/>
      <c r="N52" s="28"/>
      <c r="O52" s="28"/>
      <c r="P52" s="28"/>
    </row>
    <row r="53" spans="1:16" s="4" customFormat="1">
      <c r="A53" s="32">
        <v>141</v>
      </c>
      <c r="B53" s="11" t="s">
        <v>72</v>
      </c>
      <c r="C53" s="30">
        <v>110</v>
      </c>
      <c r="D53" s="59">
        <v>52492.75</v>
      </c>
      <c r="E53" s="59"/>
      <c r="F53" s="59">
        <f>GETPIVOTDATA("Sum of Balance",'Nonutil Rate Base'!$H$2,"FERC Account","1410000")</f>
        <v>52492.75</v>
      </c>
      <c r="G53" s="59"/>
      <c r="H53" s="173">
        <f t="shared" si="3"/>
        <v>0</v>
      </c>
      <c r="I53" s="205"/>
      <c r="J53" s="28"/>
      <c r="K53" s="28"/>
      <c r="L53" s="28"/>
      <c r="M53" s="28"/>
      <c r="N53" s="28"/>
      <c r="O53" s="28"/>
      <c r="P53" s="28"/>
    </row>
    <row r="54" spans="1:16" s="4" customFormat="1">
      <c r="A54" s="17">
        <v>142</v>
      </c>
      <c r="B54" s="11" t="s">
        <v>73</v>
      </c>
      <c r="C54" s="14">
        <v>110</v>
      </c>
      <c r="D54" s="10">
        <v>376015080.86000001</v>
      </c>
      <c r="E54" s="10"/>
      <c r="F54" s="59">
        <f>GETPIVOTDATA("Sum of Balance",'Nonutil Rate Base'!$H$2,"FERC Account","1420000")</f>
        <v>376015080.86000001</v>
      </c>
      <c r="G54" s="205"/>
      <c r="H54" s="173">
        <f t="shared" si="3"/>
        <v>0</v>
      </c>
      <c r="I54" s="208"/>
      <c r="J54" s="28"/>
      <c r="K54" s="28"/>
      <c r="L54" s="28"/>
      <c r="M54" s="28"/>
      <c r="N54" s="28"/>
      <c r="O54" s="28"/>
      <c r="P54" s="28"/>
    </row>
    <row r="55" spans="1:16" s="4" customFormat="1">
      <c r="A55" s="32">
        <v>143</v>
      </c>
      <c r="B55" s="11" t="s">
        <v>196</v>
      </c>
      <c r="C55" s="30">
        <v>110</v>
      </c>
      <c r="D55" s="59">
        <v>38029262</v>
      </c>
      <c r="E55" s="59"/>
      <c r="F55" s="59">
        <f>('2014 Nonutil CWC'!F46+'2014 Nonutil CWC'!F43)*1000</f>
        <v>-4314511.71</v>
      </c>
      <c r="G55" s="173">
        <f>'CY 2014 YE JAM'!I2175</f>
        <v>24414599.6716666</v>
      </c>
      <c r="H55" s="221">
        <f t="shared" si="3"/>
        <v>17929174.038333401</v>
      </c>
      <c r="I55" s="224" t="s">
        <v>3304</v>
      </c>
      <c r="J55" s="408" t="s">
        <v>1147</v>
      </c>
      <c r="K55" s="409">
        <f>('2014 YE Util CWC'!F36+'2014 YE Util CWC'!F40+'2014 YE Util CWC'!F46+'2014 YE Util CWC'!F49+'2014 YE Util CWC'!F52+'2014 YE Util CWC'!F55+'2014 YE Util CWC'!F58)*1000</f>
        <v>42343774.099998422</v>
      </c>
      <c r="L55" s="28"/>
      <c r="M55" s="28"/>
      <c r="N55" s="28"/>
      <c r="O55" s="28"/>
      <c r="P55" s="28"/>
    </row>
    <row r="56" spans="1:16" s="4" customFormat="1">
      <c r="A56" s="17">
        <v>144</v>
      </c>
      <c r="B56" s="11" t="s">
        <v>74</v>
      </c>
      <c r="C56" s="14">
        <v>110</v>
      </c>
      <c r="D56" s="59">
        <v>-7018316.7000000002</v>
      </c>
      <c r="E56" s="59"/>
      <c r="F56" s="59">
        <f>GETPIVOTDATA("Sum of Balance",'Nonutil Rate Base'!$H$2,"FERC Account","1440000")</f>
        <v>-7018316.6999999993</v>
      </c>
      <c r="G56" s="205"/>
      <c r="H56" s="374">
        <f t="shared" si="3"/>
        <v>-9.3132257461547852E-10</v>
      </c>
      <c r="I56" s="208"/>
      <c r="J56" s="410" t="s">
        <v>1146</v>
      </c>
      <c r="K56" s="411">
        <f>'CY 2014 YE JAM'!I2175</f>
        <v>24414599.6716666</v>
      </c>
      <c r="L56" s="28"/>
      <c r="M56" s="28"/>
      <c r="N56" s="28"/>
      <c r="O56" s="28"/>
      <c r="P56" s="28"/>
    </row>
    <row r="57" spans="1:16" s="4" customFormat="1">
      <c r="A57" s="17">
        <v>145</v>
      </c>
      <c r="B57" s="9" t="s">
        <v>75</v>
      </c>
      <c r="C57" s="14">
        <v>110</v>
      </c>
      <c r="D57" s="59">
        <v>0</v>
      </c>
      <c r="E57" s="59"/>
      <c r="F57" s="59">
        <v>0</v>
      </c>
      <c r="G57" s="205"/>
      <c r="H57" s="173">
        <f t="shared" si="3"/>
        <v>0</v>
      </c>
      <c r="I57" s="210"/>
      <c r="J57" s="412"/>
      <c r="K57" s="413">
        <f>K55-K56</f>
        <v>17929174.428331822</v>
      </c>
      <c r="L57" s="206"/>
      <c r="M57" s="28"/>
      <c r="N57" s="28"/>
      <c r="O57" s="28"/>
      <c r="P57" s="28"/>
    </row>
    <row r="58" spans="1:16" s="4" customFormat="1">
      <c r="A58" s="17">
        <v>146</v>
      </c>
      <c r="B58" s="9" t="s">
        <v>76</v>
      </c>
      <c r="C58" s="14">
        <v>110</v>
      </c>
      <c r="D58" s="59">
        <v>152259840.71000001</v>
      </c>
      <c r="E58" s="59"/>
      <c r="F58" s="59">
        <f>'Nonutil Rate Base'!J38</f>
        <v>152259840.71000001</v>
      </c>
      <c r="G58" s="205"/>
      <c r="H58" s="173">
        <f t="shared" si="3"/>
        <v>0</v>
      </c>
      <c r="I58" s="215"/>
      <c r="J58" s="28"/>
      <c r="K58" s="28"/>
      <c r="L58" s="28"/>
      <c r="M58" s="28"/>
      <c r="N58" s="28"/>
      <c r="O58" s="28"/>
      <c r="P58" s="28"/>
    </row>
    <row r="59" spans="1:16" s="4" customFormat="1">
      <c r="A59" s="17">
        <v>151</v>
      </c>
      <c r="B59" s="9" t="s">
        <v>11</v>
      </c>
      <c r="C59" s="14">
        <v>110</v>
      </c>
      <c r="D59" s="10">
        <v>198515638.93000001</v>
      </c>
      <c r="E59" s="10"/>
      <c r="F59" s="59"/>
      <c r="G59" s="59">
        <f>'CY 2014 YE JAM'!I2088</f>
        <v>198515638.92999998</v>
      </c>
      <c r="H59" s="173">
        <f t="shared" si="3"/>
        <v>0</v>
      </c>
      <c r="I59" s="210"/>
      <c r="J59" s="28"/>
      <c r="K59" s="28"/>
      <c r="L59" s="28"/>
      <c r="M59" s="28"/>
      <c r="N59" s="28"/>
      <c r="O59" s="28"/>
      <c r="P59" s="28"/>
    </row>
    <row r="60" spans="1:16" s="4" customFormat="1">
      <c r="A60" s="17">
        <v>152</v>
      </c>
      <c r="B60" s="9" t="s">
        <v>77</v>
      </c>
      <c r="C60" s="14">
        <v>110</v>
      </c>
      <c r="D60" s="10">
        <v>0</v>
      </c>
      <c r="E60" s="10"/>
      <c r="F60" s="59"/>
      <c r="G60" s="205"/>
      <c r="H60" s="173">
        <f t="shared" si="3"/>
        <v>0</v>
      </c>
      <c r="I60" s="231"/>
      <c r="J60" s="28"/>
      <c r="K60" s="28"/>
      <c r="L60" s="28"/>
      <c r="M60" s="28"/>
      <c r="N60" s="28"/>
      <c r="O60" s="28"/>
      <c r="P60" s="28"/>
    </row>
    <row r="61" spans="1:16" s="4" customFormat="1">
      <c r="A61" s="17">
        <v>153</v>
      </c>
      <c r="B61" s="9" t="s">
        <v>78</v>
      </c>
      <c r="C61" s="14">
        <v>110</v>
      </c>
      <c r="D61" s="10">
        <v>0</v>
      </c>
      <c r="E61" s="10"/>
      <c r="F61" s="59"/>
      <c r="G61" s="205"/>
      <c r="H61" s="173">
        <f t="shared" si="3"/>
        <v>0</v>
      </c>
      <c r="I61" s="208"/>
      <c r="J61" s="28"/>
      <c r="K61" s="28"/>
      <c r="L61" s="28"/>
      <c r="M61" s="28"/>
      <c r="N61" s="28"/>
      <c r="O61" s="28"/>
      <c r="P61" s="28"/>
    </row>
    <row r="62" spans="1:16" s="4" customFormat="1">
      <c r="A62" s="17">
        <v>154</v>
      </c>
      <c r="B62" s="9" t="s">
        <v>79</v>
      </c>
      <c r="C62" s="14">
        <v>110</v>
      </c>
      <c r="D62" s="10">
        <v>223638200.83000001</v>
      </c>
      <c r="E62" s="10"/>
      <c r="F62" s="59"/>
      <c r="G62" s="59">
        <f>'CY 2014 YE JAM'!I2121</f>
        <v>223638200.83000001</v>
      </c>
      <c r="H62" s="173">
        <f t="shared" si="3"/>
        <v>0</v>
      </c>
      <c r="I62" s="208"/>
      <c r="J62" s="203"/>
      <c r="K62" s="28"/>
      <c r="L62" s="28"/>
      <c r="M62" s="28"/>
      <c r="N62" s="28"/>
      <c r="O62" s="28"/>
      <c r="P62" s="28"/>
    </row>
    <row r="63" spans="1:16" s="4" customFormat="1">
      <c r="A63" s="17">
        <v>155</v>
      </c>
      <c r="B63" s="9" t="s">
        <v>80</v>
      </c>
      <c r="C63" s="14">
        <v>110</v>
      </c>
      <c r="D63" s="10">
        <v>0</v>
      </c>
      <c r="E63" s="10"/>
      <c r="F63" s="59"/>
      <c r="G63" s="205"/>
      <c r="H63" s="173">
        <f t="shared" si="3"/>
        <v>0</v>
      </c>
      <c r="I63" s="208"/>
      <c r="J63" s="28"/>
      <c r="K63" s="28"/>
      <c r="L63" s="28"/>
      <c r="M63" s="28"/>
      <c r="N63" s="28"/>
      <c r="O63" s="28"/>
      <c r="P63" s="28"/>
    </row>
    <row r="64" spans="1:16" s="4" customFormat="1">
      <c r="A64" s="17">
        <v>156</v>
      </c>
      <c r="B64" s="9" t="s">
        <v>81</v>
      </c>
      <c r="C64" s="14">
        <v>110</v>
      </c>
      <c r="D64" s="10">
        <v>0</v>
      </c>
      <c r="E64" s="10"/>
      <c r="F64" s="59"/>
      <c r="G64" s="205"/>
      <c r="H64" s="173">
        <f t="shared" si="3"/>
        <v>0</v>
      </c>
      <c r="I64" s="208"/>
      <c r="J64" s="28"/>
      <c r="K64" s="28"/>
      <c r="L64" s="28"/>
      <c r="M64" s="28"/>
      <c r="N64" s="28"/>
      <c r="O64" s="28"/>
      <c r="P64" s="28"/>
    </row>
    <row r="65" spans="1:16" s="4" customFormat="1">
      <c r="A65" s="17">
        <v>157</v>
      </c>
      <c r="B65" s="9" t="s">
        <v>82</v>
      </c>
      <c r="C65" s="14">
        <v>110</v>
      </c>
      <c r="D65" s="10">
        <v>0</v>
      </c>
      <c r="E65" s="10"/>
      <c r="F65" s="59"/>
      <c r="G65" s="205"/>
      <c r="H65" s="173">
        <f t="shared" si="3"/>
        <v>0</v>
      </c>
      <c r="I65" s="208"/>
      <c r="J65" s="28"/>
      <c r="K65" s="28"/>
      <c r="L65" s="28"/>
      <c r="M65" s="28"/>
      <c r="N65" s="28"/>
      <c r="O65" s="28"/>
      <c r="P65" s="28"/>
    </row>
    <row r="66" spans="1:16" s="4" customFormat="1">
      <c r="A66" s="17">
        <v>158</v>
      </c>
      <c r="B66" s="9" t="s">
        <v>83</v>
      </c>
      <c r="C66" s="14">
        <v>110</v>
      </c>
      <c r="D66" s="10">
        <v>0</v>
      </c>
      <c r="E66" s="10"/>
      <c r="F66" s="59"/>
      <c r="G66" s="205"/>
      <c r="H66" s="173">
        <f t="shared" si="3"/>
        <v>0</v>
      </c>
      <c r="I66" s="208"/>
      <c r="J66" s="28"/>
      <c r="K66" s="28"/>
      <c r="L66" s="28"/>
      <c r="M66" s="28"/>
      <c r="N66" s="28"/>
      <c r="O66" s="28"/>
      <c r="P66" s="28"/>
    </row>
    <row r="67" spans="1:16" s="4" customFormat="1">
      <c r="A67" s="17"/>
      <c r="B67" s="9" t="s">
        <v>84</v>
      </c>
      <c r="C67" s="14">
        <v>111</v>
      </c>
      <c r="D67" s="10">
        <v>0</v>
      </c>
      <c r="E67" s="10"/>
      <c r="F67" s="59"/>
      <c r="G67" s="205"/>
      <c r="H67" s="173">
        <f t="shared" si="3"/>
        <v>0</v>
      </c>
      <c r="I67" s="208"/>
      <c r="J67" s="28"/>
      <c r="K67" s="28"/>
      <c r="L67" s="28"/>
      <c r="M67" s="28"/>
      <c r="N67" s="28"/>
      <c r="O67" s="28"/>
      <c r="P67" s="28"/>
    </row>
    <row r="68" spans="1:16" s="4" customFormat="1">
      <c r="A68" s="17">
        <v>163</v>
      </c>
      <c r="B68" s="9" t="s">
        <v>85</v>
      </c>
      <c r="C68" s="14">
        <v>111</v>
      </c>
      <c r="D68" s="10">
        <v>0</v>
      </c>
      <c r="E68" s="10"/>
      <c r="F68" s="59"/>
      <c r="G68" s="205"/>
      <c r="H68" s="173">
        <f t="shared" si="3"/>
        <v>0</v>
      </c>
      <c r="I68" s="208"/>
      <c r="J68" s="28"/>
      <c r="K68" s="28"/>
      <c r="L68" s="28"/>
      <c r="M68" s="28"/>
      <c r="N68" s="28"/>
      <c r="O68" s="28"/>
      <c r="P68" s="28"/>
    </row>
    <row r="69" spans="1:16" s="4" customFormat="1">
      <c r="A69" s="17">
        <v>164.1</v>
      </c>
      <c r="B69" s="9" t="s">
        <v>86</v>
      </c>
      <c r="C69" s="14">
        <v>111</v>
      </c>
      <c r="D69" s="10">
        <v>0</v>
      </c>
      <c r="E69" s="10"/>
      <c r="F69" s="59"/>
      <c r="G69" s="205"/>
      <c r="H69" s="173">
        <f t="shared" si="3"/>
        <v>0</v>
      </c>
      <c r="I69" s="208"/>
      <c r="J69" s="28"/>
      <c r="K69" s="28"/>
      <c r="L69" s="28"/>
      <c r="M69" s="28"/>
      <c r="N69" s="28"/>
      <c r="O69" s="28"/>
      <c r="P69" s="28"/>
    </row>
    <row r="70" spans="1:16" s="4" customFormat="1">
      <c r="A70" s="17" t="s">
        <v>87</v>
      </c>
      <c r="B70" s="9" t="s">
        <v>88</v>
      </c>
      <c r="C70" s="14">
        <v>111</v>
      </c>
      <c r="D70" s="10">
        <v>0</v>
      </c>
      <c r="E70" s="10"/>
      <c r="F70" s="59"/>
      <c r="G70" s="205"/>
      <c r="H70" s="173">
        <f t="shared" si="3"/>
        <v>0</v>
      </c>
      <c r="I70" s="208"/>
      <c r="J70" s="28"/>
      <c r="K70" s="28"/>
      <c r="L70" s="28"/>
      <c r="M70" s="28"/>
      <c r="N70" s="28"/>
      <c r="O70" s="28"/>
      <c r="P70" s="28"/>
    </row>
    <row r="71" spans="1:16" s="4" customFormat="1">
      <c r="A71" s="32">
        <v>165</v>
      </c>
      <c r="B71" s="11" t="s">
        <v>10</v>
      </c>
      <c r="C71" s="30">
        <v>111</v>
      </c>
      <c r="D71" s="59">
        <v>54470840.100000001</v>
      </c>
      <c r="E71" s="59">
        <f>'2014 Non 1000 Misc Rate Base'!F41*1000+'2014 Non 1000 Misc Rate Base'!F47*1000</f>
        <v>98206.920000010388</v>
      </c>
      <c r="F71" s="59">
        <f>'2014 Misc Rate Base Nonreg'!F42*1000+'2014 Misc Rate Base Nonreg'!F37*1000</f>
        <v>2492343.54</v>
      </c>
      <c r="G71" s="59">
        <f>'CY 2014 YE JAM'!I2141</f>
        <v>52076703.480000004</v>
      </c>
      <c r="H71" s="173">
        <f t="shared" si="3"/>
        <v>0</v>
      </c>
      <c r="I71" s="231"/>
      <c r="J71" s="28"/>
      <c r="K71" s="28"/>
      <c r="L71" s="28"/>
      <c r="M71" s="28"/>
      <c r="N71" s="28"/>
      <c r="O71" s="28"/>
      <c r="P71" s="28"/>
    </row>
    <row r="72" spans="1:16" s="4" customFormat="1">
      <c r="A72" s="17" t="s">
        <v>89</v>
      </c>
      <c r="B72" s="9" t="s">
        <v>90</v>
      </c>
      <c r="C72" s="14">
        <v>111</v>
      </c>
      <c r="D72" s="10">
        <v>0</v>
      </c>
      <c r="E72" s="10"/>
      <c r="F72" s="59"/>
      <c r="G72" s="205"/>
      <c r="H72" s="173">
        <f t="shared" si="3"/>
        <v>0</v>
      </c>
      <c r="I72" s="208"/>
      <c r="J72" s="28"/>
      <c r="K72" s="28"/>
      <c r="L72" s="28"/>
      <c r="M72" s="28"/>
      <c r="N72" s="28"/>
      <c r="O72" s="28"/>
      <c r="P72" s="28"/>
    </row>
    <row r="73" spans="1:16" s="4" customFormat="1">
      <c r="A73" s="17">
        <v>171</v>
      </c>
      <c r="B73" s="9" t="s">
        <v>91</v>
      </c>
      <c r="C73" s="14">
        <v>111</v>
      </c>
      <c r="D73" s="10">
        <v>0</v>
      </c>
      <c r="E73" s="10"/>
      <c r="F73" s="29"/>
      <c r="G73" s="205"/>
      <c r="H73" s="173">
        <f t="shared" si="3"/>
        <v>0</v>
      </c>
      <c r="I73" s="208"/>
      <c r="J73" s="28"/>
      <c r="K73" s="28"/>
      <c r="L73" s="28"/>
      <c r="M73" s="28"/>
      <c r="N73" s="28"/>
      <c r="O73" s="28"/>
      <c r="P73" s="28"/>
    </row>
    <row r="74" spans="1:16" s="4" customFormat="1">
      <c r="A74" s="17">
        <v>172</v>
      </c>
      <c r="B74" s="9" t="s">
        <v>92</v>
      </c>
      <c r="C74" s="14">
        <v>111</v>
      </c>
      <c r="D74" s="10">
        <v>1902474.8</v>
      </c>
      <c r="E74" s="10"/>
      <c r="F74" s="59">
        <f>GETPIVOTDATA("Sum of Balance",'Nonutil Rate Base'!$H$2,"FERC Account","1720000")</f>
        <v>1902474.7999999984</v>
      </c>
      <c r="G74" s="205"/>
      <c r="H74" s="173">
        <f t="shared" si="3"/>
        <v>1.6298145055770874E-9</v>
      </c>
      <c r="I74" s="208"/>
      <c r="J74" s="28"/>
      <c r="K74" s="28"/>
      <c r="L74" s="28"/>
      <c r="M74" s="28"/>
      <c r="N74" s="28"/>
      <c r="O74" s="28"/>
      <c r="P74" s="28"/>
    </row>
    <row r="75" spans="1:16" s="4" customFormat="1">
      <c r="A75" s="17">
        <v>173</v>
      </c>
      <c r="B75" s="9" t="s">
        <v>93</v>
      </c>
      <c r="C75" s="14">
        <v>111</v>
      </c>
      <c r="D75" s="10">
        <v>243252000</v>
      </c>
      <c r="E75" s="10"/>
      <c r="F75" s="59">
        <f>GETPIVOTDATA("Sum of Balance",'Nonutil Rate Base'!$H$2,"FERC Account","1730000")</f>
        <v>243252000</v>
      </c>
      <c r="G75" s="205"/>
      <c r="H75" s="173">
        <f t="shared" si="3"/>
        <v>0</v>
      </c>
      <c r="I75" s="208"/>
      <c r="J75" s="28"/>
      <c r="K75" s="28"/>
      <c r="L75" s="28"/>
      <c r="M75" s="28"/>
      <c r="N75" s="28"/>
      <c r="O75" s="28"/>
      <c r="P75" s="28"/>
    </row>
    <row r="76" spans="1:16" s="4" customFormat="1">
      <c r="A76" s="17">
        <v>174</v>
      </c>
      <c r="B76" s="9" t="s">
        <v>94</v>
      </c>
      <c r="C76" s="14">
        <v>111</v>
      </c>
      <c r="D76" s="10">
        <v>180653</v>
      </c>
      <c r="E76" s="10"/>
      <c r="F76" s="59">
        <f>GETPIVOTDATA("Sum of Balance",'Nonutil Rate Base'!$H$2,"FERC Account","1740000")</f>
        <v>180653</v>
      </c>
      <c r="G76" s="205"/>
      <c r="H76" s="173">
        <f t="shared" si="3"/>
        <v>0</v>
      </c>
      <c r="I76" s="208"/>
      <c r="J76" s="28"/>
      <c r="K76" s="28"/>
      <c r="L76" s="28"/>
      <c r="M76" s="28"/>
      <c r="N76" s="28"/>
      <c r="O76" s="28"/>
      <c r="P76" s="28"/>
    </row>
    <row r="77" spans="1:16" s="4" customFormat="1">
      <c r="A77" s="17">
        <v>175</v>
      </c>
      <c r="B77" s="9" t="s">
        <v>95</v>
      </c>
      <c r="C77" s="14">
        <v>111</v>
      </c>
      <c r="D77" s="10">
        <v>18078275.399999999</v>
      </c>
      <c r="E77" s="10"/>
      <c r="F77" s="59">
        <f>GETPIVOTDATA("Sum of Balance",'Nonutil Rate Base'!$H$2,"FERC Account","1750000")+GETPIVOTDATA("Sum of Balance",'Nonutil Rate Base'!$H$2,"FERC Account","1751000")</f>
        <v>18078275.400000006</v>
      </c>
      <c r="G77" s="205"/>
      <c r="H77" s="173">
        <f t="shared" si="3"/>
        <v>-7.4505805969238281E-9</v>
      </c>
      <c r="I77" s="208"/>
      <c r="J77" s="28"/>
      <c r="K77" s="28"/>
      <c r="L77" s="28"/>
      <c r="M77" s="28"/>
      <c r="N77" s="28"/>
      <c r="O77" s="28"/>
      <c r="P77" s="28"/>
    </row>
    <row r="78" spans="1:16" s="4" customFormat="1">
      <c r="A78" s="17"/>
      <c r="B78" s="9" t="s">
        <v>96</v>
      </c>
      <c r="C78" s="14">
        <v>111</v>
      </c>
      <c r="D78" s="10">
        <v>-128978</v>
      </c>
      <c r="E78" s="10"/>
      <c r="F78" s="59">
        <f>-GETPIVOTDATA("Sum of Balance",'Nonutil Rate Base'!$H$2,"FERC Account","1751000")</f>
        <v>-128978</v>
      </c>
      <c r="G78" s="205"/>
      <c r="H78" s="173">
        <f t="shared" si="3"/>
        <v>0</v>
      </c>
      <c r="I78" s="208"/>
      <c r="J78" s="28"/>
      <c r="K78" s="28"/>
      <c r="L78" s="28"/>
      <c r="M78" s="28"/>
      <c r="N78" s="28"/>
      <c r="O78" s="28"/>
      <c r="P78" s="28"/>
    </row>
    <row r="79" spans="1:16" s="4" customFormat="1">
      <c r="A79" s="17">
        <v>176</v>
      </c>
      <c r="B79" s="9" t="s">
        <v>97</v>
      </c>
      <c r="C79" s="14">
        <v>111</v>
      </c>
      <c r="D79" s="10">
        <v>0</v>
      </c>
      <c r="E79" s="10"/>
      <c r="F79" s="59"/>
      <c r="G79" s="205"/>
      <c r="H79" s="173">
        <f t="shared" si="3"/>
        <v>0</v>
      </c>
      <c r="I79" s="208"/>
      <c r="J79" s="28"/>
      <c r="K79" s="28"/>
      <c r="L79" s="28"/>
      <c r="M79" s="28"/>
      <c r="N79" s="28"/>
      <c r="O79" s="28"/>
      <c r="P79" s="28"/>
    </row>
    <row r="80" spans="1:16" s="4" customFormat="1">
      <c r="A80" s="17"/>
      <c r="B80" s="9" t="s">
        <v>98</v>
      </c>
      <c r="C80" s="14" t="s">
        <v>43</v>
      </c>
      <c r="D80" s="10">
        <v>0</v>
      </c>
      <c r="E80" s="10"/>
      <c r="F80" s="59"/>
      <c r="G80" s="205"/>
      <c r="H80" s="173">
        <f t="shared" si="3"/>
        <v>0</v>
      </c>
      <c r="I80" s="208"/>
      <c r="J80" s="28"/>
      <c r="K80" s="28"/>
      <c r="L80" s="28"/>
      <c r="M80" s="28"/>
      <c r="N80" s="28"/>
      <c r="O80" s="28"/>
      <c r="P80" s="28"/>
    </row>
    <row r="81" spans="1:16" s="4" customFormat="1" ht="13.5" thickBot="1">
      <c r="A81" s="17"/>
      <c r="B81" s="15" t="s">
        <v>197</v>
      </c>
      <c r="C81" s="207" t="s">
        <v>43</v>
      </c>
      <c r="D81" s="209">
        <f t="shared" ref="D81:F81" si="5">SUM(D47:D80)</f>
        <v>1312723791.1600001</v>
      </c>
      <c r="E81" s="209">
        <f t="shared" si="5"/>
        <v>98206.920000010388</v>
      </c>
      <c r="F81" s="209">
        <f t="shared" si="5"/>
        <v>796247681.13000011</v>
      </c>
      <c r="G81" s="209">
        <f>SUM(G47:G80)</f>
        <v>550669644.50737202</v>
      </c>
      <c r="H81" s="209">
        <f t="shared" si="3"/>
        <v>-34095327.557371974</v>
      </c>
      <c r="I81" s="210"/>
      <c r="J81" s="28"/>
      <c r="K81" s="28"/>
      <c r="L81" s="28"/>
      <c r="M81" s="28"/>
      <c r="N81" s="28"/>
      <c r="O81" s="28"/>
      <c r="P81" s="28"/>
    </row>
    <row r="82" spans="1:16" s="4" customFormat="1">
      <c r="A82" s="17"/>
      <c r="B82" s="13"/>
      <c r="C82" s="14"/>
      <c r="D82" s="10"/>
      <c r="E82" s="10"/>
      <c r="F82" s="59"/>
      <c r="G82" s="205"/>
      <c r="H82" s="173"/>
      <c r="I82" s="208"/>
      <c r="J82" s="28"/>
      <c r="K82" s="28"/>
      <c r="L82" s="28"/>
      <c r="M82" s="28"/>
      <c r="N82" s="28"/>
      <c r="O82" s="28"/>
      <c r="P82" s="28"/>
    </row>
    <row r="83" spans="1:16" s="4" customFormat="1">
      <c r="A83" s="17"/>
      <c r="B83" s="13" t="s">
        <v>99</v>
      </c>
      <c r="C83" s="14" t="s">
        <v>43</v>
      </c>
      <c r="D83" s="10"/>
      <c r="E83" s="10"/>
      <c r="F83" s="59"/>
      <c r="G83" s="205"/>
      <c r="H83" s="173"/>
      <c r="I83" s="208"/>
      <c r="J83" s="28"/>
      <c r="K83" s="28"/>
      <c r="L83" s="28"/>
      <c r="M83" s="28"/>
      <c r="N83" s="28"/>
      <c r="O83" s="28"/>
      <c r="P83" s="28"/>
    </row>
    <row r="84" spans="1:16" s="4" customFormat="1">
      <c r="A84" s="32">
        <v>181</v>
      </c>
      <c r="B84" s="11" t="s">
        <v>100</v>
      </c>
      <c r="C84" s="14">
        <v>111</v>
      </c>
      <c r="D84" s="10">
        <v>34036382.369999997</v>
      </c>
      <c r="E84" s="10"/>
      <c r="F84" s="59">
        <f>GETPIVOTDATA("Sum of Balance",'Nonutil Rate Base'!$H$2,"FERC Account","1810000")</f>
        <v>34036382.370000005</v>
      </c>
      <c r="G84" s="205"/>
      <c r="H84" s="173">
        <f t="shared" ref="H84:H99" si="6">D84+E84-F84-G84</f>
        <v>-7.4505805969238281E-9</v>
      </c>
      <c r="I84" s="208"/>
      <c r="J84" s="28"/>
      <c r="K84" s="28"/>
      <c r="L84" s="28"/>
      <c r="M84" s="28"/>
      <c r="N84" s="28"/>
      <c r="O84" s="28"/>
      <c r="P84" s="28"/>
    </row>
    <row r="85" spans="1:16" s="4" customFormat="1">
      <c r="A85" s="32">
        <v>182.1</v>
      </c>
      <c r="B85" s="11" t="s">
        <v>101</v>
      </c>
      <c r="C85" s="14">
        <v>111</v>
      </c>
      <c r="D85" s="10"/>
      <c r="E85" s="10"/>
      <c r="F85" s="59"/>
      <c r="G85" s="205"/>
      <c r="H85" s="174">
        <f t="shared" si="6"/>
        <v>0</v>
      </c>
      <c r="I85" s="208"/>
      <c r="J85" s="28"/>
      <c r="K85" s="28"/>
      <c r="L85" s="28"/>
      <c r="M85" s="28"/>
      <c r="N85" s="28"/>
      <c r="O85" s="28"/>
      <c r="P85" s="28"/>
    </row>
    <row r="86" spans="1:16" s="4" customFormat="1">
      <c r="A86" s="32">
        <v>182.2</v>
      </c>
      <c r="B86" s="11" t="s">
        <v>102</v>
      </c>
      <c r="C86" s="14">
        <v>111</v>
      </c>
      <c r="D86" s="10">
        <v>0</v>
      </c>
      <c r="E86" s="10"/>
      <c r="F86" s="59">
        <v>0</v>
      </c>
      <c r="G86" s="59">
        <f>'CY 2014 YE JAM'!O2151</f>
        <v>0</v>
      </c>
      <c r="H86" s="173">
        <f t="shared" si="6"/>
        <v>0</v>
      </c>
      <c r="I86" s="208"/>
      <c r="J86" s="28"/>
      <c r="K86" s="28"/>
      <c r="L86" s="28"/>
      <c r="M86" s="28"/>
      <c r="N86" s="28"/>
      <c r="O86" s="28"/>
      <c r="P86" s="28"/>
    </row>
    <row r="87" spans="1:16" s="4" customFormat="1">
      <c r="A87" s="32">
        <v>182.3</v>
      </c>
      <c r="B87" s="11" t="s">
        <v>103</v>
      </c>
      <c r="C87" s="14">
        <v>111</v>
      </c>
      <c r="D87" s="10">
        <v>1589995081.21</v>
      </c>
      <c r="E87" s="10"/>
      <c r="F87" s="59">
        <f>GETPIVOTDATA("Sum of Balance",'Nonutil Rate Base'!$H$2,"FERC Account","1823109")+GETPIVOTDATA("Sum of Balance",'Nonutil Rate Base'!$H$2,"FERC Account","1823150")+GETPIVOTDATA("Sum of Balance",'Nonutil Rate Base'!$H$2,"FERC Account","1823910")+GETPIVOTDATA("Sum of Balance",'Nonutil Rate Base'!$H$2,"FERC Account","1823990")</f>
        <v>740189884.14999998</v>
      </c>
      <c r="G87" s="59">
        <f>'CY 2014 YE JAM'!I2151+'CY 2014 YE JAM'!I2071</f>
        <v>849805197.06000006</v>
      </c>
      <c r="H87" s="173">
        <f t="shared" si="6"/>
        <v>0</v>
      </c>
      <c r="I87" s="275"/>
      <c r="J87" s="203"/>
      <c r="K87" s="28"/>
      <c r="L87" s="28"/>
      <c r="M87" s="28"/>
      <c r="N87" s="28"/>
      <c r="O87" s="28"/>
      <c r="P87" s="28"/>
    </row>
    <row r="88" spans="1:16" s="4" customFormat="1">
      <c r="A88" s="32">
        <v>183</v>
      </c>
      <c r="B88" s="11" t="s">
        <v>104</v>
      </c>
      <c r="C88" s="14">
        <v>111</v>
      </c>
      <c r="D88" s="10">
        <v>3103497.77</v>
      </c>
      <c r="E88" s="10"/>
      <c r="F88" s="59">
        <f>GETPIVOTDATA("Sum of Balance",'Nonutil Rate Base'!$H$2,"FERC Account","1830000")</f>
        <v>3103497.7700000005</v>
      </c>
      <c r="G88" s="205"/>
      <c r="H88" s="173">
        <f t="shared" si="6"/>
        <v>-4.6566128730773926E-10</v>
      </c>
      <c r="I88" s="208"/>
      <c r="J88" s="28"/>
      <c r="K88" s="28"/>
      <c r="L88" s="28"/>
      <c r="M88" s="28"/>
      <c r="N88" s="28"/>
      <c r="O88" s="28"/>
      <c r="P88" s="28"/>
    </row>
    <row r="89" spans="1:16" s="4" customFormat="1">
      <c r="A89" s="32">
        <v>183.1</v>
      </c>
      <c r="B89" s="11" t="s">
        <v>105</v>
      </c>
      <c r="C89" s="14">
        <v>111</v>
      </c>
      <c r="D89" s="10">
        <v>0</v>
      </c>
      <c r="E89" s="10"/>
      <c r="F89" s="59"/>
      <c r="G89" s="205"/>
      <c r="H89" s="174">
        <f t="shared" si="6"/>
        <v>0</v>
      </c>
      <c r="I89" s="208"/>
      <c r="J89" s="28"/>
      <c r="K89" s="28"/>
      <c r="L89" s="28"/>
      <c r="M89" s="28"/>
      <c r="N89" s="28"/>
      <c r="O89" s="28"/>
      <c r="P89" s="28"/>
    </row>
    <row r="90" spans="1:16" s="4" customFormat="1">
      <c r="A90" s="32">
        <v>183.2</v>
      </c>
      <c r="B90" s="11" t="s">
        <v>106</v>
      </c>
      <c r="C90" s="14">
        <v>111</v>
      </c>
      <c r="D90" s="10">
        <v>0</v>
      </c>
      <c r="E90" s="10"/>
      <c r="F90" s="59"/>
      <c r="G90" s="205"/>
      <c r="H90" s="174">
        <f t="shared" si="6"/>
        <v>0</v>
      </c>
      <c r="I90" s="208"/>
      <c r="J90" s="28"/>
      <c r="K90" s="28"/>
      <c r="L90" s="28"/>
      <c r="M90" s="28"/>
      <c r="N90" s="28"/>
      <c r="O90" s="28"/>
      <c r="P90" s="28"/>
    </row>
    <row r="91" spans="1:16" s="4" customFormat="1">
      <c r="A91" s="32">
        <v>184</v>
      </c>
      <c r="B91" s="11" t="s">
        <v>107</v>
      </c>
      <c r="C91" s="14">
        <v>111</v>
      </c>
      <c r="D91" s="10">
        <v>0</v>
      </c>
      <c r="E91" s="10"/>
      <c r="F91" s="59"/>
      <c r="G91" s="205"/>
      <c r="H91" s="174">
        <f t="shared" si="6"/>
        <v>0</v>
      </c>
      <c r="I91" s="208"/>
      <c r="J91" s="28"/>
      <c r="K91" s="28"/>
      <c r="L91" s="28"/>
      <c r="M91" s="28"/>
      <c r="N91" s="28"/>
      <c r="O91" s="28"/>
      <c r="P91" s="28"/>
    </row>
    <row r="92" spans="1:16" s="4" customFormat="1">
      <c r="A92" s="32">
        <v>185</v>
      </c>
      <c r="B92" s="11" t="s">
        <v>108</v>
      </c>
      <c r="C92" s="14">
        <v>111</v>
      </c>
      <c r="D92" s="10">
        <v>80621.89</v>
      </c>
      <c r="E92" s="10"/>
      <c r="F92" s="59">
        <f>GETPIVOTDATA("Sum of Balance",'Nonutil Rate Base'!$H$2,"FERC Account","1850000")</f>
        <v>80621.89</v>
      </c>
      <c r="G92" s="205"/>
      <c r="H92" s="173">
        <f t="shared" si="6"/>
        <v>0</v>
      </c>
      <c r="I92" s="208"/>
      <c r="J92" s="28"/>
      <c r="K92" s="28"/>
      <c r="L92" s="28"/>
      <c r="M92" s="28"/>
      <c r="N92" s="28"/>
      <c r="O92" s="28"/>
      <c r="P92" s="28"/>
    </row>
    <row r="93" spans="1:16" s="4" customFormat="1">
      <c r="A93" s="32">
        <v>186</v>
      </c>
      <c r="B93" s="11" t="s">
        <v>109</v>
      </c>
      <c r="C93" s="14">
        <v>111</v>
      </c>
      <c r="D93" s="10">
        <v>110913409.41</v>
      </c>
      <c r="E93" s="10">
        <f>'CY 2014 186 non 1000'!F38*1000</f>
        <v>26395.0199999996</v>
      </c>
      <c r="F93" s="59">
        <f>'CY 2014 186 nonreg'!F54*1000</f>
        <v>2803060.8200000003</v>
      </c>
      <c r="G93" s="59">
        <f>'CY 2014 YE JAM'!I2162</f>
        <v>108136743.60999998</v>
      </c>
      <c r="H93" s="173">
        <f t="shared" si="6"/>
        <v>0</v>
      </c>
      <c r="I93" s="205"/>
      <c r="J93" s="28"/>
      <c r="K93" s="28"/>
      <c r="L93" s="28"/>
      <c r="M93" s="28"/>
      <c r="N93" s="28"/>
      <c r="O93" s="28"/>
      <c r="P93" s="28"/>
    </row>
    <row r="94" spans="1:16" s="4" customFormat="1">
      <c r="A94" s="32">
        <v>187</v>
      </c>
      <c r="B94" s="11" t="s">
        <v>110</v>
      </c>
      <c r="C94" s="14">
        <v>111</v>
      </c>
      <c r="D94" s="10">
        <v>0</v>
      </c>
      <c r="E94" s="10"/>
      <c r="F94" s="59"/>
      <c r="G94" s="205"/>
      <c r="H94" s="174">
        <f t="shared" si="6"/>
        <v>0</v>
      </c>
      <c r="I94" s="208"/>
      <c r="J94" s="28"/>
      <c r="K94" s="28"/>
      <c r="L94" s="28"/>
      <c r="M94" s="28"/>
      <c r="N94" s="28"/>
      <c r="O94" s="28"/>
      <c r="P94" s="28"/>
    </row>
    <row r="95" spans="1:16" s="4" customFormat="1">
      <c r="A95" s="32">
        <v>188</v>
      </c>
      <c r="B95" s="11" t="s">
        <v>111</v>
      </c>
      <c r="C95" s="14">
        <v>111</v>
      </c>
      <c r="D95" s="10">
        <v>0</v>
      </c>
      <c r="E95" s="10"/>
      <c r="F95" s="59"/>
      <c r="G95" s="205"/>
      <c r="H95" s="174">
        <f t="shared" si="6"/>
        <v>0</v>
      </c>
      <c r="I95" s="208"/>
      <c r="J95" s="28"/>
      <c r="K95" s="28"/>
      <c r="L95" s="28"/>
      <c r="M95" s="28"/>
      <c r="N95" s="28"/>
      <c r="O95" s="28"/>
      <c r="P95" s="28"/>
    </row>
    <row r="96" spans="1:16" s="4" customFormat="1">
      <c r="A96" s="32">
        <v>189</v>
      </c>
      <c r="B96" s="11" t="s">
        <v>112</v>
      </c>
      <c r="C96" s="14">
        <v>111</v>
      </c>
      <c r="D96" s="10">
        <v>7184006.0300000003</v>
      </c>
      <c r="E96" s="10"/>
      <c r="F96" s="59">
        <f>GETPIVOTDATA("Sum of Balance",'Nonutil Rate Base'!$H$2,"FERC Account","1890000")</f>
        <v>7184006.0300000012</v>
      </c>
      <c r="G96" s="205"/>
      <c r="H96" s="173">
        <f t="shared" si="6"/>
        <v>-9.3132257461547852E-10</v>
      </c>
      <c r="I96" s="208"/>
      <c r="J96" s="28"/>
      <c r="K96" s="28"/>
      <c r="L96" s="28"/>
      <c r="M96" s="28"/>
      <c r="N96" s="28"/>
      <c r="O96" s="28"/>
      <c r="P96" s="28"/>
    </row>
    <row r="97" spans="1:16" s="4" customFormat="1">
      <c r="A97" s="32">
        <v>190</v>
      </c>
      <c r="B97" s="11" t="s">
        <v>113</v>
      </c>
      <c r="C97" s="14">
        <v>111</v>
      </c>
      <c r="D97" s="10">
        <v>544969531.52999997</v>
      </c>
      <c r="E97" s="59">
        <f>'CY 2014 ADIT non 1000'!F53*1000</f>
        <v>-14437780.810000001</v>
      </c>
      <c r="F97" s="59">
        <f>('CY 2014 ADIT non reg'!F123+'CY 2014 ADIT non reg'!F126+'CY 2014 ADIT non reg'!F131)*1000</f>
        <v>267290552.96999997</v>
      </c>
      <c r="G97" s="59">
        <f>'CY 2014 YE JAM'!I2268</f>
        <v>263241197.75</v>
      </c>
      <c r="H97" s="173">
        <f t="shared" si="6"/>
        <v>0</v>
      </c>
      <c r="I97" s="205"/>
      <c r="J97" s="28"/>
      <c r="K97" s="28"/>
      <c r="L97" s="28"/>
      <c r="M97" s="28"/>
      <c r="N97" s="28"/>
      <c r="O97" s="28"/>
      <c r="P97" s="28"/>
    </row>
    <row r="98" spans="1:16" s="4" customFormat="1">
      <c r="A98" s="32">
        <v>191</v>
      </c>
      <c r="B98" s="11" t="s">
        <v>114</v>
      </c>
      <c r="C98" s="14" t="s">
        <v>43</v>
      </c>
      <c r="D98" s="10">
        <v>0</v>
      </c>
      <c r="E98" s="10"/>
      <c r="F98" s="59"/>
      <c r="G98" s="205"/>
      <c r="H98" s="174">
        <f t="shared" si="6"/>
        <v>0</v>
      </c>
      <c r="I98" s="208"/>
      <c r="J98" s="28"/>
      <c r="K98" s="28"/>
      <c r="L98" s="28"/>
      <c r="M98" s="28"/>
      <c r="N98" s="28"/>
      <c r="O98" s="28"/>
      <c r="P98" s="28"/>
    </row>
    <row r="99" spans="1:16" s="4" customFormat="1" ht="13.5" thickBot="1">
      <c r="A99" s="204"/>
      <c r="B99" s="15" t="s">
        <v>115</v>
      </c>
      <c r="C99" s="207" t="s">
        <v>43</v>
      </c>
      <c r="D99" s="209">
        <f>SUM(D84:D98)</f>
        <v>2290282530.21</v>
      </c>
      <c r="E99" s="209">
        <f>SUM(E83:E98)</f>
        <v>-14411385.790000001</v>
      </c>
      <c r="F99" s="209">
        <f>SUM(F83:F98)</f>
        <v>1054688006</v>
      </c>
      <c r="G99" s="209">
        <f>SUM(G83:G98)</f>
        <v>1221183138.4200001</v>
      </c>
      <c r="H99" s="209">
        <f t="shared" si="6"/>
        <v>0</v>
      </c>
      <c r="I99" s="208"/>
      <c r="J99" s="28"/>
      <c r="K99" s="28"/>
      <c r="L99" s="28"/>
      <c r="M99" s="28"/>
      <c r="N99" s="28"/>
      <c r="O99" s="28"/>
      <c r="P99" s="28"/>
    </row>
    <row r="100" spans="1:16" s="4" customFormat="1">
      <c r="A100" s="204"/>
      <c r="B100" s="19" t="s">
        <v>116</v>
      </c>
      <c r="C100" s="20" t="s">
        <v>43</v>
      </c>
      <c r="D100" s="21">
        <f>SUM(D99,D81,D44,D27)</f>
        <v>21847298828.950001</v>
      </c>
      <c r="E100" s="21">
        <f>SUM(E99,E81,E44,E27)</f>
        <v>15823366.13000001</v>
      </c>
      <c r="F100" s="216">
        <f>SUM(F99,F81,F44,F27)</f>
        <v>3148931059.1200004</v>
      </c>
      <c r="G100" s="216">
        <f>SUM(G99,G81,G44,G27)</f>
        <v>18714417284.027367</v>
      </c>
      <c r="H100" s="216">
        <f>SUM(H99,H81,H44,H27)</f>
        <v>-226148.06736651808</v>
      </c>
      <c r="I100" s="208"/>
      <c r="J100" s="28"/>
      <c r="K100" s="28"/>
      <c r="L100" s="28"/>
      <c r="M100" s="28"/>
      <c r="N100" s="28"/>
      <c r="O100" s="28"/>
      <c r="P100" s="28"/>
    </row>
    <row r="101" spans="1:16" s="4" customFormat="1">
      <c r="A101" s="200"/>
      <c r="B101" s="9"/>
      <c r="C101" s="14"/>
      <c r="D101" s="9"/>
      <c r="E101" s="9"/>
      <c r="F101" s="11"/>
      <c r="G101" s="205"/>
      <c r="H101" s="173"/>
      <c r="I101" s="208"/>
      <c r="J101" s="28"/>
      <c r="K101" s="28"/>
      <c r="L101" s="28"/>
      <c r="M101" s="28"/>
      <c r="N101" s="28"/>
      <c r="O101" s="28"/>
      <c r="P101" s="28"/>
    </row>
    <row r="102" spans="1:16" s="4" customFormat="1">
      <c r="A102" s="22"/>
      <c r="B102" s="9"/>
      <c r="C102" s="14"/>
      <c r="D102" s="9"/>
      <c r="E102" s="9"/>
      <c r="F102" s="11"/>
      <c r="G102" s="205"/>
      <c r="H102" s="173"/>
      <c r="I102" s="208"/>
      <c r="J102" s="28"/>
      <c r="K102" s="28"/>
      <c r="L102" s="28"/>
      <c r="M102" s="28"/>
      <c r="N102" s="28"/>
      <c r="O102" s="28"/>
      <c r="P102" s="28"/>
    </row>
    <row r="103" spans="1:16" s="4" customFormat="1">
      <c r="A103" s="200"/>
      <c r="B103" s="13" t="s">
        <v>117</v>
      </c>
      <c r="C103" s="14" t="s">
        <v>43</v>
      </c>
      <c r="D103" s="10"/>
      <c r="E103" s="10"/>
      <c r="F103" s="59"/>
      <c r="G103" s="205"/>
      <c r="H103" s="173"/>
      <c r="I103" s="208"/>
      <c r="J103" s="28"/>
      <c r="K103" s="28"/>
      <c r="L103" s="28"/>
      <c r="M103" s="28"/>
      <c r="N103" s="28"/>
      <c r="O103" s="28"/>
      <c r="P103" s="28"/>
    </row>
    <row r="104" spans="1:16" s="4" customFormat="1">
      <c r="A104" s="200">
        <v>201</v>
      </c>
      <c r="B104" s="9" t="s">
        <v>118</v>
      </c>
      <c r="C104" s="14">
        <v>112</v>
      </c>
      <c r="D104" s="10">
        <v>3417945896.2399998</v>
      </c>
      <c r="E104" s="10"/>
      <c r="F104" s="59">
        <f>-'Nonutil Rate Base'!K87</f>
        <v>3417945896.2399998</v>
      </c>
      <c r="G104" s="205"/>
      <c r="H104" s="173">
        <f t="shared" ref="H104:H118" si="7">D104+E104-F104-G104</f>
        <v>0</v>
      </c>
      <c r="I104" s="217"/>
      <c r="J104" s="28"/>
      <c r="K104" s="28"/>
      <c r="L104" s="28"/>
      <c r="M104" s="28"/>
      <c r="N104" s="28"/>
      <c r="O104" s="28"/>
      <c r="P104" s="28"/>
    </row>
    <row r="105" spans="1:16" s="4" customFormat="1">
      <c r="A105" s="200">
        <v>204</v>
      </c>
      <c r="B105" s="9" t="s">
        <v>119</v>
      </c>
      <c r="C105" s="14">
        <v>112</v>
      </c>
      <c r="D105" s="10">
        <v>2397600</v>
      </c>
      <c r="E105" s="10"/>
      <c r="F105" s="59">
        <f>-GETPIVOTDATA("Sum of Balance",'Nonutil Rate Base'!$H$2,"FERC Account","2040000")</f>
        <v>2397600</v>
      </c>
      <c r="G105" s="205"/>
      <c r="H105" s="174">
        <f t="shared" si="7"/>
        <v>0</v>
      </c>
      <c r="I105" s="28"/>
      <c r="J105" s="28"/>
      <c r="K105" s="28"/>
      <c r="L105" s="28"/>
      <c r="M105" s="28"/>
      <c r="N105" s="28"/>
      <c r="O105" s="28"/>
      <c r="P105" s="28"/>
    </row>
    <row r="106" spans="1:16" s="4" customFormat="1">
      <c r="A106" s="200" t="s">
        <v>120</v>
      </c>
      <c r="B106" s="9" t="s">
        <v>121</v>
      </c>
      <c r="C106" s="14">
        <v>112</v>
      </c>
      <c r="D106" s="10">
        <v>0</v>
      </c>
      <c r="E106" s="10"/>
      <c r="F106" s="59"/>
      <c r="G106" s="205"/>
      <c r="H106" s="174">
        <f t="shared" si="7"/>
        <v>0</v>
      </c>
      <c r="I106" s="28"/>
      <c r="J106" s="28"/>
      <c r="K106" s="28"/>
      <c r="L106" s="28"/>
      <c r="M106" s="28"/>
      <c r="N106" s="28"/>
      <c r="O106" s="28"/>
      <c r="P106" s="28"/>
    </row>
    <row r="107" spans="1:16" s="4" customFormat="1">
      <c r="A107" s="200" t="s">
        <v>122</v>
      </c>
      <c r="B107" s="9" t="s">
        <v>123</v>
      </c>
      <c r="C107" s="14">
        <v>112</v>
      </c>
      <c r="D107" s="10">
        <v>0</v>
      </c>
      <c r="E107" s="10"/>
      <c r="F107" s="59"/>
      <c r="G107" s="205"/>
      <c r="H107" s="174">
        <f t="shared" si="7"/>
        <v>0</v>
      </c>
      <c r="I107" s="28"/>
      <c r="J107" s="28"/>
      <c r="K107" s="28"/>
      <c r="L107" s="28"/>
      <c r="M107" s="28"/>
      <c r="N107" s="28"/>
      <c r="O107" s="28"/>
      <c r="P107" s="28"/>
    </row>
    <row r="108" spans="1:16" s="4" customFormat="1">
      <c r="A108" s="200">
        <v>207</v>
      </c>
      <c r="B108" s="9" t="s">
        <v>124</v>
      </c>
      <c r="C108" s="14">
        <v>112</v>
      </c>
      <c r="D108" s="10">
        <v>0</v>
      </c>
      <c r="E108" s="10"/>
      <c r="F108" s="59"/>
      <c r="G108" s="205"/>
      <c r="H108" s="174">
        <f t="shared" si="7"/>
        <v>0</v>
      </c>
      <c r="I108" s="28"/>
      <c r="J108" s="28"/>
      <c r="K108" s="28"/>
      <c r="L108" s="28"/>
      <c r="M108" s="28"/>
      <c r="N108" s="28"/>
      <c r="O108" s="28"/>
      <c r="P108" s="28"/>
    </row>
    <row r="109" spans="1:16" s="4" customFormat="1">
      <c r="A109" s="200">
        <v>211</v>
      </c>
      <c r="B109" s="9" t="s">
        <v>125</v>
      </c>
      <c r="C109" s="14">
        <v>112</v>
      </c>
      <c r="D109" s="10">
        <v>1102063956.3800001</v>
      </c>
      <c r="E109" s="59"/>
      <c r="F109" s="59">
        <f>-'Nonutil Rate Base'!J89</f>
        <v>1102063956.3800001</v>
      </c>
      <c r="G109" s="205"/>
      <c r="H109" s="173">
        <f t="shared" si="7"/>
        <v>0</v>
      </c>
      <c r="I109" s="28"/>
      <c r="J109" s="28"/>
      <c r="K109" s="28"/>
      <c r="L109" s="28"/>
      <c r="M109" s="28"/>
      <c r="N109" s="28"/>
      <c r="O109" s="28"/>
      <c r="P109" s="28"/>
    </row>
    <row r="110" spans="1:16" s="4" customFormat="1">
      <c r="A110" s="200">
        <v>212</v>
      </c>
      <c r="B110" s="9" t="s">
        <v>126</v>
      </c>
      <c r="C110" s="14">
        <v>112</v>
      </c>
      <c r="D110" s="10">
        <v>0</v>
      </c>
      <c r="E110" s="10"/>
      <c r="F110" s="59"/>
      <c r="G110" s="205"/>
      <c r="H110" s="174">
        <f t="shared" si="7"/>
        <v>0</v>
      </c>
      <c r="I110" s="28"/>
      <c r="J110" s="28"/>
      <c r="K110" s="28"/>
      <c r="L110" s="28"/>
      <c r="M110" s="28"/>
      <c r="N110" s="28"/>
      <c r="O110" s="28"/>
      <c r="P110" s="28"/>
    </row>
    <row r="111" spans="1:16" s="4" customFormat="1">
      <c r="A111" s="200">
        <v>213</v>
      </c>
      <c r="B111" s="9" t="s">
        <v>127</v>
      </c>
      <c r="C111" s="14">
        <v>112</v>
      </c>
      <c r="D111" s="10">
        <v>0</v>
      </c>
      <c r="E111" s="10"/>
      <c r="F111" s="59"/>
      <c r="G111" s="205"/>
      <c r="H111" s="174">
        <f t="shared" si="7"/>
        <v>0</v>
      </c>
      <c r="I111" s="28"/>
      <c r="J111" s="28"/>
      <c r="K111" s="28"/>
      <c r="L111" s="28"/>
      <c r="M111" s="28"/>
      <c r="N111" s="28"/>
      <c r="O111" s="28"/>
      <c r="P111" s="28"/>
    </row>
    <row r="112" spans="1:16" s="4" customFormat="1">
      <c r="A112" s="200">
        <v>214</v>
      </c>
      <c r="B112" s="9" t="s">
        <v>128</v>
      </c>
      <c r="C112" s="14">
        <v>112</v>
      </c>
      <c r="D112" s="10">
        <v>-41101061.25</v>
      </c>
      <c r="E112" s="10"/>
      <c r="F112" s="59">
        <f>-GETPIVOTDATA("Sum of Balance",'Nonutil Rate Base'!$H$2,"FERC Account","2140000")</f>
        <v>-41101061.25</v>
      </c>
      <c r="G112" s="205"/>
      <c r="H112" s="173">
        <f t="shared" si="7"/>
        <v>0</v>
      </c>
      <c r="I112" s="28"/>
      <c r="J112" s="28"/>
      <c r="K112" s="28"/>
      <c r="L112" s="28"/>
      <c r="M112" s="28"/>
      <c r="N112" s="28"/>
      <c r="O112" s="28"/>
      <c r="P112" s="28"/>
    </row>
    <row r="113" spans="1:16" s="4" customFormat="1">
      <c r="A113" s="117" t="s">
        <v>129</v>
      </c>
      <c r="B113" s="11" t="s">
        <v>130</v>
      </c>
      <c r="C113" s="30">
        <v>112</v>
      </c>
      <c r="D113" s="59">
        <v>3145875690</v>
      </c>
      <c r="E113" s="59"/>
      <c r="F113" s="59">
        <f>-SUM('Nonutil Rate Base'!J94:J100)-F114</f>
        <v>3145875690.0599885</v>
      </c>
      <c r="G113" s="70"/>
      <c r="H113" s="173">
        <f t="shared" si="7"/>
        <v>-5.9988498687744141E-2</v>
      </c>
      <c r="I113" s="28"/>
      <c r="J113" s="28"/>
      <c r="K113" s="28"/>
      <c r="L113" s="28"/>
      <c r="M113" s="28"/>
      <c r="N113" s="28"/>
      <c r="O113" s="28"/>
      <c r="P113" s="28"/>
    </row>
    <row r="114" spans="1:16" s="4" customFormat="1">
      <c r="A114" s="117">
        <v>216.1</v>
      </c>
      <c r="B114" s="11" t="s">
        <v>131</v>
      </c>
      <c r="C114" s="30">
        <v>112</v>
      </c>
      <c r="D114" s="59">
        <v>142148647.90000001</v>
      </c>
      <c r="E114" s="59"/>
      <c r="F114" s="59">
        <f>D114</f>
        <v>142148647.90000001</v>
      </c>
      <c r="G114" s="70"/>
      <c r="H114" s="174">
        <f t="shared" si="7"/>
        <v>0</v>
      </c>
      <c r="I114" s="28"/>
      <c r="J114" s="28"/>
      <c r="K114" s="28"/>
      <c r="L114" s="28"/>
      <c r="M114" s="28"/>
      <c r="N114" s="28"/>
      <c r="O114" s="28"/>
      <c r="P114" s="28"/>
    </row>
    <row r="115" spans="1:16" s="4" customFormat="1">
      <c r="A115" s="200">
        <v>217</v>
      </c>
      <c r="B115" s="9" t="s">
        <v>132</v>
      </c>
      <c r="C115" s="14">
        <v>112</v>
      </c>
      <c r="D115" s="10">
        <v>0</v>
      </c>
      <c r="E115" s="10"/>
      <c r="F115" s="59"/>
      <c r="G115" s="205"/>
      <c r="H115" s="174">
        <f t="shared" si="7"/>
        <v>0</v>
      </c>
      <c r="I115" s="208"/>
      <c r="J115" s="28"/>
      <c r="K115" s="28"/>
      <c r="L115" s="28"/>
      <c r="M115" s="28"/>
      <c r="N115" s="28"/>
      <c r="O115" s="28"/>
      <c r="P115" s="28"/>
    </row>
    <row r="116" spans="1:16" s="4" customFormat="1">
      <c r="A116" s="200">
        <v>218</v>
      </c>
      <c r="B116" s="9" t="s">
        <v>133</v>
      </c>
      <c r="C116" s="14">
        <v>112</v>
      </c>
      <c r="D116" s="10">
        <v>0</v>
      </c>
      <c r="E116" s="10"/>
      <c r="F116" s="59"/>
      <c r="G116" s="205"/>
      <c r="H116" s="174">
        <f t="shared" si="7"/>
        <v>0</v>
      </c>
      <c r="I116" s="208"/>
      <c r="J116" s="28"/>
      <c r="K116" s="28"/>
      <c r="L116" s="28"/>
      <c r="M116" s="28"/>
      <c r="N116" s="28"/>
      <c r="O116" s="28"/>
      <c r="P116" s="28"/>
    </row>
    <row r="117" spans="1:16" s="4" customFormat="1">
      <c r="A117" s="200">
        <v>219</v>
      </c>
      <c r="B117" s="9" t="s">
        <v>134</v>
      </c>
      <c r="C117" s="14">
        <v>112</v>
      </c>
      <c r="D117" s="10">
        <v>-13665680.460000001</v>
      </c>
      <c r="E117" s="10"/>
      <c r="F117" s="59">
        <f>-GETPIVOTDATA("Sum of Balance",'Nonutil Rate Base'!$H$2,"FERC Account","2190000")</f>
        <v>-13665680.460000001</v>
      </c>
      <c r="G117" s="205"/>
      <c r="H117" s="174">
        <f t="shared" si="7"/>
        <v>0</v>
      </c>
      <c r="I117" s="208"/>
      <c r="J117" s="28"/>
      <c r="K117" s="28"/>
      <c r="L117" s="28"/>
      <c r="M117" s="28"/>
      <c r="N117" s="28"/>
      <c r="O117" s="28"/>
      <c r="P117" s="28"/>
    </row>
    <row r="118" spans="1:16" s="4" customFormat="1" ht="13.5" thickBot="1">
      <c r="A118" s="200"/>
      <c r="B118" s="15" t="s">
        <v>135</v>
      </c>
      <c r="C118" s="207" t="s">
        <v>43</v>
      </c>
      <c r="D118" s="209">
        <f>SUM(D104:D117)</f>
        <v>7755665048.8099995</v>
      </c>
      <c r="E118" s="209"/>
      <c r="F118" s="209">
        <f t="shared" ref="F118:G118" si="8">SUM(F104:F117)</f>
        <v>7755665048.8699884</v>
      </c>
      <c r="G118" s="209">
        <f t="shared" si="8"/>
        <v>0</v>
      </c>
      <c r="H118" s="209">
        <f t="shared" si="7"/>
        <v>-5.9988975524902344E-2</v>
      </c>
      <c r="I118" s="208"/>
      <c r="J118" s="28"/>
      <c r="K118" s="28"/>
      <c r="L118" s="28"/>
      <c r="M118" s="28"/>
      <c r="N118" s="28"/>
      <c r="O118" s="28"/>
      <c r="P118" s="28"/>
    </row>
    <row r="119" spans="1:16" s="4" customFormat="1">
      <c r="A119" s="200"/>
      <c r="B119" s="9"/>
      <c r="C119" s="14"/>
      <c r="D119" s="10"/>
      <c r="E119" s="10"/>
      <c r="F119" s="59"/>
      <c r="G119" s="205"/>
      <c r="H119" s="173"/>
      <c r="I119" s="208"/>
      <c r="J119" s="28"/>
      <c r="K119" s="28"/>
      <c r="L119" s="28"/>
      <c r="M119" s="28"/>
      <c r="N119" s="28"/>
      <c r="O119" s="28"/>
      <c r="P119" s="28"/>
    </row>
    <row r="120" spans="1:16" s="4" customFormat="1">
      <c r="A120" s="200"/>
      <c r="B120" s="13" t="s">
        <v>136</v>
      </c>
      <c r="C120" s="14" t="s">
        <v>43</v>
      </c>
      <c r="D120" s="10"/>
      <c r="E120" s="10"/>
      <c r="F120" s="59"/>
      <c r="G120" s="205"/>
      <c r="H120" s="59">
        <f>D120-F120-G120</f>
        <v>0</v>
      </c>
      <c r="I120" s="208"/>
      <c r="J120" s="28"/>
      <c r="K120" s="28"/>
      <c r="L120" s="28"/>
      <c r="M120" s="28"/>
      <c r="N120" s="28"/>
      <c r="O120" s="28"/>
      <c r="P120" s="28"/>
    </row>
    <row r="121" spans="1:16" s="4" customFormat="1">
      <c r="A121" s="200">
        <v>221</v>
      </c>
      <c r="B121" s="9" t="s">
        <v>137</v>
      </c>
      <c r="C121" s="14">
        <v>112</v>
      </c>
      <c r="D121" s="10">
        <v>7031538000</v>
      </c>
      <c r="E121" s="10"/>
      <c r="F121" s="59">
        <f>-GETPIVOTDATA("Sum of Balance",'Nonutil Rate Base'!$H$2,"FERC Account","2210000")</f>
        <v>7031538000</v>
      </c>
      <c r="G121" s="205"/>
      <c r="H121" s="59">
        <f>D121-F121-G121</f>
        <v>0</v>
      </c>
      <c r="I121" s="208"/>
      <c r="J121" s="28"/>
      <c r="K121" s="28"/>
      <c r="L121" s="28"/>
      <c r="M121" s="28"/>
      <c r="N121" s="28"/>
      <c r="O121" s="28"/>
      <c r="P121" s="28"/>
    </row>
    <row r="122" spans="1:16" s="4" customFormat="1">
      <c r="A122" s="200">
        <v>222</v>
      </c>
      <c r="B122" s="9" t="s">
        <v>138</v>
      </c>
      <c r="C122" s="14">
        <v>112</v>
      </c>
      <c r="D122" s="10">
        <v>0</v>
      </c>
      <c r="E122" s="10"/>
      <c r="F122" s="59"/>
      <c r="G122" s="205"/>
      <c r="H122" s="59">
        <f>D122-F122-G122</f>
        <v>0</v>
      </c>
      <c r="I122" s="208"/>
      <c r="J122" s="28"/>
      <c r="K122" s="28"/>
      <c r="L122" s="28"/>
      <c r="M122" s="28"/>
      <c r="N122" s="28"/>
      <c r="O122" s="28"/>
      <c r="P122" s="28"/>
    </row>
    <row r="123" spans="1:16" s="4" customFormat="1">
      <c r="A123" s="200">
        <v>223</v>
      </c>
      <c r="B123" s="9" t="s">
        <v>139</v>
      </c>
      <c r="C123" s="14">
        <v>112</v>
      </c>
      <c r="D123" s="10">
        <v>0</v>
      </c>
      <c r="E123" s="10"/>
      <c r="F123" s="59"/>
      <c r="G123" s="205"/>
      <c r="H123" s="59">
        <f>D123-F123-G123</f>
        <v>0</v>
      </c>
      <c r="I123" s="208"/>
      <c r="J123" s="28"/>
      <c r="K123" s="28"/>
      <c r="L123" s="28"/>
      <c r="M123" s="28"/>
      <c r="N123" s="28"/>
      <c r="O123" s="28"/>
      <c r="P123" s="28"/>
    </row>
    <row r="124" spans="1:16" s="4" customFormat="1">
      <c r="A124" s="200">
        <v>224</v>
      </c>
      <c r="B124" s="9" t="s">
        <v>140</v>
      </c>
      <c r="C124" s="14">
        <v>112</v>
      </c>
      <c r="D124" s="10">
        <v>0</v>
      </c>
      <c r="E124" s="10"/>
      <c r="F124" s="59"/>
      <c r="G124" s="205"/>
      <c r="H124" s="59">
        <f>D124-F124-G124</f>
        <v>0</v>
      </c>
      <c r="I124" s="208"/>
      <c r="J124" s="28"/>
      <c r="K124" s="28"/>
      <c r="L124" s="28"/>
      <c r="M124" s="28"/>
      <c r="N124" s="28"/>
      <c r="O124" s="28"/>
      <c r="P124" s="28"/>
    </row>
    <row r="125" spans="1:16" s="4" customFormat="1">
      <c r="A125" s="200">
        <v>225</v>
      </c>
      <c r="B125" s="9" t="s">
        <v>141</v>
      </c>
      <c r="C125" s="14">
        <v>112</v>
      </c>
      <c r="D125" s="10">
        <v>80125.72</v>
      </c>
      <c r="E125" s="10"/>
      <c r="F125" s="59">
        <f>-GETPIVOTDATA("Sum of Balance",'Nonutil Rate Base'!$H$2,"FERC Account","2250000")</f>
        <v>80125.72</v>
      </c>
      <c r="G125" s="205"/>
      <c r="H125" s="173">
        <f t="shared" ref="H125:H139" si="9">D125+E125-F125-G125</f>
        <v>0</v>
      </c>
      <c r="I125" s="208"/>
      <c r="J125" s="28"/>
      <c r="K125" s="28"/>
      <c r="L125" s="28"/>
      <c r="M125" s="28"/>
      <c r="N125" s="28"/>
      <c r="O125" s="28"/>
      <c r="P125" s="28"/>
    </row>
    <row r="126" spans="1:16" s="4" customFormat="1">
      <c r="A126" s="200">
        <v>226</v>
      </c>
      <c r="B126" s="9" t="s">
        <v>142</v>
      </c>
      <c r="C126" s="14">
        <v>112</v>
      </c>
      <c r="D126" s="10">
        <v>-13185043.07</v>
      </c>
      <c r="E126" s="10"/>
      <c r="F126" s="59">
        <f>-GETPIVOTDATA("Sum of Balance",'Nonutil Rate Base'!$H$2,"FERC Account","2260000")</f>
        <v>-13185043.070000002</v>
      </c>
      <c r="G126" s="205"/>
      <c r="H126" s="173">
        <f t="shared" si="9"/>
        <v>1.862645149230957E-9</v>
      </c>
      <c r="I126" s="208"/>
      <c r="J126" s="28"/>
      <c r="K126" s="28"/>
      <c r="L126" s="203"/>
      <c r="M126" s="28"/>
      <c r="N126" s="28"/>
      <c r="O126" s="28"/>
      <c r="P126" s="28"/>
    </row>
    <row r="127" spans="1:16" s="4" customFormat="1" ht="13.5" thickBot="1">
      <c r="A127" s="200"/>
      <c r="B127" s="15" t="s">
        <v>198</v>
      </c>
      <c r="C127" s="207" t="s">
        <v>43</v>
      </c>
      <c r="D127" s="209">
        <f>SUM(D120:D126)</f>
        <v>7018433082.6500006</v>
      </c>
      <c r="E127" s="209"/>
      <c r="F127" s="209">
        <f>SUM(F121:F126)</f>
        <v>7018433082.6500006</v>
      </c>
      <c r="G127" s="209">
        <f>SUM(G121:G126)</f>
        <v>0</v>
      </c>
      <c r="H127" s="209">
        <f t="shared" si="9"/>
        <v>0</v>
      </c>
      <c r="I127" s="208"/>
      <c r="J127" s="28"/>
      <c r="K127" s="28"/>
      <c r="L127" s="26"/>
      <c r="M127" s="28"/>
      <c r="N127" s="28"/>
      <c r="O127" s="28"/>
      <c r="P127" s="28"/>
    </row>
    <row r="128" spans="1:16" s="4" customFormat="1">
      <c r="A128" s="200"/>
      <c r="B128" s="9"/>
      <c r="C128" s="14"/>
      <c r="D128" s="10"/>
      <c r="E128" s="10"/>
      <c r="F128" s="59"/>
      <c r="G128" s="205"/>
      <c r="H128" s="174">
        <f t="shared" si="9"/>
        <v>0</v>
      </c>
      <c r="I128" s="208"/>
      <c r="J128" s="28"/>
      <c r="K128" s="28"/>
      <c r="L128" s="206"/>
      <c r="M128" s="28"/>
      <c r="N128" s="28"/>
      <c r="O128" s="28"/>
      <c r="P128" s="28"/>
    </row>
    <row r="129" spans="1:16" s="4" customFormat="1">
      <c r="A129" s="200"/>
      <c r="B129" s="13" t="s">
        <v>143</v>
      </c>
      <c r="C129" s="14"/>
      <c r="D129" s="10"/>
      <c r="E129" s="10"/>
      <c r="F129" s="59"/>
      <c r="G129" s="205"/>
      <c r="H129" s="174">
        <f t="shared" si="9"/>
        <v>0</v>
      </c>
      <c r="I129" s="208"/>
      <c r="J129" s="28"/>
      <c r="K129" s="28"/>
      <c r="L129" s="203"/>
      <c r="M129" s="28"/>
      <c r="N129" s="28"/>
      <c r="O129" s="28"/>
      <c r="P129" s="28"/>
    </row>
    <row r="130" spans="1:16" s="4" customFormat="1">
      <c r="A130" s="200">
        <v>227</v>
      </c>
      <c r="B130" s="9" t="s">
        <v>144</v>
      </c>
      <c r="C130" s="14">
        <v>112</v>
      </c>
      <c r="D130" s="10">
        <v>31882689.629999999</v>
      </c>
      <c r="E130" s="10"/>
      <c r="F130" s="59">
        <f>-GETPIVOTDATA("Sum of Balance",'Nonutil Rate Base'!$H$2,"FERC Account","2270000")</f>
        <v>31882689.630000003</v>
      </c>
      <c r="G130" s="70"/>
      <c r="H130" s="173">
        <f t="shared" si="9"/>
        <v>-3.7252902984619141E-9</v>
      </c>
      <c r="I130" s="208"/>
      <c r="J130" s="28"/>
      <c r="K130" s="28"/>
      <c r="L130" s="28"/>
      <c r="M130" s="28"/>
      <c r="N130" s="28"/>
      <c r="O130" s="28"/>
      <c r="P130" s="28"/>
    </row>
    <row r="131" spans="1:16" s="4" customFormat="1">
      <c r="A131" s="200">
        <v>228.1</v>
      </c>
      <c r="B131" s="9" t="s">
        <v>145</v>
      </c>
      <c r="C131" s="14">
        <v>112</v>
      </c>
      <c r="D131" s="10">
        <v>0</v>
      </c>
      <c r="E131" s="10"/>
      <c r="F131" s="59"/>
      <c r="G131" s="205"/>
      <c r="H131" s="174">
        <f t="shared" si="9"/>
        <v>0</v>
      </c>
      <c r="I131" s="205"/>
      <c r="J131" s="28"/>
      <c r="K131" s="28"/>
      <c r="L131" s="28"/>
      <c r="M131" s="28"/>
      <c r="N131" s="28"/>
      <c r="O131" s="28"/>
      <c r="P131" s="28"/>
    </row>
    <row r="132" spans="1:16" s="4" customFormat="1">
      <c r="A132" s="200">
        <v>228.2</v>
      </c>
      <c r="B132" s="9" t="s">
        <v>146</v>
      </c>
      <c r="C132" s="14">
        <v>112</v>
      </c>
      <c r="D132" s="10">
        <v>15776597.720000001</v>
      </c>
      <c r="E132" s="10"/>
      <c r="F132" s="59"/>
      <c r="G132" s="59">
        <f>-'CY 2014 YE JAM'!I2218</f>
        <v>15776597.720000001</v>
      </c>
      <c r="H132" s="173">
        <f t="shared" si="9"/>
        <v>0</v>
      </c>
      <c r="I132" s="205"/>
      <c r="J132" s="28"/>
      <c r="K132" s="28"/>
      <c r="L132" s="28"/>
      <c r="M132" s="28"/>
      <c r="N132" s="28"/>
      <c r="O132" s="28"/>
      <c r="P132" s="28"/>
    </row>
    <row r="133" spans="1:16" s="4" customFormat="1">
      <c r="A133" s="200">
        <v>228.3</v>
      </c>
      <c r="B133" s="9" t="s">
        <v>147</v>
      </c>
      <c r="C133" s="14">
        <v>112</v>
      </c>
      <c r="D133" s="10">
        <v>324459641.72000003</v>
      </c>
      <c r="E133" s="10"/>
      <c r="F133" s="59">
        <f>-GETPIVOTDATA("Sum of Balance",'Nonutil Rate Base'!$H$2,"FERC Account","2283000")-GETPIVOTDATA("Sum of Balance",'Nonutil Rate Base'!$H$2,"FERC Account","2283500")-GETPIVOTDATA("Sum of Balance",'Nonutil Rate Base'!$H$2,"FERC Account","2283400")</f>
        <v>95443299.719999999</v>
      </c>
      <c r="G133" s="59">
        <f>-'CY 2014 YE JAM'!I2219</f>
        <v>229016342</v>
      </c>
      <c r="H133" s="173">
        <f t="shared" si="9"/>
        <v>0</v>
      </c>
      <c r="I133" s="232"/>
      <c r="J133" s="28"/>
      <c r="K133" s="28"/>
      <c r="L133" s="28"/>
      <c r="M133" s="28"/>
      <c r="N133" s="28"/>
      <c r="O133" s="28"/>
      <c r="P133" s="28"/>
    </row>
    <row r="134" spans="1:16" s="4" customFormat="1">
      <c r="A134" s="200">
        <v>228.4</v>
      </c>
      <c r="B134" s="9" t="s">
        <v>148</v>
      </c>
      <c r="C134" s="14">
        <v>112</v>
      </c>
      <c r="D134" s="10">
        <v>37861624.240000002</v>
      </c>
      <c r="E134" s="10"/>
      <c r="F134" s="59">
        <f>-GETPIVOTDATA("Sum of Balance",'Nonutil Rate Base'!$H$2,"FERC Account","2284400")</f>
        <v>36522045.030000001</v>
      </c>
      <c r="G134" s="59">
        <f>-'CY 2014 YE JAM'!I2228</f>
        <v>1339579.21</v>
      </c>
      <c r="H134" s="173">
        <f t="shared" si="9"/>
        <v>0</v>
      </c>
      <c r="I134" s="205"/>
      <c r="J134" s="28"/>
      <c r="K134" s="28"/>
      <c r="L134" s="28"/>
      <c r="M134" s="28"/>
      <c r="N134" s="28"/>
      <c r="O134" s="28"/>
      <c r="P134" s="28"/>
    </row>
    <row r="135" spans="1:16" s="4" customFormat="1">
      <c r="A135" s="200">
        <v>229</v>
      </c>
      <c r="B135" s="11" t="s">
        <v>149</v>
      </c>
      <c r="C135" s="14">
        <v>112</v>
      </c>
      <c r="D135" s="10">
        <v>1879732.22</v>
      </c>
      <c r="E135" s="10"/>
      <c r="F135" s="59">
        <f>-GETPIVOTDATA("Sum of Balance",'Nonutil Rate Base'!$H$2,"FERC Account","2290000")</f>
        <v>1879732.2200000007</v>
      </c>
      <c r="G135" s="205"/>
      <c r="H135" s="173">
        <f t="shared" si="9"/>
        <v>-6.9849193096160889E-10</v>
      </c>
      <c r="I135" s="208"/>
      <c r="J135" s="28"/>
      <c r="K135" s="28"/>
      <c r="L135" s="28"/>
      <c r="M135" s="28"/>
      <c r="N135" s="28"/>
      <c r="O135" s="28"/>
      <c r="P135" s="28"/>
    </row>
    <row r="136" spans="1:16" s="4" customFormat="1">
      <c r="A136" s="200"/>
      <c r="B136" s="11" t="s">
        <v>150</v>
      </c>
      <c r="C136" s="14">
        <v>112</v>
      </c>
      <c r="D136" s="10">
        <v>35217373</v>
      </c>
      <c r="E136" s="10"/>
      <c r="F136" s="59"/>
      <c r="G136" s="205"/>
      <c r="H136" s="258">
        <f t="shared" si="9"/>
        <v>35217373</v>
      </c>
      <c r="I136" s="259" t="s">
        <v>1171</v>
      </c>
      <c r="J136" s="28"/>
      <c r="K136" s="28"/>
      <c r="L136" s="28"/>
      <c r="M136" s="28"/>
      <c r="N136" s="28"/>
      <c r="O136" s="28"/>
      <c r="P136" s="28"/>
    </row>
    <row r="137" spans="1:16" s="4" customFormat="1">
      <c r="A137" s="200"/>
      <c r="B137" s="11" t="s">
        <v>151</v>
      </c>
      <c r="C137" s="14">
        <v>112</v>
      </c>
      <c r="D137" s="10">
        <v>0</v>
      </c>
      <c r="E137" s="10"/>
      <c r="F137" s="59"/>
      <c r="G137" s="205"/>
      <c r="H137" s="174">
        <f t="shared" si="9"/>
        <v>0</v>
      </c>
      <c r="I137" s="232"/>
      <c r="J137" s="28"/>
      <c r="K137" s="28"/>
      <c r="L137" s="28"/>
      <c r="M137" s="28"/>
      <c r="N137" s="28"/>
      <c r="O137" s="28"/>
      <c r="P137" s="28"/>
    </row>
    <row r="138" spans="1:16" s="4" customFormat="1">
      <c r="A138" s="200">
        <v>230</v>
      </c>
      <c r="B138" s="11" t="s">
        <v>152</v>
      </c>
      <c r="C138" s="14">
        <v>112</v>
      </c>
      <c r="D138" s="59">
        <v>134721631</v>
      </c>
      <c r="E138" s="59"/>
      <c r="F138" s="171">
        <f>-GETPIVOTDATA("Sum of Balance",'Nonutil Rate Base'!$H$2,"FERC Account","2300000")</f>
        <v>124330680.24999999</v>
      </c>
      <c r="G138" s="173">
        <f>-'CY 2014 YE JAM'!I2231-'CY 2014 YE JAM'!I2182-'CY 2014 YE JAM'!I2183</f>
        <v>10101001.419166669</v>
      </c>
      <c r="H138" s="221">
        <f t="shared" si="9"/>
        <v>289949.33083334565</v>
      </c>
      <c r="I138" s="224" t="s">
        <v>202</v>
      </c>
      <c r="J138" s="415" t="s">
        <v>2383</v>
      </c>
      <c r="K138" s="225">
        <f>-'2014 YE Util CWC'!F61*1000</f>
        <v>8543316.5</v>
      </c>
      <c r="L138" s="28"/>
      <c r="M138" s="28"/>
      <c r="N138" s="28"/>
      <c r="O138" s="28"/>
      <c r="P138" s="28"/>
    </row>
    <row r="139" spans="1:16" s="4" customFormat="1" ht="13.5" thickBot="1">
      <c r="A139" s="200"/>
      <c r="B139" s="15" t="s">
        <v>199</v>
      </c>
      <c r="C139" s="207" t="s">
        <v>43</v>
      </c>
      <c r="D139" s="209">
        <f t="shared" ref="D139:G139" si="10">SUM(D130:D138)</f>
        <v>581799289.53000009</v>
      </c>
      <c r="E139" s="209"/>
      <c r="F139" s="209">
        <f t="shared" si="10"/>
        <v>290058446.84999996</v>
      </c>
      <c r="G139" s="209">
        <f t="shared" si="10"/>
        <v>256233520.34916669</v>
      </c>
      <c r="H139" s="223">
        <f t="shared" si="9"/>
        <v>35507322.330833435</v>
      </c>
      <c r="I139" s="208"/>
      <c r="J139" s="226" t="s">
        <v>2384</v>
      </c>
      <c r="K139" s="227">
        <f>-'CY 2014 YE JAM'!I2183</f>
        <v>8253367.2991666701</v>
      </c>
      <c r="L139" s="28"/>
      <c r="M139" s="28"/>
      <c r="N139" s="28"/>
      <c r="O139" s="28"/>
      <c r="P139" s="28"/>
    </row>
    <row r="140" spans="1:16" s="4" customFormat="1">
      <c r="A140" s="200"/>
      <c r="B140" s="9"/>
      <c r="C140" s="14"/>
      <c r="D140" s="10"/>
      <c r="E140" s="10"/>
      <c r="F140" s="59"/>
      <c r="G140" s="205"/>
      <c r="H140" s="59"/>
      <c r="I140" s="208"/>
      <c r="J140" s="228"/>
      <c r="K140" s="229">
        <f>K138-K139</f>
        <v>289949.20083332993</v>
      </c>
      <c r="L140" s="28"/>
      <c r="M140" s="28"/>
      <c r="N140" s="28"/>
      <c r="O140" s="28"/>
      <c r="P140" s="28"/>
    </row>
    <row r="141" spans="1:16" s="4" customFormat="1">
      <c r="A141" s="200"/>
      <c r="B141" s="13" t="s">
        <v>153</v>
      </c>
      <c r="C141" s="14" t="s">
        <v>43</v>
      </c>
      <c r="D141" s="10"/>
      <c r="E141" s="10"/>
      <c r="F141" s="59"/>
      <c r="G141" s="205"/>
      <c r="H141" s="174">
        <f t="shared" ref="H141:H159" si="11">D141+E141-F141-G141</f>
        <v>0</v>
      </c>
      <c r="I141" s="205"/>
      <c r="J141" s="28"/>
      <c r="K141" s="28"/>
      <c r="L141" s="28"/>
      <c r="M141" s="28"/>
      <c r="N141" s="28"/>
      <c r="O141" s="28"/>
      <c r="P141" s="28"/>
    </row>
    <row r="142" spans="1:16" s="4" customFormat="1">
      <c r="A142" s="200">
        <v>231</v>
      </c>
      <c r="B142" s="9" t="s">
        <v>154</v>
      </c>
      <c r="C142" s="14">
        <v>112</v>
      </c>
      <c r="D142" s="10">
        <v>20000000</v>
      </c>
      <c r="E142" s="10"/>
      <c r="F142" s="59">
        <f>-GETPIVOTDATA("Sum of Balance",'Nonutil Rate Base'!$H$2,"FERC Account","2310000")</f>
        <v>20000000</v>
      </c>
      <c r="G142" s="205"/>
      <c r="H142" s="385">
        <f t="shared" si="11"/>
        <v>0</v>
      </c>
      <c r="I142" s="28"/>
      <c r="J142" s="28"/>
      <c r="K142" s="28"/>
      <c r="L142" s="28"/>
      <c r="M142" s="28"/>
      <c r="N142" s="28"/>
      <c r="O142" s="28"/>
      <c r="P142" s="28"/>
    </row>
    <row r="143" spans="1:16" s="4" customFormat="1">
      <c r="A143" s="204">
        <v>232</v>
      </c>
      <c r="B143" s="11" t="s">
        <v>155</v>
      </c>
      <c r="C143" s="30">
        <v>112</v>
      </c>
      <c r="D143" s="59">
        <v>436531636</v>
      </c>
      <c r="E143" s="59"/>
      <c r="F143" s="59">
        <f>-'2014 Nonutil CWC'!F221*1000</f>
        <v>424925824.54000002</v>
      </c>
      <c r="G143" s="173">
        <f>-SUM('CY 2014 YE JAM'!I2176:I2179)</f>
        <v>8502385.5091666672</v>
      </c>
      <c r="H143" s="221">
        <f t="shared" si="11"/>
        <v>3103425.9508333113</v>
      </c>
      <c r="I143" s="222" t="s">
        <v>202</v>
      </c>
      <c r="J143" s="414" t="s">
        <v>1148</v>
      </c>
      <c r="K143" s="225">
        <f>-'2014 YE Util CWC'!F144*1000</f>
        <v>11605810.5600002</v>
      </c>
      <c r="L143" s="28"/>
      <c r="M143" s="28"/>
      <c r="N143" s="28"/>
      <c r="O143" s="28"/>
      <c r="P143" s="28"/>
    </row>
    <row r="144" spans="1:16" s="4" customFormat="1">
      <c r="A144" s="200">
        <v>233</v>
      </c>
      <c r="B144" s="9" t="s">
        <v>156</v>
      </c>
      <c r="C144" s="14">
        <v>112</v>
      </c>
      <c r="D144" s="10"/>
      <c r="E144" s="10"/>
      <c r="F144" s="59"/>
      <c r="G144" s="205"/>
      <c r="H144" s="173">
        <f t="shared" si="11"/>
        <v>0</v>
      </c>
      <c r="I144" s="208"/>
      <c r="J144" s="226" t="s">
        <v>1149</v>
      </c>
      <c r="K144" s="227">
        <f>G143</f>
        <v>8502385.5091666672</v>
      </c>
      <c r="L144" s="206"/>
      <c r="M144" s="28"/>
      <c r="N144" s="28"/>
      <c r="O144" s="28"/>
      <c r="P144" s="28"/>
    </row>
    <row r="145" spans="1:16" s="4" customFormat="1">
      <c r="A145" s="200">
        <v>234</v>
      </c>
      <c r="B145" s="9" t="s">
        <v>157</v>
      </c>
      <c r="C145" s="14">
        <v>112</v>
      </c>
      <c r="D145" s="10">
        <v>147513984.44999999</v>
      </c>
      <c r="E145" s="10"/>
      <c r="F145" s="59">
        <f>-GETPIVOTDATA("Sum of Balance",'Nonutil Rate Base'!$H$2,"FERC Account","2340000")</f>
        <v>147513984.44999999</v>
      </c>
      <c r="G145" s="205"/>
      <c r="H145" s="173">
        <f t="shared" si="11"/>
        <v>0</v>
      </c>
      <c r="I145" s="208"/>
      <c r="J145" s="228"/>
      <c r="K145" s="229">
        <f>K143-K144</f>
        <v>3103425.0508335326</v>
      </c>
      <c r="L145" s="206"/>
      <c r="M145" s="28"/>
      <c r="N145" s="28"/>
      <c r="O145" s="28"/>
      <c r="P145" s="28"/>
    </row>
    <row r="146" spans="1:16" s="4" customFormat="1">
      <c r="A146" s="200">
        <v>235</v>
      </c>
      <c r="B146" s="9" t="s">
        <v>158</v>
      </c>
      <c r="C146" s="14">
        <v>112</v>
      </c>
      <c r="D146" s="10">
        <v>39692452.020000003</v>
      </c>
      <c r="E146" s="10"/>
      <c r="F146" s="59">
        <f>-(GETPIVOTDATA("Sum of Balance",'Nonutil Rate Base'!$H$2,"FERC Account","2350000")+GETPIVOTDATA("Sum of Balance",'Nonutil Rate Base'!$H$2,"FERC Account","2351000"))</f>
        <v>39692452.020000003</v>
      </c>
      <c r="G146" s="205"/>
      <c r="H146" s="173">
        <f t="shared" si="11"/>
        <v>0</v>
      </c>
      <c r="I146" s="205"/>
      <c r="J146" s="28"/>
      <c r="K146" s="28"/>
      <c r="L146" s="28"/>
      <c r="M146" s="28"/>
      <c r="N146" s="28"/>
      <c r="O146" s="28"/>
      <c r="P146" s="28"/>
    </row>
    <row r="147" spans="1:16" s="4" customFormat="1">
      <c r="A147" s="200">
        <v>236</v>
      </c>
      <c r="B147" s="9" t="s">
        <v>159</v>
      </c>
      <c r="C147" s="14">
        <v>112</v>
      </c>
      <c r="D147" s="10">
        <v>39025536</v>
      </c>
      <c r="E147" s="10"/>
      <c r="F147" s="59">
        <f>-'Nonutil Rate Base'!J127</f>
        <v>39025536.019999981</v>
      </c>
      <c r="G147" s="205"/>
      <c r="H147" s="173">
        <f t="shared" si="11"/>
        <v>-1.9999980926513672E-2</v>
      </c>
      <c r="I147" s="208"/>
      <c r="J147" s="28"/>
      <c r="K147" s="206"/>
      <c r="L147" s="28"/>
      <c r="M147" s="28"/>
      <c r="N147" s="28"/>
      <c r="O147" s="28"/>
      <c r="P147" s="28"/>
    </row>
    <row r="148" spans="1:16" s="4" customFormat="1">
      <c r="A148" s="200">
        <v>237</v>
      </c>
      <c r="B148" s="9" t="s">
        <v>160</v>
      </c>
      <c r="C148" s="14">
        <v>112</v>
      </c>
      <c r="D148" s="10">
        <v>113861896.48999999</v>
      </c>
      <c r="E148" s="10"/>
      <c r="F148" s="59">
        <f>-(GETPIVOTDATA("Sum of Balance",'Nonutil Rate Base'!$H$2,"FERC Account","2370000")+GETPIVOTDATA("Sum of Balance",'Nonutil Rate Base'!$H$2,"FERC Account","2372000"))</f>
        <v>113861896.48999998</v>
      </c>
      <c r="G148" s="205"/>
      <c r="H148" s="173">
        <f t="shared" si="11"/>
        <v>1.4901161193847656E-8</v>
      </c>
      <c r="I148" s="208"/>
      <c r="J148" s="28"/>
      <c r="K148" s="28"/>
      <c r="L148" s="28"/>
      <c r="M148" s="28"/>
      <c r="N148" s="28"/>
      <c r="O148" s="28"/>
      <c r="P148" s="28"/>
    </row>
    <row r="149" spans="1:16" s="4" customFormat="1">
      <c r="A149" s="200">
        <v>238</v>
      </c>
      <c r="B149" s="9" t="s">
        <v>161</v>
      </c>
      <c r="C149" s="14">
        <v>112</v>
      </c>
      <c r="D149" s="10">
        <v>40475.49</v>
      </c>
      <c r="E149" s="10"/>
      <c r="F149" s="59">
        <f>-GETPIVOTDATA("Sum of Balance",'Nonutil Rate Base'!$H$2,"FERC Account","2380000")</f>
        <v>40475.489999999991</v>
      </c>
      <c r="G149" s="205"/>
      <c r="H149" s="173">
        <f t="shared" si="11"/>
        <v>7.2759576141834259E-12</v>
      </c>
      <c r="I149" s="208"/>
      <c r="J149" s="28"/>
      <c r="K149" s="28"/>
      <c r="L149" s="28"/>
      <c r="M149" s="28"/>
      <c r="N149" s="28"/>
      <c r="O149" s="28"/>
      <c r="P149" s="28"/>
    </row>
    <row r="150" spans="1:16" s="4" customFormat="1">
      <c r="A150" s="200">
        <v>239</v>
      </c>
      <c r="B150" s="9" t="s">
        <v>162</v>
      </c>
      <c r="C150" s="14">
        <v>112</v>
      </c>
      <c r="D150" s="10">
        <v>0</v>
      </c>
      <c r="E150" s="10"/>
      <c r="F150" s="59"/>
      <c r="G150" s="205"/>
      <c r="H150" s="174">
        <f t="shared" si="11"/>
        <v>0</v>
      </c>
      <c r="I150" s="208"/>
      <c r="J150" s="28"/>
      <c r="K150" s="28"/>
      <c r="L150" s="28"/>
      <c r="M150" s="28"/>
      <c r="N150" s="28"/>
      <c r="O150" s="28"/>
      <c r="P150" s="28"/>
    </row>
    <row r="151" spans="1:16" s="4" customFormat="1">
      <c r="A151" s="200">
        <v>240</v>
      </c>
      <c r="B151" s="9" t="s">
        <v>163</v>
      </c>
      <c r="C151" s="14">
        <v>113</v>
      </c>
      <c r="D151" s="10">
        <v>0</v>
      </c>
      <c r="E151" s="10"/>
      <c r="F151" s="59"/>
      <c r="G151" s="205"/>
      <c r="H151" s="174">
        <f t="shared" si="11"/>
        <v>0</v>
      </c>
      <c r="I151" s="208"/>
      <c r="J151" s="28"/>
      <c r="K151" s="28"/>
      <c r="L151" s="28"/>
      <c r="M151" s="28"/>
      <c r="N151" s="28"/>
      <c r="O151" s="28"/>
      <c r="P151" s="28"/>
    </row>
    <row r="152" spans="1:16" s="4" customFormat="1">
      <c r="A152" s="200">
        <v>241</v>
      </c>
      <c r="B152" s="9" t="s">
        <v>164</v>
      </c>
      <c r="C152" s="14">
        <v>113</v>
      </c>
      <c r="D152" s="10">
        <v>19834846.949999999</v>
      </c>
      <c r="E152" s="10"/>
      <c r="F152" s="59">
        <f>-'Nonutil Rate Base'!J132</f>
        <v>19834846.950000003</v>
      </c>
      <c r="G152" s="205"/>
      <c r="H152" s="173">
        <f t="shared" si="11"/>
        <v>-3.7252902984619141E-9</v>
      </c>
      <c r="I152" s="208"/>
      <c r="J152" s="28"/>
      <c r="K152" s="28"/>
      <c r="L152" s="28"/>
      <c r="M152" s="28"/>
      <c r="N152" s="28"/>
      <c r="O152" s="28"/>
      <c r="P152" s="28"/>
    </row>
    <row r="153" spans="1:16" s="4" customFormat="1">
      <c r="A153" s="200">
        <v>242</v>
      </c>
      <c r="B153" s="9" t="s">
        <v>165</v>
      </c>
      <c r="C153" s="14">
        <v>113</v>
      </c>
      <c r="D153" s="10">
        <v>69093392.519999996</v>
      </c>
      <c r="E153" s="10"/>
      <c r="F153" s="59">
        <f>'Nonutil Rate Base'!J133</f>
        <v>69093392.520000011</v>
      </c>
      <c r="G153" s="205"/>
      <c r="H153" s="173">
        <f t="shared" si="11"/>
        <v>-1.4901161193847656E-8</v>
      </c>
      <c r="I153" s="208"/>
      <c r="J153" s="28"/>
      <c r="K153" s="28"/>
      <c r="L153" s="28"/>
      <c r="M153" s="28"/>
      <c r="N153" s="28"/>
      <c r="O153" s="28"/>
      <c r="P153" s="28"/>
    </row>
    <row r="154" spans="1:16" s="4" customFormat="1">
      <c r="A154" s="200">
        <v>243</v>
      </c>
      <c r="B154" s="9" t="s">
        <v>166</v>
      </c>
      <c r="C154" s="14">
        <v>113</v>
      </c>
      <c r="D154" s="10">
        <v>1986489.42</v>
      </c>
      <c r="E154" s="10"/>
      <c r="F154" s="59">
        <f>-GETPIVOTDATA("Sum of Balance",'Nonutil Rate Base'!$H$2,"FERC Account","2430000")</f>
        <v>1986489.42</v>
      </c>
      <c r="G154" s="205"/>
      <c r="H154" s="173">
        <f t="shared" si="11"/>
        <v>0</v>
      </c>
      <c r="I154" s="208"/>
      <c r="J154" s="28"/>
      <c r="K154" s="28"/>
      <c r="L154" s="28"/>
      <c r="M154" s="28"/>
      <c r="N154" s="28"/>
      <c r="O154" s="28"/>
      <c r="P154" s="28"/>
    </row>
    <row r="155" spans="1:16" s="4" customFormat="1">
      <c r="A155" s="200">
        <v>244</v>
      </c>
      <c r="B155" s="9" t="s">
        <v>167</v>
      </c>
      <c r="C155" s="14">
        <v>113</v>
      </c>
      <c r="D155" s="10">
        <v>75193965.030000001</v>
      </c>
      <c r="E155" s="10"/>
      <c r="F155" s="59">
        <f>-GETPIVOTDATA("Sum of Balance",'Nonutil Rate Base'!$H$2,"FERC Account","2440000")-GETPIVOTDATA("Sum of Balance",'Nonutil Rate Base'!$H$2,"FERC Account","2441000")</f>
        <v>75193965.030000001</v>
      </c>
      <c r="G155" s="205"/>
      <c r="H155" s="173">
        <f t="shared" si="11"/>
        <v>0</v>
      </c>
      <c r="I155" s="208"/>
      <c r="J155" s="28"/>
      <c r="K155" s="28"/>
      <c r="L155" s="28"/>
      <c r="M155" s="28"/>
      <c r="N155" s="28"/>
      <c r="O155" s="28"/>
      <c r="P155" s="28"/>
    </row>
    <row r="156" spans="1:16" s="4" customFormat="1">
      <c r="A156" s="200"/>
      <c r="B156" s="9" t="s">
        <v>168</v>
      </c>
      <c r="C156" s="14">
        <v>113</v>
      </c>
      <c r="D156" s="10">
        <v>-35217373</v>
      </c>
      <c r="E156" s="10"/>
      <c r="F156" s="59"/>
      <c r="G156" s="205"/>
      <c r="H156" s="221">
        <f t="shared" si="11"/>
        <v>-35217373</v>
      </c>
      <c r="I156" s="222" t="s">
        <v>1172</v>
      </c>
      <c r="J156" s="28"/>
      <c r="K156" s="28"/>
      <c r="L156" s="28"/>
      <c r="M156" s="28"/>
      <c r="N156" s="28"/>
      <c r="O156" s="28"/>
      <c r="P156" s="28"/>
    </row>
    <row r="157" spans="1:16" s="4" customFormat="1">
      <c r="A157" s="200">
        <v>245</v>
      </c>
      <c r="B157" s="9" t="s">
        <v>169</v>
      </c>
      <c r="C157" s="14">
        <v>113</v>
      </c>
      <c r="D157" s="10">
        <v>0</v>
      </c>
      <c r="E157" s="10"/>
      <c r="F157" s="59"/>
      <c r="G157" s="205"/>
      <c r="H157" s="174">
        <f t="shared" si="11"/>
        <v>0</v>
      </c>
      <c r="I157" s="208"/>
      <c r="J157" s="28"/>
      <c r="K157" s="28"/>
      <c r="L157" s="28"/>
      <c r="M157" s="28"/>
      <c r="N157" s="28"/>
      <c r="O157" s="28"/>
      <c r="P157" s="28"/>
    </row>
    <row r="158" spans="1:16" s="4" customFormat="1">
      <c r="A158" s="200"/>
      <c r="B158" s="9" t="s">
        <v>170</v>
      </c>
      <c r="C158" s="14">
        <v>113</v>
      </c>
      <c r="D158" s="10">
        <v>0</v>
      </c>
      <c r="E158" s="10"/>
      <c r="F158" s="59"/>
      <c r="G158" s="205"/>
      <c r="H158" s="174">
        <f t="shared" si="11"/>
        <v>0</v>
      </c>
      <c r="I158" s="208"/>
      <c r="J158" s="28"/>
      <c r="K158" s="28"/>
      <c r="L158" s="28"/>
      <c r="M158" s="28"/>
      <c r="N158" s="28"/>
      <c r="O158" s="28"/>
      <c r="P158" s="28"/>
    </row>
    <row r="159" spans="1:16" s="4" customFormat="1" ht="13.5" thickBot="1">
      <c r="A159" s="200"/>
      <c r="B159" s="15" t="s">
        <v>200</v>
      </c>
      <c r="C159" s="207" t="s">
        <v>43</v>
      </c>
      <c r="D159" s="209">
        <f t="shared" ref="D159:G159" si="12">SUM(D142:D158)</f>
        <v>927557301.37</v>
      </c>
      <c r="E159" s="209"/>
      <c r="F159" s="209">
        <f t="shared" si="12"/>
        <v>951168862.92999995</v>
      </c>
      <c r="G159" s="18">
        <f t="shared" si="12"/>
        <v>8502385.5091666672</v>
      </c>
      <c r="H159" s="18">
        <f t="shared" si="11"/>
        <v>-32113947.069166608</v>
      </c>
      <c r="I159" s="208"/>
      <c r="J159" s="28"/>
      <c r="K159" s="28"/>
      <c r="L159" s="28"/>
      <c r="M159" s="28"/>
      <c r="N159" s="28"/>
      <c r="O159" s="28"/>
      <c r="P159" s="28"/>
    </row>
    <row r="160" spans="1:16" s="4" customFormat="1">
      <c r="A160" s="200"/>
      <c r="B160" s="9"/>
      <c r="C160" s="14"/>
      <c r="D160" s="10"/>
      <c r="E160" s="10"/>
      <c r="F160" s="59"/>
      <c r="G160" s="205"/>
      <c r="H160" s="173"/>
      <c r="I160" s="208"/>
      <c r="J160" s="28"/>
      <c r="K160" s="28"/>
      <c r="L160" s="28"/>
      <c r="M160" s="28"/>
      <c r="N160" s="28"/>
      <c r="O160" s="28"/>
      <c r="P160" s="28"/>
    </row>
    <row r="161" spans="1:16" s="4" customFormat="1">
      <c r="A161" s="200"/>
      <c r="B161" s="13" t="s">
        <v>171</v>
      </c>
      <c r="C161" s="14" t="s">
        <v>43</v>
      </c>
      <c r="D161" s="10"/>
      <c r="E161" s="10"/>
      <c r="F161" s="59"/>
      <c r="G161" s="205"/>
      <c r="H161" s="59"/>
      <c r="I161" s="208"/>
      <c r="J161" s="28"/>
      <c r="K161" s="28"/>
      <c r="L161" s="28"/>
      <c r="M161" s="28"/>
      <c r="N161" s="28"/>
      <c r="O161" s="28"/>
      <c r="P161" s="28"/>
    </row>
    <row r="162" spans="1:16" s="4" customFormat="1">
      <c r="A162" s="200">
        <v>252</v>
      </c>
      <c r="B162" s="9" t="s">
        <v>172</v>
      </c>
      <c r="C162" s="14">
        <v>113</v>
      </c>
      <c r="D162" s="10">
        <v>31403437.48</v>
      </c>
      <c r="E162" s="10"/>
      <c r="F162" s="59">
        <f>-'CY 2014 252 nonutil'!F38*1000</f>
        <v>-742.31000000000006</v>
      </c>
      <c r="G162" s="59">
        <f>-'CY 2014 YE JAM'!I2242</f>
        <v>31404179.789999999</v>
      </c>
      <c r="H162" s="173">
        <f>D162+E162-F162-G162</f>
        <v>0</v>
      </c>
      <c r="I162" s="59"/>
      <c r="J162" s="28"/>
      <c r="K162" s="28"/>
      <c r="L162" s="28"/>
      <c r="M162" s="28"/>
      <c r="N162" s="28"/>
      <c r="O162" s="28"/>
      <c r="P162" s="28"/>
    </row>
    <row r="163" spans="1:16" s="4" customFormat="1">
      <c r="A163" s="200">
        <v>255</v>
      </c>
      <c r="B163" s="11" t="s">
        <v>173</v>
      </c>
      <c r="C163" s="14">
        <v>113</v>
      </c>
      <c r="D163" s="10">
        <v>27213937.039999999</v>
      </c>
      <c r="E163" s="10"/>
      <c r="F163" s="59">
        <f>-'CY 2014 255 nonutil'!F45*1000</f>
        <v>26195852.23</v>
      </c>
      <c r="G163" s="59">
        <f>-'CY 2014 YE JAM'!I121</f>
        <v>1018084.81</v>
      </c>
      <c r="H163" s="173">
        <f>D163+E163-F163-G163</f>
        <v>-1.3969838619232178E-9</v>
      </c>
      <c r="I163" s="208"/>
      <c r="J163" s="28"/>
      <c r="K163" s="28"/>
      <c r="L163" s="28"/>
      <c r="M163" s="28"/>
      <c r="N163" s="28"/>
      <c r="O163" s="28"/>
      <c r="P163" s="28"/>
    </row>
    <row r="164" spans="1:16" s="4" customFormat="1">
      <c r="A164" s="200">
        <v>256</v>
      </c>
      <c r="B164" s="9" t="s">
        <v>174</v>
      </c>
      <c r="C164" s="14">
        <v>113</v>
      </c>
      <c r="D164" s="10">
        <v>0</v>
      </c>
      <c r="E164" s="10"/>
      <c r="F164" s="59"/>
      <c r="G164" s="205"/>
      <c r="H164" s="174">
        <f>D164+E164-F164-G164</f>
        <v>0</v>
      </c>
      <c r="I164" s="232"/>
      <c r="J164" s="28"/>
      <c r="K164" s="28"/>
      <c r="L164" s="28"/>
      <c r="M164" s="28"/>
      <c r="N164" s="28"/>
      <c r="O164" s="28"/>
      <c r="P164" s="28"/>
    </row>
    <row r="165" spans="1:16" s="4" customFormat="1">
      <c r="A165" s="200">
        <v>253</v>
      </c>
      <c r="B165" s="11" t="s">
        <v>175</v>
      </c>
      <c r="C165" s="30">
        <v>113</v>
      </c>
      <c r="D165" s="59">
        <v>303969379</v>
      </c>
      <c r="E165" s="59"/>
      <c r="F165" s="59">
        <f>-(GETPIVOTDATA("Sum of Balance",'Nonutil Rate Base'!$H$2,"FERC Account","2534000")+GETPIVOTDATA("Sum of Balance",'Nonutil Rate Base'!$H$2,"FERC Account","2534100")+GETPIVOTDATA("Sum of Balance",'Nonutil Rate Base'!$H$2,"FERC Account","2535000")+GETPIVOTDATA("Sum of Balance",'Nonutil Rate Base'!$H$2,"FERC Account","2539900"))</f>
        <v>262351124.35000002</v>
      </c>
      <c r="G165" s="173">
        <f>-('CY 2014 YE JAM'!I2096+'CY 2014 YE JAM'!I2100+'CY 2014 YE JAM'!I2104+'CY 2014 YE JAM'!I2131+'CY 2014 YE JAM'!I2180+'CY 2014 YE JAM'!I2181+'CY 2014 YE JAM'!I2253)</f>
        <v>51185489.194999993</v>
      </c>
      <c r="H165" s="173">
        <f>D165+E165-F165-G165</f>
        <v>-9567234.5450000167</v>
      </c>
      <c r="I165" s="417" t="s">
        <v>202</v>
      </c>
      <c r="J165" s="415" t="s">
        <v>1150</v>
      </c>
      <c r="K165" s="225">
        <f>-'2014 YE Util CWC'!F147*1000</f>
        <v>5617504.4500000002</v>
      </c>
      <c r="L165" s="206"/>
      <c r="M165" s="28"/>
      <c r="N165" s="28"/>
      <c r="O165" s="28"/>
      <c r="P165" s="28"/>
    </row>
    <row r="166" spans="1:16" s="4" customFormat="1">
      <c r="A166" s="200"/>
      <c r="B166" s="11"/>
      <c r="C166" s="14"/>
      <c r="D166" s="10"/>
      <c r="E166" s="10"/>
      <c r="F166" s="59"/>
      <c r="G166" s="173"/>
      <c r="H166" s="173"/>
      <c r="I166" s="23"/>
      <c r="J166" s="226" t="s">
        <v>2393</v>
      </c>
      <c r="K166" s="230">
        <f>-('CY 2014 YE JAM'!I2180+'CY 2014 YE JAM'!I2181)</f>
        <v>15184738.625</v>
      </c>
      <c r="L166" s="28"/>
      <c r="M166" s="28"/>
      <c r="N166" s="28"/>
      <c r="O166" s="28"/>
      <c r="P166" s="28"/>
    </row>
    <row r="167" spans="1:16" s="4" customFormat="1">
      <c r="A167" s="200"/>
      <c r="B167" s="11"/>
      <c r="C167" s="14"/>
      <c r="D167" s="10"/>
      <c r="E167" s="10"/>
      <c r="F167" s="59"/>
      <c r="G167" s="173"/>
      <c r="H167" s="173"/>
      <c r="I167" s="232"/>
      <c r="J167" s="416"/>
      <c r="K167" s="230">
        <f>K165-K166</f>
        <v>-9567234.1750000007</v>
      </c>
      <c r="L167" s="28"/>
      <c r="M167" s="28"/>
      <c r="N167" s="28"/>
      <c r="O167" s="28"/>
      <c r="P167" s="28"/>
    </row>
    <row r="168" spans="1:16" s="4" customFormat="1">
      <c r="A168" s="264">
        <v>254</v>
      </c>
      <c r="B168" s="11" t="s">
        <v>176</v>
      </c>
      <c r="C168" s="14">
        <v>113</v>
      </c>
      <c r="D168" s="59">
        <v>71012945.150000006</v>
      </c>
      <c r="E168" s="59"/>
      <c r="F168" s="59">
        <f>-GETPIVOTDATA("Sum of Balance",'Nonutil Rate Base'!$H$2,"FERC Account","2540000")-GETPIVOTDATA("Sum of Balance",'Nonutil Rate Base'!$H$2,"FERC Account","2541050")</f>
        <v>33533846.75</v>
      </c>
      <c r="G168" s="59">
        <f>-('CY 2014 YE JAM'!I2185+'CY 2014 YE JAM'!I2232+'CY 2014 YE JAM'!I2233+'CY 2014 YE JAM'!I2230)</f>
        <v>37479098.400000006</v>
      </c>
      <c r="H168" s="171">
        <f>D168+E168-F168-G168</f>
        <v>0</v>
      </c>
      <c r="I168" s="80"/>
      <c r="J168" s="255"/>
      <c r="K168" s="69"/>
      <c r="L168" s="28"/>
      <c r="M168" s="28"/>
      <c r="N168" s="28"/>
      <c r="O168" s="28"/>
      <c r="P168" s="28"/>
    </row>
    <row r="169" spans="1:16" s="4" customFormat="1">
      <c r="A169" s="200">
        <v>257</v>
      </c>
      <c r="B169" s="9" t="s">
        <v>177</v>
      </c>
      <c r="C169" s="14">
        <v>113</v>
      </c>
      <c r="D169" s="10">
        <v>0</v>
      </c>
      <c r="E169" s="10"/>
      <c r="F169" s="59"/>
      <c r="G169" s="205"/>
      <c r="H169" s="260">
        <f>D169+E169-F169-G169</f>
        <v>0</v>
      </c>
      <c r="I169" s="58"/>
      <c r="J169" s="255"/>
      <c r="K169" s="69"/>
      <c r="L169" s="28"/>
      <c r="M169" s="28"/>
      <c r="N169" s="28"/>
      <c r="O169" s="28"/>
      <c r="P169" s="28"/>
    </row>
    <row r="170" spans="1:16" s="4" customFormat="1">
      <c r="A170" s="200">
        <v>281</v>
      </c>
      <c r="B170" s="9" t="s">
        <v>178</v>
      </c>
      <c r="C170" s="14">
        <v>113</v>
      </c>
      <c r="D170" s="10">
        <v>252151841.96000001</v>
      </c>
      <c r="E170" s="10"/>
      <c r="F170" s="59"/>
      <c r="G170" s="173">
        <f>-'CY 2014 YE JAM'!I2274</f>
        <v>252151841.96000001</v>
      </c>
      <c r="H170" s="173">
        <f>D170+E170-F170-G170</f>
        <v>0</v>
      </c>
      <c r="I170" s="23"/>
      <c r="J170" s="80"/>
      <c r="K170" s="390"/>
      <c r="L170" s="23"/>
      <c r="M170" s="23"/>
      <c r="N170" s="23"/>
      <c r="O170" s="23"/>
      <c r="P170" s="23"/>
    </row>
    <row r="171" spans="1:16" s="4" customFormat="1">
      <c r="A171" s="200">
        <v>282</v>
      </c>
      <c r="B171" s="9" t="s">
        <v>179</v>
      </c>
      <c r="C171" s="14">
        <v>113</v>
      </c>
      <c r="D171" s="10">
        <v>4244780922.6999998</v>
      </c>
      <c r="E171" s="10"/>
      <c r="F171" s="59">
        <f>-GETPIVOTDATA("Sum of Balance",'Nonutil Rate Base'!$H$2,"FERC Account","2821000")-GETPIVOTDATA("Sum of Balance",'Nonutil Rate Base'!$H$2,"FERC Account","2823109")</f>
        <v>306168437.80999988</v>
      </c>
      <c r="G171" s="59">
        <f>-'CY 2014 YE JAM'!I2286</f>
        <v>3938612484.8899999</v>
      </c>
      <c r="H171" s="173">
        <f>D171+E171-F171-G171</f>
        <v>0</v>
      </c>
      <c r="I171" s="23"/>
      <c r="J171" s="23"/>
      <c r="K171" s="23"/>
      <c r="L171" s="23"/>
      <c r="M171" s="23"/>
      <c r="N171" s="23"/>
      <c r="O171" s="23"/>
      <c r="P171" s="23"/>
    </row>
    <row r="172" spans="1:16" s="4" customFormat="1">
      <c r="A172" s="200">
        <v>283</v>
      </c>
      <c r="B172" s="9" t="s">
        <v>180</v>
      </c>
      <c r="C172" s="14">
        <v>113</v>
      </c>
      <c r="D172" s="10">
        <v>633311644.02999997</v>
      </c>
      <c r="E172" s="10">
        <f>-'CY 2014 ADIT non 1000'!F56*1000</f>
        <v>20556738.170000002</v>
      </c>
      <c r="F172" s="59">
        <f>-(GETPIVOTDATA("Sum of Balance",'Nonutil Rate Base'!$H$2,"FERC Account","2831000")+GETPIVOTDATA("Sum of Balance",'Nonutil Rate Base'!$H$2,"FERC Account","2832000"))</f>
        <v>272889481.94999999</v>
      </c>
      <c r="G172" s="59">
        <f>-'CY 2014 YE JAM'!I2299</f>
        <v>380978900.25</v>
      </c>
      <c r="H172" s="171">
        <f>D172+E172-F172-G172</f>
        <v>0</v>
      </c>
      <c r="I172" s="23"/>
      <c r="J172" s="23"/>
      <c r="K172" s="175">
        <f>K170-H168</f>
        <v>0</v>
      </c>
      <c r="L172" s="23"/>
      <c r="M172" s="23"/>
      <c r="N172" s="23"/>
      <c r="O172" s="23"/>
      <c r="P172" s="23"/>
    </row>
    <row r="173" spans="1:16" s="4" customFormat="1" ht="13.5" thickBot="1">
      <c r="A173" s="200"/>
      <c r="B173" s="15" t="s">
        <v>201</v>
      </c>
      <c r="C173" s="207" t="s">
        <v>43</v>
      </c>
      <c r="D173" s="209">
        <f>SUM(D162:D172)</f>
        <v>5563844107.3599997</v>
      </c>
      <c r="E173" s="209">
        <f>SUM(E162:E172)</f>
        <v>20556738.170000002</v>
      </c>
      <c r="F173" s="209">
        <f>SUM(F162:F172)</f>
        <v>901138000.77999997</v>
      </c>
      <c r="G173" s="18">
        <f>SUM(G162:G172)</f>
        <v>4692830079.2950001</v>
      </c>
      <c r="H173" s="18">
        <f>SUM(H162:H172)</f>
        <v>-9567234.5450000186</v>
      </c>
      <c r="I173" s="208"/>
      <c r="J173" s="28"/>
      <c r="K173" s="28"/>
      <c r="L173" s="28"/>
      <c r="M173" s="28"/>
      <c r="N173" s="28"/>
      <c r="O173" s="28"/>
      <c r="P173" s="28"/>
    </row>
    <row r="174" spans="1:16" s="4" customFormat="1">
      <c r="A174" s="200"/>
      <c r="B174" s="13" t="s">
        <v>181</v>
      </c>
      <c r="C174" s="20" t="s">
        <v>43</v>
      </c>
      <c r="D174" s="21">
        <f>SUM(D118,D127,D139,D159,D173)</f>
        <v>21847298829.720001</v>
      </c>
      <c r="E174" s="21">
        <f>SUM(E118,E127,E139,E159,E173)</f>
        <v>20556738.170000002</v>
      </c>
      <c r="F174" s="216">
        <f>SUM(F118,F127,F139,F159,F173)</f>
        <v>16916463442.07999</v>
      </c>
      <c r="G174" s="216">
        <f>SUM(G118,G127,G139,G159,G173)</f>
        <v>4957565985.1533337</v>
      </c>
      <c r="H174" s="173">
        <f>D174+E174-F174-G174</f>
        <v>-6173859.3433246613</v>
      </c>
      <c r="I174" s="208"/>
      <c r="J174" s="28"/>
      <c r="K174" s="28"/>
      <c r="L174" s="28"/>
      <c r="M174" s="28"/>
      <c r="N174" s="28"/>
      <c r="O174" s="28"/>
      <c r="P174" s="28"/>
    </row>
    <row r="175" spans="1:16" s="4" customFormat="1">
      <c r="A175" s="200"/>
      <c r="C175" s="201"/>
      <c r="D175" s="213"/>
      <c r="F175" s="205"/>
      <c r="G175" s="205"/>
      <c r="H175" s="205"/>
      <c r="I175" s="208"/>
      <c r="J175" s="28"/>
      <c r="K175" s="28"/>
      <c r="L175" s="28"/>
      <c r="M175" s="28"/>
      <c r="N175" s="28"/>
      <c r="O175" s="28"/>
      <c r="P175" s="28"/>
    </row>
    <row r="176" spans="1:16" s="4" customFormat="1">
      <c r="A176" s="200"/>
      <c r="B176" s="4" t="s">
        <v>182</v>
      </c>
      <c r="C176" s="201"/>
      <c r="F176" s="205"/>
      <c r="G176" s="218">
        <f>G27+G44+G81+G99-G139-G159-G173</f>
        <v>13756851298.874033</v>
      </c>
      <c r="H176" s="205"/>
      <c r="I176" s="208"/>
      <c r="J176" s="28"/>
      <c r="K176" s="28"/>
      <c r="L176" s="28"/>
      <c r="M176" s="28"/>
      <c r="N176" s="28"/>
      <c r="O176" s="28"/>
      <c r="P176" s="28"/>
    </row>
    <row r="177" spans="1:24" s="4" customFormat="1" hidden="1" outlineLevel="1">
      <c r="A177" s="200"/>
      <c r="B177" s="4" t="s">
        <v>183</v>
      </c>
      <c r="C177" s="201"/>
      <c r="F177" s="205"/>
      <c r="G177" s="205"/>
      <c r="H177" s="205"/>
      <c r="I177" s="208"/>
      <c r="J177" s="28"/>
      <c r="K177" s="28"/>
      <c r="L177" s="28"/>
      <c r="M177" s="28"/>
      <c r="N177" s="28"/>
      <c r="O177" s="28"/>
      <c r="P177" s="28"/>
      <c r="Q177" s="5"/>
      <c r="R177" s="5"/>
      <c r="S177" s="5"/>
      <c r="T177" s="5"/>
      <c r="U177" s="5"/>
      <c r="V177" s="5"/>
      <c r="W177" s="5"/>
      <c r="X177" s="5"/>
    </row>
    <row r="178" spans="1:24" s="4" customFormat="1" hidden="1" outlineLevel="1">
      <c r="A178" s="200"/>
      <c r="B178" s="4" t="s">
        <v>184</v>
      </c>
      <c r="C178" s="201"/>
      <c r="F178" s="205"/>
      <c r="G178" s="205"/>
      <c r="H178" s="205"/>
      <c r="I178" s="208"/>
      <c r="J178" s="28"/>
      <c r="K178" s="28"/>
      <c r="L178" s="28"/>
      <c r="M178" s="28"/>
      <c r="N178" s="28"/>
      <c r="O178" s="28"/>
      <c r="P178" s="28"/>
    </row>
    <row r="179" spans="1:24" s="4" customFormat="1" collapsed="1">
      <c r="A179" s="200"/>
      <c r="B179" s="4" t="s">
        <v>1151</v>
      </c>
      <c r="C179" s="201"/>
      <c r="D179" s="202"/>
      <c r="F179" s="205"/>
      <c r="G179" s="218">
        <f>'CY 2014 YE JAM'!I128</f>
        <v>13756851298.874041</v>
      </c>
      <c r="H179" s="205"/>
      <c r="I179" s="208"/>
      <c r="J179" s="28"/>
      <c r="K179" s="28"/>
      <c r="L179" s="28"/>
      <c r="M179" s="28"/>
      <c r="N179" s="28"/>
      <c r="O179" s="28"/>
      <c r="P179" s="28"/>
    </row>
    <row r="180" spans="1:24">
      <c r="G180" s="171">
        <f>G176-G179</f>
        <v>0</v>
      </c>
      <c r="H180" s="219"/>
      <c r="I180" s="60"/>
    </row>
    <row r="181" spans="1:24">
      <c r="F181" s="173"/>
    </row>
    <row r="182" spans="1:24">
      <c r="B182" s="276" t="s">
        <v>5222</v>
      </c>
      <c r="F182" s="233"/>
    </row>
    <row r="183" spans="1:24">
      <c r="B183" s="277" t="s">
        <v>5221</v>
      </c>
    </row>
  </sheetData>
  <mergeCells count="1">
    <mergeCell ref="I5:I12"/>
  </mergeCells>
  <printOptions horizontalCentered="1"/>
  <pageMargins left="0.25" right="0.25" top="0.5" bottom="0.5" header="0.3" footer="0.3"/>
  <pageSetup scale="47" fitToHeight="3" orientation="landscape" r:id="rId1"/>
  <headerFooter>
    <oddFooter>&amp;C&amp;P of &amp;N</oddFooter>
  </headerFooter>
  <customProperties>
    <customPr name="_pios_id" r:id="rId2"/>
  </customProperties>
  <ignoredErrors>
    <ignoredError sqref="C22" numberStoredAsText="1"/>
    <ignoredError sqref="G143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45"/>
  <sheetViews>
    <sheetView topLeftCell="A8" workbookViewId="0">
      <selection sqref="A1:R53"/>
    </sheetView>
  </sheetViews>
  <sheetFormatPr defaultRowHeight="12.75"/>
  <cols>
    <col min="6" max="6" width="10.7109375" bestFit="1" customWidth="1"/>
  </cols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 ht="15">
      <c r="A3" s="237" t="s">
        <v>5201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42138.75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42139.621704895835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B17" t="s">
        <v>2388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3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5244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1139</v>
      </c>
      <c r="B35" s="288" t="s">
        <v>8946</v>
      </c>
      <c r="C35" s="288" t="s">
        <v>2389</v>
      </c>
      <c r="D35" s="288" t="s">
        <v>2390</v>
      </c>
      <c r="E35" s="287" t="s">
        <v>3</v>
      </c>
      <c r="F35" s="289">
        <v>-24753.083200000001</v>
      </c>
      <c r="G35" s="289"/>
      <c r="H35" s="289"/>
      <c r="I35" s="289"/>
      <c r="J35" s="289"/>
      <c r="K35" s="289"/>
      <c r="L35" s="289"/>
      <c r="M35" s="289"/>
      <c r="N35" s="289"/>
      <c r="O35" s="289"/>
      <c r="P35" s="289"/>
      <c r="Q35" s="289"/>
      <c r="R35" s="290">
        <v>-24753.083200000001</v>
      </c>
    </row>
    <row r="36" spans="1:18">
      <c r="A36" s="287" t="s">
        <v>1139</v>
      </c>
      <c r="B36" s="288" t="s">
        <v>8946</v>
      </c>
      <c r="C36" s="288" t="s">
        <v>2389</v>
      </c>
      <c r="D36" s="288" t="s">
        <v>2390</v>
      </c>
      <c r="E36" s="291" t="s">
        <v>238</v>
      </c>
      <c r="F36" s="292">
        <v>-24753.083200000001</v>
      </c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3">
        <v>-24753.083200000001</v>
      </c>
    </row>
    <row r="37" spans="1:18">
      <c r="A37" s="287" t="s">
        <v>1139</v>
      </c>
      <c r="B37" s="288" t="s">
        <v>8946</v>
      </c>
      <c r="C37" s="294" t="s">
        <v>238</v>
      </c>
      <c r="D37" s="295"/>
      <c r="E37" s="296"/>
      <c r="F37" s="292">
        <v>-24753.083200000001</v>
      </c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3">
        <v>-24753.083200000001</v>
      </c>
    </row>
    <row r="38" spans="1:18">
      <c r="A38" s="287" t="s">
        <v>1140</v>
      </c>
      <c r="B38" s="288" t="s">
        <v>8947</v>
      </c>
      <c r="C38" s="288" t="s">
        <v>5202</v>
      </c>
      <c r="D38" s="288" t="s">
        <v>5203</v>
      </c>
      <c r="E38" s="287" t="s">
        <v>3</v>
      </c>
      <c r="F38" s="289">
        <v>-351.22732000000002</v>
      </c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90">
        <v>-351.22732000000002</v>
      </c>
    </row>
    <row r="39" spans="1:18">
      <c r="A39" s="287" t="s">
        <v>1140</v>
      </c>
      <c r="B39" s="288" t="s">
        <v>8947</v>
      </c>
      <c r="C39" s="288" t="s">
        <v>5202</v>
      </c>
      <c r="D39" s="288" t="s">
        <v>5203</v>
      </c>
      <c r="E39" s="291" t="s">
        <v>238</v>
      </c>
      <c r="F39" s="292">
        <v>-351.22732000000002</v>
      </c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3">
        <v>-351.22732000000002</v>
      </c>
    </row>
    <row r="40" spans="1:18">
      <c r="A40" s="287" t="s">
        <v>1140</v>
      </c>
      <c r="B40" s="288" t="s">
        <v>8947</v>
      </c>
      <c r="C40" s="288" t="s">
        <v>5206</v>
      </c>
      <c r="D40" s="288" t="s">
        <v>5207</v>
      </c>
      <c r="E40" s="287" t="s">
        <v>3</v>
      </c>
      <c r="F40" s="289">
        <v>-1031.4552100000001</v>
      </c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90">
        <v>-1031.4552100000001</v>
      </c>
    </row>
    <row r="41" spans="1:18">
      <c r="A41" s="287" t="s">
        <v>1140</v>
      </c>
      <c r="B41" s="288" t="s">
        <v>8947</v>
      </c>
      <c r="C41" s="288" t="s">
        <v>5206</v>
      </c>
      <c r="D41" s="288" t="s">
        <v>5207</v>
      </c>
      <c r="E41" s="291" t="s">
        <v>238</v>
      </c>
      <c r="F41" s="292">
        <v>-1031.4552100000001</v>
      </c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3">
        <v>-1031.4552100000001</v>
      </c>
    </row>
    <row r="42" spans="1:18">
      <c r="A42" s="287" t="s">
        <v>1140</v>
      </c>
      <c r="B42" s="288" t="s">
        <v>8947</v>
      </c>
      <c r="C42" s="288" t="s">
        <v>2391</v>
      </c>
      <c r="D42" s="288" t="s">
        <v>2392</v>
      </c>
      <c r="E42" s="287" t="s">
        <v>3</v>
      </c>
      <c r="F42" s="289">
        <v>-60.086500000000001</v>
      </c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90">
        <v>-60.086500000000001</v>
      </c>
    </row>
    <row r="43" spans="1:18">
      <c r="A43" s="287" t="s">
        <v>1140</v>
      </c>
      <c r="B43" s="288" t="s">
        <v>8947</v>
      </c>
      <c r="C43" s="288" t="s">
        <v>2391</v>
      </c>
      <c r="D43" s="288" t="s">
        <v>2392</v>
      </c>
      <c r="E43" s="291" t="s">
        <v>238</v>
      </c>
      <c r="F43" s="292">
        <v>-60.086500000000001</v>
      </c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3">
        <v>-60.086500000000001</v>
      </c>
    </row>
    <row r="44" spans="1:18">
      <c r="A44" s="287" t="s">
        <v>1140</v>
      </c>
      <c r="B44" s="288" t="s">
        <v>8947</v>
      </c>
      <c r="C44" s="294" t="s">
        <v>238</v>
      </c>
      <c r="D44" s="295"/>
      <c r="E44" s="296"/>
      <c r="F44" s="292">
        <v>-1442.7690299999999</v>
      </c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3">
        <v>-1442.7690299999999</v>
      </c>
    </row>
    <row r="45" spans="1:18">
      <c r="A45" s="297" t="s">
        <v>249</v>
      </c>
      <c r="B45" s="298"/>
      <c r="C45" s="298"/>
      <c r="D45" s="298"/>
      <c r="E45" s="299"/>
      <c r="F45" s="300">
        <v>-26195.85223</v>
      </c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1">
        <v>-26195.85223</v>
      </c>
    </row>
  </sheetData>
  <pageMargins left="0.7" right="0.7" top="0.75" bottom="0.75" header="0.3" footer="0.3"/>
  <customProperties>
    <customPr name="_pios_id" r:id="rId1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Z2907"/>
  <sheetViews>
    <sheetView workbookViewId="0">
      <selection activeCell="B35" sqref="B35"/>
    </sheetView>
  </sheetViews>
  <sheetFormatPr defaultRowHeight="12.75"/>
  <cols>
    <col min="1" max="1" width="12.85546875" bestFit="1" customWidth="1"/>
    <col min="2" max="2" width="19.28515625" bestFit="1" customWidth="1"/>
    <col min="3" max="3" width="16" bestFit="1" customWidth="1"/>
    <col min="4" max="4" width="22.85546875" bestFit="1" customWidth="1"/>
    <col min="5" max="5" width="17.28515625" bestFit="1" customWidth="1"/>
    <col min="6" max="6" width="13.28515625" customWidth="1"/>
    <col min="7" max="7" width="13.140625" customWidth="1"/>
    <col min="8" max="8" width="13.85546875" bestFit="1" customWidth="1"/>
    <col min="9" max="9" width="22.85546875" bestFit="1" customWidth="1"/>
    <col min="10" max="10" width="18.28515625" bestFit="1" customWidth="1"/>
    <col min="11" max="11" width="14.7109375" bestFit="1" customWidth="1"/>
    <col min="12" max="12" width="14.7109375" customWidth="1"/>
    <col min="13" max="13" width="13.5703125" bestFit="1" customWidth="1"/>
    <col min="14" max="14" width="17.28515625" bestFit="1" customWidth="1"/>
    <col min="15" max="15" width="13.5703125" customWidth="1"/>
    <col min="21" max="21" width="15" bestFit="1" customWidth="1"/>
    <col min="25" max="25" width="18.7109375" bestFit="1" customWidth="1"/>
  </cols>
  <sheetData>
    <row r="1" spans="1:9" ht="15">
      <c r="A1" s="367" t="s">
        <v>185</v>
      </c>
      <c r="B1" s="367" t="s">
        <v>5586</v>
      </c>
      <c r="C1" s="367" t="s">
        <v>207</v>
      </c>
      <c r="D1" s="367" t="s">
        <v>1</v>
      </c>
      <c r="E1" s="370" t="s">
        <v>5587</v>
      </c>
    </row>
    <row r="2" spans="1:9" ht="15">
      <c r="A2" s="368" t="s">
        <v>235</v>
      </c>
      <c r="B2" s="368" t="s">
        <v>236</v>
      </c>
      <c r="C2" s="368" t="s">
        <v>3322</v>
      </c>
      <c r="D2" t="s">
        <v>3323</v>
      </c>
      <c r="E2" s="172">
        <v>44887961.07</v>
      </c>
      <c r="H2" s="372" t="s">
        <v>8920</v>
      </c>
      <c r="I2" t="s">
        <v>8921</v>
      </c>
    </row>
    <row r="3" spans="1:9" ht="15">
      <c r="A3" s="368" t="s">
        <v>235</v>
      </c>
      <c r="B3" s="368" t="s">
        <v>239</v>
      </c>
      <c r="C3" s="368" t="s">
        <v>3324</v>
      </c>
      <c r="D3" t="s">
        <v>3325</v>
      </c>
      <c r="E3" s="172">
        <v>56579907.999999993</v>
      </c>
      <c r="H3" s="373" t="s">
        <v>235</v>
      </c>
      <c r="I3" s="16">
        <v>116692023.28999999</v>
      </c>
    </row>
    <row r="4" spans="1:9" ht="15">
      <c r="A4" s="368" t="s">
        <v>235</v>
      </c>
      <c r="B4" s="368" t="s">
        <v>241</v>
      </c>
      <c r="C4" s="368" t="s">
        <v>3324</v>
      </c>
      <c r="D4" t="s">
        <v>3325</v>
      </c>
      <c r="E4" s="172">
        <v>9474650.6699999999</v>
      </c>
      <c r="H4" s="373" t="s">
        <v>3332</v>
      </c>
      <c r="I4" s="16">
        <v>0</v>
      </c>
    </row>
    <row r="5" spans="1:9" ht="15">
      <c r="A5" s="368" t="s">
        <v>235</v>
      </c>
      <c r="B5" s="368" t="s">
        <v>243</v>
      </c>
      <c r="C5" s="368" t="s">
        <v>3326</v>
      </c>
      <c r="D5" t="s">
        <v>3327</v>
      </c>
      <c r="E5" s="172">
        <v>1507080</v>
      </c>
      <c r="H5" s="373" t="s">
        <v>3346</v>
      </c>
      <c r="I5" s="16">
        <v>-4.6566128730773926E-10</v>
      </c>
    </row>
    <row r="6" spans="1:9" ht="15">
      <c r="A6" s="368" t="s">
        <v>235</v>
      </c>
      <c r="B6" s="368" t="s">
        <v>245</v>
      </c>
      <c r="C6" s="368" t="s">
        <v>3328</v>
      </c>
      <c r="D6" t="s">
        <v>3329</v>
      </c>
      <c r="E6" s="172">
        <v>39748</v>
      </c>
      <c r="H6" s="373" t="s">
        <v>5595</v>
      </c>
      <c r="I6" s="16">
        <v>0</v>
      </c>
    </row>
    <row r="7" spans="1:9" ht="15">
      <c r="A7" s="369" t="s">
        <v>235</v>
      </c>
      <c r="B7" s="368" t="s">
        <v>247</v>
      </c>
      <c r="C7" s="368" t="s">
        <v>3330</v>
      </c>
      <c r="D7" t="s">
        <v>3331</v>
      </c>
      <c r="E7" s="172">
        <v>4202675.55</v>
      </c>
      <c r="H7" s="373" t="s">
        <v>1176</v>
      </c>
      <c r="I7" s="16">
        <v>934535929.20000005</v>
      </c>
    </row>
    <row r="8" spans="1:9" ht="15">
      <c r="A8" s="368" t="s">
        <v>3332</v>
      </c>
      <c r="B8" s="368" t="s">
        <v>209</v>
      </c>
      <c r="C8" s="368" t="s">
        <v>3334</v>
      </c>
      <c r="D8" t="s">
        <v>3335</v>
      </c>
      <c r="E8" s="172">
        <v>16793119</v>
      </c>
      <c r="H8" s="373" t="s">
        <v>846</v>
      </c>
      <c r="I8" s="16">
        <v>-36840785.230000004</v>
      </c>
    </row>
    <row r="9" spans="1:9" ht="15">
      <c r="A9" s="369" t="s">
        <v>3332</v>
      </c>
      <c r="B9" s="368" t="s">
        <v>3336</v>
      </c>
      <c r="C9" s="368" t="s">
        <v>3334</v>
      </c>
      <c r="D9" t="s">
        <v>3335</v>
      </c>
      <c r="E9" s="172">
        <v>-16793119</v>
      </c>
      <c r="H9" s="373" t="s">
        <v>5608</v>
      </c>
      <c r="I9" s="16">
        <v>0</v>
      </c>
    </row>
    <row r="10" spans="1:9" ht="15">
      <c r="A10" s="368" t="s">
        <v>3346</v>
      </c>
      <c r="B10" s="368" t="s">
        <v>3347</v>
      </c>
      <c r="C10" s="368" t="s">
        <v>5588</v>
      </c>
      <c r="D10" t="s">
        <v>5589</v>
      </c>
      <c r="E10" s="172">
        <v>0</v>
      </c>
      <c r="H10" s="373" t="s">
        <v>848</v>
      </c>
      <c r="I10" s="16">
        <v>8.7311491370201111E-11</v>
      </c>
    </row>
    <row r="11" spans="1:9" ht="15">
      <c r="A11" s="368" t="s">
        <v>3346</v>
      </c>
      <c r="B11" s="368" t="s">
        <v>5590</v>
      </c>
      <c r="C11" s="368" t="s">
        <v>5591</v>
      </c>
      <c r="D11" t="s">
        <v>5592</v>
      </c>
      <c r="E11" s="172">
        <v>0</v>
      </c>
      <c r="H11" s="373" t="s">
        <v>5629</v>
      </c>
      <c r="I11" s="16">
        <v>0</v>
      </c>
    </row>
    <row r="12" spans="1:9" ht="15">
      <c r="A12" s="369" t="s">
        <v>3346</v>
      </c>
      <c r="B12" s="368" t="s">
        <v>5590</v>
      </c>
      <c r="C12" s="368" t="s">
        <v>5593</v>
      </c>
      <c r="D12" t="s">
        <v>5594</v>
      </c>
      <c r="E12" s="172">
        <v>-4.6566128730773926E-10</v>
      </c>
      <c r="H12" s="373" t="s">
        <v>855</v>
      </c>
      <c r="I12" s="16">
        <v>47408626.460000008</v>
      </c>
    </row>
    <row r="13" spans="1:9" ht="15">
      <c r="A13" s="369" t="s">
        <v>5595</v>
      </c>
      <c r="B13" s="368" t="s">
        <v>209</v>
      </c>
      <c r="C13" s="368" t="s">
        <v>5596</v>
      </c>
      <c r="D13" t="s">
        <v>5597</v>
      </c>
      <c r="E13" s="172">
        <v>0</v>
      </c>
      <c r="H13" s="373" t="s">
        <v>864</v>
      </c>
      <c r="I13" s="16">
        <v>-91065638.030000001</v>
      </c>
    </row>
    <row r="14" spans="1:9" ht="15">
      <c r="A14" s="371" t="s">
        <v>1176</v>
      </c>
      <c r="B14" s="368" t="s">
        <v>209</v>
      </c>
      <c r="C14" s="368" t="s">
        <v>1177</v>
      </c>
      <c r="D14" t="s">
        <v>1178</v>
      </c>
      <c r="E14" s="172">
        <v>1006824905.2800001</v>
      </c>
      <c r="H14" s="373" t="s">
        <v>872</v>
      </c>
      <c r="I14" s="16">
        <v>-12597150.34</v>
      </c>
    </row>
    <row r="15" spans="1:9" ht="15">
      <c r="A15" s="371" t="s">
        <v>1176</v>
      </c>
      <c r="B15" s="368" t="s">
        <v>209</v>
      </c>
      <c r="C15" s="368" t="s">
        <v>1179</v>
      </c>
      <c r="D15" t="s">
        <v>1180</v>
      </c>
      <c r="E15" s="172">
        <v>-1508071.1800000002</v>
      </c>
      <c r="H15" s="373" t="s">
        <v>5257</v>
      </c>
      <c r="I15" s="16">
        <v>233742.24</v>
      </c>
    </row>
    <row r="16" spans="1:9" ht="15">
      <c r="A16" s="371" t="s">
        <v>1176</v>
      </c>
      <c r="B16" s="368" t="s">
        <v>209</v>
      </c>
      <c r="C16" s="368" t="s">
        <v>1181</v>
      </c>
      <c r="D16" t="s">
        <v>1182</v>
      </c>
      <c r="E16" s="172">
        <v>640005.3899999999</v>
      </c>
      <c r="H16" s="373" t="s">
        <v>1188</v>
      </c>
      <c r="I16" s="16">
        <v>13345623.940000007</v>
      </c>
    </row>
    <row r="17" spans="1:9" ht="15">
      <c r="A17" s="371" t="s">
        <v>1176</v>
      </c>
      <c r="B17" s="368" t="s">
        <v>209</v>
      </c>
      <c r="C17" s="368" t="s">
        <v>1183</v>
      </c>
      <c r="D17" t="s">
        <v>1184</v>
      </c>
      <c r="E17" s="172">
        <v>-101339366.25</v>
      </c>
      <c r="H17" s="373" t="s">
        <v>1201</v>
      </c>
      <c r="I17" s="16">
        <v>-2556976.25</v>
      </c>
    </row>
    <row r="18" spans="1:9" ht="15">
      <c r="A18" s="371" t="s">
        <v>1176</v>
      </c>
      <c r="B18" s="368" t="s">
        <v>209</v>
      </c>
      <c r="C18" s="368" t="s">
        <v>5598</v>
      </c>
      <c r="D18" t="s">
        <v>5599</v>
      </c>
      <c r="E18" s="172">
        <v>0</v>
      </c>
      <c r="H18" s="373" t="s">
        <v>1205</v>
      </c>
      <c r="I18" s="16">
        <v>69928.31</v>
      </c>
    </row>
    <row r="19" spans="1:9" ht="15">
      <c r="A19" s="371" t="s">
        <v>1176</v>
      </c>
      <c r="B19" s="368" t="s">
        <v>209</v>
      </c>
      <c r="C19" s="368" t="s">
        <v>3093</v>
      </c>
      <c r="D19" t="s">
        <v>3094</v>
      </c>
      <c r="E19" s="172">
        <v>0</v>
      </c>
      <c r="H19" s="373" t="s">
        <v>5708</v>
      </c>
      <c r="I19" s="16">
        <v>0</v>
      </c>
    </row>
    <row r="20" spans="1:9" ht="15">
      <c r="A20" s="371" t="s">
        <v>1176</v>
      </c>
      <c r="B20" s="368" t="s">
        <v>1187</v>
      </c>
      <c r="C20" s="368" t="s">
        <v>1177</v>
      </c>
      <c r="D20" t="s">
        <v>1178</v>
      </c>
      <c r="E20" s="172">
        <v>29791052.780000009</v>
      </c>
      <c r="H20" s="373" t="s">
        <v>1173</v>
      </c>
      <c r="I20" s="16">
        <v>85322430.5</v>
      </c>
    </row>
    <row r="21" spans="1:9" ht="15">
      <c r="A21" s="369" t="s">
        <v>1176</v>
      </c>
      <c r="B21" s="368" t="s">
        <v>1185</v>
      </c>
      <c r="C21" s="368" t="s">
        <v>1177</v>
      </c>
      <c r="D21" t="s">
        <v>1178</v>
      </c>
      <c r="E21" s="172">
        <v>127403.18</v>
      </c>
      <c r="H21" s="373" t="s">
        <v>1174</v>
      </c>
      <c r="I21" s="16">
        <v>299782737.66000003</v>
      </c>
    </row>
    <row r="22" spans="1:9" ht="15">
      <c r="A22" s="371" t="s">
        <v>846</v>
      </c>
      <c r="B22" s="368" t="s">
        <v>239</v>
      </c>
      <c r="C22" s="368" t="s">
        <v>5600</v>
      </c>
      <c r="D22" t="s">
        <v>5601</v>
      </c>
      <c r="E22" s="172">
        <v>-33415724.630000003</v>
      </c>
      <c r="H22" s="373" t="s">
        <v>1175</v>
      </c>
      <c r="I22" s="16">
        <v>-157634090</v>
      </c>
    </row>
    <row r="23" spans="1:9" ht="15">
      <c r="A23" s="371" t="s">
        <v>846</v>
      </c>
      <c r="B23" s="368" t="s">
        <v>241</v>
      </c>
      <c r="C23" s="368" t="s">
        <v>5600</v>
      </c>
      <c r="D23" t="s">
        <v>5601</v>
      </c>
      <c r="E23" s="172">
        <v>-1362454.8899999997</v>
      </c>
      <c r="H23" s="373" t="s">
        <v>1103</v>
      </c>
      <c r="I23" s="16">
        <v>192466627.17999998</v>
      </c>
    </row>
    <row r="24" spans="1:9" ht="15">
      <c r="A24" s="371" t="s">
        <v>846</v>
      </c>
      <c r="B24" s="368" t="s">
        <v>243</v>
      </c>
      <c r="C24" s="368" t="s">
        <v>5602</v>
      </c>
      <c r="D24" t="s">
        <v>5603</v>
      </c>
      <c r="E24" s="172">
        <v>-1176066.47</v>
      </c>
      <c r="H24" s="373" t="s">
        <v>1228</v>
      </c>
      <c r="I24" s="16">
        <v>19384022.060000002</v>
      </c>
    </row>
    <row r="25" spans="1:9" ht="15">
      <c r="A25" s="371" t="s">
        <v>846</v>
      </c>
      <c r="B25" s="368" t="s">
        <v>245</v>
      </c>
      <c r="C25" s="368" t="s">
        <v>5604</v>
      </c>
      <c r="D25" t="s">
        <v>5605</v>
      </c>
      <c r="E25" s="172">
        <v>-28429.39</v>
      </c>
      <c r="H25" s="373" t="s">
        <v>873</v>
      </c>
      <c r="I25" s="16">
        <v>8222607.9100000169</v>
      </c>
    </row>
    <row r="26" spans="1:9" ht="15">
      <c r="A26" s="369" t="s">
        <v>846</v>
      </c>
      <c r="B26" s="368" t="s">
        <v>247</v>
      </c>
      <c r="C26" s="368" t="s">
        <v>5606</v>
      </c>
      <c r="D26" t="s">
        <v>5607</v>
      </c>
      <c r="E26" s="172">
        <v>-858109.85</v>
      </c>
      <c r="H26" s="373" t="s">
        <v>1246</v>
      </c>
      <c r="I26" s="16">
        <v>0</v>
      </c>
    </row>
    <row r="27" spans="1:9" ht="15">
      <c r="A27" s="369" t="s">
        <v>5608</v>
      </c>
      <c r="B27" s="368" t="s">
        <v>5609</v>
      </c>
      <c r="C27" s="368" t="s">
        <v>5610</v>
      </c>
      <c r="D27" t="s">
        <v>5611</v>
      </c>
      <c r="E27" s="172">
        <v>0</v>
      </c>
      <c r="H27" s="373" t="s">
        <v>5958</v>
      </c>
      <c r="I27" s="16">
        <v>0</v>
      </c>
    </row>
    <row r="28" spans="1:9" ht="15">
      <c r="A28" s="371" t="s">
        <v>848</v>
      </c>
      <c r="B28" s="368" t="s">
        <v>209</v>
      </c>
      <c r="C28" s="368" t="s">
        <v>5612</v>
      </c>
      <c r="D28" t="s">
        <v>5613</v>
      </c>
      <c r="E28" s="172">
        <v>-161.4</v>
      </c>
      <c r="H28" s="373" t="s">
        <v>1253</v>
      </c>
      <c r="I28" s="16">
        <v>6297596.4800000032</v>
      </c>
    </row>
    <row r="29" spans="1:9" ht="15">
      <c r="A29" s="371" t="s">
        <v>848</v>
      </c>
      <c r="B29" s="368" t="s">
        <v>209</v>
      </c>
      <c r="C29" s="368" t="s">
        <v>5614</v>
      </c>
      <c r="D29" t="s">
        <v>5615</v>
      </c>
      <c r="E29" s="172">
        <v>-28711.559999999998</v>
      </c>
      <c r="H29" s="373" t="s">
        <v>874</v>
      </c>
      <c r="I29" s="16">
        <v>52492.75</v>
      </c>
    </row>
    <row r="30" spans="1:9" ht="15">
      <c r="A30" s="371" t="s">
        <v>848</v>
      </c>
      <c r="B30" s="368" t="s">
        <v>209</v>
      </c>
      <c r="C30" s="368" t="s">
        <v>5616</v>
      </c>
      <c r="D30" t="s">
        <v>5617</v>
      </c>
      <c r="E30" s="172">
        <v>-24589.23</v>
      </c>
      <c r="H30" s="373" t="s">
        <v>1258</v>
      </c>
      <c r="I30" s="16">
        <v>376015080.86000001</v>
      </c>
    </row>
    <row r="31" spans="1:9" ht="15">
      <c r="A31" s="371" t="s">
        <v>848</v>
      </c>
      <c r="B31" s="368" t="s">
        <v>209</v>
      </c>
      <c r="C31" s="368" t="s">
        <v>5618</v>
      </c>
      <c r="D31" t="s">
        <v>5619</v>
      </c>
      <c r="E31" s="172">
        <v>-914204.62</v>
      </c>
      <c r="H31" s="373" t="s">
        <v>877</v>
      </c>
      <c r="I31" s="16">
        <v>-4418380.74</v>
      </c>
    </row>
    <row r="32" spans="1:9" ht="15">
      <c r="A32" s="371" t="s">
        <v>848</v>
      </c>
      <c r="B32" s="368" t="s">
        <v>209</v>
      </c>
      <c r="C32" s="368" t="s">
        <v>5591</v>
      </c>
      <c r="D32" t="s">
        <v>5592</v>
      </c>
      <c r="E32" s="172">
        <v>-203100.16</v>
      </c>
      <c r="H32" s="373" t="s">
        <v>883</v>
      </c>
      <c r="I32" s="16">
        <v>103869.03</v>
      </c>
    </row>
    <row r="33" spans="1:14" ht="15">
      <c r="A33" s="371" t="s">
        <v>848</v>
      </c>
      <c r="B33" s="368" t="s">
        <v>209</v>
      </c>
      <c r="C33" s="368" t="s">
        <v>5620</v>
      </c>
      <c r="D33" t="s">
        <v>5621</v>
      </c>
      <c r="E33" s="172">
        <v>0</v>
      </c>
      <c r="H33" s="373" t="s">
        <v>6022</v>
      </c>
      <c r="I33" s="16">
        <v>0</v>
      </c>
    </row>
    <row r="34" spans="1:14" ht="15">
      <c r="A34" s="371" t="s">
        <v>848</v>
      </c>
      <c r="B34" s="368" t="s">
        <v>209</v>
      </c>
      <c r="C34" s="368" t="s">
        <v>5622</v>
      </c>
      <c r="D34" t="s">
        <v>5623</v>
      </c>
      <c r="E34" s="172">
        <v>0</v>
      </c>
      <c r="H34" s="373" t="s">
        <v>6025</v>
      </c>
      <c r="I34" s="16">
        <v>0</v>
      </c>
    </row>
    <row r="35" spans="1:14" ht="15">
      <c r="A35" s="371" t="s">
        <v>848</v>
      </c>
      <c r="B35" s="368" t="s">
        <v>209</v>
      </c>
      <c r="C35" s="368" t="s">
        <v>5624</v>
      </c>
      <c r="D35" t="s">
        <v>5625</v>
      </c>
      <c r="E35" s="172">
        <v>0</v>
      </c>
      <c r="H35" s="373" t="s">
        <v>6026</v>
      </c>
      <c r="I35" s="16">
        <v>0</v>
      </c>
    </row>
    <row r="36" spans="1:14" ht="15">
      <c r="A36" s="371" t="s">
        <v>848</v>
      </c>
      <c r="B36" s="368" t="s">
        <v>850</v>
      </c>
      <c r="C36" s="368" t="s">
        <v>5612</v>
      </c>
      <c r="D36" t="s">
        <v>5613</v>
      </c>
      <c r="E36" s="172">
        <v>161.4</v>
      </c>
      <c r="H36" s="373" t="s">
        <v>1293</v>
      </c>
      <c r="I36" s="16">
        <v>-7018316.6999999993</v>
      </c>
    </row>
    <row r="37" spans="1:14" ht="15">
      <c r="A37" s="371" t="s">
        <v>848</v>
      </c>
      <c r="B37" s="368" t="s">
        <v>851</v>
      </c>
      <c r="C37" s="368" t="s">
        <v>5614</v>
      </c>
      <c r="D37" t="s">
        <v>5615</v>
      </c>
      <c r="E37" s="172">
        <v>28711.559999999998</v>
      </c>
      <c r="H37" s="373" t="s">
        <v>6039</v>
      </c>
      <c r="I37" s="16">
        <v>0</v>
      </c>
      <c r="J37" s="368" t="s">
        <v>8935</v>
      </c>
      <c r="K37" s="368" t="s">
        <v>8936</v>
      </c>
      <c r="L37" s="368" t="s">
        <v>8938</v>
      </c>
      <c r="M37" s="368" t="s">
        <v>8937</v>
      </c>
      <c r="N37" s="368" t="s">
        <v>8970</v>
      </c>
    </row>
    <row r="38" spans="1:14" ht="15">
      <c r="A38" s="371" t="s">
        <v>848</v>
      </c>
      <c r="B38" s="368" t="s">
        <v>852</v>
      </c>
      <c r="C38" s="368" t="s">
        <v>5616</v>
      </c>
      <c r="D38" t="s">
        <v>5617</v>
      </c>
      <c r="E38" s="172">
        <v>25439.510000000002</v>
      </c>
      <c r="H38" s="373" t="s">
        <v>1306</v>
      </c>
      <c r="I38" s="418">
        <v>22274246.289999995</v>
      </c>
      <c r="J38" s="419">
        <v>152259840.71000001</v>
      </c>
      <c r="K38" s="419">
        <v>44776.850000000559</v>
      </c>
      <c r="L38" s="419">
        <v>1</v>
      </c>
      <c r="M38" s="419"/>
      <c r="N38" s="422">
        <v>9651430.8599999994</v>
      </c>
    </row>
    <row r="39" spans="1:14" ht="15">
      <c r="A39" s="371" t="s">
        <v>848</v>
      </c>
      <c r="B39" s="368" t="s">
        <v>853</v>
      </c>
      <c r="C39" s="368" t="s">
        <v>5618</v>
      </c>
      <c r="D39" t="s">
        <v>5619</v>
      </c>
      <c r="E39" s="172">
        <v>913354.34000000008</v>
      </c>
      <c r="H39" s="373" t="s">
        <v>6122</v>
      </c>
      <c r="I39" s="420">
        <v>139681803.13</v>
      </c>
      <c r="J39" s="185"/>
      <c r="K39" s="185"/>
      <c r="L39" s="185"/>
      <c r="M39" s="185"/>
      <c r="N39" s="421"/>
    </row>
    <row r="40" spans="1:14" ht="15">
      <c r="A40" s="371" t="s">
        <v>848</v>
      </c>
      <c r="B40" s="368" t="s">
        <v>854</v>
      </c>
      <c r="C40" s="368" t="s">
        <v>5591</v>
      </c>
      <c r="D40" t="s">
        <v>5592</v>
      </c>
      <c r="E40" s="172">
        <v>203100.16</v>
      </c>
      <c r="H40" s="373" t="s">
        <v>1104</v>
      </c>
      <c r="I40" s="16">
        <v>0</v>
      </c>
    </row>
    <row r="41" spans="1:14" ht="15">
      <c r="A41" s="371" t="s">
        <v>848</v>
      </c>
      <c r="B41" s="368" t="s">
        <v>5626</v>
      </c>
      <c r="C41" s="368" t="s">
        <v>5620</v>
      </c>
      <c r="D41" t="s">
        <v>5621</v>
      </c>
      <c r="E41" s="172">
        <v>0</v>
      </c>
      <c r="H41" s="373" t="s">
        <v>1105</v>
      </c>
      <c r="I41" s="16">
        <v>-61209.45</v>
      </c>
    </row>
    <row r="42" spans="1:14" ht="15">
      <c r="A42" s="371" t="s">
        <v>848</v>
      </c>
      <c r="B42" s="368" t="s">
        <v>5627</v>
      </c>
      <c r="C42" s="368" t="s">
        <v>5622</v>
      </c>
      <c r="D42" t="s">
        <v>5623</v>
      </c>
      <c r="E42" s="172">
        <v>0</v>
      </c>
      <c r="H42" s="373" t="s">
        <v>6146</v>
      </c>
      <c r="I42" s="16">
        <v>0</v>
      </c>
    </row>
    <row r="43" spans="1:14" ht="15">
      <c r="A43" s="369" t="s">
        <v>848</v>
      </c>
      <c r="B43" s="368" t="s">
        <v>5628</v>
      </c>
      <c r="C43" s="368" t="s">
        <v>5624</v>
      </c>
      <c r="D43" t="s">
        <v>5625</v>
      </c>
      <c r="E43" s="172">
        <v>0</v>
      </c>
      <c r="H43" s="373" t="s">
        <v>1106</v>
      </c>
      <c r="I43" s="16">
        <v>2553552.9900000007</v>
      </c>
    </row>
    <row r="44" spans="1:14" ht="15">
      <c r="A44" s="369" t="s">
        <v>5629</v>
      </c>
      <c r="B44" s="368" t="s">
        <v>5630</v>
      </c>
      <c r="C44" s="368" t="s">
        <v>5631</v>
      </c>
      <c r="D44" t="s">
        <v>5632</v>
      </c>
      <c r="E44" s="172">
        <v>0</v>
      </c>
      <c r="H44" s="373" t="s">
        <v>1341</v>
      </c>
      <c r="I44" s="16">
        <v>0</v>
      </c>
    </row>
    <row r="45" spans="1:14" ht="15">
      <c r="A45" s="371" t="s">
        <v>855</v>
      </c>
      <c r="B45" s="368" t="s">
        <v>209</v>
      </c>
      <c r="C45" s="368" t="s">
        <v>5633</v>
      </c>
      <c r="D45" t="s">
        <v>5634</v>
      </c>
      <c r="E45" s="172">
        <v>-67019.320000000007</v>
      </c>
      <c r="H45" s="373" t="s">
        <v>6210</v>
      </c>
      <c r="I45" s="16">
        <v>0</v>
      </c>
    </row>
    <row r="46" spans="1:14" ht="15">
      <c r="A46" s="371" t="s">
        <v>855</v>
      </c>
      <c r="B46" s="368" t="s">
        <v>209</v>
      </c>
      <c r="C46" s="368" t="s">
        <v>5635</v>
      </c>
      <c r="D46" t="s">
        <v>5636</v>
      </c>
      <c r="E46" s="172">
        <v>184542.68</v>
      </c>
      <c r="H46" s="373" t="s">
        <v>1344</v>
      </c>
      <c r="I46" s="16">
        <v>1902474.7999999984</v>
      </c>
    </row>
    <row r="47" spans="1:14" ht="15">
      <c r="A47" s="371" t="s">
        <v>855</v>
      </c>
      <c r="B47" s="368" t="s">
        <v>209</v>
      </c>
      <c r="C47" s="368" t="s">
        <v>5637</v>
      </c>
      <c r="D47" t="s">
        <v>5638</v>
      </c>
      <c r="E47" s="172">
        <v>-1812009.7799999998</v>
      </c>
      <c r="H47" s="373" t="s">
        <v>1353</v>
      </c>
      <c r="I47" s="16">
        <v>243252000</v>
      </c>
    </row>
    <row r="48" spans="1:14" ht="15">
      <c r="A48" s="371" t="s">
        <v>855</v>
      </c>
      <c r="B48" s="368" t="s">
        <v>209</v>
      </c>
      <c r="C48" s="368" t="s">
        <v>5639</v>
      </c>
      <c r="D48" t="s">
        <v>5640</v>
      </c>
      <c r="E48" s="172">
        <v>-3718179.08</v>
      </c>
      <c r="H48" s="373" t="s">
        <v>1362</v>
      </c>
      <c r="I48" s="16">
        <v>180653</v>
      </c>
    </row>
    <row r="49" spans="1:9" ht="15">
      <c r="A49" s="371" t="s">
        <v>855</v>
      </c>
      <c r="B49" s="368" t="s">
        <v>209</v>
      </c>
      <c r="C49" s="368" t="s">
        <v>5641</v>
      </c>
      <c r="D49" t="s">
        <v>5642</v>
      </c>
      <c r="E49" s="172">
        <v>0</v>
      </c>
      <c r="H49" s="373" t="s">
        <v>1388</v>
      </c>
      <c r="I49" s="16">
        <v>17949297.400000006</v>
      </c>
    </row>
    <row r="50" spans="1:9" ht="15">
      <c r="A50" s="371" t="s">
        <v>855</v>
      </c>
      <c r="B50" s="368" t="s">
        <v>209</v>
      </c>
      <c r="C50" s="368" t="s">
        <v>5643</v>
      </c>
      <c r="D50" t="s">
        <v>5644</v>
      </c>
      <c r="E50" s="172">
        <v>-378220.96</v>
      </c>
      <c r="H50" s="373" t="s">
        <v>1391</v>
      </c>
      <c r="I50" s="16">
        <v>128978</v>
      </c>
    </row>
    <row r="51" spans="1:9" ht="15">
      <c r="A51" s="371" t="s">
        <v>855</v>
      </c>
      <c r="B51" s="368" t="s">
        <v>209</v>
      </c>
      <c r="C51" s="368" t="s">
        <v>5645</v>
      </c>
      <c r="D51" t="s">
        <v>5646</v>
      </c>
      <c r="E51" s="172">
        <v>0</v>
      </c>
      <c r="H51" s="373" t="s">
        <v>6263</v>
      </c>
      <c r="I51" s="16">
        <v>0</v>
      </c>
    </row>
    <row r="52" spans="1:9" ht="15">
      <c r="A52" s="371" t="s">
        <v>855</v>
      </c>
      <c r="B52" s="368" t="s">
        <v>209</v>
      </c>
      <c r="C52" s="368" t="s">
        <v>5647</v>
      </c>
      <c r="D52" t="s">
        <v>5648</v>
      </c>
      <c r="E52" s="172">
        <v>-123133.46</v>
      </c>
      <c r="H52" s="373" t="s">
        <v>6266</v>
      </c>
      <c r="I52" s="16">
        <v>0</v>
      </c>
    </row>
    <row r="53" spans="1:9" ht="15">
      <c r="A53" s="371" t="s">
        <v>855</v>
      </c>
      <c r="B53" s="368" t="s">
        <v>209</v>
      </c>
      <c r="C53" s="368" t="s">
        <v>5649</v>
      </c>
      <c r="D53" t="s">
        <v>5650</v>
      </c>
      <c r="E53" s="172">
        <v>0</v>
      </c>
      <c r="H53" s="373" t="s">
        <v>1394</v>
      </c>
      <c r="I53" s="16">
        <v>34036382.370000005</v>
      </c>
    </row>
    <row r="54" spans="1:9" ht="15">
      <c r="A54" s="371" t="s">
        <v>855</v>
      </c>
      <c r="B54" s="368" t="s">
        <v>856</v>
      </c>
      <c r="C54" s="368" t="s">
        <v>5633</v>
      </c>
      <c r="D54" t="s">
        <v>5634</v>
      </c>
      <c r="E54" s="172">
        <v>67019.320000000007</v>
      </c>
      <c r="H54" s="373" t="s">
        <v>6512</v>
      </c>
      <c r="I54" s="16">
        <v>0</v>
      </c>
    </row>
    <row r="55" spans="1:9" ht="15">
      <c r="A55" s="371" t="s">
        <v>855</v>
      </c>
      <c r="B55" s="368" t="s">
        <v>857</v>
      </c>
      <c r="C55" s="368" t="s">
        <v>5635</v>
      </c>
      <c r="D55" t="s">
        <v>5636</v>
      </c>
      <c r="E55" s="172">
        <v>-184542.68</v>
      </c>
      <c r="H55" s="373" t="s">
        <v>6515</v>
      </c>
      <c r="I55" s="16">
        <v>0</v>
      </c>
    </row>
    <row r="56" spans="1:9" ht="15">
      <c r="A56" s="371" t="s">
        <v>855</v>
      </c>
      <c r="B56" s="368" t="s">
        <v>858</v>
      </c>
      <c r="C56" s="368" t="s">
        <v>5637</v>
      </c>
      <c r="D56" t="s">
        <v>5638</v>
      </c>
      <c r="E56" s="172">
        <v>1798482.88</v>
      </c>
      <c r="H56" s="373" t="s">
        <v>6519</v>
      </c>
      <c r="I56" s="16">
        <v>0</v>
      </c>
    </row>
    <row r="57" spans="1:9" ht="15">
      <c r="A57" s="371" t="s">
        <v>855</v>
      </c>
      <c r="B57" s="368" t="s">
        <v>5651</v>
      </c>
      <c r="C57" s="368" t="s">
        <v>5652</v>
      </c>
      <c r="D57" t="s">
        <v>5653</v>
      </c>
      <c r="E57" s="172">
        <v>0</v>
      </c>
      <c r="H57" s="373" t="s">
        <v>6523</v>
      </c>
      <c r="I57" s="16">
        <v>0</v>
      </c>
    </row>
    <row r="58" spans="1:9" ht="15">
      <c r="A58" s="371" t="s">
        <v>855</v>
      </c>
      <c r="B58" s="368" t="s">
        <v>859</v>
      </c>
      <c r="C58" s="368" t="s">
        <v>5639</v>
      </c>
      <c r="D58" t="s">
        <v>5640</v>
      </c>
      <c r="E58" s="172">
        <v>3731705.98</v>
      </c>
      <c r="H58" s="373" t="s">
        <v>1107</v>
      </c>
      <c r="I58" s="16">
        <v>446354088.33999997</v>
      </c>
    </row>
    <row r="59" spans="1:9" ht="15">
      <c r="A59" s="371" t="s">
        <v>855</v>
      </c>
      <c r="B59" s="368" t="s">
        <v>5654</v>
      </c>
      <c r="C59" s="368" t="s">
        <v>5655</v>
      </c>
      <c r="D59" t="s">
        <v>5656</v>
      </c>
      <c r="E59" s="172">
        <v>0</v>
      </c>
      <c r="H59" s="373" t="s">
        <v>1108</v>
      </c>
      <c r="I59" s="16">
        <v>51344265.030000001</v>
      </c>
    </row>
    <row r="60" spans="1:9" ht="15">
      <c r="A60" s="371" t="s">
        <v>855</v>
      </c>
      <c r="B60" s="368" t="s">
        <v>5657</v>
      </c>
      <c r="C60" s="368" t="s">
        <v>5641</v>
      </c>
      <c r="D60" t="s">
        <v>5642</v>
      </c>
      <c r="E60" s="172">
        <v>0</v>
      </c>
      <c r="H60" s="373" t="s">
        <v>1109</v>
      </c>
      <c r="I60" s="16">
        <v>0</v>
      </c>
    </row>
    <row r="61" spans="1:9" ht="15">
      <c r="A61" s="371" t="s">
        <v>855</v>
      </c>
      <c r="B61" s="368" t="s">
        <v>5658</v>
      </c>
      <c r="C61" s="368" t="s">
        <v>5659</v>
      </c>
      <c r="D61" t="s">
        <v>5660</v>
      </c>
      <c r="E61" s="172">
        <v>0</v>
      </c>
      <c r="H61" s="373" t="s">
        <v>6670</v>
      </c>
      <c r="I61" s="16">
        <v>0</v>
      </c>
    </row>
    <row r="62" spans="1:9" ht="15">
      <c r="A62" s="371" t="s">
        <v>855</v>
      </c>
      <c r="B62" s="368" t="s">
        <v>860</v>
      </c>
      <c r="C62" s="368" t="s">
        <v>5643</v>
      </c>
      <c r="D62" t="s">
        <v>5644</v>
      </c>
      <c r="E62" s="172">
        <v>378220.96</v>
      </c>
      <c r="H62" s="373" t="s">
        <v>6677</v>
      </c>
      <c r="I62" s="16">
        <v>0</v>
      </c>
    </row>
    <row r="63" spans="1:9" ht="15">
      <c r="A63" s="371" t="s">
        <v>855</v>
      </c>
      <c r="B63" s="368" t="s">
        <v>5661</v>
      </c>
      <c r="C63" s="368" t="s">
        <v>5645</v>
      </c>
      <c r="D63" t="s">
        <v>5646</v>
      </c>
      <c r="E63" s="172">
        <v>0</v>
      </c>
      <c r="H63" s="373" t="s">
        <v>6684</v>
      </c>
      <c r="I63" s="16">
        <v>0</v>
      </c>
    </row>
    <row r="64" spans="1:9" ht="15">
      <c r="A64" s="371" t="s">
        <v>855</v>
      </c>
      <c r="B64" s="368" t="s">
        <v>861</v>
      </c>
      <c r="C64" s="368" t="s">
        <v>5647</v>
      </c>
      <c r="D64" t="s">
        <v>5648</v>
      </c>
      <c r="E64" s="172">
        <v>123129.99</v>
      </c>
      <c r="H64" s="373" t="s">
        <v>2562</v>
      </c>
      <c r="I64" s="16">
        <v>3149.68</v>
      </c>
    </row>
    <row r="65" spans="1:14" ht="15">
      <c r="A65" s="371" t="s">
        <v>855</v>
      </c>
      <c r="B65" s="368" t="s">
        <v>5662</v>
      </c>
      <c r="C65" s="368" t="s">
        <v>5649</v>
      </c>
      <c r="D65" t="s">
        <v>5650</v>
      </c>
      <c r="E65" s="172">
        <v>0</v>
      </c>
      <c r="H65" s="373" t="s">
        <v>1110</v>
      </c>
      <c r="I65" s="16">
        <v>242488381.09999999</v>
      </c>
    </row>
    <row r="66" spans="1:14" ht="15">
      <c r="A66" s="371" t="s">
        <v>855</v>
      </c>
      <c r="B66" s="368" t="s">
        <v>2271</v>
      </c>
      <c r="C66" s="368" t="s">
        <v>5663</v>
      </c>
      <c r="D66" t="s">
        <v>5664</v>
      </c>
      <c r="E66" s="172">
        <v>255188</v>
      </c>
      <c r="H66" s="373" t="s">
        <v>6724</v>
      </c>
      <c r="I66" s="16">
        <v>0</v>
      </c>
    </row>
    <row r="67" spans="1:14" ht="15">
      <c r="A67" s="371" t="s">
        <v>855</v>
      </c>
      <c r="B67" s="368" t="s">
        <v>2179</v>
      </c>
      <c r="C67" s="368" t="s">
        <v>5665</v>
      </c>
      <c r="D67" t="s">
        <v>5666</v>
      </c>
      <c r="E67" s="172">
        <v>-13383.9</v>
      </c>
      <c r="H67" s="373" t="s">
        <v>6728</v>
      </c>
      <c r="I67" s="16">
        <v>0</v>
      </c>
    </row>
    <row r="68" spans="1:14" ht="15">
      <c r="A68" s="371" t="s">
        <v>855</v>
      </c>
      <c r="B68" s="368" t="s">
        <v>2180</v>
      </c>
      <c r="C68" s="368" t="s">
        <v>5667</v>
      </c>
      <c r="D68" t="s">
        <v>5668</v>
      </c>
      <c r="E68" s="172">
        <v>-50974102.979999997</v>
      </c>
      <c r="H68" s="373" t="s">
        <v>1496</v>
      </c>
      <c r="I68" s="16">
        <v>3103497.7700000005</v>
      </c>
    </row>
    <row r="69" spans="1:14" ht="15">
      <c r="A69" s="371" t="s">
        <v>855</v>
      </c>
      <c r="B69" s="368" t="s">
        <v>2181</v>
      </c>
      <c r="C69" s="368" t="s">
        <v>5669</v>
      </c>
      <c r="D69" t="s">
        <v>5670</v>
      </c>
      <c r="E69" s="172">
        <v>96485767.219999999</v>
      </c>
      <c r="H69" s="373" t="s">
        <v>6771</v>
      </c>
      <c r="I69" s="16">
        <v>0</v>
      </c>
    </row>
    <row r="70" spans="1:14" ht="15">
      <c r="A70" s="371" t="s">
        <v>855</v>
      </c>
      <c r="B70" s="368" t="s">
        <v>5671</v>
      </c>
      <c r="C70" s="368" t="s">
        <v>5672</v>
      </c>
      <c r="D70" t="s">
        <v>5673</v>
      </c>
      <c r="E70" s="172">
        <v>0</v>
      </c>
      <c r="H70" s="373" t="s">
        <v>1505</v>
      </c>
      <c r="I70" s="16">
        <v>80621.89</v>
      </c>
    </row>
    <row r="71" spans="1:14" ht="15">
      <c r="A71" s="371" t="s">
        <v>855</v>
      </c>
      <c r="B71" s="368" t="s">
        <v>2182</v>
      </c>
      <c r="C71" s="368" t="s">
        <v>5674</v>
      </c>
      <c r="D71" t="s">
        <v>5675</v>
      </c>
      <c r="E71" s="172">
        <v>903601</v>
      </c>
      <c r="H71" s="373" t="s">
        <v>1111</v>
      </c>
      <c r="I71" s="16">
        <v>131614</v>
      </c>
    </row>
    <row r="72" spans="1:14" ht="15">
      <c r="A72" s="371" t="s">
        <v>855</v>
      </c>
      <c r="B72" s="368" t="s">
        <v>862</v>
      </c>
      <c r="C72" s="368" t="s">
        <v>5676</v>
      </c>
      <c r="D72" t="s">
        <v>5677</v>
      </c>
      <c r="E72" s="172">
        <v>-1392032.41</v>
      </c>
      <c r="H72" s="373" t="s">
        <v>1112</v>
      </c>
      <c r="I72" s="16">
        <v>1845746.53</v>
      </c>
    </row>
    <row r="73" spans="1:14" ht="15">
      <c r="A73" s="369" t="s">
        <v>855</v>
      </c>
      <c r="B73" s="368" t="s">
        <v>2270</v>
      </c>
      <c r="C73" s="368" t="s">
        <v>5678</v>
      </c>
      <c r="D73" t="s">
        <v>5679</v>
      </c>
      <c r="E73" s="172">
        <v>2143593</v>
      </c>
      <c r="H73" s="373" t="s">
        <v>6794</v>
      </c>
      <c r="I73" s="16">
        <v>0</v>
      </c>
    </row>
    <row r="74" spans="1:14" ht="15">
      <c r="A74" s="371" t="s">
        <v>864</v>
      </c>
      <c r="B74" s="368" t="s">
        <v>865</v>
      </c>
      <c r="C74" s="368" t="s">
        <v>5680</v>
      </c>
      <c r="D74" t="s">
        <v>5681</v>
      </c>
      <c r="E74" s="172">
        <v>-95893711.829999998</v>
      </c>
      <c r="H74" s="373" t="s">
        <v>6798</v>
      </c>
      <c r="I74" s="16">
        <v>0</v>
      </c>
    </row>
    <row r="75" spans="1:14" ht="15">
      <c r="A75" s="371" t="s">
        <v>864</v>
      </c>
      <c r="B75" s="368" t="s">
        <v>867</v>
      </c>
      <c r="C75" s="368" t="s">
        <v>5682</v>
      </c>
      <c r="D75" t="s">
        <v>5683</v>
      </c>
      <c r="E75" s="172">
        <v>4220811.16</v>
      </c>
      <c r="H75" s="373" t="s">
        <v>6802</v>
      </c>
      <c r="I75" s="16">
        <v>0</v>
      </c>
    </row>
    <row r="76" spans="1:14" ht="15">
      <c r="A76" s="371" t="s">
        <v>864</v>
      </c>
      <c r="B76" s="368" t="s">
        <v>869</v>
      </c>
      <c r="C76" s="368" t="s">
        <v>5684</v>
      </c>
      <c r="D76" t="s">
        <v>5685</v>
      </c>
      <c r="E76" s="172">
        <v>607262.64</v>
      </c>
      <c r="H76" s="373" t="s">
        <v>1113</v>
      </c>
      <c r="I76" s="16">
        <v>825700.29000000178</v>
      </c>
    </row>
    <row r="77" spans="1:14" ht="15">
      <c r="A77" s="369" t="s">
        <v>864</v>
      </c>
      <c r="B77" s="368" t="s">
        <v>5686</v>
      </c>
      <c r="C77" s="368" t="s">
        <v>5687</v>
      </c>
      <c r="D77" t="s">
        <v>5688</v>
      </c>
      <c r="E77" s="172">
        <v>0</v>
      </c>
      <c r="H77" s="373" t="s">
        <v>6826</v>
      </c>
      <c r="I77" s="16">
        <v>0</v>
      </c>
    </row>
    <row r="78" spans="1:14" ht="15">
      <c r="A78" s="369" t="s">
        <v>872</v>
      </c>
      <c r="B78" s="368" t="s">
        <v>236</v>
      </c>
      <c r="C78" s="368" t="s">
        <v>5689</v>
      </c>
      <c r="D78" t="s">
        <v>5690</v>
      </c>
      <c r="E78" s="172">
        <v>-12597150.34</v>
      </c>
      <c r="H78" s="373" t="s">
        <v>6836</v>
      </c>
      <c r="I78" s="16">
        <v>0</v>
      </c>
    </row>
    <row r="79" spans="1:14" ht="15">
      <c r="A79" s="371" t="s">
        <v>5257</v>
      </c>
      <c r="B79" s="368" t="s">
        <v>5259</v>
      </c>
      <c r="C79" s="368" t="s">
        <v>5691</v>
      </c>
      <c r="D79" t="s">
        <v>5692</v>
      </c>
      <c r="E79" s="172">
        <v>233742.24</v>
      </c>
      <c r="H79" s="373" t="s">
        <v>6845</v>
      </c>
      <c r="I79" s="16">
        <v>0</v>
      </c>
    </row>
    <row r="80" spans="1:14" ht="15">
      <c r="A80" s="369" t="s">
        <v>5257</v>
      </c>
      <c r="B80" s="368" t="s">
        <v>5693</v>
      </c>
      <c r="C80" s="368" t="s">
        <v>5694</v>
      </c>
      <c r="D80" t="s">
        <v>5695</v>
      </c>
      <c r="E80" s="172">
        <v>0</v>
      </c>
      <c r="H80" s="373" t="s">
        <v>6890</v>
      </c>
      <c r="I80" s="16">
        <v>0</v>
      </c>
      <c r="M80" s="12"/>
      <c r="N80" s="12"/>
    </row>
    <row r="81" spans="1:26" ht="15">
      <c r="A81" s="371" t="s">
        <v>1188</v>
      </c>
      <c r="B81" s="368" t="s">
        <v>209</v>
      </c>
      <c r="C81" s="368" t="s">
        <v>1189</v>
      </c>
      <c r="D81" t="s">
        <v>1190</v>
      </c>
      <c r="E81" s="172">
        <v>768552.00000000012</v>
      </c>
      <c r="H81" s="373" t="s">
        <v>6897</v>
      </c>
      <c r="I81" s="16">
        <v>0</v>
      </c>
      <c r="M81" s="12"/>
      <c r="N81" s="12"/>
    </row>
    <row r="82" spans="1:26" ht="15">
      <c r="A82" s="371" t="s">
        <v>1188</v>
      </c>
      <c r="B82" s="368" t="s">
        <v>1191</v>
      </c>
      <c r="C82" s="368" t="s">
        <v>1189</v>
      </c>
      <c r="D82" t="s">
        <v>1190</v>
      </c>
      <c r="E82" s="172">
        <v>911492.96000000008</v>
      </c>
      <c r="H82" s="373" t="s">
        <v>6903</v>
      </c>
      <c r="I82" s="16">
        <v>0</v>
      </c>
      <c r="M82" s="426"/>
      <c r="N82" s="426"/>
    </row>
    <row r="83" spans="1:26" ht="15">
      <c r="A83" s="371" t="s">
        <v>1188</v>
      </c>
      <c r="B83" s="368" t="s">
        <v>1192</v>
      </c>
      <c r="C83" s="368" t="s">
        <v>1189</v>
      </c>
      <c r="D83" t="s">
        <v>1190</v>
      </c>
      <c r="E83" s="172">
        <v>341349.1</v>
      </c>
      <c r="H83" s="373" t="s">
        <v>1509</v>
      </c>
      <c r="I83" s="16">
        <v>7184006.0300000012</v>
      </c>
      <c r="M83" s="427"/>
      <c r="N83" s="428"/>
    </row>
    <row r="84" spans="1:26" ht="15">
      <c r="A84" s="371" t="s">
        <v>1188</v>
      </c>
      <c r="B84" s="368" t="s">
        <v>1193</v>
      </c>
      <c r="C84" s="368" t="s">
        <v>1189</v>
      </c>
      <c r="D84" t="s">
        <v>1190</v>
      </c>
      <c r="E84" s="172">
        <v>-12132.710000000079</v>
      </c>
      <c r="H84" s="373" t="s">
        <v>1114</v>
      </c>
      <c r="I84" s="16">
        <v>260805869.75999999</v>
      </c>
      <c r="M84" s="427"/>
      <c r="N84" s="428"/>
    </row>
    <row r="85" spans="1:26" ht="15">
      <c r="A85" s="371" t="s">
        <v>1188</v>
      </c>
      <c r="B85" s="368" t="s">
        <v>1194</v>
      </c>
      <c r="C85" s="368" t="s">
        <v>1189</v>
      </c>
      <c r="D85" t="s">
        <v>1190</v>
      </c>
      <c r="E85" s="172">
        <v>-911492.96000000008</v>
      </c>
      <c r="H85" s="373" t="s">
        <v>1115</v>
      </c>
      <c r="I85" s="16">
        <v>8686382.2100000009</v>
      </c>
      <c r="M85" s="427"/>
      <c r="N85" s="428"/>
    </row>
    <row r="86" spans="1:26" ht="15">
      <c r="A86" s="371" t="s">
        <v>1188</v>
      </c>
      <c r="B86" s="368" t="s">
        <v>1195</v>
      </c>
      <c r="C86" s="368" t="s">
        <v>1189</v>
      </c>
      <c r="D86" t="s">
        <v>1190</v>
      </c>
      <c r="E86" s="172">
        <v>11444533.530000005</v>
      </c>
      <c r="H86" s="373" t="s">
        <v>1116</v>
      </c>
      <c r="I86" s="16">
        <v>-2201699</v>
      </c>
      <c r="J86" s="270" t="s">
        <v>8939</v>
      </c>
      <c r="K86" s="270">
        <v>1000</v>
      </c>
      <c r="L86" s="270"/>
      <c r="M86" s="427"/>
      <c r="N86" s="428"/>
    </row>
    <row r="87" spans="1:26" ht="15">
      <c r="A87" s="371" t="s">
        <v>1188</v>
      </c>
      <c r="B87" s="368" t="s">
        <v>1196</v>
      </c>
      <c r="C87" s="368" t="s">
        <v>1189</v>
      </c>
      <c r="D87" t="s">
        <v>1190</v>
      </c>
      <c r="E87" s="172">
        <v>-341349.1</v>
      </c>
      <c r="H87" s="373" t="s">
        <v>1117</v>
      </c>
      <c r="I87" s="16">
        <v>-3417947897.2399998</v>
      </c>
      <c r="J87" s="198">
        <f>G1297+H1297+I1297</f>
        <v>-2001</v>
      </c>
      <c r="K87" s="186">
        <f>F1297+E1298</f>
        <v>-3417945896.2399998</v>
      </c>
      <c r="L87" s="186"/>
      <c r="M87" s="429"/>
      <c r="N87" s="430"/>
    </row>
    <row r="88" spans="1:26" ht="15">
      <c r="A88" s="371" t="s">
        <v>1188</v>
      </c>
      <c r="B88" s="368" t="s">
        <v>1197</v>
      </c>
      <c r="C88" s="368" t="s">
        <v>1189</v>
      </c>
      <c r="D88" t="s">
        <v>1190</v>
      </c>
      <c r="E88" s="172">
        <v>551798.93999999994</v>
      </c>
      <c r="H88" s="373" t="s">
        <v>1118</v>
      </c>
      <c r="I88" s="16">
        <v>-2397600</v>
      </c>
      <c r="J88" s="270">
        <v>1000</v>
      </c>
      <c r="K88" s="270">
        <v>2060</v>
      </c>
      <c r="M88" s="12"/>
      <c r="N88" s="12"/>
    </row>
    <row r="89" spans="1:26" ht="15">
      <c r="A89" s="371" t="s">
        <v>1188</v>
      </c>
      <c r="B89" s="368" t="s">
        <v>1198</v>
      </c>
      <c r="C89" s="368" t="s">
        <v>1189</v>
      </c>
      <c r="D89" t="s">
        <v>1190</v>
      </c>
      <c r="E89" s="172">
        <v>12132.710000000079</v>
      </c>
      <c r="H89" s="373" t="s">
        <v>1559</v>
      </c>
      <c r="I89" s="16">
        <v>-1133386384.8800001</v>
      </c>
      <c r="J89" s="5">
        <v>-1102063956.3800001</v>
      </c>
      <c r="K89" s="5">
        <v>-31322428.5</v>
      </c>
      <c r="M89" s="12"/>
      <c r="N89" s="12"/>
    </row>
    <row r="90" spans="1:26" ht="15">
      <c r="A90" s="371" t="s">
        <v>1188</v>
      </c>
      <c r="B90" s="368" t="s">
        <v>1199</v>
      </c>
      <c r="C90" s="368" t="s">
        <v>1189</v>
      </c>
      <c r="D90" t="s">
        <v>1190</v>
      </c>
      <c r="E90" s="172">
        <v>580739.47000000009</v>
      </c>
      <c r="H90" s="373" t="s">
        <v>7053</v>
      </c>
      <c r="I90" s="16">
        <v>0</v>
      </c>
      <c r="M90" s="12"/>
      <c r="N90" s="12"/>
    </row>
    <row r="91" spans="1:26" ht="15">
      <c r="A91" s="371" t="s">
        <v>1188</v>
      </c>
      <c r="B91" s="368" t="s">
        <v>1204</v>
      </c>
      <c r="C91" s="368" t="s">
        <v>1189</v>
      </c>
      <c r="D91" t="s">
        <v>1190</v>
      </c>
      <c r="E91" s="172">
        <v>0</v>
      </c>
      <c r="H91" s="373" t="s">
        <v>7056</v>
      </c>
      <c r="I91" s="16">
        <v>0</v>
      </c>
      <c r="M91" s="12"/>
      <c r="N91" s="12"/>
    </row>
    <row r="92" spans="1:26" ht="15.75" thickBot="1">
      <c r="A92" s="369" t="s">
        <v>1188</v>
      </c>
      <c r="B92" s="368" t="s">
        <v>3344</v>
      </c>
      <c r="C92" s="368" t="s">
        <v>5696</v>
      </c>
      <c r="D92" t="s">
        <v>5697</v>
      </c>
      <c r="E92" s="172">
        <v>0</v>
      </c>
      <c r="H92" s="373" t="s">
        <v>1119</v>
      </c>
      <c r="I92" s="16">
        <v>41101061.25</v>
      </c>
      <c r="M92" s="12"/>
      <c r="N92" s="12"/>
    </row>
    <row r="93" spans="1:26" ht="15">
      <c r="A93" s="371" t="s">
        <v>1201</v>
      </c>
      <c r="B93" s="368" t="s">
        <v>209</v>
      </c>
      <c r="C93" s="368" t="s">
        <v>1202</v>
      </c>
      <c r="D93" t="s">
        <v>1203</v>
      </c>
      <c r="E93" s="172">
        <v>-1307596.82</v>
      </c>
      <c r="H93" s="373" t="s">
        <v>7069</v>
      </c>
      <c r="I93" s="431">
        <v>0</v>
      </c>
      <c r="J93" s="432" t="s">
        <v>8935</v>
      </c>
      <c r="K93" s="433" t="s">
        <v>8970</v>
      </c>
      <c r="M93" s="12"/>
      <c r="N93" s="12"/>
      <c r="Q93" s="242"/>
      <c r="R93" s="242"/>
      <c r="S93" s="242"/>
      <c r="T93" s="242"/>
      <c r="U93" s="242"/>
      <c r="V93" s="242"/>
      <c r="W93" s="242"/>
      <c r="X93" s="242"/>
      <c r="Y93" s="242"/>
      <c r="Z93" s="179"/>
    </row>
    <row r="94" spans="1:26" ht="15">
      <c r="A94" s="371" t="s">
        <v>1201</v>
      </c>
      <c r="B94" s="368" t="s">
        <v>1197</v>
      </c>
      <c r="C94" s="368" t="s">
        <v>1202</v>
      </c>
      <c r="D94" t="s">
        <v>1203</v>
      </c>
      <c r="E94" s="172">
        <v>-116776.5</v>
      </c>
      <c r="H94" s="373" t="s">
        <v>1120</v>
      </c>
      <c r="I94" s="263">
        <v>-10660802.609999999</v>
      </c>
      <c r="J94" s="434">
        <f>GETPIVOTDATA("Sum of Balance",$H$2,"FERC Account","2151000")</f>
        <v>-10660802.609999999</v>
      </c>
      <c r="K94" s="183"/>
      <c r="L94" s="270"/>
      <c r="M94" s="270"/>
      <c r="N94" s="270"/>
      <c r="O94" s="270"/>
      <c r="Q94" s="383"/>
      <c r="R94" s="383"/>
      <c r="S94" s="383"/>
      <c r="T94" s="383"/>
      <c r="U94" s="383"/>
      <c r="V94" s="383"/>
      <c r="W94" s="383"/>
      <c r="X94" s="383"/>
      <c r="Y94" s="384"/>
      <c r="Z94" s="179"/>
    </row>
    <row r="95" spans="1:26" ht="15">
      <c r="A95" s="371" t="s">
        <v>1201</v>
      </c>
      <c r="B95" s="368" t="s">
        <v>1199</v>
      </c>
      <c r="C95" s="368" t="s">
        <v>1202</v>
      </c>
      <c r="D95" t="s">
        <v>1203</v>
      </c>
      <c r="E95" s="172">
        <v>-967777.74000000011</v>
      </c>
      <c r="H95" s="373" t="s">
        <v>1574</v>
      </c>
      <c r="I95" s="263">
        <v>-4430181666.7299929</v>
      </c>
      <c r="J95" s="435">
        <v>-4430192002.1399889</v>
      </c>
      <c r="K95" s="262">
        <v>10335.410000000003</v>
      </c>
      <c r="L95" s="5"/>
      <c r="M95" s="266"/>
      <c r="N95" s="266"/>
      <c r="O95" s="266"/>
      <c r="Q95" s="383"/>
      <c r="R95" s="383"/>
      <c r="S95" s="383"/>
      <c r="T95" s="383"/>
      <c r="U95" s="383"/>
      <c r="V95" s="383"/>
      <c r="W95" s="383"/>
      <c r="X95" s="383"/>
      <c r="Y95" s="384"/>
      <c r="Z95" s="179"/>
    </row>
    <row r="96" spans="1:26" ht="15">
      <c r="A96" s="369" t="s">
        <v>1201</v>
      </c>
      <c r="B96" s="368" t="s">
        <v>1204</v>
      </c>
      <c r="C96" s="368" t="s">
        <v>1202</v>
      </c>
      <c r="D96" t="s">
        <v>1203</v>
      </c>
      <c r="E96" s="172">
        <v>-164825.19</v>
      </c>
      <c r="H96" s="373" t="s">
        <v>7070</v>
      </c>
      <c r="I96" s="263">
        <v>0</v>
      </c>
      <c r="J96" s="179"/>
      <c r="K96" s="180"/>
      <c r="Q96" s="383"/>
      <c r="R96" s="383"/>
      <c r="S96" s="383"/>
      <c r="T96" s="383"/>
      <c r="U96" s="383"/>
      <c r="V96" s="383"/>
      <c r="W96" s="383"/>
      <c r="X96" s="383"/>
      <c r="Y96" s="384"/>
      <c r="Z96" s="179"/>
    </row>
    <row r="97" spans="1:26" ht="15">
      <c r="A97" s="371" t="s">
        <v>1205</v>
      </c>
      <c r="B97" s="368" t="s">
        <v>209</v>
      </c>
      <c r="C97" s="368" t="s">
        <v>1218</v>
      </c>
      <c r="D97" t="s">
        <v>1219</v>
      </c>
      <c r="E97" s="172">
        <v>0</v>
      </c>
      <c r="H97" s="373" t="s">
        <v>7073</v>
      </c>
      <c r="I97" s="263">
        <v>0</v>
      </c>
      <c r="J97" s="179"/>
      <c r="K97" s="180"/>
      <c r="Q97" s="383"/>
      <c r="R97" s="383"/>
      <c r="S97" s="383"/>
      <c r="T97" s="383"/>
      <c r="U97" s="383"/>
      <c r="V97" s="383"/>
      <c r="W97" s="383"/>
      <c r="X97" s="383"/>
      <c r="Y97" s="384"/>
      <c r="Z97" s="179"/>
    </row>
    <row r="98" spans="1:26" ht="15">
      <c r="A98" s="371" t="s">
        <v>1205</v>
      </c>
      <c r="B98" s="368" t="s">
        <v>209</v>
      </c>
      <c r="C98" s="368" t="s">
        <v>1206</v>
      </c>
      <c r="D98" t="s">
        <v>1207</v>
      </c>
      <c r="E98" s="172">
        <v>69928.31</v>
      </c>
      <c r="H98" s="373" t="s">
        <v>3353</v>
      </c>
      <c r="I98" s="263">
        <v>1249997604.9100001</v>
      </c>
      <c r="J98" s="435">
        <f>GETPIVOTDATA("Sum of Balance",$H$2,"FERC Account","2160300")</f>
        <v>1249997604.9100001</v>
      </c>
      <c r="K98" s="180"/>
      <c r="Q98" s="383"/>
      <c r="R98" s="383"/>
      <c r="S98" s="383"/>
      <c r="T98" s="383"/>
      <c r="U98" s="383"/>
      <c r="V98" s="383"/>
      <c r="W98" s="383"/>
      <c r="X98" s="383"/>
      <c r="Y98" s="384"/>
      <c r="Z98" s="179"/>
    </row>
    <row r="99" spans="1:26" ht="15">
      <c r="A99" s="371" t="s">
        <v>1205</v>
      </c>
      <c r="B99" s="368" t="s">
        <v>209</v>
      </c>
      <c r="C99" s="368" t="s">
        <v>1224</v>
      </c>
      <c r="D99" t="s">
        <v>1225</v>
      </c>
      <c r="E99" s="172">
        <v>0</v>
      </c>
      <c r="H99" s="373" t="s">
        <v>1121</v>
      </c>
      <c r="I99" s="263">
        <v>-127567580.46999992</v>
      </c>
      <c r="J99" s="435">
        <f>GETPIVOTDATA("Sum of Balance",$H$2,"FERC Account","2161100")</f>
        <v>-127567580.46999992</v>
      </c>
      <c r="K99" s="180"/>
      <c r="Q99" s="383"/>
      <c r="R99" s="383"/>
      <c r="S99" s="383"/>
      <c r="T99" s="383"/>
      <c r="U99" s="383"/>
      <c r="V99" s="383"/>
      <c r="W99" s="383"/>
      <c r="X99" s="383"/>
      <c r="Y99" s="384"/>
      <c r="Z99" s="179"/>
    </row>
    <row r="100" spans="1:26" ht="15.75" thickBot="1">
      <c r="A100" s="371" t="s">
        <v>1205</v>
      </c>
      <c r="B100" s="368" t="s">
        <v>209</v>
      </c>
      <c r="C100" s="368" t="s">
        <v>5698</v>
      </c>
      <c r="D100" t="s">
        <v>5699</v>
      </c>
      <c r="E100" s="172">
        <v>0</v>
      </c>
      <c r="H100" s="373" t="s">
        <v>7078</v>
      </c>
      <c r="I100" s="436">
        <v>0</v>
      </c>
      <c r="J100" s="184">
        <v>30398442.350000001</v>
      </c>
      <c r="K100" s="268"/>
      <c r="Q100" s="383"/>
      <c r="R100" s="383"/>
      <c r="S100" s="383"/>
      <c r="T100" s="383"/>
      <c r="U100" s="383"/>
      <c r="V100" s="383"/>
      <c r="W100" s="383"/>
      <c r="X100" s="383"/>
      <c r="Y100" s="384"/>
      <c r="Z100" s="179"/>
    </row>
    <row r="101" spans="1:26" ht="15">
      <c r="A101" s="371" t="s">
        <v>1205</v>
      </c>
      <c r="B101" s="368" t="s">
        <v>209</v>
      </c>
      <c r="C101" s="368" t="s">
        <v>5700</v>
      </c>
      <c r="D101" t="s">
        <v>5701</v>
      </c>
      <c r="E101" s="172">
        <v>0</v>
      </c>
      <c r="H101" s="373" t="s">
        <v>7081</v>
      </c>
      <c r="I101" s="16">
        <v>0</v>
      </c>
      <c r="Q101" s="383"/>
      <c r="R101" s="383"/>
      <c r="S101" s="383"/>
      <c r="T101" s="383"/>
      <c r="U101" s="383"/>
      <c r="V101" s="383"/>
      <c r="W101" s="383"/>
      <c r="X101" s="383"/>
      <c r="Y101" s="384"/>
      <c r="Z101" s="179"/>
    </row>
    <row r="102" spans="1:26" ht="15">
      <c r="A102" s="371" t="s">
        <v>1205</v>
      </c>
      <c r="B102" s="368" t="s">
        <v>209</v>
      </c>
      <c r="C102" s="368" t="s">
        <v>5702</v>
      </c>
      <c r="D102" t="s">
        <v>5703</v>
      </c>
      <c r="E102" s="172">
        <v>0</v>
      </c>
      <c r="H102" s="373" t="s">
        <v>1122</v>
      </c>
      <c r="I102" s="16">
        <v>13665680.460000001</v>
      </c>
      <c r="Q102" s="383"/>
      <c r="R102" s="383"/>
      <c r="S102" s="383"/>
      <c r="T102" s="383"/>
      <c r="U102" s="383"/>
      <c r="V102" s="383"/>
      <c r="W102" s="383"/>
      <c r="X102" s="383"/>
      <c r="Y102" s="384"/>
      <c r="Z102" s="179"/>
    </row>
    <row r="103" spans="1:26" ht="15">
      <c r="A103" s="371" t="s">
        <v>1205</v>
      </c>
      <c r="B103" s="368" t="s">
        <v>209</v>
      </c>
      <c r="C103" s="368" t="s">
        <v>5704</v>
      </c>
      <c r="D103" t="s">
        <v>5705</v>
      </c>
      <c r="E103" s="172">
        <v>0</v>
      </c>
      <c r="H103" s="373" t="s">
        <v>1123</v>
      </c>
      <c r="I103" s="16">
        <v>-7031538000</v>
      </c>
      <c r="Q103" s="383"/>
      <c r="R103" s="383"/>
      <c r="S103" s="383"/>
      <c r="T103" s="383"/>
      <c r="U103" s="383"/>
      <c r="V103" s="383"/>
      <c r="W103" s="383"/>
      <c r="X103" s="383"/>
      <c r="Y103" s="384"/>
      <c r="Z103" s="179"/>
    </row>
    <row r="104" spans="1:26" ht="15">
      <c r="A104" s="369" t="s">
        <v>1205</v>
      </c>
      <c r="B104" s="368" t="s">
        <v>209</v>
      </c>
      <c r="C104" s="368" t="s">
        <v>5706</v>
      </c>
      <c r="D104" t="s">
        <v>5707</v>
      </c>
      <c r="E104" s="172">
        <v>0</v>
      </c>
      <c r="H104" s="373" t="s">
        <v>7464</v>
      </c>
      <c r="I104" s="16">
        <v>0</v>
      </c>
      <c r="Q104" s="383"/>
      <c r="R104" s="383"/>
      <c r="S104" s="383"/>
      <c r="T104" s="383"/>
      <c r="U104" s="383"/>
      <c r="V104" s="383"/>
      <c r="W104" s="383"/>
      <c r="X104" s="383"/>
      <c r="Y104" s="384"/>
      <c r="Z104" s="179"/>
    </row>
    <row r="105" spans="1:26" ht="15">
      <c r="A105" s="371" t="s">
        <v>5708</v>
      </c>
      <c r="B105" s="368" t="s">
        <v>209</v>
      </c>
      <c r="C105" s="368" t="s">
        <v>1212</v>
      </c>
      <c r="D105" t="s">
        <v>1213</v>
      </c>
      <c r="E105" s="172">
        <v>0</v>
      </c>
      <c r="H105" s="373" t="s">
        <v>7473</v>
      </c>
      <c r="I105" s="16">
        <v>0</v>
      </c>
      <c r="Q105" s="383"/>
      <c r="R105" s="383"/>
      <c r="S105" s="383"/>
      <c r="T105" s="383"/>
      <c r="U105" s="383"/>
      <c r="V105" s="383"/>
      <c r="W105" s="383"/>
      <c r="X105" s="383"/>
      <c r="Y105" s="384"/>
      <c r="Z105" s="179"/>
    </row>
    <row r="106" spans="1:26" ht="15">
      <c r="A106" s="371" t="s">
        <v>5708</v>
      </c>
      <c r="B106" s="368" t="s">
        <v>209</v>
      </c>
      <c r="C106" s="368" t="s">
        <v>5709</v>
      </c>
      <c r="D106" t="s">
        <v>5710</v>
      </c>
      <c r="E106" s="172">
        <v>0</v>
      </c>
      <c r="H106" s="373" t="s">
        <v>7486</v>
      </c>
      <c r="I106" s="16">
        <v>0</v>
      </c>
      <c r="Q106" s="383"/>
      <c r="R106" s="383"/>
      <c r="S106" s="383"/>
      <c r="T106" s="383"/>
      <c r="U106" s="383"/>
      <c r="V106" s="383"/>
      <c r="W106" s="383"/>
      <c r="X106" s="383"/>
      <c r="Y106" s="384"/>
      <c r="Z106" s="179"/>
    </row>
    <row r="107" spans="1:26" ht="15">
      <c r="A107" s="371" t="s">
        <v>5708</v>
      </c>
      <c r="B107" s="368" t="s">
        <v>209</v>
      </c>
      <c r="C107" s="368" t="s">
        <v>5711</v>
      </c>
      <c r="D107" t="s">
        <v>5712</v>
      </c>
      <c r="E107" s="172">
        <v>0</v>
      </c>
      <c r="H107" s="373" t="s">
        <v>7491</v>
      </c>
      <c r="I107" s="16">
        <v>0</v>
      </c>
      <c r="Q107" s="383"/>
      <c r="R107" s="383"/>
      <c r="S107" s="383"/>
      <c r="T107" s="383"/>
      <c r="U107" s="383"/>
      <c r="V107" s="383"/>
      <c r="W107" s="383"/>
      <c r="X107" s="383"/>
      <c r="Y107" s="384"/>
      <c r="Z107" s="179"/>
    </row>
    <row r="108" spans="1:26" ht="15">
      <c r="A108" s="371" t="s">
        <v>5708</v>
      </c>
      <c r="B108" s="368" t="s">
        <v>209</v>
      </c>
      <c r="C108" s="368" t="s">
        <v>1214</v>
      </c>
      <c r="D108" t="s">
        <v>1215</v>
      </c>
      <c r="E108" s="172">
        <v>0</v>
      </c>
      <c r="H108" s="373" t="s">
        <v>7494</v>
      </c>
      <c r="I108" s="16">
        <v>0</v>
      </c>
      <c r="Q108" s="383"/>
      <c r="R108" s="383"/>
      <c r="S108" s="383"/>
      <c r="T108" s="383"/>
      <c r="U108" s="383"/>
      <c r="V108" s="383"/>
      <c r="W108" s="383"/>
      <c r="X108" s="383"/>
      <c r="Y108" s="384"/>
      <c r="Z108" s="179"/>
    </row>
    <row r="109" spans="1:26" ht="15">
      <c r="A109" s="371" t="s">
        <v>5708</v>
      </c>
      <c r="B109" s="368" t="s">
        <v>209</v>
      </c>
      <c r="C109" s="368" t="s">
        <v>5713</v>
      </c>
      <c r="D109" t="s">
        <v>5714</v>
      </c>
      <c r="E109" s="172">
        <v>0</v>
      </c>
      <c r="H109" s="373" t="s">
        <v>1124</v>
      </c>
      <c r="I109" s="16">
        <v>-80125.72</v>
      </c>
      <c r="Q109" s="383"/>
      <c r="R109" s="383"/>
      <c r="S109" s="383"/>
      <c r="T109" s="383"/>
      <c r="U109" s="383"/>
      <c r="V109" s="383"/>
      <c r="W109" s="383"/>
      <c r="X109" s="383"/>
      <c r="Y109" s="384"/>
      <c r="Z109" s="179"/>
    </row>
    <row r="110" spans="1:26" ht="15">
      <c r="A110" s="371" t="s">
        <v>5708</v>
      </c>
      <c r="B110" s="368" t="s">
        <v>209</v>
      </c>
      <c r="C110" s="368" t="s">
        <v>1208</v>
      </c>
      <c r="D110" t="s">
        <v>1209</v>
      </c>
      <c r="E110" s="172">
        <v>0</v>
      </c>
      <c r="H110" s="373" t="s">
        <v>1125</v>
      </c>
      <c r="I110" s="16">
        <v>13185043.070000002</v>
      </c>
      <c r="Q110" s="383"/>
      <c r="R110" s="383"/>
      <c r="S110" s="383"/>
      <c r="T110" s="383"/>
      <c r="U110" s="383"/>
      <c r="V110" s="383"/>
      <c r="W110" s="383"/>
      <c r="X110" s="383"/>
      <c r="Y110" s="384"/>
      <c r="Z110" s="179"/>
    </row>
    <row r="111" spans="1:26" ht="15">
      <c r="A111" s="371" t="s">
        <v>5708</v>
      </c>
      <c r="B111" s="368" t="s">
        <v>209</v>
      </c>
      <c r="C111" s="368" t="s">
        <v>1216</v>
      </c>
      <c r="D111" t="s">
        <v>1217</v>
      </c>
      <c r="E111" s="172">
        <v>0</v>
      </c>
      <c r="H111" s="373" t="s">
        <v>1126</v>
      </c>
      <c r="I111" s="16">
        <v>-31882689.630000003</v>
      </c>
      <c r="Q111" s="383"/>
      <c r="R111" s="383"/>
      <c r="S111" s="383"/>
      <c r="T111" s="383"/>
      <c r="U111" s="383"/>
      <c r="V111" s="383"/>
      <c r="W111" s="383"/>
      <c r="X111" s="383"/>
      <c r="Y111" s="384"/>
      <c r="Z111" s="179"/>
    </row>
    <row r="112" spans="1:26" ht="15">
      <c r="A112" s="371" t="s">
        <v>5708</v>
      </c>
      <c r="B112" s="368" t="s">
        <v>209</v>
      </c>
      <c r="C112" s="368" t="s">
        <v>5715</v>
      </c>
      <c r="D112" t="s">
        <v>5716</v>
      </c>
      <c r="E112" s="172">
        <v>0</v>
      </c>
      <c r="H112" s="373" t="s">
        <v>1127</v>
      </c>
      <c r="I112" s="16">
        <v>-37340545</v>
      </c>
      <c r="Q112" s="383"/>
      <c r="R112" s="383"/>
      <c r="S112" s="383"/>
      <c r="T112" s="383"/>
      <c r="U112" s="383"/>
      <c r="V112" s="383"/>
      <c r="W112" s="383"/>
      <c r="X112" s="383"/>
      <c r="Y112" s="384"/>
      <c r="Z112" s="179"/>
    </row>
    <row r="113" spans="1:26" ht="15">
      <c r="A113" s="371" t="s">
        <v>5708</v>
      </c>
      <c r="B113" s="368" t="s">
        <v>209</v>
      </c>
      <c r="C113" s="368" t="s">
        <v>5717</v>
      </c>
      <c r="D113" t="s">
        <v>5716</v>
      </c>
      <c r="E113" s="172">
        <v>0</v>
      </c>
      <c r="H113" s="373" t="s">
        <v>7541</v>
      </c>
      <c r="I113" s="16">
        <v>0</v>
      </c>
      <c r="Q113" s="383"/>
      <c r="R113" s="383"/>
      <c r="S113" s="383"/>
      <c r="T113" s="383"/>
      <c r="U113" s="383"/>
      <c r="V113" s="383"/>
      <c r="W113" s="383"/>
      <c r="X113" s="383"/>
      <c r="Y113" s="384"/>
      <c r="Z113" s="179"/>
    </row>
    <row r="114" spans="1:26" ht="15">
      <c r="A114" s="371" t="s">
        <v>5708</v>
      </c>
      <c r="B114" s="368" t="s">
        <v>209</v>
      </c>
      <c r="C114" s="368" t="s">
        <v>5718</v>
      </c>
      <c r="D114" t="s">
        <v>5719</v>
      </c>
      <c r="E114" s="172">
        <v>0</v>
      </c>
      <c r="H114" s="373" t="s">
        <v>7545</v>
      </c>
      <c r="I114" s="16">
        <v>0</v>
      </c>
      <c r="Q114" s="383"/>
      <c r="R114" s="383"/>
      <c r="S114" s="383"/>
      <c r="T114" s="383"/>
      <c r="U114" s="383"/>
      <c r="V114" s="383"/>
      <c r="W114" s="383"/>
      <c r="X114" s="383"/>
      <c r="Y114" s="384"/>
      <c r="Z114" s="179"/>
    </row>
    <row r="115" spans="1:26" ht="15">
      <c r="A115" s="371" t="s">
        <v>5708</v>
      </c>
      <c r="B115" s="368" t="s">
        <v>209</v>
      </c>
      <c r="C115" s="368" t="s">
        <v>5720</v>
      </c>
      <c r="D115" t="s">
        <v>5721</v>
      </c>
      <c r="E115" s="172">
        <v>0</v>
      </c>
      <c r="H115" s="373" t="s">
        <v>1128</v>
      </c>
      <c r="I115" s="16">
        <v>568749.28</v>
      </c>
      <c r="Q115" s="383"/>
      <c r="R115" s="383"/>
      <c r="S115" s="383"/>
      <c r="T115" s="383"/>
      <c r="U115" s="383"/>
      <c r="V115" s="383"/>
      <c r="W115" s="383"/>
      <c r="X115" s="383"/>
      <c r="Y115" s="384"/>
      <c r="Z115" s="179"/>
    </row>
    <row r="116" spans="1:26" ht="15">
      <c r="A116" s="371" t="s">
        <v>5708</v>
      </c>
      <c r="B116" s="368" t="s">
        <v>209</v>
      </c>
      <c r="C116" s="368" t="s">
        <v>5722</v>
      </c>
      <c r="D116" t="s">
        <v>5723</v>
      </c>
      <c r="E116" s="172">
        <v>0</v>
      </c>
      <c r="H116" s="373" t="s">
        <v>1129</v>
      </c>
      <c r="I116" s="16">
        <v>-58671504</v>
      </c>
      <c r="Q116" s="383"/>
      <c r="R116" s="383"/>
      <c r="S116" s="383"/>
      <c r="T116" s="383"/>
      <c r="U116" s="383"/>
      <c r="V116" s="383"/>
      <c r="W116" s="383"/>
      <c r="X116" s="383"/>
      <c r="Y116" s="384"/>
      <c r="Z116" s="179"/>
    </row>
    <row r="117" spans="1:26" ht="15">
      <c r="A117" s="371" t="s">
        <v>5708</v>
      </c>
      <c r="B117" s="368" t="s">
        <v>209</v>
      </c>
      <c r="C117" s="368" t="s">
        <v>5724</v>
      </c>
      <c r="D117" t="s">
        <v>5725</v>
      </c>
      <c r="E117" s="172">
        <v>0</v>
      </c>
      <c r="H117" s="373" t="s">
        <v>7583</v>
      </c>
      <c r="I117" s="16">
        <v>0</v>
      </c>
      <c r="Q117" s="383"/>
      <c r="R117" s="383"/>
      <c r="S117" s="383"/>
      <c r="T117" s="383"/>
      <c r="U117" s="383"/>
      <c r="V117" s="383"/>
      <c r="W117" s="383"/>
      <c r="X117" s="383"/>
      <c r="Y117" s="384"/>
      <c r="Z117" s="179"/>
    </row>
    <row r="118" spans="1:26" ht="15">
      <c r="A118" s="371" t="s">
        <v>5708</v>
      </c>
      <c r="B118" s="368" t="s">
        <v>209</v>
      </c>
      <c r="C118" s="368" t="s">
        <v>5726</v>
      </c>
      <c r="D118" t="s">
        <v>5727</v>
      </c>
      <c r="E118" s="172">
        <v>0</v>
      </c>
      <c r="H118" s="373" t="s">
        <v>1130</v>
      </c>
      <c r="I118" s="16">
        <v>-36522045.030000001</v>
      </c>
      <c r="Q118" s="383"/>
      <c r="R118" s="383"/>
      <c r="S118" s="383"/>
      <c r="T118" s="383"/>
      <c r="U118" s="383"/>
      <c r="V118" s="383"/>
      <c r="W118" s="383"/>
      <c r="X118" s="383"/>
      <c r="Y118" s="384"/>
      <c r="Z118" s="179"/>
    </row>
    <row r="119" spans="1:26" ht="15">
      <c r="A119" s="371" t="s">
        <v>5708</v>
      </c>
      <c r="B119" s="368" t="s">
        <v>209</v>
      </c>
      <c r="C119" s="368" t="s">
        <v>1220</v>
      </c>
      <c r="D119" t="s">
        <v>1221</v>
      </c>
      <c r="E119" s="172">
        <v>0</v>
      </c>
      <c r="H119" s="373" t="s">
        <v>7590</v>
      </c>
      <c r="I119" s="16">
        <v>-1879732.2200000007</v>
      </c>
      <c r="Q119" s="383"/>
      <c r="R119" s="383"/>
      <c r="S119" s="383"/>
      <c r="T119" s="383"/>
      <c r="U119" s="383"/>
      <c r="V119" s="383"/>
      <c r="W119" s="383"/>
      <c r="X119" s="383"/>
      <c r="Y119" s="384"/>
      <c r="Z119" s="179"/>
    </row>
    <row r="120" spans="1:26" ht="15">
      <c r="A120" s="371" t="s">
        <v>5708</v>
      </c>
      <c r="B120" s="368" t="s">
        <v>209</v>
      </c>
      <c r="C120" s="368" t="s">
        <v>5728</v>
      </c>
      <c r="D120" t="s">
        <v>5716</v>
      </c>
      <c r="E120" s="172">
        <v>0</v>
      </c>
      <c r="H120" s="373" t="s">
        <v>889</v>
      </c>
      <c r="I120" s="16">
        <v>-124330680.24999999</v>
      </c>
      <c r="Q120" s="383"/>
      <c r="R120" s="383"/>
      <c r="S120" s="383"/>
      <c r="T120" s="383"/>
      <c r="U120" s="383"/>
      <c r="V120" s="383"/>
      <c r="W120" s="383"/>
      <c r="X120" s="383"/>
      <c r="Y120" s="384"/>
      <c r="Z120" s="179"/>
    </row>
    <row r="121" spans="1:26" ht="15">
      <c r="A121" s="371" t="s">
        <v>5708</v>
      </c>
      <c r="B121" s="368" t="s">
        <v>209</v>
      </c>
      <c r="C121" s="368" t="s">
        <v>5729</v>
      </c>
      <c r="D121" t="s">
        <v>5716</v>
      </c>
      <c r="E121" s="172">
        <v>0</v>
      </c>
      <c r="H121" s="373" t="s">
        <v>7605</v>
      </c>
      <c r="I121" s="16">
        <v>-20000000</v>
      </c>
      <c r="Q121" s="383"/>
      <c r="R121" s="383"/>
      <c r="S121" s="383"/>
      <c r="T121" s="383"/>
      <c r="U121" s="383"/>
      <c r="V121" s="383"/>
      <c r="W121" s="383"/>
      <c r="X121" s="383"/>
      <c r="Y121" s="384"/>
      <c r="Z121" s="179"/>
    </row>
    <row r="122" spans="1:26" ht="15">
      <c r="A122" s="371" t="s">
        <v>5708</v>
      </c>
      <c r="B122" s="368" t="s">
        <v>209</v>
      </c>
      <c r="C122" s="368" t="s">
        <v>5730</v>
      </c>
      <c r="D122" t="s">
        <v>5719</v>
      </c>
      <c r="E122" s="172">
        <v>0</v>
      </c>
      <c r="H122" s="373" t="s">
        <v>892</v>
      </c>
      <c r="I122" s="16">
        <v>-433223291.48000002</v>
      </c>
      <c r="Q122" s="383"/>
      <c r="R122" s="383"/>
      <c r="S122" s="383"/>
      <c r="T122" s="383"/>
      <c r="U122" s="383"/>
      <c r="V122" s="383"/>
      <c r="W122" s="383"/>
      <c r="X122" s="383"/>
      <c r="Y122" s="384"/>
      <c r="Z122" s="179"/>
    </row>
    <row r="123" spans="1:26" ht="15">
      <c r="A123" s="371" t="s">
        <v>5708</v>
      </c>
      <c r="B123" s="368" t="s">
        <v>209</v>
      </c>
      <c r="C123" s="368" t="s">
        <v>5731</v>
      </c>
      <c r="D123" t="s">
        <v>5732</v>
      </c>
      <c r="E123" s="172">
        <v>0</v>
      </c>
      <c r="H123" s="373" t="s">
        <v>1669</v>
      </c>
      <c r="I123" s="16">
        <v>1.862645149230957E-9</v>
      </c>
      <c r="Q123" s="383"/>
      <c r="R123" s="383"/>
      <c r="S123" s="383"/>
      <c r="T123" s="383"/>
      <c r="U123" s="383"/>
      <c r="V123" s="383"/>
      <c r="W123" s="383"/>
      <c r="X123" s="383"/>
      <c r="Y123" s="384"/>
      <c r="Z123" s="179"/>
    </row>
    <row r="124" spans="1:26" ht="15">
      <c r="A124" s="371" t="s">
        <v>5708</v>
      </c>
      <c r="B124" s="368" t="s">
        <v>209</v>
      </c>
      <c r="C124" s="368" t="s">
        <v>5733</v>
      </c>
      <c r="D124" t="s">
        <v>5734</v>
      </c>
      <c r="E124" s="172">
        <v>0</v>
      </c>
      <c r="H124" s="373" t="s">
        <v>1670</v>
      </c>
      <c r="I124" s="16">
        <v>-147513984.44999999</v>
      </c>
      <c r="Q124" s="383"/>
      <c r="R124" s="383"/>
      <c r="S124" s="383"/>
      <c r="T124" s="383"/>
      <c r="U124" s="383"/>
      <c r="V124" s="383"/>
      <c r="W124" s="383"/>
      <c r="X124" s="383"/>
      <c r="Y124" s="384"/>
      <c r="Z124" s="179"/>
    </row>
    <row r="125" spans="1:26" ht="15">
      <c r="A125" s="369" t="s">
        <v>5708</v>
      </c>
      <c r="B125" s="368" t="s">
        <v>209</v>
      </c>
      <c r="C125" s="368" t="s">
        <v>1226</v>
      </c>
      <c r="D125" t="s">
        <v>1227</v>
      </c>
      <c r="E125" s="172">
        <v>0</v>
      </c>
      <c r="H125" s="373" t="s">
        <v>1131</v>
      </c>
      <c r="I125" s="16">
        <v>-36731146.020000003</v>
      </c>
      <c r="Q125" s="383"/>
      <c r="R125" s="383"/>
      <c r="S125" s="383"/>
      <c r="T125" s="383"/>
      <c r="U125" s="383"/>
      <c r="V125" s="383"/>
      <c r="W125" s="383"/>
      <c r="X125" s="383"/>
      <c r="Y125" s="384"/>
      <c r="Z125" s="179"/>
    </row>
    <row r="126" spans="1:26" ht="15">
      <c r="A126" s="371" t="s">
        <v>1173</v>
      </c>
      <c r="B126" s="368" t="s">
        <v>209</v>
      </c>
      <c r="C126" s="368" t="s">
        <v>1212</v>
      </c>
      <c r="D126" t="s">
        <v>1213</v>
      </c>
      <c r="E126" s="172">
        <v>1000</v>
      </c>
      <c r="H126" s="373" t="s">
        <v>3459</v>
      </c>
      <c r="I126" s="16">
        <v>-2961306</v>
      </c>
      <c r="J126" s="270" t="s">
        <v>8935</v>
      </c>
      <c r="K126" s="270">
        <v>2010</v>
      </c>
      <c r="L126" s="270">
        <v>2050</v>
      </c>
      <c r="Q126" s="383"/>
      <c r="R126" s="383"/>
      <c r="S126" s="383"/>
      <c r="T126" s="383"/>
      <c r="U126" s="383"/>
      <c r="V126" s="383"/>
      <c r="W126" s="383"/>
      <c r="X126" s="383"/>
      <c r="Y126" s="384"/>
      <c r="Z126" s="179"/>
    </row>
    <row r="127" spans="1:26" ht="15">
      <c r="A127" s="371" t="s">
        <v>1173</v>
      </c>
      <c r="B127" s="368" t="s">
        <v>209</v>
      </c>
      <c r="C127" s="368" t="s">
        <v>5709</v>
      </c>
      <c r="D127" t="s">
        <v>5710</v>
      </c>
      <c r="E127" s="172">
        <v>0</v>
      </c>
      <c r="H127" s="373" t="s">
        <v>1691</v>
      </c>
      <c r="I127" s="16">
        <v>-39117816.770000003</v>
      </c>
      <c r="J127" s="5">
        <v>-39025536.019999981</v>
      </c>
      <c r="K127" s="5">
        <v>-2597.39</v>
      </c>
      <c r="L127" s="5">
        <v>-89683.360000000015</v>
      </c>
      <c r="Q127" s="383"/>
      <c r="R127" s="383"/>
      <c r="S127" s="383"/>
      <c r="T127" s="383"/>
      <c r="U127" s="383"/>
      <c r="V127" s="383"/>
      <c r="W127" s="383"/>
      <c r="X127" s="383"/>
      <c r="Y127" s="384"/>
      <c r="Z127" s="179"/>
    </row>
    <row r="128" spans="1:26" ht="15">
      <c r="A128" s="371" t="s">
        <v>1173</v>
      </c>
      <c r="B128" s="368" t="s">
        <v>209</v>
      </c>
      <c r="C128" s="368" t="s">
        <v>5711</v>
      </c>
      <c r="D128" t="s">
        <v>5712</v>
      </c>
      <c r="E128" s="172">
        <v>0</v>
      </c>
      <c r="H128" s="373" t="s">
        <v>1753</v>
      </c>
      <c r="I128" s="16">
        <v>-110194687.48999998</v>
      </c>
      <c r="Q128" s="383"/>
      <c r="R128" s="383"/>
      <c r="S128" s="383"/>
      <c r="T128" s="383"/>
      <c r="U128" s="383"/>
      <c r="V128" s="383"/>
      <c r="W128" s="383"/>
      <c r="X128" s="383"/>
      <c r="Y128" s="384"/>
      <c r="Z128" s="179"/>
    </row>
    <row r="129" spans="1:26" ht="15">
      <c r="A129" s="371" t="s">
        <v>1173</v>
      </c>
      <c r="B129" s="368" t="s">
        <v>209</v>
      </c>
      <c r="C129" s="368" t="s">
        <v>1214</v>
      </c>
      <c r="D129" t="s">
        <v>1215</v>
      </c>
      <c r="E129" s="172">
        <v>1000</v>
      </c>
      <c r="H129" s="373" t="s">
        <v>8476</v>
      </c>
      <c r="I129" s="16">
        <v>0</v>
      </c>
      <c r="Q129" s="383"/>
      <c r="R129" s="383"/>
      <c r="S129" s="383"/>
      <c r="T129" s="383"/>
      <c r="U129" s="383"/>
      <c r="V129" s="383"/>
      <c r="W129" s="383"/>
      <c r="X129" s="383"/>
      <c r="Y129" s="384"/>
      <c r="Z129" s="179"/>
    </row>
    <row r="130" spans="1:26" ht="15">
      <c r="A130" s="371" t="s">
        <v>1173</v>
      </c>
      <c r="B130" s="368" t="s">
        <v>209</v>
      </c>
      <c r="C130" s="368" t="s">
        <v>5713</v>
      </c>
      <c r="D130" t="s">
        <v>5714</v>
      </c>
      <c r="E130" s="172">
        <v>0</v>
      </c>
      <c r="H130" s="373" t="s">
        <v>1836</v>
      </c>
      <c r="I130" s="16">
        <v>-3667209</v>
      </c>
      <c r="Q130" s="383"/>
      <c r="R130" s="383"/>
      <c r="S130" s="383"/>
      <c r="T130" s="383"/>
      <c r="U130" s="383"/>
      <c r="V130" s="383"/>
      <c r="W130" s="383"/>
      <c r="X130" s="383"/>
      <c r="Y130" s="384"/>
      <c r="Z130" s="179"/>
    </row>
    <row r="131" spans="1:26" ht="15">
      <c r="A131" s="371" t="s">
        <v>1173</v>
      </c>
      <c r="B131" s="368" t="s">
        <v>209</v>
      </c>
      <c r="C131" s="368" t="s">
        <v>1208</v>
      </c>
      <c r="D131" t="s">
        <v>1209</v>
      </c>
      <c r="E131" s="172">
        <v>47960001</v>
      </c>
      <c r="H131" s="373" t="s">
        <v>1845</v>
      </c>
      <c r="I131" s="16">
        <v>-40475.489999999991</v>
      </c>
      <c r="J131" s="270">
        <v>1000</v>
      </c>
      <c r="K131" s="270">
        <v>2010</v>
      </c>
      <c r="L131" s="270"/>
      <c r="M131" s="270">
        <v>2050</v>
      </c>
      <c r="N131" s="270"/>
      <c r="O131" s="270"/>
      <c r="Q131" s="383"/>
      <c r="R131" s="383" t="s">
        <v>8942</v>
      </c>
      <c r="S131" s="383"/>
      <c r="T131" s="383"/>
      <c r="U131" s="383"/>
      <c r="V131" s="383"/>
      <c r="W131" s="383"/>
      <c r="X131" s="383"/>
      <c r="Y131" s="384"/>
      <c r="Z131" s="179"/>
    </row>
    <row r="132" spans="1:26" ht="15">
      <c r="A132" s="371" t="s">
        <v>1173</v>
      </c>
      <c r="B132" s="368" t="s">
        <v>209</v>
      </c>
      <c r="C132" s="368" t="s">
        <v>1216</v>
      </c>
      <c r="D132" t="s">
        <v>1217</v>
      </c>
      <c r="E132" s="172">
        <v>1</v>
      </c>
      <c r="H132" s="373" t="s">
        <v>1848</v>
      </c>
      <c r="I132" s="16">
        <v>-20093616.520000003</v>
      </c>
      <c r="J132" s="423">
        <f>-K132-M132+GETPIVOTDATA("Sum of Balance",$H$2,"FERC Account","2410000")</f>
        <v>-19834846.950000003</v>
      </c>
      <c r="K132" s="172">
        <v>-15171.41</v>
      </c>
      <c r="L132" s="172"/>
      <c r="M132" s="172">
        <v>-243598.16</v>
      </c>
      <c r="N132" s="172"/>
      <c r="O132" s="172"/>
      <c r="Q132" s="383"/>
      <c r="R132" t="s">
        <v>8943</v>
      </c>
      <c r="S132" s="383" t="s">
        <v>211</v>
      </c>
      <c r="T132" s="383" t="s">
        <v>211</v>
      </c>
      <c r="U132" s="383" t="s">
        <v>8944</v>
      </c>
      <c r="V132" s="383"/>
      <c r="W132" s="383"/>
      <c r="X132" s="383"/>
      <c r="Y132" s="384"/>
      <c r="Z132" s="179"/>
    </row>
    <row r="133" spans="1:26" ht="15">
      <c r="A133" s="371" t="s">
        <v>1173</v>
      </c>
      <c r="B133" s="368" t="s">
        <v>209</v>
      </c>
      <c r="C133" s="368" t="s">
        <v>5718</v>
      </c>
      <c r="D133" t="s">
        <v>5719</v>
      </c>
      <c r="E133" s="172">
        <v>0</v>
      </c>
      <c r="H133" s="373" t="s">
        <v>1869</v>
      </c>
      <c r="I133" s="16">
        <v>-69597086.760000005</v>
      </c>
      <c r="J133" s="424">
        <f>M133-GETPIVOTDATA("Sum of Balance",$H$2,"FERC Account","2420000")</f>
        <v>69093392.520000011</v>
      </c>
      <c r="M133" s="389">
        <f>U349+U350</f>
        <v>-503694.24000000005</v>
      </c>
      <c r="Q133" s="383"/>
      <c r="R133" s="386" t="s">
        <v>221</v>
      </c>
      <c r="S133" s="386" t="s">
        <v>3352</v>
      </c>
      <c r="T133" s="386" t="s">
        <v>3</v>
      </c>
      <c r="U133" s="387">
        <v>0</v>
      </c>
      <c r="V133" s="383"/>
      <c r="W133" s="383"/>
      <c r="X133" s="383"/>
      <c r="Y133" s="384"/>
      <c r="Z133" s="179"/>
    </row>
    <row r="134" spans="1:26" ht="15">
      <c r="A134" s="371" t="s">
        <v>1173</v>
      </c>
      <c r="B134" s="368" t="s">
        <v>209</v>
      </c>
      <c r="C134" s="368" t="s">
        <v>5735</v>
      </c>
      <c r="D134" t="s">
        <v>5736</v>
      </c>
      <c r="E134" s="172">
        <v>0</v>
      </c>
      <c r="H134" s="373" t="s">
        <v>1964</v>
      </c>
      <c r="I134" s="16">
        <v>-1986489.42</v>
      </c>
      <c r="Q134" s="383"/>
      <c r="R134" s="386" t="s">
        <v>221</v>
      </c>
      <c r="S134" s="386" t="s">
        <v>3352</v>
      </c>
      <c r="T134" s="386" t="s">
        <v>3</v>
      </c>
      <c r="U134" s="387">
        <v>0</v>
      </c>
      <c r="V134" s="383"/>
      <c r="W134" s="383"/>
      <c r="X134" s="383"/>
      <c r="Y134" s="384"/>
      <c r="Z134" s="179"/>
    </row>
    <row r="135" spans="1:26" ht="15">
      <c r="A135" s="371" t="s">
        <v>1173</v>
      </c>
      <c r="B135" s="368" t="s">
        <v>209</v>
      </c>
      <c r="C135" s="368" t="s">
        <v>1210</v>
      </c>
      <c r="D135" t="s">
        <v>1211</v>
      </c>
      <c r="E135" s="172">
        <v>31322428.5</v>
      </c>
      <c r="H135" s="373" t="s">
        <v>1969</v>
      </c>
      <c r="I135" s="16">
        <v>-39976592.390000001</v>
      </c>
      <c r="Q135" s="383"/>
      <c r="R135" s="386" t="s">
        <v>221</v>
      </c>
      <c r="S135" s="386" t="s">
        <v>3352</v>
      </c>
      <c r="T135" s="386" t="s">
        <v>3</v>
      </c>
      <c r="U135" s="388">
        <v>2966567.93</v>
      </c>
      <c r="V135" s="383"/>
      <c r="W135" s="383"/>
      <c r="X135" s="383"/>
      <c r="Y135" s="384"/>
      <c r="Z135" s="179"/>
    </row>
    <row r="136" spans="1:26" ht="15">
      <c r="A136" s="371" t="s">
        <v>1173</v>
      </c>
      <c r="B136" s="368" t="s">
        <v>209</v>
      </c>
      <c r="C136" s="368" t="s">
        <v>1220</v>
      </c>
      <c r="D136" t="s">
        <v>1221</v>
      </c>
      <c r="E136" s="172">
        <v>0</v>
      </c>
      <c r="H136" s="373" t="s">
        <v>1972</v>
      </c>
      <c r="I136" s="16">
        <v>-35217372.640000001</v>
      </c>
      <c r="Q136" s="383"/>
      <c r="R136" s="386" t="s">
        <v>221</v>
      </c>
      <c r="S136" s="386" t="s">
        <v>3352</v>
      </c>
      <c r="T136" s="386" t="s">
        <v>3</v>
      </c>
      <c r="U136" s="388">
        <v>-986920.95</v>
      </c>
      <c r="V136" s="383"/>
      <c r="W136" s="383"/>
      <c r="X136" s="383"/>
      <c r="Y136" s="384"/>
      <c r="Z136" s="179"/>
    </row>
    <row r="137" spans="1:26" ht="15">
      <c r="A137" s="371" t="s">
        <v>1173</v>
      </c>
      <c r="B137" s="368" t="s">
        <v>209</v>
      </c>
      <c r="C137" s="368" t="s">
        <v>1226</v>
      </c>
      <c r="D137" t="s">
        <v>1227</v>
      </c>
      <c r="E137" s="172">
        <v>0</v>
      </c>
      <c r="H137" s="373" t="s">
        <v>8640</v>
      </c>
      <c r="I137" s="16">
        <v>0</v>
      </c>
      <c r="Q137" s="383"/>
      <c r="R137" s="386" t="s">
        <v>221</v>
      </c>
      <c r="S137" s="386" t="s">
        <v>3352</v>
      </c>
      <c r="T137" s="386" t="s">
        <v>3</v>
      </c>
      <c r="U137" s="387">
        <v>0</v>
      </c>
      <c r="V137" s="383"/>
      <c r="W137" s="383"/>
      <c r="X137" s="383"/>
      <c r="Y137" s="384"/>
      <c r="Z137" s="179"/>
    </row>
    <row r="138" spans="1:26" ht="15">
      <c r="A138" s="369" t="s">
        <v>1173</v>
      </c>
      <c r="B138" s="368" t="s">
        <v>209</v>
      </c>
      <c r="C138" s="368" t="s">
        <v>1218</v>
      </c>
      <c r="D138" t="s">
        <v>1219</v>
      </c>
      <c r="E138" s="172">
        <v>6038000</v>
      </c>
      <c r="H138" s="373" t="s">
        <v>8642</v>
      </c>
      <c r="I138" s="16">
        <v>0</v>
      </c>
      <c r="Q138" s="383"/>
      <c r="R138" s="386" t="s">
        <v>221</v>
      </c>
      <c r="S138" s="386" t="s">
        <v>3352</v>
      </c>
      <c r="T138" s="386" t="s">
        <v>3</v>
      </c>
      <c r="U138" s="387">
        <v>0</v>
      </c>
      <c r="V138" s="383"/>
      <c r="W138" s="383"/>
      <c r="X138" s="383"/>
      <c r="Y138" s="384"/>
      <c r="Z138" s="179"/>
    </row>
    <row r="139" spans="1:26" ht="15">
      <c r="A139" s="371" t="s">
        <v>1174</v>
      </c>
      <c r="B139" s="368" t="s">
        <v>209</v>
      </c>
      <c r="C139" s="368" t="s">
        <v>5722</v>
      </c>
      <c r="D139" t="s">
        <v>5723</v>
      </c>
      <c r="E139" s="172">
        <v>0</v>
      </c>
      <c r="H139" s="373" t="s">
        <v>1132</v>
      </c>
      <c r="I139" s="16">
        <v>742.30999999999949</v>
      </c>
      <c r="Q139" s="383"/>
      <c r="R139" s="386" t="s">
        <v>221</v>
      </c>
      <c r="S139" s="386" t="s">
        <v>3352</v>
      </c>
      <c r="T139" s="386" t="s">
        <v>3</v>
      </c>
      <c r="U139" s="388">
        <v>-3169123.77</v>
      </c>
      <c r="V139" s="383"/>
      <c r="W139" s="383"/>
      <c r="X139" s="383"/>
      <c r="Y139" s="384"/>
      <c r="Z139" s="179"/>
    </row>
    <row r="140" spans="1:26" ht="15">
      <c r="A140" s="371" t="s">
        <v>1174</v>
      </c>
      <c r="B140" s="368" t="s">
        <v>209</v>
      </c>
      <c r="C140" s="368" t="s">
        <v>1220</v>
      </c>
      <c r="D140" t="s">
        <v>1221</v>
      </c>
      <c r="E140" s="172">
        <v>293144029.54000002</v>
      </c>
      <c r="H140" s="373" t="s">
        <v>8644</v>
      </c>
      <c r="I140" s="16">
        <v>0</v>
      </c>
      <c r="Q140" s="383"/>
      <c r="R140" s="386" t="s">
        <v>221</v>
      </c>
      <c r="S140" s="386" t="s">
        <v>3352</v>
      </c>
      <c r="T140" s="386" t="s">
        <v>3</v>
      </c>
      <c r="U140" s="387">
        <v>0</v>
      </c>
      <c r="V140" s="383"/>
      <c r="W140" s="383"/>
      <c r="X140" s="383"/>
      <c r="Y140" s="384"/>
      <c r="Z140" s="179"/>
    </row>
    <row r="141" spans="1:26" ht="15">
      <c r="A141" s="371" t="s">
        <v>1174</v>
      </c>
      <c r="B141" s="368" t="s">
        <v>209</v>
      </c>
      <c r="C141" s="368" t="s">
        <v>1222</v>
      </c>
      <c r="D141" t="s">
        <v>1223</v>
      </c>
      <c r="E141" s="172">
        <v>-13672.71</v>
      </c>
      <c r="H141" s="373" t="s">
        <v>8648</v>
      </c>
      <c r="I141" s="16">
        <v>0</v>
      </c>
      <c r="Q141" s="383"/>
      <c r="R141" s="386" t="s">
        <v>221</v>
      </c>
      <c r="S141" s="386" t="s">
        <v>3352</v>
      </c>
      <c r="T141" s="386" t="s">
        <v>3</v>
      </c>
      <c r="U141" s="388">
        <v>-344791</v>
      </c>
      <c r="V141" s="383"/>
      <c r="W141" s="383"/>
      <c r="X141" s="383"/>
      <c r="Y141" s="384"/>
      <c r="Z141" s="179"/>
    </row>
    <row r="142" spans="1:26" ht="15">
      <c r="A142" s="371" t="s">
        <v>1174</v>
      </c>
      <c r="B142" s="368" t="s">
        <v>209</v>
      </c>
      <c r="C142" s="368" t="s">
        <v>5731</v>
      </c>
      <c r="D142" t="s">
        <v>5732</v>
      </c>
      <c r="E142" s="172">
        <v>0</v>
      </c>
      <c r="H142" s="373" t="s">
        <v>1133</v>
      </c>
      <c r="I142" s="16">
        <v>0</v>
      </c>
      <c r="Q142" s="383"/>
      <c r="R142" s="386" t="s">
        <v>221</v>
      </c>
      <c r="S142" s="386" t="s">
        <v>3352</v>
      </c>
      <c r="T142" s="386" t="s">
        <v>3</v>
      </c>
      <c r="U142" s="388">
        <v>1071880</v>
      </c>
      <c r="V142" s="383"/>
      <c r="W142" s="383"/>
      <c r="X142" s="383"/>
      <c r="Y142" s="384"/>
      <c r="Z142" s="179"/>
    </row>
    <row r="143" spans="1:26" ht="15">
      <c r="A143" s="369" t="s">
        <v>1174</v>
      </c>
      <c r="B143" s="368" t="s">
        <v>209</v>
      </c>
      <c r="C143" s="368" t="s">
        <v>1224</v>
      </c>
      <c r="D143" t="s">
        <v>1225</v>
      </c>
      <c r="E143" s="172">
        <v>6652380.8300000001</v>
      </c>
      <c r="H143" s="373" t="s">
        <v>8651</v>
      </c>
      <c r="I143" s="16">
        <v>0</v>
      </c>
      <c r="Q143" s="383"/>
      <c r="R143" s="386" t="s">
        <v>221</v>
      </c>
      <c r="S143" s="386" t="s">
        <v>3352</v>
      </c>
      <c r="T143" s="386" t="s">
        <v>3</v>
      </c>
      <c r="U143" s="388">
        <v>-727089</v>
      </c>
      <c r="V143" s="383"/>
      <c r="W143" s="383"/>
      <c r="X143" s="383"/>
      <c r="Y143" s="384"/>
      <c r="Z143" s="179"/>
    </row>
    <row r="144" spans="1:26" ht="15">
      <c r="A144" s="371" t="s">
        <v>1175</v>
      </c>
      <c r="B144" s="368" t="s">
        <v>209</v>
      </c>
      <c r="C144" s="368" t="s">
        <v>5733</v>
      </c>
      <c r="D144" t="s">
        <v>5734</v>
      </c>
      <c r="E144" s="172">
        <v>0</v>
      </c>
      <c r="H144" s="373" t="s">
        <v>8659</v>
      </c>
      <c r="I144" s="16">
        <v>0</v>
      </c>
      <c r="Q144" s="383"/>
      <c r="R144" s="386" t="s">
        <v>221</v>
      </c>
      <c r="S144" s="386" t="s">
        <v>3352</v>
      </c>
      <c r="T144" s="386" t="s">
        <v>3</v>
      </c>
      <c r="U144" s="387">
        <v>0</v>
      </c>
      <c r="V144" s="383"/>
      <c r="W144" s="383"/>
      <c r="X144" s="383"/>
      <c r="Y144" s="384"/>
      <c r="Z144" s="179"/>
    </row>
    <row r="145" spans="1:26" ht="15">
      <c r="A145" s="369" t="s">
        <v>1175</v>
      </c>
      <c r="B145" s="368" t="s">
        <v>209</v>
      </c>
      <c r="C145" s="368" t="s">
        <v>1226</v>
      </c>
      <c r="D145" t="s">
        <v>1227</v>
      </c>
      <c r="E145" s="172">
        <v>-157634090</v>
      </c>
      <c r="H145" s="373" t="s">
        <v>1098</v>
      </c>
      <c r="I145" s="16">
        <v>0</v>
      </c>
      <c r="Q145" s="383"/>
      <c r="R145" s="386" t="s">
        <v>221</v>
      </c>
      <c r="S145" s="386" t="s">
        <v>3352</v>
      </c>
      <c r="T145" s="386" t="s">
        <v>3</v>
      </c>
      <c r="U145" s="387">
        <v>0</v>
      </c>
      <c r="V145" s="383"/>
      <c r="W145" s="383"/>
      <c r="X145" s="383"/>
      <c r="Y145" s="384"/>
      <c r="Z145" s="179"/>
    </row>
    <row r="146" spans="1:26" ht="15">
      <c r="A146" s="371" t="s">
        <v>1103</v>
      </c>
      <c r="B146" s="368" t="s">
        <v>209</v>
      </c>
      <c r="C146" s="368" t="s">
        <v>5737</v>
      </c>
      <c r="D146" t="s">
        <v>5738</v>
      </c>
      <c r="E146" s="172">
        <v>0</v>
      </c>
      <c r="H146" s="373" t="s">
        <v>1134</v>
      </c>
      <c r="I146" s="16">
        <v>-201903.97999999952</v>
      </c>
      <c r="Q146" s="383"/>
      <c r="R146" s="386" t="s">
        <v>221</v>
      </c>
      <c r="S146" s="386" t="s">
        <v>3352</v>
      </c>
      <c r="T146" s="386" t="s">
        <v>3</v>
      </c>
      <c r="U146" s="387">
        <v>0</v>
      </c>
      <c r="V146" s="383"/>
      <c r="W146" s="383"/>
      <c r="X146" s="383"/>
      <c r="Y146" s="384"/>
      <c r="Z146" s="179"/>
    </row>
    <row r="147" spans="1:26" ht="15">
      <c r="A147" s="371" t="s">
        <v>1103</v>
      </c>
      <c r="B147" s="368" t="s">
        <v>209</v>
      </c>
      <c r="C147" s="368" t="s">
        <v>2569</v>
      </c>
      <c r="D147" t="s">
        <v>2570</v>
      </c>
      <c r="E147" s="172">
        <v>5055920.41</v>
      </c>
      <c r="H147" s="373" t="s">
        <v>1135</v>
      </c>
      <c r="I147" s="16">
        <v>-16455181.380000001</v>
      </c>
      <c r="Q147" s="383"/>
      <c r="R147" s="386" t="s">
        <v>221</v>
      </c>
      <c r="S147" s="386" t="s">
        <v>3352</v>
      </c>
      <c r="T147" s="386" t="s">
        <v>3</v>
      </c>
      <c r="U147" s="387">
        <v>0</v>
      </c>
      <c r="V147" s="383"/>
      <c r="W147" s="383"/>
      <c r="X147" s="383"/>
      <c r="Y147" s="384"/>
      <c r="Z147" s="179"/>
    </row>
    <row r="148" spans="1:26" ht="15">
      <c r="A148" s="371" t="s">
        <v>1103</v>
      </c>
      <c r="B148" s="368" t="s">
        <v>209</v>
      </c>
      <c r="C148" s="368" t="s">
        <v>5739</v>
      </c>
      <c r="D148" t="s">
        <v>5740</v>
      </c>
      <c r="E148" s="172">
        <v>0</v>
      </c>
      <c r="H148" s="373" t="s">
        <v>1136</v>
      </c>
      <c r="I148" s="16">
        <v>-413417</v>
      </c>
      <c r="Q148" s="383"/>
      <c r="R148" s="386" t="s">
        <v>221</v>
      </c>
      <c r="S148" s="386" t="s">
        <v>3352</v>
      </c>
      <c r="T148" s="386" t="s">
        <v>3</v>
      </c>
      <c r="U148" s="387">
        <v>0</v>
      </c>
      <c r="V148" s="383"/>
      <c r="W148" s="383"/>
      <c r="X148" s="383"/>
      <c r="Y148" s="384"/>
      <c r="Z148" s="179"/>
    </row>
    <row r="149" spans="1:26" ht="15">
      <c r="A149" s="371" t="s">
        <v>1103</v>
      </c>
      <c r="B149" s="368" t="s">
        <v>209</v>
      </c>
      <c r="C149" s="368" t="s">
        <v>2571</v>
      </c>
      <c r="D149" t="s">
        <v>2572</v>
      </c>
      <c r="E149" s="172">
        <v>-52492.75</v>
      </c>
      <c r="H149" s="373" t="s">
        <v>8692</v>
      </c>
      <c r="I149" s="16">
        <v>0</v>
      </c>
      <c r="Q149" s="383"/>
      <c r="R149" s="386" t="s">
        <v>221</v>
      </c>
      <c r="S149" s="386" t="s">
        <v>3352</v>
      </c>
      <c r="T149" s="386" t="s">
        <v>3</v>
      </c>
      <c r="U149" s="387">
        <v>0</v>
      </c>
      <c r="V149" s="383"/>
      <c r="W149" s="383"/>
      <c r="X149" s="383"/>
      <c r="Y149" s="384"/>
      <c r="Z149" s="179"/>
    </row>
    <row r="150" spans="1:26" ht="15">
      <c r="A150" s="371" t="s">
        <v>1103</v>
      </c>
      <c r="B150" s="368" t="s">
        <v>209</v>
      </c>
      <c r="C150" s="368" t="s">
        <v>5741</v>
      </c>
      <c r="D150" t="s">
        <v>5742</v>
      </c>
      <c r="E150" s="172">
        <v>110680657</v>
      </c>
      <c r="H150" s="373" t="s">
        <v>8713</v>
      </c>
      <c r="I150" s="16">
        <v>0</v>
      </c>
      <c r="Q150" s="383"/>
      <c r="R150" s="386" t="s">
        <v>221</v>
      </c>
      <c r="S150" s="386" t="s">
        <v>3352</v>
      </c>
      <c r="T150" s="386" t="s">
        <v>3</v>
      </c>
      <c r="U150" s="387">
        <v>0</v>
      </c>
      <c r="V150" s="383"/>
      <c r="W150" s="383"/>
      <c r="X150" s="383"/>
      <c r="Y150" s="384"/>
      <c r="Z150" s="179"/>
    </row>
    <row r="151" spans="1:26" ht="15">
      <c r="A151" s="371" t="s">
        <v>1103</v>
      </c>
      <c r="B151" s="368" t="s">
        <v>209</v>
      </c>
      <c r="C151" s="368" t="s">
        <v>5743</v>
      </c>
      <c r="D151" t="s">
        <v>5744</v>
      </c>
      <c r="E151" s="172">
        <v>0</v>
      </c>
      <c r="H151" s="373" t="s">
        <v>8739</v>
      </c>
      <c r="I151" s="16">
        <v>0</v>
      </c>
      <c r="Q151" s="383"/>
      <c r="R151" s="386" t="s">
        <v>221</v>
      </c>
      <c r="S151" s="386" t="s">
        <v>3352</v>
      </c>
      <c r="T151" s="386" t="s">
        <v>3</v>
      </c>
      <c r="U151" s="387">
        <v>0</v>
      </c>
      <c r="V151" s="383"/>
      <c r="W151" s="383"/>
      <c r="X151" s="383"/>
      <c r="Y151" s="384"/>
      <c r="Z151" s="179"/>
    </row>
    <row r="152" spans="1:26" ht="15">
      <c r="A152" s="371" t="s">
        <v>1103</v>
      </c>
      <c r="B152" s="368" t="s">
        <v>209</v>
      </c>
      <c r="C152" s="368" t="s">
        <v>5745</v>
      </c>
      <c r="D152" t="s">
        <v>5746</v>
      </c>
      <c r="E152" s="172">
        <v>0</v>
      </c>
      <c r="H152" s="373" t="s">
        <v>1137</v>
      </c>
      <c r="I152" s="16">
        <v>-245280621.99000001</v>
      </c>
      <c r="Q152" s="383"/>
      <c r="R152" s="386" t="s">
        <v>221</v>
      </c>
      <c r="S152" s="386" t="s">
        <v>3352</v>
      </c>
      <c r="T152" s="386" t="s">
        <v>3</v>
      </c>
      <c r="U152" s="388">
        <v>-6306522.3099999996</v>
      </c>
      <c r="V152" s="383"/>
      <c r="W152" s="383"/>
      <c r="X152" s="383"/>
      <c r="Y152" s="384"/>
      <c r="Z152" s="179"/>
    </row>
    <row r="153" spans="1:26" ht="15">
      <c r="A153" s="371" t="s">
        <v>1103</v>
      </c>
      <c r="B153" s="368" t="s">
        <v>209</v>
      </c>
      <c r="C153" s="368" t="s">
        <v>5747</v>
      </c>
      <c r="D153" t="s">
        <v>5748</v>
      </c>
      <c r="E153" s="172">
        <v>0</v>
      </c>
      <c r="H153" s="373" t="s">
        <v>1138</v>
      </c>
      <c r="I153" s="16">
        <v>-27066943.509999998</v>
      </c>
      <c r="Q153" s="383"/>
      <c r="R153" s="386" t="s">
        <v>221</v>
      </c>
      <c r="S153" s="386" t="s">
        <v>3352</v>
      </c>
      <c r="T153" s="386" t="s">
        <v>3</v>
      </c>
      <c r="U153" s="388">
        <v>-5296279.0599999996</v>
      </c>
      <c r="V153" s="383"/>
      <c r="W153" s="383"/>
      <c r="X153" s="383"/>
      <c r="Y153" s="384"/>
      <c r="Z153" s="179"/>
    </row>
    <row r="154" spans="1:26" ht="15">
      <c r="A154" s="371" t="s">
        <v>1103</v>
      </c>
      <c r="B154" s="368" t="s">
        <v>209</v>
      </c>
      <c r="C154" s="368" t="s">
        <v>2573</v>
      </c>
      <c r="D154" t="s">
        <v>2574</v>
      </c>
      <c r="E154" s="172">
        <v>51514723.160000004</v>
      </c>
      <c r="H154" s="373" t="s">
        <v>1101</v>
      </c>
      <c r="I154" s="16">
        <v>-6466903.2400000002</v>
      </c>
      <c r="Q154" s="383"/>
      <c r="R154" s="386" t="s">
        <v>221</v>
      </c>
      <c r="S154" s="386" t="s">
        <v>3352</v>
      </c>
      <c r="T154" s="386" t="s">
        <v>3</v>
      </c>
      <c r="U154" s="388">
        <v>19972568.82</v>
      </c>
      <c r="V154" s="383"/>
      <c r="W154" s="383"/>
      <c r="X154" s="383"/>
      <c r="Y154" s="384"/>
      <c r="Z154" s="179"/>
    </row>
    <row r="155" spans="1:26" ht="15">
      <c r="A155" s="371" t="s">
        <v>1103</v>
      </c>
      <c r="B155" s="368" t="s">
        <v>209</v>
      </c>
      <c r="C155" s="368" t="s">
        <v>2575</v>
      </c>
      <c r="D155" t="s">
        <v>2576</v>
      </c>
      <c r="E155" s="172">
        <v>-764634.49000000022</v>
      </c>
      <c r="H155" s="373" t="s">
        <v>1139</v>
      </c>
      <c r="I155" s="16">
        <v>-24753083.200000003</v>
      </c>
      <c r="Q155" s="383"/>
      <c r="R155" s="386" t="s">
        <v>221</v>
      </c>
      <c r="S155" s="386" t="s">
        <v>3352</v>
      </c>
      <c r="T155" s="386" t="s">
        <v>3</v>
      </c>
      <c r="U155" s="387">
        <v>0</v>
      </c>
      <c r="V155" s="383"/>
      <c r="W155" s="383"/>
      <c r="X155" s="383"/>
      <c r="Y155" s="384"/>
      <c r="Z155" s="179"/>
    </row>
    <row r="156" spans="1:26" ht="15">
      <c r="A156" s="371" t="s">
        <v>1103</v>
      </c>
      <c r="B156" s="368" t="s">
        <v>209</v>
      </c>
      <c r="C156" s="368" t="s">
        <v>5749</v>
      </c>
      <c r="D156" t="s">
        <v>5750</v>
      </c>
      <c r="E156" s="172">
        <v>0</v>
      </c>
      <c r="H156" s="373" t="s">
        <v>1140</v>
      </c>
      <c r="I156" s="16">
        <v>-1442769.03</v>
      </c>
      <c r="Q156" s="383"/>
      <c r="R156" s="386" t="s">
        <v>221</v>
      </c>
      <c r="S156" s="386" t="s">
        <v>3352</v>
      </c>
      <c r="T156" s="386" t="s">
        <v>3</v>
      </c>
      <c r="U156" s="387">
        <v>0</v>
      </c>
      <c r="V156" s="383"/>
      <c r="W156" s="383"/>
      <c r="X156" s="383"/>
      <c r="Y156" s="384"/>
      <c r="Z156" s="179"/>
    </row>
    <row r="157" spans="1:26" ht="15">
      <c r="A157" s="371" t="s">
        <v>1103</v>
      </c>
      <c r="B157" s="368" t="s">
        <v>209</v>
      </c>
      <c r="C157" s="368" t="s">
        <v>5751</v>
      </c>
      <c r="D157" t="s">
        <v>5752</v>
      </c>
      <c r="E157" s="172">
        <v>0</v>
      </c>
      <c r="H157" s="373" t="s">
        <v>8855</v>
      </c>
      <c r="I157" s="16">
        <v>0</v>
      </c>
      <c r="Q157" s="383"/>
      <c r="R157" s="386" t="s">
        <v>221</v>
      </c>
      <c r="S157" s="386" t="s">
        <v>3352</v>
      </c>
      <c r="T157" s="386" t="s">
        <v>3</v>
      </c>
      <c r="U157" s="387">
        <v>0</v>
      </c>
      <c r="V157" s="383"/>
      <c r="W157" s="383"/>
      <c r="X157" s="383"/>
      <c r="Y157" s="384"/>
      <c r="Z157" s="179"/>
    </row>
    <row r="158" spans="1:26" ht="15">
      <c r="A158" s="371" t="s">
        <v>1103</v>
      </c>
      <c r="B158" s="368" t="s">
        <v>209</v>
      </c>
      <c r="C158" s="368" t="s">
        <v>2577</v>
      </c>
      <c r="D158" t="s">
        <v>2578</v>
      </c>
      <c r="E158" s="172">
        <v>9658819.3399999999</v>
      </c>
      <c r="H158" s="373" t="s">
        <v>8856</v>
      </c>
      <c r="I158" s="16">
        <v>0</v>
      </c>
      <c r="Q158" s="383"/>
      <c r="R158" s="386" t="s">
        <v>221</v>
      </c>
      <c r="S158" s="386" t="s">
        <v>3352</v>
      </c>
      <c r="T158" s="386" t="s">
        <v>3</v>
      </c>
      <c r="U158" s="387">
        <v>0</v>
      </c>
      <c r="V158" s="383"/>
      <c r="W158" s="383"/>
      <c r="X158" s="383"/>
      <c r="Y158" s="384"/>
      <c r="Z158" s="179"/>
    </row>
    <row r="159" spans="1:26" ht="15">
      <c r="A159" s="371" t="s">
        <v>1103</v>
      </c>
      <c r="B159" s="368" t="s">
        <v>209</v>
      </c>
      <c r="C159" s="368" t="s">
        <v>2579</v>
      </c>
      <c r="D159" t="s">
        <v>2580</v>
      </c>
      <c r="E159" s="172">
        <v>70578035.859999999</v>
      </c>
      <c r="H159" s="373" t="s">
        <v>1141</v>
      </c>
      <c r="I159" s="16">
        <v>-29419336.789999902</v>
      </c>
      <c r="Q159" s="383"/>
      <c r="R159" s="386" t="s">
        <v>221</v>
      </c>
      <c r="S159" s="386" t="s">
        <v>3352</v>
      </c>
      <c r="T159" s="386" t="s">
        <v>3</v>
      </c>
      <c r="U159" s="387">
        <v>0</v>
      </c>
      <c r="V159" s="383"/>
      <c r="W159" s="383"/>
      <c r="X159" s="383"/>
      <c r="Y159" s="384"/>
      <c r="Z159" s="179"/>
    </row>
    <row r="160" spans="1:26" ht="15">
      <c r="A160" s="371" t="s">
        <v>1103</v>
      </c>
      <c r="B160" s="368" t="s">
        <v>209</v>
      </c>
      <c r="C160" s="368" t="s">
        <v>2581</v>
      </c>
      <c r="D160" t="s">
        <v>2582</v>
      </c>
      <c r="E160" s="172">
        <v>-54204401.349999994</v>
      </c>
      <c r="H160" s="373" t="s">
        <v>5052</v>
      </c>
      <c r="I160" s="16">
        <v>0</v>
      </c>
      <c r="Q160" s="383"/>
      <c r="R160" s="386" t="s">
        <v>221</v>
      </c>
      <c r="S160" s="386" t="s">
        <v>3352</v>
      </c>
      <c r="T160" s="386" t="s">
        <v>3</v>
      </c>
      <c r="U160" s="387">
        <v>0</v>
      </c>
      <c r="V160" s="383"/>
      <c r="W160" s="383"/>
      <c r="X160" s="383"/>
      <c r="Y160" s="384"/>
      <c r="Z160" s="179"/>
    </row>
    <row r="161" spans="1:26" ht="15">
      <c r="A161" s="371" t="s">
        <v>1103</v>
      </c>
      <c r="B161" s="368" t="s">
        <v>209</v>
      </c>
      <c r="C161" s="368" t="s">
        <v>5753</v>
      </c>
      <c r="D161" t="s">
        <v>5754</v>
      </c>
      <c r="E161" s="172">
        <v>0</v>
      </c>
      <c r="H161" s="373" t="s">
        <v>1142</v>
      </c>
      <c r="I161" s="16">
        <v>-276749101.01999998</v>
      </c>
      <c r="Q161" s="383"/>
      <c r="R161" s="386" t="s">
        <v>221</v>
      </c>
      <c r="S161" s="386" t="s">
        <v>3352</v>
      </c>
      <c r="T161" s="386" t="s">
        <v>3</v>
      </c>
      <c r="U161" s="387">
        <v>0</v>
      </c>
      <c r="V161" s="383"/>
      <c r="W161" s="383"/>
      <c r="X161" s="383"/>
      <c r="Y161" s="384"/>
      <c r="Z161" s="179"/>
    </row>
    <row r="162" spans="1:26" ht="15">
      <c r="A162" s="369" t="s">
        <v>1103</v>
      </c>
      <c r="B162" s="368" t="s">
        <v>209</v>
      </c>
      <c r="C162" s="368" t="s">
        <v>5755</v>
      </c>
      <c r="D162" t="s">
        <v>5707</v>
      </c>
      <c r="E162" s="172">
        <v>0</v>
      </c>
      <c r="H162" s="373" t="s">
        <v>1143</v>
      </c>
      <c r="I162" s="16">
        <v>0</v>
      </c>
      <c r="Q162" s="383"/>
      <c r="R162" s="386" t="s">
        <v>221</v>
      </c>
      <c r="S162" s="386" t="s">
        <v>3352</v>
      </c>
      <c r="T162" s="386" t="s">
        <v>3</v>
      </c>
      <c r="U162" s="387">
        <v>0</v>
      </c>
      <c r="V162" s="383"/>
      <c r="W162" s="383"/>
      <c r="X162" s="383"/>
      <c r="Y162" s="384"/>
      <c r="Z162" s="179"/>
    </row>
    <row r="163" spans="1:26" ht="15">
      <c r="A163" s="371" t="s">
        <v>1228</v>
      </c>
      <c r="B163" s="368" t="s">
        <v>209</v>
      </c>
      <c r="C163" s="368" t="s">
        <v>5756</v>
      </c>
      <c r="D163" t="s">
        <v>1229</v>
      </c>
      <c r="E163" s="172">
        <v>0</v>
      </c>
      <c r="H163" s="373" t="s">
        <v>1144</v>
      </c>
      <c r="I163" s="16">
        <v>-272596262.45999998</v>
      </c>
      <c r="Q163" s="383"/>
      <c r="R163" s="386" t="s">
        <v>221</v>
      </c>
      <c r="S163" s="386" t="s">
        <v>3352</v>
      </c>
      <c r="T163" s="386" t="s">
        <v>3</v>
      </c>
      <c r="U163" s="387">
        <v>0</v>
      </c>
      <c r="V163" s="383"/>
      <c r="W163" s="383"/>
      <c r="X163" s="383"/>
      <c r="Y163" s="384"/>
      <c r="Z163" s="179"/>
    </row>
    <row r="164" spans="1:26" ht="15">
      <c r="A164" s="371" t="s">
        <v>1228</v>
      </c>
      <c r="B164" s="368" t="s">
        <v>209</v>
      </c>
      <c r="C164" s="368" t="s">
        <v>5757</v>
      </c>
      <c r="D164" t="s">
        <v>5758</v>
      </c>
      <c r="E164" s="172">
        <v>0</v>
      </c>
      <c r="H164" s="373" t="s">
        <v>1145</v>
      </c>
      <c r="I164" s="16">
        <v>-293219.49</v>
      </c>
      <c r="Q164" s="383"/>
      <c r="R164" s="386" t="s">
        <v>221</v>
      </c>
      <c r="S164" s="386" t="s">
        <v>3352</v>
      </c>
      <c r="T164" s="386" t="s">
        <v>3</v>
      </c>
      <c r="U164" s="387">
        <v>0</v>
      </c>
      <c r="V164" s="383"/>
      <c r="W164" s="383"/>
      <c r="X164" s="383"/>
      <c r="Y164" s="384"/>
      <c r="Z164" s="179"/>
    </row>
    <row r="165" spans="1:26" ht="15">
      <c r="A165" s="371" t="s">
        <v>1228</v>
      </c>
      <c r="B165" s="368" t="s">
        <v>209</v>
      </c>
      <c r="C165" s="368" t="s">
        <v>5759</v>
      </c>
      <c r="D165" t="s">
        <v>5760</v>
      </c>
      <c r="E165" s="172">
        <v>0</v>
      </c>
      <c r="H165" s="373" t="s">
        <v>1975</v>
      </c>
      <c r="I165" s="16">
        <v>-1742323.0099999998</v>
      </c>
      <c r="Q165" s="383"/>
      <c r="R165" s="386" t="s">
        <v>221</v>
      </c>
      <c r="S165" s="386" t="s">
        <v>3352</v>
      </c>
      <c r="T165" s="386" t="s">
        <v>3</v>
      </c>
      <c r="U165" s="388">
        <v>-18386766.940000001</v>
      </c>
      <c r="V165" s="383"/>
      <c r="W165" s="383"/>
      <c r="X165" s="383"/>
      <c r="Y165" s="384"/>
      <c r="Z165" s="179"/>
    </row>
    <row r="166" spans="1:26" ht="15">
      <c r="A166" s="371" t="s">
        <v>1228</v>
      </c>
      <c r="B166" s="368" t="s">
        <v>209</v>
      </c>
      <c r="C166" s="368" t="s">
        <v>1230</v>
      </c>
      <c r="D166" t="s">
        <v>1229</v>
      </c>
      <c r="E166" s="172">
        <v>362939.73</v>
      </c>
      <c r="H166" s="373" t="s">
        <v>1982</v>
      </c>
      <c r="I166" s="16">
        <v>0</v>
      </c>
      <c r="Q166" s="383"/>
      <c r="R166" s="386" t="s">
        <v>221</v>
      </c>
      <c r="S166" s="386" t="s">
        <v>3352</v>
      </c>
      <c r="T166" s="386" t="s">
        <v>3</v>
      </c>
      <c r="U166" s="387">
        <v>0</v>
      </c>
      <c r="V166" s="383"/>
      <c r="W166" s="383"/>
      <c r="X166" s="383"/>
      <c r="Y166" s="384"/>
      <c r="Z166" s="179"/>
    </row>
    <row r="167" spans="1:26" ht="15">
      <c r="A167" s="371" t="s">
        <v>1228</v>
      </c>
      <c r="B167" s="368" t="s">
        <v>209</v>
      </c>
      <c r="C167" s="368" t="s">
        <v>5761</v>
      </c>
      <c r="D167" t="s">
        <v>5758</v>
      </c>
      <c r="E167" s="172">
        <v>0</v>
      </c>
      <c r="H167" s="373" t="s">
        <v>1984</v>
      </c>
      <c r="I167" s="16">
        <v>6938.08</v>
      </c>
      <c r="Q167" s="383"/>
      <c r="R167" s="386" t="s">
        <v>221</v>
      </c>
      <c r="S167" s="386" t="s">
        <v>3352</v>
      </c>
      <c r="T167" s="386" t="s">
        <v>3</v>
      </c>
      <c r="U167" s="387">
        <v>0</v>
      </c>
      <c r="V167" s="383"/>
      <c r="W167" s="383"/>
      <c r="X167" s="383"/>
      <c r="Y167" s="384"/>
      <c r="Z167" s="179"/>
    </row>
    <row r="168" spans="1:26" ht="15">
      <c r="A168" s="371" t="s">
        <v>1228</v>
      </c>
      <c r="B168" s="368" t="s">
        <v>209</v>
      </c>
      <c r="C168" s="368" t="s">
        <v>5762</v>
      </c>
      <c r="D168" t="s">
        <v>5760</v>
      </c>
      <c r="E168" s="172">
        <v>0</v>
      </c>
      <c r="H168" s="373" t="s">
        <v>1987</v>
      </c>
      <c r="I168" s="16">
        <v>-181763.48000000007</v>
      </c>
      <c r="Q168" s="383"/>
      <c r="R168" s="386" t="s">
        <v>221</v>
      </c>
      <c r="S168" s="386" t="s">
        <v>3352</v>
      </c>
      <c r="T168" s="386" t="s">
        <v>3</v>
      </c>
      <c r="U168" s="387">
        <v>0</v>
      </c>
      <c r="V168" s="383"/>
      <c r="W168" s="383"/>
      <c r="X168" s="383"/>
      <c r="Y168" s="384"/>
      <c r="Z168" s="179"/>
    </row>
    <row r="169" spans="1:26" ht="15">
      <c r="A169" s="371" t="s">
        <v>1228</v>
      </c>
      <c r="B169" s="368" t="s">
        <v>209</v>
      </c>
      <c r="C169" s="368" t="s">
        <v>5763</v>
      </c>
      <c r="D169" t="s">
        <v>5764</v>
      </c>
      <c r="E169" s="172">
        <v>0</v>
      </c>
      <c r="H169" s="373" t="s">
        <v>2478</v>
      </c>
      <c r="I169" s="16">
        <v>3096168.74</v>
      </c>
      <c r="Q169" s="383"/>
      <c r="R169" s="386" t="s">
        <v>221</v>
      </c>
      <c r="S169" s="386" t="s">
        <v>3352</v>
      </c>
      <c r="T169" s="386" t="s">
        <v>3</v>
      </c>
      <c r="U169" s="387">
        <v>0</v>
      </c>
      <c r="V169" s="383"/>
      <c r="W169" s="383"/>
      <c r="X169" s="383"/>
      <c r="Y169" s="384"/>
      <c r="Z169" s="179"/>
    </row>
    <row r="170" spans="1:26" ht="15">
      <c r="A170" s="371" t="s">
        <v>1228</v>
      </c>
      <c r="B170" s="368" t="s">
        <v>209</v>
      </c>
      <c r="C170" s="368" t="s">
        <v>1231</v>
      </c>
      <c r="D170" t="s">
        <v>1229</v>
      </c>
      <c r="E170" s="172">
        <v>1613219.06</v>
      </c>
      <c r="H170" s="373" t="s">
        <v>1994</v>
      </c>
      <c r="I170" s="16">
        <v>161901.95000000001</v>
      </c>
      <c r="Q170" s="383"/>
      <c r="R170" s="386" t="s">
        <v>221</v>
      </c>
      <c r="S170" s="386" t="s">
        <v>3352</v>
      </c>
      <c r="T170" s="386" t="s">
        <v>3</v>
      </c>
      <c r="U170" s="387">
        <v>0</v>
      </c>
      <c r="V170" s="383"/>
      <c r="W170" s="383"/>
      <c r="X170" s="383"/>
      <c r="Y170" s="384"/>
      <c r="Z170" s="179"/>
    </row>
    <row r="171" spans="1:26" ht="15">
      <c r="A171" s="371" t="s">
        <v>1228</v>
      </c>
      <c r="B171" s="368" t="s">
        <v>209</v>
      </c>
      <c r="C171" s="368" t="s">
        <v>5765</v>
      </c>
      <c r="D171" t="s">
        <v>5758</v>
      </c>
      <c r="E171" s="172">
        <v>0</v>
      </c>
      <c r="H171" s="373" t="s">
        <v>1997</v>
      </c>
      <c r="I171" s="16">
        <v>725000000</v>
      </c>
      <c r="Q171" s="383"/>
      <c r="R171" s="386" t="s">
        <v>221</v>
      </c>
      <c r="S171" s="386" t="s">
        <v>3352</v>
      </c>
      <c r="T171" s="386" t="s">
        <v>3</v>
      </c>
      <c r="U171" s="387">
        <v>0</v>
      </c>
      <c r="V171" s="383"/>
      <c r="W171" s="383"/>
      <c r="X171" s="383"/>
      <c r="Y171" s="384"/>
      <c r="Z171" s="179"/>
    </row>
    <row r="172" spans="1:26" ht="15">
      <c r="A172" s="371" t="s">
        <v>1228</v>
      </c>
      <c r="B172" s="368" t="s">
        <v>209</v>
      </c>
      <c r="C172" s="368" t="s">
        <v>5766</v>
      </c>
      <c r="D172" t="s">
        <v>5760</v>
      </c>
      <c r="E172" s="172">
        <v>0</v>
      </c>
      <c r="H172" s="373" t="s">
        <v>4718</v>
      </c>
      <c r="I172" s="16">
        <v>-12990635464.999989</v>
      </c>
      <c r="Q172" s="383"/>
      <c r="R172" s="386" t="s">
        <v>221</v>
      </c>
      <c r="S172" s="386" t="s">
        <v>3352</v>
      </c>
      <c r="T172" s="386" t="s">
        <v>3</v>
      </c>
      <c r="U172" s="387">
        <v>0</v>
      </c>
      <c r="V172" s="383"/>
      <c r="W172" s="383"/>
      <c r="X172" s="383"/>
      <c r="Y172" s="384"/>
      <c r="Z172" s="179"/>
    </row>
    <row r="173" spans="1:26" ht="15">
      <c r="A173" s="371" t="s">
        <v>1228</v>
      </c>
      <c r="B173" s="368" t="s">
        <v>209</v>
      </c>
      <c r="C173" s="368" t="s">
        <v>5767</v>
      </c>
      <c r="D173" t="s">
        <v>5764</v>
      </c>
      <c r="E173" s="172">
        <v>0</v>
      </c>
      <c r="Q173" s="383"/>
      <c r="R173" s="386" t="s">
        <v>221</v>
      </c>
      <c r="S173" s="386" t="s">
        <v>3352</v>
      </c>
      <c r="T173" s="386" t="s">
        <v>3</v>
      </c>
      <c r="U173" s="387">
        <v>0</v>
      </c>
      <c r="V173" s="383"/>
      <c r="W173" s="383"/>
      <c r="X173" s="383"/>
      <c r="Y173" s="384"/>
      <c r="Z173" s="179"/>
    </row>
    <row r="174" spans="1:26" ht="15">
      <c r="A174" s="371" t="s">
        <v>1228</v>
      </c>
      <c r="B174" s="368" t="s">
        <v>209</v>
      </c>
      <c r="C174" s="368" t="s">
        <v>5768</v>
      </c>
      <c r="D174" t="s">
        <v>5769</v>
      </c>
      <c r="E174" s="172">
        <v>0</v>
      </c>
      <c r="Q174" s="383"/>
      <c r="R174" s="386" t="s">
        <v>221</v>
      </c>
      <c r="S174" s="386" t="s">
        <v>3352</v>
      </c>
      <c r="T174" s="386" t="s">
        <v>3</v>
      </c>
      <c r="U174" s="387">
        <v>0</v>
      </c>
      <c r="V174" s="383"/>
      <c r="W174" s="383"/>
      <c r="X174" s="383"/>
      <c r="Y174" s="384"/>
      <c r="Z174" s="179"/>
    </row>
    <row r="175" spans="1:26" ht="15">
      <c r="A175" s="371" t="s">
        <v>1228</v>
      </c>
      <c r="B175" s="368" t="s">
        <v>209</v>
      </c>
      <c r="C175" s="368" t="s">
        <v>5770</v>
      </c>
      <c r="D175" t="s">
        <v>5758</v>
      </c>
      <c r="E175" s="172">
        <v>0</v>
      </c>
      <c r="Q175" s="383"/>
      <c r="R175" s="386" t="s">
        <v>221</v>
      </c>
      <c r="S175" s="386" t="s">
        <v>3352</v>
      </c>
      <c r="T175" s="386" t="s">
        <v>3</v>
      </c>
      <c r="U175" s="387">
        <v>0</v>
      </c>
      <c r="V175" s="383"/>
      <c r="W175" s="383"/>
      <c r="X175" s="383"/>
      <c r="Y175" s="384"/>
      <c r="Z175" s="179"/>
    </row>
    <row r="176" spans="1:26" ht="15">
      <c r="A176" s="371" t="s">
        <v>1228</v>
      </c>
      <c r="B176" s="368" t="s">
        <v>209</v>
      </c>
      <c r="C176" s="368" t="s">
        <v>5771</v>
      </c>
      <c r="D176" t="s">
        <v>5760</v>
      </c>
      <c r="E176" s="172">
        <v>0</v>
      </c>
      <c r="Q176" s="383"/>
      <c r="R176" s="386" t="s">
        <v>221</v>
      </c>
      <c r="S176" s="386" t="s">
        <v>3352</v>
      </c>
      <c r="T176" s="386" t="s">
        <v>3</v>
      </c>
      <c r="U176" s="387">
        <v>0</v>
      </c>
      <c r="V176" s="383"/>
      <c r="W176" s="383"/>
      <c r="X176" s="383"/>
      <c r="Y176" s="384"/>
      <c r="Z176" s="179"/>
    </row>
    <row r="177" spans="1:26" ht="15">
      <c r="A177" s="371" t="s">
        <v>1228</v>
      </c>
      <c r="B177" s="368" t="s">
        <v>209</v>
      </c>
      <c r="C177" s="368" t="s">
        <v>5772</v>
      </c>
      <c r="D177" t="s">
        <v>5764</v>
      </c>
      <c r="E177" s="172">
        <v>0</v>
      </c>
      <c r="Q177" s="383"/>
      <c r="R177" s="386" t="s">
        <v>221</v>
      </c>
      <c r="S177" s="386" t="s">
        <v>3352</v>
      </c>
      <c r="T177" s="386" t="s">
        <v>3</v>
      </c>
      <c r="U177" s="388">
        <v>-489487</v>
      </c>
      <c r="V177" s="383"/>
      <c r="W177" s="383"/>
      <c r="X177" s="383"/>
      <c r="Y177" s="384"/>
      <c r="Z177" s="179"/>
    </row>
    <row r="178" spans="1:26" ht="15">
      <c r="A178" s="371" t="s">
        <v>1228</v>
      </c>
      <c r="B178" s="368" t="s">
        <v>209</v>
      </c>
      <c r="C178" s="368" t="s">
        <v>3354</v>
      </c>
      <c r="D178" t="s">
        <v>3355</v>
      </c>
      <c r="E178" s="172">
        <v>362514.73</v>
      </c>
      <c r="Q178" s="383"/>
      <c r="R178" s="386" t="s">
        <v>221</v>
      </c>
      <c r="S178" s="386" t="s">
        <v>3352</v>
      </c>
      <c r="T178" s="386" t="s">
        <v>3</v>
      </c>
      <c r="U178" s="388">
        <v>-171844.52</v>
      </c>
      <c r="V178" s="383"/>
      <c r="W178" s="383"/>
      <c r="X178" s="383"/>
      <c r="Y178" s="384"/>
      <c r="Z178" s="179"/>
    </row>
    <row r="179" spans="1:26" ht="15">
      <c r="A179" s="371" t="s">
        <v>1228</v>
      </c>
      <c r="B179" s="368" t="s">
        <v>209</v>
      </c>
      <c r="C179" s="368" t="s">
        <v>5773</v>
      </c>
      <c r="D179" t="s">
        <v>5774</v>
      </c>
      <c r="E179" s="172">
        <v>0</v>
      </c>
      <c r="Q179" s="383"/>
      <c r="R179" s="386" t="s">
        <v>221</v>
      </c>
      <c r="S179" s="386" t="s">
        <v>3352</v>
      </c>
      <c r="T179" s="386" t="s">
        <v>3</v>
      </c>
      <c r="U179" s="388">
        <v>171844.52</v>
      </c>
      <c r="V179" s="383"/>
      <c r="W179" s="383"/>
      <c r="X179" s="383"/>
      <c r="Y179" s="384"/>
      <c r="Z179" s="179"/>
    </row>
    <row r="180" spans="1:26" ht="15">
      <c r="A180" s="371" t="s">
        <v>1228</v>
      </c>
      <c r="B180" s="368" t="s">
        <v>209</v>
      </c>
      <c r="C180" s="368" t="s">
        <v>5775</v>
      </c>
      <c r="D180" t="s">
        <v>5776</v>
      </c>
      <c r="E180" s="172">
        <v>0</v>
      </c>
      <c r="Q180" s="383"/>
      <c r="R180" s="386" t="s">
        <v>221</v>
      </c>
      <c r="S180" s="386" t="s">
        <v>3352</v>
      </c>
      <c r="T180" s="386" t="s">
        <v>3</v>
      </c>
      <c r="U180" s="387">
        <v>0</v>
      </c>
      <c r="V180" s="383"/>
      <c r="W180" s="383"/>
      <c r="X180" s="383"/>
      <c r="Y180" s="384"/>
      <c r="Z180" s="179"/>
    </row>
    <row r="181" spans="1:26" ht="15">
      <c r="A181" s="371" t="s">
        <v>1228</v>
      </c>
      <c r="B181" s="368" t="s">
        <v>209</v>
      </c>
      <c r="C181" s="368" t="s">
        <v>2481</v>
      </c>
      <c r="D181" t="s">
        <v>2482</v>
      </c>
      <c r="E181" s="172">
        <v>0</v>
      </c>
      <c r="Q181" s="383"/>
      <c r="R181" s="386" t="s">
        <v>221</v>
      </c>
      <c r="S181" s="386" t="s">
        <v>3352</v>
      </c>
      <c r="T181" s="386" t="s">
        <v>3</v>
      </c>
      <c r="U181" s="387">
        <v>0</v>
      </c>
      <c r="V181" s="383"/>
      <c r="W181" s="383"/>
      <c r="X181" s="383"/>
      <c r="Y181" s="384"/>
      <c r="Z181" s="179"/>
    </row>
    <row r="182" spans="1:26" ht="15">
      <c r="A182" s="371" t="s">
        <v>1228</v>
      </c>
      <c r="B182" s="368" t="s">
        <v>209</v>
      </c>
      <c r="C182" s="368" t="s">
        <v>1232</v>
      </c>
      <c r="D182" t="s">
        <v>1233</v>
      </c>
      <c r="E182" s="172">
        <v>200000</v>
      </c>
      <c r="Q182" s="383"/>
      <c r="R182" s="386" t="s">
        <v>221</v>
      </c>
      <c r="S182" s="386" t="s">
        <v>3352</v>
      </c>
      <c r="T182" s="386" t="s">
        <v>3</v>
      </c>
      <c r="U182" s="388">
        <v>766257.18</v>
      </c>
      <c r="V182" s="383"/>
      <c r="W182" s="383"/>
      <c r="X182" s="383"/>
      <c r="Y182" s="384"/>
      <c r="Z182" s="179"/>
    </row>
    <row r="183" spans="1:26" ht="15">
      <c r="A183" s="371" t="s">
        <v>1228</v>
      </c>
      <c r="B183" s="368" t="s">
        <v>209</v>
      </c>
      <c r="C183" s="368" t="s">
        <v>1234</v>
      </c>
      <c r="D183" t="s">
        <v>1235</v>
      </c>
      <c r="E183" s="172">
        <v>100000</v>
      </c>
      <c r="Q183" s="383"/>
      <c r="R183" s="386" t="s">
        <v>8940</v>
      </c>
      <c r="S183" s="386" t="s">
        <v>3352</v>
      </c>
      <c r="T183" s="386" t="s">
        <v>3</v>
      </c>
      <c r="U183" s="387">
        <v>0</v>
      </c>
      <c r="V183" s="383"/>
      <c r="W183" s="383"/>
      <c r="X183" s="383"/>
      <c r="Y183" s="384"/>
      <c r="Z183" s="179"/>
    </row>
    <row r="184" spans="1:26" ht="15">
      <c r="A184" s="371" t="s">
        <v>1228</v>
      </c>
      <c r="B184" s="368" t="s">
        <v>209</v>
      </c>
      <c r="C184" s="368" t="s">
        <v>1236</v>
      </c>
      <c r="D184" t="s">
        <v>1237</v>
      </c>
      <c r="E184" s="172">
        <v>30000</v>
      </c>
      <c r="Q184" s="383"/>
      <c r="R184" s="386" t="s">
        <v>221</v>
      </c>
      <c r="S184" s="386" t="s">
        <v>3352</v>
      </c>
      <c r="T184" s="386" t="s">
        <v>3</v>
      </c>
      <c r="U184" s="387">
        <v>0</v>
      </c>
      <c r="V184" s="383"/>
      <c r="W184" s="383"/>
      <c r="X184" s="383"/>
      <c r="Y184" s="384"/>
      <c r="Z184" s="179"/>
    </row>
    <row r="185" spans="1:26" ht="15">
      <c r="A185" s="371" t="s">
        <v>1228</v>
      </c>
      <c r="B185" s="368" t="s">
        <v>209</v>
      </c>
      <c r="C185" s="368" t="s">
        <v>5777</v>
      </c>
      <c r="D185" t="s">
        <v>5778</v>
      </c>
      <c r="E185" s="172">
        <v>0</v>
      </c>
      <c r="Q185" s="383"/>
      <c r="R185" s="386" t="s">
        <v>221</v>
      </c>
      <c r="S185" s="386" t="s">
        <v>3352</v>
      </c>
      <c r="T185" s="386" t="s">
        <v>3</v>
      </c>
      <c r="U185" s="387">
        <v>0</v>
      </c>
      <c r="V185" s="383"/>
      <c r="W185" s="383"/>
      <c r="X185" s="383"/>
      <c r="Y185" s="384"/>
      <c r="Z185" s="179"/>
    </row>
    <row r="186" spans="1:26" ht="15">
      <c r="A186" s="371" t="s">
        <v>1228</v>
      </c>
      <c r="B186" s="368" t="s">
        <v>209</v>
      </c>
      <c r="C186" s="368" t="s">
        <v>2479</v>
      </c>
      <c r="D186" t="s">
        <v>2480</v>
      </c>
      <c r="E186" s="172">
        <v>14400655.35</v>
      </c>
      <c r="Q186" s="383"/>
      <c r="R186" s="386" t="s">
        <v>221</v>
      </c>
      <c r="S186" s="386" t="s">
        <v>3352</v>
      </c>
      <c r="T186" s="386" t="s">
        <v>3</v>
      </c>
      <c r="U186" s="387">
        <v>0</v>
      </c>
      <c r="V186" s="383"/>
      <c r="W186" s="383"/>
      <c r="X186" s="383"/>
      <c r="Y186" s="384"/>
      <c r="Z186" s="179"/>
    </row>
    <row r="187" spans="1:26" ht="15">
      <c r="A187" s="371" t="s">
        <v>1228</v>
      </c>
      <c r="B187" s="368" t="s">
        <v>209</v>
      </c>
      <c r="C187" s="368" t="s">
        <v>5779</v>
      </c>
      <c r="D187" t="s">
        <v>5780</v>
      </c>
      <c r="E187" s="172">
        <v>0</v>
      </c>
      <c r="Q187" s="383"/>
      <c r="R187" s="386" t="s">
        <v>221</v>
      </c>
      <c r="S187" s="386" t="s">
        <v>3352</v>
      </c>
      <c r="T187" s="386" t="s">
        <v>3</v>
      </c>
      <c r="U187" s="388">
        <v>-22908.58</v>
      </c>
      <c r="V187" s="383"/>
      <c r="W187" s="383"/>
      <c r="X187" s="383"/>
      <c r="Y187" s="384"/>
      <c r="Z187" s="179"/>
    </row>
    <row r="188" spans="1:26" ht="15">
      <c r="A188" s="371" t="s">
        <v>1228</v>
      </c>
      <c r="B188" s="368" t="s">
        <v>209</v>
      </c>
      <c r="C188" s="368" t="s">
        <v>1238</v>
      </c>
      <c r="D188" t="s">
        <v>1239</v>
      </c>
      <c r="E188" s="172">
        <v>521786.52</v>
      </c>
      <c r="Q188" s="383"/>
      <c r="R188" s="386" t="s">
        <v>221</v>
      </c>
      <c r="S188" s="386" t="s">
        <v>3352</v>
      </c>
      <c r="T188" s="386" t="s">
        <v>3</v>
      </c>
      <c r="U188" s="388">
        <v>-301.63</v>
      </c>
      <c r="V188" s="383"/>
      <c r="W188" s="383"/>
      <c r="X188" s="383"/>
      <c r="Y188" s="384"/>
      <c r="Z188" s="179"/>
    </row>
    <row r="189" spans="1:26" ht="15">
      <c r="A189" s="371" t="s">
        <v>1228</v>
      </c>
      <c r="B189" s="368" t="s">
        <v>209</v>
      </c>
      <c r="C189" s="368" t="s">
        <v>3356</v>
      </c>
      <c r="D189" t="s">
        <v>3357</v>
      </c>
      <c r="E189" s="172">
        <v>98092.24</v>
      </c>
      <c r="Q189" s="383"/>
      <c r="R189" s="386" t="s">
        <v>221</v>
      </c>
      <c r="S189" s="386" t="s">
        <v>3352</v>
      </c>
      <c r="T189" s="386" t="s">
        <v>3</v>
      </c>
      <c r="U189" s="388">
        <v>-37693.01</v>
      </c>
      <c r="V189" s="383"/>
      <c r="W189" s="383"/>
      <c r="X189" s="383"/>
      <c r="Y189" s="384"/>
      <c r="Z189" s="179"/>
    </row>
    <row r="190" spans="1:26" ht="15">
      <c r="A190" s="371" t="s">
        <v>1228</v>
      </c>
      <c r="B190" s="368" t="s">
        <v>209</v>
      </c>
      <c r="C190" s="368" t="s">
        <v>1240</v>
      </c>
      <c r="D190" t="s">
        <v>1241</v>
      </c>
      <c r="E190" s="172">
        <v>1850614.98</v>
      </c>
      <c r="Q190" s="383"/>
      <c r="R190" s="386" t="s">
        <v>221</v>
      </c>
      <c r="S190" s="386" t="s">
        <v>3352</v>
      </c>
      <c r="T190" s="386" t="s">
        <v>3</v>
      </c>
      <c r="U190" s="388">
        <v>-4800.8900000000003</v>
      </c>
      <c r="V190" s="383"/>
      <c r="W190" s="383"/>
      <c r="X190" s="383"/>
      <c r="Y190" s="384"/>
      <c r="Z190" s="179"/>
    </row>
    <row r="191" spans="1:26" ht="15">
      <c r="A191" s="371" t="s">
        <v>1228</v>
      </c>
      <c r="B191" s="368" t="s">
        <v>209</v>
      </c>
      <c r="C191" s="368" t="s">
        <v>5781</v>
      </c>
      <c r="D191" t="s">
        <v>5782</v>
      </c>
      <c r="E191" s="172">
        <v>0</v>
      </c>
      <c r="Q191" s="383"/>
      <c r="R191" s="386" t="s">
        <v>221</v>
      </c>
      <c r="S191" s="386" t="s">
        <v>3352</v>
      </c>
      <c r="T191" s="386" t="s">
        <v>3</v>
      </c>
      <c r="U191" s="388">
        <v>-1405.64</v>
      </c>
      <c r="V191" s="383"/>
      <c r="W191" s="383"/>
      <c r="X191" s="383"/>
      <c r="Y191" s="384"/>
      <c r="Z191" s="179"/>
    </row>
    <row r="192" spans="1:26" ht="15">
      <c r="A192" s="371" t="s">
        <v>1228</v>
      </c>
      <c r="B192" s="368" t="s">
        <v>209</v>
      </c>
      <c r="C192" s="368" t="s">
        <v>5783</v>
      </c>
      <c r="D192" t="s">
        <v>3359</v>
      </c>
      <c r="E192" s="172">
        <v>0</v>
      </c>
      <c r="Q192" s="383"/>
      <c r="R192" s="386" t="s">
        <v>221</v>
      </c>
      <c r="S192" s="386" t="s">
        <v>3352</v>
      </c>
      <c r="T192" s="386" t="s">
        <v>3</v>
      </c>
      <c r="U192" s="388">
        <v>-1002.73</v>
      </c>
      <c r="V192" s="383"/>
      <c r="W192" s="383"/>
      <c r="X192" s="383"/>
      <c r="Y192" s="384"/>
      <c r="Z192" s="179"/>
    </row>
    <row r="193" spans="1:26" ht="15">
      <c r="A193" s="371" t="s">
        <v>1228</v>
      </c>
      <c r="B193" s="368" t="s">
        <v>209</v>
      </c>
      <c r="C193" s="368" t="s">
        <v>3358</v>
      </c>
      <c r="D193" t="s">
        <v>3359</v>
      </c>
      <c r="E193" s="172">
        <v>242947.92</v>
      </c>
      <c r="Q193" s="383"/>
      <c r="R193" s="386" t="s">
        <v>221</v>
      </c>
      <c r="S193" s="386" t="s">
        <v>3352</v>
      </c>
      <c r="T193" s="386" t="s">
        <v>3</v>
      </c>
      <c r="U193" s="388">
        <v>-1363.42</v>
      </c>
      <c r="V193" s="383"/>
      <c r="W193" s="383"/>
      <c r="X193" s="383"/>
      <c r="Y193" s="384"/>
      <c r="Z193" s="179"/>
    </row>
    <row r="194" spans="1:26" ht="15">
      <c r="A194" s="371" t="s">
        <v>1228</v>
      </c>
      <c r="B194" s="368" t="s">
        <v>209</v>
      </c>
      <c r="C194" s="368" t="s">
        <v>5784</v>
      </c>
      <c r="D194" t="s">
        <v>5785</v>
      </c>
      <c r="E194" s="172">
        <v>0</v>
      </c>
      <c r="Q194" s="383"/>
      <c r="R194" s="386" t="s">
        <v>221</v>
      </c>
      <c r="S194" s="386" t="s">
        <v>3352</v>
      </c>
      <c r="T194" s="386" t="s">
        <v>3</v>
      </c>
      <c r="U194" s="388">
        <v>-6315.83</v>
      </c>
      <c r="V194" s="383"/>
      <c r="W194" s="383"/>
      <c r="X194" s="383"/>
      <c r="Y194" s="384"/>
      <c r="Z194" s="179"/>
    </row>
    <row r="195" spans="1:26" ht="15">
      <c r="A195" s="371" t="s">
        <v>1228</v>
      </c>
      <c r="B195" s="368" t="s">
        <v>209</v>
      </c>
      <c r="C195" s="368" t="s">
        <v>1242</v>
      </c>
      <c r="D195" t="s">
        <v>1243</v>
      </c>
      <c r="E195" s="172">
        <v>-521786.52</v>
      </c>
      <c r="Q195" s="383"/>
      <c r="R195" s="386" t="s">
        <v>221</v>
      </c>
      <c r="S195" s="386" t="s">
        <v>3352</v>
      </c>
      <c r="T195" s="386" t="s">
        <v>3</v>
      </c>
      <c r="U195" s="388">
        <v>-4624.22</v>
      </c>
      <c r="V195" s="383"/>
      <c r="W195" s="383"/>
      <c r="X195" s="383"/>
      <c r="Y195" s="384"/>
      <c r="Z195" s="179"/>
    </row>
    <row r="196" spans="1:26" ht="15">
      <c r="A196" s="371" t="s">
        <v>1228</v>
      </c>
      <c r="B196" s="368" t="s">
        <v>209</v>
      </c>
      <c r="C196" s="368" t="s">
        <v>5786</v>
      </c>
      <c r="D196" t="s">
        <v>5787</v>
      </c>
      <c r="E196" s="172">
        <v>0</v>
      </c>
      <c r="Q196" s="383"/>
      <c r="R196" s="386" t="s">
        <v>221</v>
      </c>
      <c r="S196" s="386" t="s">
        <v>3352</v>
      </c>
      <c r="T196" s="386" t="s">
        <v>3</v>
      </c>
      <c r="U196" s="388">
        <v>-63653.57</v>
      </c>
      <c r="V196" s="383"/>
      <c r="W196" s="383"/>
      <c r="X196" s="383"/>
      <c r="Y196" s="384"/>
      <c r="Z196" s="179"/>
    </row>
    <row r="197" spans="1:26" ht="15">
      <c r="A197" s="369" t="s">
        <v>1228</v>
      </c>
      <c r="B197" s="368" t="s">
        <v>209</v>
      </c>
      <c r="C197" s="368" t="s">
        <v>1244</v>
      </c>
      <c r="D197" t="s">
        <v>1245</v>
      </c>
      <c r="E197" s="172">
        <v>123038.05</v>
      </c>
      <c r="Q197" s="383"/>
      <c r="R197" s="386" t="s">
        <v>221</v>
      </c>
      <c r="S197" s="386" t="s">
        <v>3352</v>
      </c>
      <c r="T197" s="386" t="s">
        <v>3</v>
      </c>
      <c r="U197" s="388">
        <v>-6814.05</v>
      </c>
      <c r="V197" s="383"/>
      <c r="W197" s="383"/>
      <c r="X197" s="383"/>
      <c r="Y197" s="384"/>
      <c r="Z197" s="179"/>
    </row>
    <row r="198" spans="1:26" ht="15">
      <c r="A198" s="371" t="s">
        <v>873</v>
      </c>
      <c r="B198" s="368" t="s">
        <v>209</v>
      </c>
      <c r="C198" s="368" t="s">
        <v>5788</v>
      </c>
      <c r="D198" t="s">
        <v>5789</v>
      </c>
      <c r="E198" s="172">
        <v>0</v>
      </c>
      <c r="Q198" s="383"/>
      <c r="R198" s="386" t="s">
        <v>221</v>
      </c>
      <c r="S198" s="386" t="s">
        <v>3352</v>
      </c>
      <c r="T198" s="386" t="s">
        <v>3</v>
      </c>
      <c r="U198" s="388">
        <v>-132786.82</v>
      </c>
      <c r="V198" s="383"/>
      <c r="W198" s="383"/>
      <c r="X198" s="383"/>
      <c r="Y198" s="384"/>
      <c r="Z198" s="179"/>
    </row>
    <row r="199" spans="1:26" ht="15">
      <c r="A199" s="371" t="s">
        <v>873</v>
      </c>
      <c r="B199" s="368" t="s">
        <v>209</v>
      </c>
      <c r="C199" s="368" t="s">
        <v>5790</v>
      </c>
      <c r="D199" t="s">
        <v>5791</v>
      </c>
      <c r="E199" s="172">
        <v>0</v>
      </c>
      <c r="Q199" s="383"/>
      <c r="R199" s="386" t="s">
        <v>221</v>
      </c>
      <c r="S199" s="386" t="s">
        <v>3352</v>
      </c>
      <c r="T199" s="386" t="s">
        <v>3</v>
      </c>
      <c r="U199" s="388">
        <v>-6924.77</v>
      </c>
      <c r="V199" s="383"/>
      <c r="W199" s="383"/>
      <c r="X199" s="383"/>
      <c r="Y199" s="384"/>
      <c r="Z199" s="179"/>
    </row>
    <row r="200" spans="1:26" ht="15">
      <c r="A200" s="371" t="s">
        <v>873</v>
      </c>
      <c r="B200" s="368" t="s">
        <v>209</v>
      </c>
      <c r="C200" s="368" t="s">
        <v>2907</v>
      </c>
      <c r="D200" t="s">
        <v>2908</v>
      </c>
      <c r="E200" s="172">
        <v>1622007.04</v>
      </c>
      <c r="Q200" s="383"/>
      <c r="R200" s="386" t="s">
        <v>221</v>
      </c>
      <c r="S200" s="386" t="s">
        <v>3352</v>
      </c>
      <c r="T200" s="386" t="s">
        <v>3</v>
      </c>
      <c r="U200" s="387">
        <v>0</v>
      </c>
      <c r="V200" s="383"/>
      <c r="W200" s="383"/>
      <c r="X200" s="383"/>
      <c r="Y200" s="384"/>
      <c r="Z200" s="179"/>
    </row>
    <row r="201" spans="1:26" ht="15">
      <c r="A201" s="371" t="s">
        <v>873</v>
      </c>
      <c r="B201" s="368" t="s">
        <v>209</v>
      </c>
      <c r="C201" s="368" t="s">
        <v>5792</v>
      </c>
      <c r="D201" t="s">
        <v>2916</v>
      </c>
      <c r="E201" s="172">
        <v>0</v>
      </c>
      <c r="Q201" s="383"/>
      <c r="R201" s="386" t="s">
        <v>221</v>
      </c>
      <c r="S201" s="386" t="s">
        <v>3352</v>
      </c>
      <c r="T201" s="386" t="s">
        <v>3</v>
      </c>
      <c r="U201" s="388">
        <v>-31232.41</v>
      </c>
      <c r="V201" s="383"/>
      <c r="W201" s="383"/>
      <c r="X201" s="383"/>
      <c r="Y201" s="384"/>
      <c r="Z201" s="179"/>
    </row>
    <row r="202" spans="1:26" ht="15">
      <c r="A202" s="371" t="s">
        <v>873</v>
      </c>
      <c r="B202" s="368" t="s">
        <v>209</v>
      </c>
      <c r="C202" s="368" t="s">
        <v>2909</v>
      </c>
      <c r="D202" t="s">
        <v>2910</v>
      </c>
      <c r="E202" s="172">
        <v>-274.35000000000002</v>
      </c>
      <c r="Q202" s="383"/>
      <c r="R202" s="386" t="s">
        <v>221</v>
      </c>
      <c r="S202" s="386" t="s">
        <v>3352</v>
      </c>
      <c r="T202" s="386" t="s">
        <v>3</v>
      </c>
      <c r="U202" s="388">
        <v>-4101.59</v>
      </c>
      <c r="V202" s="383"/>
      <c r="W202" s="383"/>
      <c r="X202" s="383"/>
      <c r="Y202" s="384"/>
      <c r="Z202" s="179"/>
    </row>
    <row r="203" spans="1:26" ht="15">
      <c r="A203" s="371" t="s">
        <v>873</v>
      </c>
      <c r="B203" s="368" t="s">
        <v>209</v>
      </c>
      <c r="C203" s="368" t="s">
        <v>5793</v>
      </c>
      <c r="D203" t="s">
        <v>5794</v>
      </c>
      <c r="E203" s="172">
        <v>0</v>
      </c>
      <c r="Q203" s="383"/>
      <c r="R203" s="386" t="s">
        <v>221</v>
      </c>
      <c r="S203" s="386" t="s">
        <v>3352</v>
      </c>
      <c r="T203" s="386" t="s">
        <v>3</v>
      </c>
      <c r="U203" s="388">
        <v>-2876.74</v>
      </c>
      <c r="V203" s="383"/>
      <c r="W203" s="383"/>
      <c r="X203" s="383"/>
      <c r="Y203" s="384"/>
      <c r="Z203" s="179"/>
    </row>
    <row r="204" spans="1:26" ht="15">
      <c r="A204" s="371" t="s">
        <v>873</v>
      </c>
      <c r="B204" s="368" t="s">
        <v>209</v>
      </c>
      <c r="C204" s="368" t="s">
        <v>5795</v>
      </c>
      <c r="D204" t="s">
        <v>5796</v>
      </c>
      <c r="E204" s="172">
        <v>0</v>
      </c>
      <c r="Q204" s="383"/>
      <c r="R204" s="386" t="s">
        <v>221</v>
      </c>
      <c r="S204" s="386" t="s">
        <v>3352</v>
      </c>
      <c r="T204" s="386" t="s">
        <v>3</v>
      </c>
      <c r="U204" s="387">
        <v>0</v>
      </c>
      <c r="V204" s="383"/>
      <c r="W204" s="383"/>
      <c r="X204" s="383"/>
      <c r="Y204" s="384"/>
      <c r="Z204" s="179"/>
    </row>
    <row r="205" spans="1:26" ht="15">
      <c r="A205" s="371" t="s">
        <v>873</v>
      </c>
      <c r="B205" s="368" t="s">
        <v>209</v>
      </c>
      <c r="C205" s="368" t="s">
        <v>5797</v>
      </c>
      <c r="D205" t="s">
        <v>5798</v>
      </c>
      <c r="E205" s="172">
        <v>0</v>
      </c>
      <c r="Q205" s="383"/>
      <c r="R205" s="386" t="s">
        <v>221</v>
      </c>
      <c r="S205" s="386" t="s">
        <v>3352</v>
      </c>
      <c r="T205" s="386" t="s">
        <v>3</v>
      </c>
      <c r="U205" s="388">
        <v>-6349.55</v>
      </c>
      <c r="V205" s="383"/>
      <c r="W205" s="383"/>
      <c r="X205" s="383"/>
      <c r="Y205" s="384"/>
      <c r="Z205" s="179"/>
    </row>
    <row r="206" spans="1:26" ht="15">
      <c r="A206" s="371" t="s">
        <v>873</v>
      </c>
      <c r="B206" s="368" t="s">
        <v>209</v>
      </c>
      <c r="C206" s="368" t="s">
        <v>5799</v>
      </c>
      <c r="D206" t="s">
        <v>5800</v>
      </c>
      <c r="E206" s="172">
        <v>0</v>
      </c>
      <c r="Q206" s="383"/>
      <c r="R206" s="386" t="s">
        <v>221</v>
      </c>
      <c r="S206" s="386" t="s">
        <v>3352</v>
      </c>
      <c r="T206" s="386" t="s">
        <v>3</v>
      </c>
      <c r="U206" s="388">
        <v>-15999.11</v>
      </c>
      <c r="V206" s="383"/>
      <c r="W206" s="383"/>
      <c r="X206" s="383"/>
      <c r="Y206" s="384"/>
      <c r="Z206" s="179"/>
    </row>
    <row r="207" spans="1:26" ht="15">
      <c r="A207" s="371" t="s">
        <v>873</v>
      </c>
      <c r="B207" s="368" t="s">
        <v>209</v>
      </c>
      <c r="C207" s="368" t="s">
        <v>5801</v>
      </c>
      <c r="D207" t="s">
        <v>5802</v>
      </c>
      <c r="E207" s="172">
        <v>0</v>
      </c>
      <c r="Q207" s="383"/>
      <c r="R207" s="386" t="s">
        <v>221</v>
      </c>
      <c r="S207" s="386" t="s">
        <v>3352</v>
      </c>
      <c r="T207" s="386" t="s">
        <v>3</v>
      </c>
      <c r="U207" s="388">
        <v>-5020.1400000000003</v>
      </c>
      <c r="V207" s="383"/>
      <c r="W207" s="383"/>
      <c r="X207" s="383"/>
      <c r="Y207" s="384"/>
      <c r="Z207" s="179"/>
    </row>
    <row r="208" spans="1:26" ht="15">
      <c r="A208" s="371" t="s">
        <v>873</v>
      </c>
      <c r="B208" s="368" t="s">
        <v>209</v>
      </c>
      <c r="C208" s="368" t="s">
        <v>2911</v>
      </c>
      <c r="D208" t="s">
        <v>2912</v>
      </c>
      <c r="E208" s="172">
        <v>1913.86</v>
      </c>
      <c r="Q208" s="383"/>
      <c r="R208" s="386" t="s">
        <v>221</v>
      </c>
      <c r="S208" s="386" t="s">
        <v>3352</v>
      </c>
      <c r="T208" s="386" t="s">
        <v>3</v>
      </c>
      <c r="U208" s="388">
        <v>-1737.13</v>
      </c>
      <c r="V208" s="383"/>
      <c r="W208" s="383"/>
      <c r="X208" s="383"/>
      <c r="Y208" s="384"/>
      <c r="Z208" s="179"/>
    </row>
    <row r="209" spans="1:26" ht="15">
      <c r="A209" s="371" t="s">
        <v>873</v>
      </c>
      <c r="B209" s="368" t="s">
        <v>209</v>
      </c>
      <c r="C209" s="368" t="s">
        <v>5803</v>
      </c>
      <c r="D209" t="s">
        <v>5804</v>
      </c>
      <c r="E209" s="172">
        <v>0</v>
      </c>
      <c r="Q209" s="383"/>
      <c r="R209" s="386" t="s">
        <v>221</v>
      </c>
      <c r="S209" s="386" t="s">
        <v>3352</v>
      </c>
      <c r="T209" s="386" t="s">
        <v>3</v>
      </c>
      <c r="U209" s="388">
        <v>-3126.05</v>
      </c>
      <c r="V209" s="383"/>
      <c r="W209" s="383"/>
      <c r="X209" s="383"/>
      <c r="Y209" s="384"/>
      <c r="Z209" s="179"/>
    </row>
    <row r="210" spans="1:26" ht="15">
      <c r="A210" s="371" t="s">
        <v>873</v>
      </c>
      <c r="B210" s="368" t="s">
        <v>209</v>
      </c>
      <c r="C210" s="368" t="s">
        <v>2913</v>
      </c>
      <c r="D210" t="s">
        <v>2914</v>
      </c>
      <c r="E210" s="172">
        <v>50000</v>
      </c>
      <c r="Q210" s="383"/>
      <c r="R210" s="386" t="s">
        <v>221</v>
      </c>
      <c r="S210" s="386" t="s">
        <v>3352</v>
      </c>
      <c r="T210" s="386" t="s">
        <v>3</v>
      </c>
      <c r="U210" s="388">
        <v>-3393.37</v>
      </c>
      <c r="V210" s="383"/>
      <c r="W210" s="383"/>
      <c r="X210" s="383"/>
      <c r="Y210" s="384"/>
      <c r="Z210" s="179"/>
    </row>
    <row r="211" spans="1:26" ht="15">
      <c r="A211" s="371" t="s">
        <v>873</v>
      </c>
      <c r="B211" s="368" t="s">
        <v>209</v>
      </c>
      <c r="C211" s="368" t="s">
        <v>2915</v>
      </c>
      <c r="D211" t="s">
        <v>2916</v>
      </c>
      <c r="E211" s="172">
        <v>-24475021.239999998</v>
      </c>
      <c r="Q211" s="383"/>
      <c r="R211" s="386" t="s">
        <v>8940</v>
      </c>
      <c r="S211" s="386" t="s">
        <v>3352</v>
      </c>
      <c r="T211" s="386" t="s">
        <v>3</v>
      </c>
      <c r="U211" s="387">
        <v>0</v>
      </c>
      <c r="V211" s="383"/>
      <c r="W211" s="383"/>
      <c r="X211" s="383"/>
      <c r="Y211" s="384"/>
      <c r="Z211" s="179"/>
    </row>
    <row r="212" spans="1:26" ht="15">
      <c r="A212" s="371" t="s">
        <v>873</v>
      </c>
      <c r="B212" s="368" t="s">
        <v>209</v>
      </c>
      <c r="C212" s="368" t="s">
        <v>5805</v>
      </c>
      <c r="D212" t="s">
        <v>5806</v>
      </c>
      <c r="E212" s="172">
        <v>0</v>
      </c>
      <c r="Q212" s="383"/>
      <c r="R212" s="386" t="s">
        <v>221</v>
      </c>
      <c r="S212" s="386" t="s">
        <v>3352</v>
      </c>
      <c r="T212" s="386" t="s">
        <v>3</v>
      </c>
      <c r="U212" s="387">
        <v>0</v>
      </c>
      <c r="V212" s="383"/>
      <c r="W212" s="383"/>
      <c r="X212" s="383"/>
      <c r="Y212" s="384"/>
      <c r="Z212" s="179"/>
    </row>
    <row r="213" spans="1:26" ht="15">
      <c r="A213" s="371" t="s">
        <v>873</v>
      </c>
      <c r="B213" s="368" t="s">
        <v>209</v>
      </c>
      <c r="C213" s="368" t="s">
        <v>2917</v>
      </c>
      <c r="D213" t="s">
        <v>2918</v>
      </c>
      <c r="E213" s="172">
        <v>-12532845.380000001</v>
      </c>
      <c r="Q213" s="383"/>
      <c r="R213" s="386" t="s">
        <v>221</v>
      </c>
      <c r="S213" s="386" t="s">
        <v>3352</v>
      </c>
      <c r="T213" s="386" t="s">
        <v>3</v>
      </c>
      <c r="U213" s="388">
        <v>-5559.81</v>
      </c>
      <c r="V213" s="383"/>
      <c r="W213" s="383"/>
      <c r="X213" s="383"/>
      <c r="Y213" s="384"/>
      <c r="Z213" s="179"/>
    </row>
    <row r="214" spans="1:26" ht="15">
      <c r="A214" s="371" t="s">
        <v>873</v>
      </c>
      <c r="B214" s="368" t="s">
        <v>209</v>
      </c>
      <c r="C214" s="368" t="s">
        <v>5807</v>
      </c>
      <c r="D214" t="s">
        <v>5808</v>
      </c>
      <c r="E214" s="172">
        <v>0</v>
      </c>
      <c r="Q214" s="383"/>
      <c r="R214" s="386" t="s">
        <v>221</v>
      </c>
      <c r="S214" s="386" t="s">
        <v>3352</v>
      </c>
      <c r="T214" s="386" t="s">
        <v>3</v>
      </c>
      <c r="U214" s="388">
        <v>-2719.48</v>
      </c>
      <c r="V214" s="383"/>
      <c r="W214" s="383"/>
      <c r="X214" s="383"/>
      <c r="Y214" s="384"/>
      <c r="Z214" s="179"/>
    </row>
    <row r="215" spans="1:26" ht="15">
      <c r="A215" s="371" t="s">
        <v>873</v>
      </c>
      <c r="B215" s="368" t="s">
        <v>209</v>
      </c>
      <c r="C215" s="368" t="s">
        <v>5809</v>
      </c>
      <c r="D215" t="s">
        <v>5810</v>
      </c>
      <c r="E215" s="172">
        <v>0</v>
      </c>
      <c r="Q215" s="383"/>
      <c r="R215" s="386" t="s">
        <v>221</v>
      </c>
      <c r="S215" s="386" t="s">
        <v>3352</v>
      </c>
      <c r="T215" s="386" t="s">
        <v>3</v>
      </c>
      <c r="U215" s="388">
        <v>-4576.34</v>
      </c>
      <c r="V215" s="383"/>
      <c r="W215" s="383"/>
      <c r="X215" s="383"/>
      <c r="Y215" s="384"/>
      <c r="Z215" s="179"/>
    </row>
    <row r="216" spans="1:26" ht="15">
      <c r="A216" s="371" t="s">
        <v>873</v>
      </c>
      <c r="B216" s="368" t="s">
        <v>209</v>
      </c>
      <c r="C216" s="368" t="s">
        <v>5811</v>
      </c>
      <c r="D216" t="s">
        <v>5812</v>
      </c>
      <c r="E216" s="172">
        <v>0</v>
      </c>
      <c r="Q216" s="383"/>
      <c r="R216" s="386" t="s">
        <v>221</v>
      </c>
      <c r="S216" s="386" t="s">
        <v>3352</v>
      </c>
      <c r="T216" s="386" t="s">
        <v>3</v>
      </c>
      <c r="U216" s="388">
        <v>-31780.49</v>
      </c>
      <c r="V216" s="383"/>
      <c r="W216" s="383"/>
      <c r="X216" s="383"/>
      <c r="Y216" s="384"/>
      <c r="Z216" s="179"/>
    </row>
    <row r="217" spans="1:26" ht="15">
      <c r="A217" s="371" t="s">
        <v>873</v>
      </c>
      <c r="B217" s="368" t="s">
        <v>209</v>
      </c>
      <c r="C217" s="368" t="s">
        <v>5813</v>
      </c>
      <c r="D217" t="s">
        <v>5814</v>
      </c>
      <c r="E217" s="172">
        <v>0</v>
      </c>
      <c r="Q217" s="383"/>
      <c r="R217" s="386" t="s">
        <v>221</v>
      </c>
      <c r="S217" s="386" t="s">
        <v>3352</v>
      </c>
      <c r="T217" s="386" t="s">
        <v>3</v>
      </c>
      <c r="U217" s="388">
        <v>-2768.39</v>
      </c>
      <c r="V217" s="383"/>
      <c r="W217" s="383"/>
      <c r="X217" s="383"/>
      <c r="Y217" s="384"/>
      <c r="Z217" s="179"/>
    </row>
    <row r="218" spans="1:26" ht="15">
      <c r="A218" s="371" t="s">
        <v>873</v>
      </c>
      <c r="B218" s="368" t="s">
        <v>209</v>
      </c>
      <c r="C218" s="368" t="s">
        <v>5815</v>
      </c>
      <c r="D218" t="s">
        <v>5816</v>
      </c>
      <c r="E218" s="172">
        <v>0</v>
      </c>
      <c r="Q218" s="383"/>
      <c r="R218" s="386" t="s">
        <v>221</v>
      </c>
      <c r="S218" s="386" t="s">
        <v>3352</v>
      </c>
      <c r="T218" s="386" t="s">
        <v>3</v>
      </c>
      <c r="U218" s="388">
        <v>-3091.99</v>
      </c>
      <c r="V218" s="383"/>
      <c r="W218" s="383"/>
      <c r="X218" s="383"/>
      <c r="Y218" s="384"/>
      <c r="Z218" s="179"/>
    </row>
    <row r="219" spans="1:26" ht="15">
      <c r="A219" s="371" t="s">
        <v>873</v>
      </c>
      <c r="B219" s="368" t="s">
        <v>209</v>
      </c>
      <c r="C219" s="368" t="s">
        <v>5817</v>
      </c>
      <c r="D219" t="s">
        <v>5818</v>
      </c>
      <c r="E219" s="172">
        <v>0</v>
      </c>
      <c r="Q219" s="383"/>
      <c r="R219" s="386" t="s">
        <v>221</v>
      </c>
      <c r="S219" s="386" t="s">
        <v>3352</v>
      </c>
      <c r="T219" s="386" t="s">
        <v>3</v>
      </c>
      <c r="U219" s="388">
        <v>-2362.1799999999998</v>
      </c>
      <c r="V219" s="383"/>
      <c r="W219" s="383"/>
      <c r="X219" s="383"/>
      <c r="Y219" s="384"/>
      <c r="Z219" s="179"/>
    </row>
    <row r="220" spans="1:26" ht="15">
      <c r="A220" s="371" t="s">
        <v>873</v>
      </c>
      <c r="B220" s="368" t="s">
        <v>209</v>
      </c>
      <c r="C220" s="368" t="s">
        <v>5819</v>
      </c>
      <c r="D220" t="s">
        <v>5820</v>
      </c>
      <c r="E220" s="172">
        <v>0</v>
      </c>
      <c r="Q220" s="383"/>
      <c r="R220" s="386" t="s">
        <v>221</v>
      </c>
      <c r="S220" s="386" t="s">
        <v>3352</v>
      </c>
      <c r="T220" s="386" t="s">
        <v>3</v>
      </c>
      <c r="U220" s="388">
        <v>-14832.71</v>
      </c>
      <c r="V220" s="383"/>
      <c r="W220" s="383"/>
      <c r="X220" s="383"/>
      <c r="Y220" s="384"/>
      <c r="Z220" s="179"/>
    </row>
    <row r="221" spans="1:26" ht="15">
      <c r="A221" s="371" t="s">
        <v>873</v>
      </c>
      <c r="B221" s="368" t="s">
        <v>209</v>
      </c>
      <c r="C221" s="368" t="s">
        <v>5821</v>
      </c>
      <c r="D221" t="s">
        <v>5822</v>
      </c>
      <c r="E221" s="172">
        <v>0</v>
      </c>
      <c r="Q221" s="383"/>
      <c r="R221" s="386" t="s">
        <v>221</v>
      </c>
      <c r="S221" s="386" t="s">
        <v>3352</v>
      </c>
      <c r="T221" s="386" t="s">
        <v>3</v>
      </c>
      <c r="U221" s="388">
        <v>-2116.81</v>
      </c>
      <c r="V221" s="383"/>
      <c r="W221" s="383"/>
      <c r="X221" s="383"/>
      <c r="Y221" s="384"/>
      <c r="Z221" s="179"/>
    </row>
    <row r="222" spans="1:26" ht="15">
      <c r="A222" s="371" t="s">
        <v>873</v>
      </c>
      <c r="B222" s="368" t="s">
        <v>209</v>
      </c>
      <c r="C222" s="368" t="s">
        <v>2919</v>
      </c>
      <c r="D222" t="s">
        <v>2920</v>
      </c>
      <c r="E222" s="172">
        <v>-38381.410000000003</v>
      </c>
      <c r="Q222" s="383"/>
      <c r="R222" s="386" t="s">
        <v>221</v>
      </c>
      <c r="S222" s="386" t="s">
        <v>3352</v>
      </c>
      <c r="T222" s="386" t="s">
        <v>3</v>
      </c>
      <c r="U222" s="388">
        <v>-35233.050000000003</v>
      </c>
      <c r="V222" s="383"/>
      <c r="W222" s="383"/>
      <c r="X222" s="383"/>
      <c r="Y222" s="384"/>
      <c r="Z222" s="179"/>
    </row>
    <row r="223" spans="1:26" ht="15">
      <c r="A223" s="371" t="s">
        <v>873</v>
      </c>
      <c r="B223" s="368" t="s">
        <v>209</v>
      </c>
      <c r="C223" s="368" t="s">
        <v>5823</v>
      </c>
      <c r="D223" t="s">
        <v>5824</v>
      </c>
      <c r="E223" s="172">
        <v>0</v>
      </c>
      <c r="Q223" s="383"/>
      <c r="R223" s="386" t="s">
        <v>221</v>
      </c>
      <c r="S223" s="386" t="s">
        <v>3352</v>
      </c>
      <c r="T223" s="386" t="s">
        <v>3</v>
      </c>
      <c r="U223" s="388">
        <v>-230460.38</v>
      </c>
      <c r="V223" s="383"/>
      <c r="W223" s="383"/>
      <c r="X223" s="383"/>
      <c r="Y223" s="384"/>
      <c r="Z223" s="179"/>
    </row>
    <row r="224" spans="1:26" ht="15">
      <c r="A224" s="371" t="s">
        <v>873</v>
      </c>
      <c r="B224" s="368" t="s">
        <v>209</v>
      </c>
      <c r="C224" s="368" t="s">
        <v>5825</v>
      </c>
      <c r="D224" t="s">
        <v>5826</v>
      </c>
      <c r="E224" s="172">
        <v>0</v>
      </c>
      <c r="Q224" s="383"/>
      <c r="R224" s="386" t="s">
        <v>221</v>
      </c>
      <c r="S224" s="386" t="s">
        <v>3352</v>
      </c>
      <c r="T224" s="386" t="s">
        <v>3</v>
      </c>
      <c r="U224" s="388">
        <v>-1949.02</v>
      </c>
      <c r="V224" s="383"/>
      <c r="W224" s="383"/>
      <c r="X224" s="383"/>
      <c r="Y224" s="384"/>
      <c r="Z224" s="179"/>
    </row>
    <row r="225" spans="1:26" ht="15">
      <c r="A225" s="371" t="s">
        <v>873</v>
      </c>
      <c r="B225" s="368" t="s">
        <v>209</v>
      </c>
      <c r="C225" s="368" t="s">
        <v>2921</v>
      </c>
      <c r="D225" t="s">
        <v>2914</v>
      </c>
      <c r="E225" s="172">
        <v>745721.7</v>
      </c>
      <c r="Q225" s="383"/>
      <c r="R225" s="386" t="s">
        <v>221</v>
      </c>
      <c r="S225" s="386" t="s">
        <v>3352</v>
      </c>
      <c r="T225" s="386" t="s">
        <v>3</v>
      </c>
      <c r="U225" s="388">
        <v>-1221.78</v>
      </c>
      <c r="V225" s="383"/>
      <c r="W225" s="383"/>
      <c r="X225" s="383"/>
      <c r="Y225" s="384"/>
      <c r="Z225" s="179"/>
    </row>
    <row r="226" spans="1:26" ht="15">
      <c r="A226" s="371" t="s">
        <v>873</v>
      </c>
      <c r="B226" s="368" t="s">
        <v>209</v>
      </c>
      <c r="C226" s="368" t="s">
        <v>2922</v>
      </c>
      <c r="D226" t="s">
        <v>2923</v>
      </c>
      <c r="E226" s="172">
        <v>-616641.55000000005</v>
      </c>
      <c r="Q226" s="383"/>
      <c r="R226" s="386" t="s">
        <v>221</v>
      </c>
      <c r="S226" s="386" t="s">
        <v>3352</v>
      </c>
      <c r="T226" s="386" t="s">
        <v>3</v>
      </c>
      <c r="U226" s="388">
        <v>-5159.6899999999996</v>
      </c>
      <c r="V226" s="383"/>
      <c r="W226" s="383"/>
      <c r="X226" s="383"/>
      <c r="Y226" s="384"/>
      <c r="Z226" s="179"/>
    </row>
    <row r="227" spans="1:26" ht="15">
      <c r="A227" s="371" t="s">
        <v>873</v>
      </c>
      <c r="B227" s="368" t="s">
        <v>209</v>
      </c>
      <c r="C227" s="368" t="s">
        <v>5827</v>
      </c>
      <c r="D227" t="s">
        <v>2925</v>
      </c>
      <c r="E227" s="172">
        <v>0</v>
      </c>
      <c r="Q227" s="383"/>
      <c r="R227" s="386" t="s">
        <v>221</v>
      </c>
      <c r="S227" s="386" t="s">
        <v>3352</v>
      </c>
      <c r="T227" s="386" t="s">
        <v>3</v>
      </c>
      <c r="U227" s="388">
        <v>-1761.76</v>
      </c>
      <c r="V227" s="383"/>
      <c r="W227" s="383"/>
      <c r="X227" s="383"/>
      <c r="Y227" s="384"/>
      <c r="Z227" s="179"/>
    </row>
    <row r="228" spans="1:26" ht="15">
      <c r="A228" s="371" t="s">
        <v>873</v>
      </c>
      <c r="B228" s="368" t="s">
        <v>209</v>
      </c>
      <c r="C228" s="368" t="s">
        <v>2924</v>
      </c>
      <c r="D228" t="s">
        <v>2925</v>
      </c>
      <c r="E228" s="172">
        <v>-56141.78</v>
      </c>
      <c r="Q228" s="383"/>
      <c r="R228" s="386" t="s">
        <v>221</v>
      </c>
      <c r="S228" s="386" t="s">
        <v>3352</v>
      </c>
      <c r="T228" s="386" t="s">
        <v>3</v>
      </c>
      <c r="U228" s="388">
        <v>-725.16</v>
      </c>
      <c r="V228" s="383"/>
      <c r="W228" s="383"/>
      <c r="X228" s="383"/>
      <c r="Y228" s="384"/>
      <c r="Z228" s="179"/>
    </row>
    <row r="229" spans="1:26" ht="15">
      <c r="A229" s="371" t="s">
        <v>873</v>
      </c>
      <c r="B229" s="368" t="s">
        <v>209</v>
      </c>
      <c r="C229" s="368" t="s">
        <v>5828</v>
      </c>
      <c r="D229" t="s">
        <v>5829</v>
      </c>
      <c r="E229" s="172">
        <v>10473.36</v>
      </c>
      <c r="Q229" s="383"/>
      <c r="R229" s="386" t="s">
        <v>221</v>
      </c>
      <c r="S229" s="386" t="s">
        <v>3352</v>
      </c>
      <c r="T229" s="386" t="s">
        <v>3</v>
      </c>
      <c r="U229" s="388">
        <v>-11298.09</v>
      </c>
      <c r="V229" s="383"/>
      <c r="W229" s="383"/>
      <c r="X229" s="383"/>
      <c r="Y229" s="384"/>
      <c r="Z229" s="179"/>
    </row>
    <row r="230" spans="1:26" ht="15">
      <c r="A230" s="371" t="s">
        <v>873</v>
      </c>
      <c r="B230" s="368" t="s">
        <v>209</v>
      </c>
      <c r="C230" s="368" t="s">
        <v>5830</v>
      </c>
      <c r="D230" t="s">
        <v>5831</v>
      </c>
      <c r="E230" s="172">
        <v>0</v>
      </c>
      <c r="Q230" s="383"/>
      <c r="R230" s="386" t="s">
        <v>221</v>
      </c>
      <c r="S230" s="386" t="s">
        <v>3352</v>
      </c>
      <c r="T230" s="386" t="s">
        <v>3</v>
      </c>
      <c r="U230" s="388">
        <v>-22186.959999999999</v>
      </c>
      <c r="V230" s="383"/>
      <c r="W230" s="383"/>
      <c r="X230" s="383"/>
      <c r="Y230" s="384"/>
      <c r="Z230" s="179"/>
    </row>
    <row r="231" spans="1:26" ht="15">
      <c r="A231" s="371" t="s">
        <v>873</v>
      </c>
      <c r="B231" s="368" t="s">
        <v>209</v>
      </c>
      <c r="C231" s="368" t="s">
        <v>5832</v>
      </c>
      <c r="D231" t="s">
        <v>5833</v>
      </c>
      <c r="E231" s="172">
        <v>0</v>
      </c>
      <c r="Q231" s="383"/>
      <c r="R231" s="386" t="s">
        <v>221</v>
      </c>
      <c r="S231" s="386" t="s">
        <v>3352</v>
      </c>
      <c r="T231" s="386" t="s">
        <v>3</v>
      </c>
      <c r="U231" s="388">
        <v>-8247.2099999999991</v>
      </c>
      <c r="V231" s="383"/>
      <c r="W231" s="383"/>
      <c r="X231" s="383"/>
      <c r="Y231" s="384"/>
      <c r="Z231" s="179"/>
    </row>
    <row r="232" spans="1:26" ht="15">
      <c r="A232" s="371" t="s">
        <v>873</v>
      </c>
      <c r="B232" s="368" t="s">
        <v>209</v>
      </c>
      <c r="C232" s="368" t="s">
        <v>5834</v>
      </c>
      <c r="D232" t="s">
        <v>5835</v>
      </c>
      <c r="E232" s="172">
        <v>0</v>
      </c>
      <c r="Q232" s="383"/>
      <c r="R232" s="386" t="s">
        <v>221</v>
      </c>
      <c r="S232" s="386" t="s">
        <v>3352</v>
      </c>
      <c r="T232" s="386" t="s">
        <v>3</v>
      </c>
      <c r="U232" s="388">
        <v>-10297.129999999999</v>
      </c>
      <c r="V232" s="383"/>
      <c r="W232" s="383"/>
      <c r="X232" s="383"/>
      <c r="Y232" s="384"/>
      <c r="Z232" s="179"/>
    </row>
    <row r="233" spans="1:26" ht="15">
      <c r="A233" s="371" t="s">
        <v>873</v>
      </c>
      <c r="B233" s="368" t="s">
        <v>209</v>
      </c>
      <c r="C233" s="368" t="s">
        <v>5836</v>
      </c>
      <c r="D233" t="s">
        <v>5837</v>
      </c>
      <c r="E233" s="172">
        <v>0</v>
      </c>
      <c r="Q233" s="383"/>
      <c r="R233" s="386" t="s">
        <v>221</v>
      </c>
      <c r="S233" s="386" t="s">
        <v>3352</v>
      </c>
      <c r="T233" s="386" t="s">
        <v>3</v>
      </c>
      <c r="U233" s="388">
        <v>20.89</v>
      </c>
      <c r="V233" s="383"/>
      <c r="W233" s="383"/>
      <c r="X233" s="383"/>
      <c r="Y233" s="384"/>
      <c r="Z233" s="179"/>
    </row>
    <row r="234" spans="1:26" ht="15">
      <c r="A234" s="371" t="s">
        <v>873</v>
      </c>
      <c r="B234" s="368" t="s">
        <v>209</v>
      </c>
      <c r="C234" s="368" t="s">
        <v>5838</v>
      </c>
      <c r="D234" t="s">
        <v>5839</v>
      </c>
      <c r="E234" s="172">
        <v>0</v>
      </c>
      <c r="Q234" s="383"/>
      <c r="R234" s="386" t="s">
        <v>221</v>
      </c>
      <c r="S234" s="386" t="s">
        <v>3352</v>
      </c>
      <c r="T234" s="386" t="s">
        <v>3</v>
      </c>
      <c r="U234" s="388">
        <v>-2574.0100000000002</v>
      </c>
      <c r="V234" s="383"/>
      <c r="W234" s="383"/>
      <c r="X234" s="383"/>
      <c r="Y234" s="384"/>
      <c r="Z234" s="179"/>
    </row>
    <row r="235" spans="1:26" ht="15">
      <c r="A235" s="371" t="s">
        <v>873</v>
      </c>
      <c r="B235" s="368" t="s">
        <v>209</v>
      </c>
      <c r="C235" s="368" t="s">
        <v>5840</v>
      </c>
      <c r="D235" t="s">
        <v>5841</v>
      </c>
      <c r="E235" s="172">
        <v>-139026.01</v>
      </c>
      <c r="Q235" s="383"/>
      <c r="R235" s="386" t="s">
        <v>221</v>
      </c>
      <c r="S235" s="386" t="s">
        <v>3352</v>
      </c>
      <c r="T235" s="386" t="s">
        <v>3</v>
      </c>
      <c r="U235" s="388">
        <v>-15073.93</v>
      </c>
      <c r="V235" s="383"/>
      <c r="W235" s="383"/>
      <c r="X235" s="383"/>
      <c r="Y235" s="384"/>
      <c r="Z235" s="179"/>
    </row>
    <row r="236" spans="1:26" ht="15">
      <c r="A236" s="371" t="s">
        <v>873</v>
      </c>
      <c r="B236" s="368" t="s">
        <v>209</v>
      </c>
      <c r="C236" s="368" t="s">
        <v>2926</v>
      </c>
      <c r="D236" t="s">
        <v>2927</v>
      </c>
      <c r="E236" s="172">
        <v>5602602.1600000001</v>
      </c>
      <c r="Q236" s="383"/>
      <c r="R236" s="386" t="s">
        <v>221</v>
      </c>
      <c r="S236" s="386" t="s">
        <v>3352</v>
      </c>
      <c r="T236" s="386" t="s">
        <v>3</v>
      </c>
      <c r="U236" s="388">
        <v>-17357.73</v>
      </c>
      <c r="V236" s="383"/>
      <c r="W236" s="383"/>
      <c r="X236" s="383"/>
      <c r="Y236" s="384"/>
      <c r="Z236" s="179"/>
    </row>
    <row r="237" spans="1:26" ht="15">
      <c r="A237" s="371" t="s">
        <v>873</v>
      </c>
      <c r="B237" s="368" t="s">
        <v>209</v>
      </c>
      <c r="C237" s="368" t="s">
        <v>5842</v>
      </c>
      <c r="D237" t="s">
        <v>5843</v>
      </c>
      <c r="E237" s="172">
        <v>81110</v>
      </c>
      <c r="Q237" s="383"/>
      <c r="R237" s="386" t="s">
        <v>221</v>
      </c>
      <c r="S237" s="386" t="s">
        <v>3352</v>
      </c>
      <c r="T237" s="386" t="s">
        <v>3</v>
      </c>
      <c r="U237" s="388">
        <v>-45302.87</v>
      </c>
      <c r="V237" s="383"/>
      <c r="W237" s="383"/>
      <c r="X237" s="383"/>
      <c r="Y237" s="384"/>
      <c r="Z237" s="179"/>
    </row>
    <row r="238" spans="1:26" ht="15">
      <c r="A238" s="371" t="s">
        <v>873</v>
      </c>
      <c r="B238" s="368" t="s">
        <v>209</v>
      </c>
      <c r="C238" s="368" t="s">
        <v>5844</v>
      </c>
      <c r="D238" t="s">
        <v>5845</v>
      </c>
      <c r="E238" s="172">
        <v>0</v>
      </c>
      <c r="Q238" s="383"/>
      <c r="R238" s="386" t="s">
        <v>221</v>
      </c>
      <c r="S238" s="386" t="s">
        <v>3352</v>
      </c>
      <c r="T238" s="386" t="s">
        <v>3</v>
      </c>
      <c r="U238" s="388">
        <v>-14272.56</v>
      </c>
      <c r="V238" s="383"/>
      <c r="W238" s="383"/>
      <c r="X238" s="383"/>
      <c r="Y238" s="384"/>
      <c r="Z238" s="179"/>
    </row>
    <row r="239" spans="1:26" ht="15">
      <c r="A239" s="371" t="s">
        <v>873</v>
      </c>
      <c r="B239" s="368" t="s">
        <v>209</v>
      </c>
      <c r="C239" s="368" t="s">
        <v>5846</v>
      </c>
      <c r="D239" t="s">
        <v>5847</v>
      </c>
      <c r="E239" s="172">
        <v>0</v>
      </c>
      <c r="Q239" s="383"/>
      <c r="R239" s="386" t="s">
        <v>221</v>
      </c>
      <c r="S239" s="386" t="s">
        <v>3352</v>
      </c>
      <c r="T239" s="386" t="s">
        <v>3</v>
      </c>
      <c r="U239" s="388">
        <v>-1939.84</v>
      </c>
      <c r="V239" s="383"/>
      <c r="W239" s="383"/>
      <c r="X239" s="383"/>
      <c r="Y239" s="384"/>
      <c r="Z239" s="179"/>
    </row>
    <row r="240" spans="1:26" ht="15">
      <c r="A240" s="371" t="s">
        <v>873</v>
      </c>
      <c r="B240" s="368" t="s">
        <v>209</v>
      </c>
      <c r="C240" s="368" t="s">
        <v>5848</v>
      </c>
      <c r="D240" t="s">
        <v>5849</v>
      </c>
      <c r="E240" s="172">
        <v>0</v>
      </c>
      <c r="Q240" s="383"/>
      <c r="R240" s="386" t="s">
        <v>221</v>
      </c>
      <c r="S240" s="386" t="s">
        <v>3352</v>
      </c>
      <c r="T240" s="386" t="s">
        <v>3</v>
      </c>
      <c r="U240" s="388">
        <v>-5006.8500000000004</v>
      </c>
      <c r="V240" s="383"/>
      <c r="W240" s="383"/>
      <c r="X240" s="383"/>
      <c r="Y240" s="384"/>
      <c r="Z240" s="179"/>
    </row>
    <row r="241" spans="1:26" ht="15">
      <c r="A241" s="371" t="s">
        <v>873</v>
      </c>
      <c r="B241" s="368" t="s">
        <v>209</v>
      </c>
      <c r="C241" s="368" t="s">
        <v>2928</v>
      </c>
      <c r="D241" t="s">
        <v>2929</v>
      </c>
      <c r="E241" s="172">
        <v>-729.11</v>
      </c>
      <c r="Q241" s="383"/>
      <c r="R241" s="386" t="s">
        <v>221</v>
      </c>
      <c r="S241" s="386" t="s">
        <v>3352</v>
      </c>
      <c r="T241" s="386" t="s">
        <v>3</v>
      </c>
      <c r="U241" s="388">
        <v>-6068.4</v>
      </c>
      <c r="V241" s="383"/>
      <c r="W241" s="383"/>
      <c r="X241" s="383"/>
      <c r="Y241" s="384"/>
      <c r="Z241" s="179"/>
    </row>
    <row r="242" spans="1:26" ht="15">
      <c r="A242" s="371" t="s">
        <v>873</v>
      </c>
      <c r="B242" s="368" t="s">
        <v>209</v>
      </c>
      <c r="C242" s="368" t="s">
        <v>5850</v>
      </c>
      <c r="D242" t="s">
        <v>5851</v>
      </c>
      <c r="E242" s="172">
        <v>0</v>
      </c>
      <c r="Q242" s="383"/>
      <c r="R242" s="386" t="s">
        <v>221</v>
      </c>
      <c r="S242" s="386" t="s">
        <v>3352</v>
      </c>
      <c r="T242" s="386" t="s">
        <v>3</v>
      </c>
      <c r="U242" s="388">
        <v>-9911.65</v>
      </c>
      <c r="V242" s="383"/>
      <c r="W242" s="383"/>
      <c r="X242" s="383"/>
      <c r="Y242" s="384"/>
      <c r="Z242" s="179"/>
    </row>
    <row r="243" spans="1:26" ht="15">
      <c r="A243" s="371" t="s">
        <v>873</v>
      </c>
      <c r="B243" s="368" t="s">
        <v>209</v>
      </c>
      <c r="C243" s="368" t="s">
        <v>5852</v>
      </c>
      <c r="D243" t="s">
        <v>5853</v>
      </c>
      <c r="E243" s="172">
        <v>0</v>
      </c>
      <c r="Q243" s="383"/>
      <c r="R243" s="386" t="s">
        <v>221</v>
      </c>
      <c r="S243" s="386" t="s">
        <v>3352</v>
      </c>
      <c r="T243" s="386" t="s">
        <v>3</v>
      </c>
      <c r="U243" s="388">
        <v>-5487.19</v>
      </c>
      <c r="V243" s="383"/>
      <c r="W243" s="383"/>
      <c r="X243" s="383"/>
      <c r="Y243" s="384"/>
      <c r="Z243" s="179"/>
    </row>
    <row r="244" spans="1:26" ht="15">
      <c r="A244" s="371" t="s">
        <v>873</v>
      </c>
      <c r="B244" s="368" t="s">
        <v>209</v>
      </c>
      <c r="C244" s="368" t="s">
        <v>5854</v>
      </c>
      <c r="D244" t="s">
        <v>5855</v>
      </c>
      <c r="E244" s="172">
        <v>0</v>
      </c>
      <c r="Q244" s="383"/>
      <c r="R244" s="386" t="s">
        <v>221</v>
      </c>
      <c r="S244" s="386" t="s">
        <v>3352</v>
      </c>
      <c r="T244" s="386" t="s">
        <v>3</v>
      </c>
      <c r="U244" s="388">
        <v>-13478.38</v>
      </c>
      <c r="V244" s="383"/>
      <c r="W244" s="383"/>
      <c r="X244" s="383"/>
      <c r="Y244" s="384"/>
      <c r="Z244" s="179"/>
    </row>
    <row r="245" spans="1:26" ht="15">
      <c r="A245" s="371" t="s">
        <v>873</v>
      </c>
      <c r="B245" s="368" t="s">
        <v>209</v>
      </c>
      <c r="C245" s="368" t="s">
        <v>5856</v>
      </c>
      <c r="D245" t="s">
        <v>5857</v>
      </c>
      <c r="E245" s="172">
        <v>0</v>
      </c>
      <c r="Q245" s="383"/>
      <c r="R245" s="386" t="s">
        <v>221</v>
      </c>
      <c r="S245" s="386" t="s">
        <v>3352</v>
      </c>
      <c r="T245" s="386" t="s">
        <v>3</v>
      </c>
      <c r="U245" s="388">
        <v>-1628.75</v>
      </c>
      <c r="V245" s="383"/>
      <c r="W245" s="383"/>
      <c r="X245" s="383"/>
      <c r="Y245" s="384"/>
      <c r="Z245" s="179"/>
    </row>
    <row r="246" spans="1:26" ht="15">
      <c r="A246" s="371" t="s">
        <v>873</v>
      </c>
      <c r="B246" s="368" t="s">
        <v>209</v>
      </c>
      <c r="C246" s="368" t="s">
        <v>5858</v>
      </c>
      <c r="D246" t="s">
        <v>5859</v>
      </c>
      <c r="E246" s="172">
        <v>0</v>
      </c>
      <c r="Q246" s="383"/>
      <c r="R246" s="386" t="s">
        <v>221</v>
      </c>
      <c r="S246" s="386" t="s">
        <v>3352</v>
      </c>
      <c r="T246" s="386" t="s">
        <v>3</v>
      </c>
      <c r="U246" s="388">
        <v>-7183.12</v>
      </c>
      <c r="V246" s="383"/>
      <c r="W246" s="383"/>
      <c r="X246" s="383"/>
      <c r="Y246" s="384"/>
      <c r="Z246" s="179"/>
    </row>
    <row r="247" spans="1:26" ht="15">
      <c r="A247" s="371" t="s">
        <v>873</v>
      </c>
      <c r="B247" s="368" t="s">
        <v>209</v>
      </c>
      <c r="C247" s="368" t="s">
        <v>5860</v>
      </c>
      <c r="D247" t="s">
        <v>5861</v>
      </c>
      <c r="E247" s="172">
        <v>0</v>
      </c>
      <c r="Q247" s="383"/>
      <c r="R247" s="386" t="s">
        <v>221</v>
      </c>
      <c r="S247" s="386" t="s">
        <v>3352</v>
      </c>
      <c r="T247" s="386" t="s">
        <v>3</v>
      </c>
      <c r="U247" s="388">
        <v>-7853.2</v>
      </c>
      <c r="V247" s="383"/>
      <c r="W247" s="383"/>
      <c r="X247" s="383"/>
      <c r="Y247" s="384"/>
      <c r="Z247" s="179"/>
    </row>
    <row r="248" spans="1:26" ht="15">
      <c r="A248" s="371" t="s">
        <v>873</v>
      </c>
      <c r="B248" s="368" t="s">
        <v>209</v>
      </c>
      <c r="C248" s="368" t="s">
        <v>5862</v>
      </c>
      <c r="D248" t="s">
        <v>5863</v>
      </c>
      <c r="E248" s="172">
        <v>0</v>
      </c>
      <c r="Q248" s="383"/>
      <c r="R248" s="386" t="s">
        <v>221</v>
      </c>
      <c r="S248" s="386" t="s">
        <v>3352</v>
      </c>
      <c r="T248" s="386" t="s">
        <v>3</v>
      </c>
      <c r="U248" s="388">
        <v>-4247.68</v>
      </c>
      <c r="V248" s="383"/>
      <c r="W248" s="383"/>
      <c r="X248" s="383"/>
      <c r="Y248" s="384"/>
      <c r="Z248" s="179"/>
    </row>
    <row r="249" spans="1:26" ht="15">
      <c r="A249" s="371" t="s">
        <v>873</v>
      </c>
      <c r="B249" s="368" t="s">
        <v>209</v>
      </c>
      <c r="C249" s="368" t="s">
        <v>5864</v>
      </c>
      <c r="D249" t="s">
        <v>5865</v>
      </c>
      <c r="E249" s="172">
        <v>0</v>
      </c>
      <c r="Q249" s="383"/>
      <c r="R249" s="386" t="s">
        <v>221</v>
      </c>
      <c r="S249" s="386" t="s">
        <v>3352</v>
      </c>
      <c r="T249" s="386" t="s">
        <v>3</v>
      </c>
      <c r="U249" s="387">
        <v>0</v>
      </c>
      <c r="V249" s="383"/>
      <c r="W249" s="383"/>
      <c r="X249" s="383"/>
      <c r="Y249" s="384"/>
      <c r="Z249" s="179"/>
    </row>
    <row r="250" spans="1:26" ht="15">
      <c r="A250" s="371" t="s">
        <v>873</v>
      </c>
      <c r="B250" s="368" t="s">
        <v>209</v>
      </c>
      <c r="C250" s="368" t="s">
        <v>5866</v>
      </c>
      <c r="D250" t="s">
        <v>5867</v>
      </c>
      <c r="E250" s="172">
        <v>0</v>
      </c>
      <c r="Q250" s="383"/>
      <c r="R250" s="386" t="s">
        <v>221</v>
      </c>
      <c r="S250" s="386" t="s">
        <v>3352</v>
      </c>
      <c r="T250" s="386" t="s">
        <v>3</v>
      </c>
      <c r="U250" s="387">
        <v>0</v>
      </c>
      <c r="V250" s="383"/>
      <c r="W250" s="383"/>
      <c r="X250" s="383"/>
      <c r="Y250" s="384"/>
      <c r="Z250" s="179"/>
    </row>
    <row r="251" spans="1:26" ht="15">
      <c r="A251" s="371" t="s">
        <v>873</v>
      </c>
      <c r="B251" s="368" t="s">
        <v>209</v>
      </c>
      <c r="C251" s="368" t="s">
        <v>5868</v>
      </c>
      <c r="D251" t="s">
        <v>5869</v>
      </c>
      <c r="E251" s="172">
        <v>0</v>
      </c>
      <c r="Q251" s="383"/>
      <c r="R251" s="386" t="s">
        <v>221</v>
      </c>
      <c r="S251" s="386" t="s">
        <v>3352</v>
      </c>
      <c r="T251" s="386" t="s">
        <v>3</v>
      </c>
      <c r="U251" s="387">
        <v>0</v>
      </c>
      <c r="V251" s="383"/>
      <c r="W251" s="383"/>
      <c r="X251" s="383"/>
      <c r="Y251" s="384"/>
      <c r="Z251" s="179"/>
    </row>
    <row r="252" spans="1:26" ht="15">
      <c r="A252" s="371" t="s">
        <v>873</v>
      </c>
      <c r="B252" s="368" t="s">
        <v>209</v>
      </c>
      <c r="C252" s="368" t="s">
        <v>5870</v>
      </c>
      <c r="D252" t="s">
        <v>5871</v>
      </c>
      <c r="E252" s="172">
        <v>0</v>
      </c>
      <c r="Q252" s="383"/>
      <c r="R252" s="386" t="s">
        <v>221</v>
      </c>
      <c r="S252" s="386" t="s">
        <v>3352</v>
      </c>
      <c r="T252" s="386" t="s">
        <v>3</v>
      </c>
      <c r="U252" s="387">
        <v>0</v>
      </c>
      <c r="V252" s="383"/>
      <c r="W252" s="383"/>
      <c r="X252" s="383"/>
      <c r="Y252" s="384"/>
      <c r="Z252" s="179"/>
    </row>
    <row r="253" spans="1:26" ht="15">
      <c r="A253" s="371" t="s">
        <v>873</v>
      </c>
      <c r="B253" s="368" t="s">
        <v>209</v>
      </c>
      <c r="C253" s="368" t="s">
        <v>5872</v>
      </c>
      <c r="D253" t="s">
        <v>5873</v>
      </c>
      <c r="E253" s="172">
        <v>0</v>
      </c>
      <c r="Q253" s="383"/>
      <c r="R253" s="386" t="s">
        <v>221</v>
      </c>
      <c r="S253" s="386" t="s">
        <v>3352</v>
      </c>
      <c r="T253" s="386" t="s">
        <v>3</v>
      </c>
      <c r="U253" s="387">
        <v>0</v>
      </c>
      <c r="V253" s="383"/>
      <c r="W253" s="383"/>
      <c r="X253" s="383"/>
      <c r="Y253" s="384"/>
      <c r="Z253" s="179"/>
    </row>
    <row r="254" spans="1:26" ht="15">
      <c r="A254" s="371" t="s">
        <v>873</v>
      </c>
      <c r="B254" s="368" t="s">
        <v>209</v>
      </c>
      <c r="C254" s="368" t="s">
        <v>5874</v>
      </c>
      <c r="D254" t="s">
        <v>5875</v>
      </c>
      <c r="E254" s="172">
        <v>0</v>
      </c>
      <c r="Q254" s="383"/>
      <c r="R254" s="386" t="s">
        <v>221</v>
      </c>
      <c r="S254" s="386" t="s">
        <v>3352</v>
      </c>
      <c r="T254" s="386" t="s">
        <v>3</v>
      </c>
      <c r="U254" s="387">
        <v>0</v>
      </c>
      <c r="V254" s="383"/>
      <c r="W254" s="383"/>
      <c r="X254" s="383"/>
      <c r="Y254" s="384"/>
      <c r="Z254" s="179"/>
    </row>
    <row r="255" spans="1:26" ht="15">
      <c r="A255" s="371" t="s">
        <v>873</v>
      </c>
      <c r="B255" s="368" t="s">
        <v>209</v>
      </c>
      <c r="C255" s="368" t="s">
        <v>5876</v>
      </c>
      <c r="D255" t="s">
        <v>5877</v>
      </c>
      <c r="E255" s="172">
        <v>0</v>
      </c>
      <c r="Q255" s="383"/>
      <c r="R255" s="386" t="s">
        <v>221</v>
      </c>
      <c r="S255" s="386" t="s">
        <v>3352</v>
      </c>
      <c r="T255" s="386" t="s">
        <v>3</v>
      </c>
      <c r="U255" s="387">
        <v>0</v>
      </c>
      <c r="V255" s="383"/>
      <c r="W255" s="383"/>
      <c r="X255" s="383"/>
      <c r="Y255" s="384"/>
      <c r="Z255" s="179"/>
    </row>
    <row r="256" spans="1:26" ht="15">
      <c r="A256" s="371" t="s">
        <v>873</v>
      </c>
      <c r="B256" s="368" t="s">
        <v>209</v>
      </c>
      <c r="C256" s="368" t="s">
        <v>5878</v>
      </c>
      <c r="D256" t="s">
        <v>5879</v>
      </c>
      <c r="E256" s="172">
        <v>0</v>
      </c>
      <c r="Q256" s="383"/>
      <c r="R256" s="386" t="s">
        <v>221</v>
      </c>
      <c r="S256" s="386" t="s">
        <v>3352</v>
      </c>
      <c r="T256" s="386" t="s">
        <v>3</v>
      </c>
      <c r="U256" s="387">
        <v>0</v>
      </c>
      <c r="V256" s="383"/>
      <c r="W256" s="383"/>
      <c r="X256" s="383"/>
      <c r="Y256" s="384"/>
      <c r="Z256" s="179"/>
    </row>
    <row r="257" spans="1:26" ht="15">
      <c r="A257" s="371" t="s">
        <v>873</v>
      </c>
      <c r="B257" s="368" t="s">
        <v>209</v>
      </c>
      <c r="C257" s="368" t="s">
        <v>2930</v>
      </c>
      <c r="D257" t="s">
        <v>2931</v>
      </c>
      <c r="E257" s="172">
        <v>-35507.65</v>
      </c>
      <c r="Q257" s="383"/>
      <c r="R257" s="386" t="s">
        <v>221</v>
      </c>
      <c r="S257" s="386" t="s">
        <v>3352</v>
      </c>
      <c r="T257" s="386" t="s">
        <v>3</v>
      </c>
      <c r="U257" s="387">
        <v>0</v>
      </c>
      <c r="V257" s="383"/>
      <c r="W257" s="383"/>
      <c r="X257" s="383"/>
      <c r="Y257" s="384"/>
      <c r="Z257" s="179"/>
    </row>
    <row r="258" spans="1:26" ht="15">
      <c r="A258" s="371" t="s">
        <v>873</v>
      </c>
      <c r="B258" s="368" t="s">
        <v>209</v>
      </c>
      <c r="C258" s="368" t="s">
        <v>5880</v>
      </c>
      <c r="D258" t="s">
        <v>5881</v>
      </c>
      <c r="E258" s="172">
        <v>0</v>
      </c>
      <c r="Q258" s="383"/>
      <c r="R258" s="386" t="s">
        <v>221</v>
      </c>
      <c r="S258" s="386" t="s">
        <v>3352</v>
      </c>
      <c r="T258" s="386" t="s">
        <v>3</v>
      </c>
      <c r="U258" s="387">
        <v>0</v>
      </c>
      <c r="V258" s="383"/>
      <c r="W258" s="383"/>
      <c r="X258" s="383"/>
      <c r="Y258" s="384"/>
      <c r="Z258" s="179"/>
    </row>
    <row r="259" spans="1:26" ht="15">
      <c r="A259" s="371" t="s">
        <v>873</v>
      </c>
      <c r="B259" s="368" t="s">
        <v>209</v>
      </c>
      <c r="C259" s="368" t="s">
        <v>5882</v>
      </c>
      <c r="D259" t="s">
        <v>5883</v>
      </c>
      <c r="E259" s="172">
        <v>0</v>
      </c>
      <c r="Q259" s="383"/>
      <c r="R259" s="386" t="s">
        <v>221</v>
      </c>
      <c r="S259" s="386" t="s">
        <v>3352</v>
      </c>
      <c r="T259" s="386" t="s">
        <v>3</v>
      </c>
      <c r="U259" s="387">
        <v>0</v>
      </c>
      <c r="V259" s="383"/>
      <c r="W259" s="383"/>
      <c r="X259" s="383"/>
      <c r="Y259" s="384"/>
      <c r="Z259" s="179"/>
    </row>
    <row r="260" spans="1:26" ht="15">
      <c r="A260" s="371" t="s">
        <v>873</v>
      </c>
      <c r="B260" s="368" t="s">
        <v>209</v>
      </c>
      <c r="C260" s="368" t="s">
        <v>5884</v>
      </c>
      <c r="D260" t="s">
        <v>5885</v>
      </c>
      <c r="E260" s="172">
        <v>0</v>
      </c>
      <c r="Q260" s="383"/>
      <c r="R260" s="386" t="s">
        <v>221</v>
      </c>
      <c r="S260" s="386" t="s">
        <v>3352</v>
      </c>
      <c r="T260" s="386" t="s">
        <v>3</v>
      </c>
      <c r="U260" s="387">
        <v>0</v>
      </c>
      <c r="V260" s="383"/>
      <c r="W260" s="383"/>
      <c r="X260" s="383"/>
      <c r="Y260" s="384"/>
      <c r="Z260" s="179"/>
    </row>
    <row r="261" spans="1:26" ht="15">
      <c r="A261" s="371" t="s">
        <v>873</v>
      </c>
      <c r="B261" s="368" t="s">
        <v>209</v>
      </c>
      <c r="C261" s="368" t="s">
        <v>5886</v>
      </c>
      <c r="D261" t="s">
        <v>5887</v>
      </c>
      <c r="E261" s="172">
        <v>0</v>
      </c>
      <c r="Q261" s="383"/>
      <c r="R261" s="386" t="s">
        <v>221</v>
      </c>
      <c r="S261" s="386" t="s">
        <v>3352</v>
      </c>
      <c r="T261" s="386" t="s">
        <v>3</v>
      </c>
      <c r="U261" s="387">
        <v>0</v>
      </c>
      <c r="V261" s="383"/>
      <c r="W261" s="383"/>
      <c r="X261" s="383"/>
      <c r="Y261" s="384"/>
      <c r="Z261" s="179"/>
    </row>
    <row r="262" spans="1:26" ht="15">
      <c r="A262" s="371" t="s">
        <v>873</v>
      </c>
      <c r="B262" s="368" t="s">
        <v>209</v>
      </c>
      <c r="C262" s="368" t="s">
        <v>5888</v>
      </c>
      <c r="D262" t="s">
        <v>5889</v>
      </c>
      <c r="E262" s="172">
        <v>0</v>
      </c>
      <c r="Q262" s="383"/>
      <c r="R262" s="386" t="s">
        <v>221</v>
      </c>
      <c r="S262" s="386" t="s">
        <v>3352</v>
      </c>
      <c r="T262" s="386" t="s">
        <v>3</v>
      </c>
      <c r="U262" s="387">
        <v>0</v>
      </c>
      <c r="V262" s="383"/>
      <c r="W262" s="383"/>
      <c r="X262" s="383"/>
      <c r="Y262" s="384"/>
      <c r="Z262" s="179"/>
    </row>
    <row r="263" spans="1:26" ht="15">
      <c r="A263" s="371" t="s">
        <v>873</v>
      </c>
      <c r="B263" s="368" t="s">
        <v>209</v>
      </c>
      <c r="C263" s="368" t="s">
        <v>5890</v>
      </c>
      <c r="D263" t="s">
        <v>5891</v>
      </c>
      <c r="E263" s="172">
        <v>0</v>
      </c>
      <c r="Q263" s="383"/>
      <c r="R263" s="386" t="s">
        <v>221</v>
      </c>
      <c r="S263" s="386" t="s">
        <v>3352</v>
      </c>
      <c r="T263" s="386" t="s">
        <v>3</v>
      </c>
      <c r="U263" s="387">
        <v>0</v>
      </c>
      <c r="V263" s="383"/>
      <c r="W263" s="383"/>
      <c r="X263" s="383"/>
      <c r="Y263" s="384"/>
      <c r="Z263" s="179"/>
    </row>
    <row r="264" spans="1:26" ht="15">
      <c r="A264" s="371" t="s">
        <v>873</v>
      </c>
      <c r="B264" s="368" t="s">
        <v>209</v>
      </c>
      <c r="C264" s="368" t="s">
        <v>5892</v>
      </c>
      <c r="D264" t="s">
        <v>5893</v>
      </c>
      <c r="E264" s="172">
        <v>0</v>
      </c>
      <c r="Q264" s="383"/>
      <c r="R264" s="386" t="s">
        <v>221</v>
      </c>
      <c r="S264" s="386" t="s">
        <v>3352</v>
      </c>
      <c r="T264" s="386" t="s">
        <v>3</v>
      </c>
      <c r="U264" s="387">
        <v>0</v>
      </c>
      <c r="V264" s="383"/>
      <c r="W264" s="383"/>
      <c r="X264" s="383"/>
      <c r="Y264" s="384"/>
      <c r="Z264" s="179"/>
    </row>
    <row r="265" spans="1:26" ht="15">
      <c r="A265" s="371" t="s">
        <v>873</v>
      </c>
      <c r="B265" s="368" t="s">
        <v>209</v>
      </c>
      <c r="C265" s="368" t="s">
        <v>5894</v>
      </c>
      <c r="D265" t="s">
        <v>5895</v>
      </c>
      <c r="E265" s="172">
        <v>0</v>
      </c>
      <c r="Q265" s="383"/>
      <c r="R265" s="386" t="s">
        <v>221</v>
      </c>
      <c r="S265" s="386" t="s">
        <v>3352</v>
      </c>
      <c r="T265" s="386" t="s">
        <v>3</v>
      </c>
      <c r="U265" s="387">
        <v>0</v>
      </c>
      <c r="V265" s="383"/>
      <c r="W265" s="383"/>
      <c r="X265" s="383"/>
      <c r="Y265" s="384"/>
      <c r="Z265" s="179"/>
    </row>
    <row r="266" spans="1:26" ht="15">
      <c r="A266" s="371" t="s">
        <v>873</v>
      </c>
      <c r="B266" s="368" t="s">
        <v>209</v>
      </c>
      <c r="C266" s="368" t="s">
        <v>5896</v>
      </c>
      <c r="D266" t="s">
        <v>5895</v>
      </c>
      <c r="E266" s="172">
        <v>0</v>
      </c>
      <c r="Q266" s="383"/>
      <c r="R266" s="386" t="s">
        <v>221</v>
      </c>
      <c r="S266" s="386" t="s">
        <v>3352</v>
      </c>
      <c r="T266" s="386" t="s">
        <v>3</v>
      </c>
      <c r="U266" s="387">
        <v>0</v>
      </c>
      <c r="V266" s="383"/>
      <c r="W266" s="383"/>
      <c r="X266" s="383"/>
      <c r="Y266" s="384"/>
      <c r="Z266" s="179"/>
    </row>
    <row r="267" spans="1:26" ht="15">
      <c r="A267" s="371" t="s">
        <v>873</v>
      </c>
      <c r="B267" s="368" t="s">
        <v>209</v>
      </c>
      <c r="C267" s="368" t="s">
        <v>5897</v>
      </c>
      <c r="D267" t="s">
        <v>5898</v>
      </c>
      <c r="E267" s="172">
        <v>0</v>
      </c>
      <c r="Q267" s="383"/>
      <c r="R267" s="386" t="s">
        <v>221</v>
      </c>
      <c r="S267" s="386" t="s">
        <v>3352</v>
      </c>
      <c r="T267" s="386" t="s">
        <v>3</v>
      </c>
      <c r="U267" s="387">
        <v>0</v>
      </c>
      <c r="V267" s="383"/>
      <c r="W267" s="383"/>
      <c r="X267" s="383"/>
      <c r="Y267" s="384"/>
      <c r="Z267" s="179"/>
    </row>
    <row r="268" spans="1:26" ht="15">
      <c r="A268" s="371" t="s">
        <v>873</v>
      </c>
      <c r="B268" s="368" t="s">
        <v>209</v>
      </c>
      <c r="C268" s="368" t="s">
        <v>5899</v>
      </c>
      <c r="D268" t="s">
        <v>5900</v>
      </c>
      <c r="E268" s="172">
        <v>0</v>
      </c>
      <c r="Q268" s="383"/>
      <c r="R268" s="386" t="s">
        <v>221</v>
      </c>
      <c r="S268" s="386" t="s">
        <v>3352</v>
      </c>
      <c r="T268" s="386" t="s">
        <v>3</v>
      </c>
      <c r="U268" s="387">
        <v>0</v>
      </c>
      <c r="V268" s="383"/>
      <c r="W268" s="383"/>
      <c r="X268" s="383"/>
      <c r="Y268" s="384"/>
      <c r="Z268" s="179"/>
    </row>
    <row r="269" spans="1:26" ht="15">
      <c r="A269" s="371" t="s">
        <v>873</v>
      </c>
      <c r="B269" s="368" t="s">
        <v>209</v>
      </c>
      <c r="C269" s="368" t="s">
        <v>5901</v>
      </c>
      <c r="D269" t="s">
        <v>5902</v>
      </c>
      <c r="E269" s="172">
        <v>0</v>
      </c>
      <c r="Q269" s="383"/>
      <c r="R269" s="386" t="s">
        <v>221</v>
      </c>
      <c r="S269" s="386" t="s">
        <v>3352</v>
      </c>
      <c r="T269" s="386" t="s">
        <v>3</v>
      </c>
      <c r="U269" s="387">
        <v>0</v>
      </c>
      <c r="V269" s="383"/>
      <c r="W269" s="383"/>
      <c r="X269" s="383"/>
      <c r="Y269" s="384"/>
      <c r="Z269" s="179"/>
    </row>
    <row r="270" spans="1:26" ht="15">
      <c r="A270" s="371" t="s">
        <v>873</v>
      </c>
      <c r="B270" s="368" t="s">
        <v>209</v>
      </c>
      <c r="C270" s="368" t="s">
        <v>5903</v>
      </c>
      <c r="D270" t="s">
        <v>5904</v>
      </c>
      <c r="E270" s="172">
        <v>0</v>
      </c>
      <c r="Q270" s="383"/>
      <c r="R270" s="386" t="s">
        <v>221</v>
      </c>
      <c r="S270" s="386" t="s">
        <v>3352</v>
      </c>
      <c r="T270" s="386" t="s">
        <v>3</v>
      </c>
      <c r="U270" s="387">
        <v>0</v>
      </c>
      <c r="V270" s="383"/>
      <c r="W270" s="383"/>
      <c r="X270" s="383"/>
      <c r="Y270" s="384"/>
      <c r="Z270" s="179"/>
    </row>
    <row r="271" spans="1:26" ht="15">
      <c r="A271" s="371" t="s">
        <v>873</v>
      </c>
      <c r="B271" s="368" t="s">
        <v>209</v>
      </c>
      <c r="C271" s="368" t="s">
        <v>5905</v>
      </c>
      <c r="D271" t="s">
        <v>5906</v>
      </c>
      <c r="E271" s="172">
        <v>0</v>
      </c>
      <c r="Q271" s="383"/>
      <c r="R271" s="386" t="s">
        <v>221</v>
      </c>
      <c r="S271" s="386" t="s">
        <v>3352</v>
      </c>
      <c r="T271" s="386" t="s">
        <v>3</v>
      </c>
      <c r="U271" s="387">
        <v>0</v>
      </c>
      <c r="V271" s="383"/>
      <c r="W271" s="383"/>
      <c r="X271" s="383"/>
      <c r="Y271" s="384"/>
      <c r="Z271" s="179"/>
    </row>
    <row r="272" spans="1:26" ht="15">
      <c r="A272" s="371" t="s">
        <v>873</v>
      </c>
      <c r="B272" s="368" t="s">
        <v>209</v>
      </c>
      <c r="C272" s="368" t="s">
        <v>5907</v>
      </c>
      <c r="D272" t="s">
        <v>5908</v>
      </c>
      <c r="E272" s="172">
        <v>0</v>
      </c>
      <c r="Q272" s="383"/>
      <c r="R272" s="386" t="s">
        <v>221</v>
      </c>
      <c r="S272" s="386" t="s">
        <v>3352</v>
      </c>
      <c r="T272" s="386" t="s">
        <v>3</v>
      </c>
      <c r="U272" s="387">
        <v>0</v>
      </c>
      <c r="V272" s="383"/>
      <c r="W272" s="383"/>
      <c r="X272" s="383"/>
      <c r="Y272" s="384"/>
      <c r="Z272" s="179"/>
    </row>
    <row r="273" spans="1:26" ht="15">
      <c r="A273" s="371" t="s">
        <v>873</v>
      </c>
      <c r="B273" s="368" t="s">
        <v>209</v>
      </c>
      <c r="C273" s="368" t="s">
        <v>5909</v>
      </c>
      <c r="D273" t="s">
        <v>5910</v>
      </c>
      <c r="E273" s="172">
        <v>0</v>
      </c>
      <c r="Q273" s="383"/>
      <c r="R273" s="386" t="s">
        <v>221</v>
      </c>
      <c r="S273" s="386" t="s">
        <v>3352</v>
      </c>
      <c r="T273" s="386" t="s">
        <v>3</v>
      </c>
      <c r="U273" s="387">
        <v>0</v>
      </c>
      <c r="V273" s="383"/>
      <c r="W273" s="383"/>
      <c r="X273" s="383"/>
      <c r="Y273" s="384"/>
      <c r="Z273" s="179"/>
    </row>
    <row r="274" spans="1:26" ht="15">
      <c r="A274" s="371" t="s">
        <v>873</v>
      </c>
      <c r="B274" s="368" t="s">
        <v>209</v>
      </c>
      <c r="C274" s="368" t="s">
        <v>5911</v>
      </c>
      <c r="D274" t="s">
        <v>5912</v>
      </c>
      <c r="E274" s="172">
        <v>0</v>
      </c>
      <c r="Q274" s="383"/>
      <c r="R274" s="386" t="s">
        <v>221</v>
      </c>
      <c r="S274" s="386" t="s">
        <v>3352</v>
      </c>
      <c r="T274" s="386" t="s">
        <v>3</v>
      </c>
      <c r="U274" s="387">
        <v>0</v>
      </c>
      <c r="V274" s="383"/>
      <c r="W274" s="383"/>
      <c r="X274" s="383"/>
      <c r="Y274" s="384"/>
      <c r="Z274" s="179"/>
    </row>
    <row r="275" spans="1:26" ht="15">
      <c r="A275" s="371" t="s">
        <v>873</v>
      </c>
      <c r="B275" s="368" t="s">
        <v>209</v>
      </c>
      <c r="C275" s="368" t="s">
        <v>5913</v>
      </c>
      <c r="D275" t="s">
        <v>5914</v>
      </c>
      <c r="E275" s="172">
        <v>0</v>
      </c>
      <c r="Q275" s="383"/>
      <c r="R275" s="386" t="s">
        <v>221</v>
      </c>
      <c r="S275" s="386" t="s">
        <v>3352</v>
      </c>
      <c r="T275" s="386" t="s">
        <v>3</v>
      </c>
      <c r="U275" s="387">
        <v>0</v>
      </c>
      <c r="V275" s="383"/>
      <c r="W275" s="383"/>
      <c r="X275" s="383"/>
      <c r="Y275" s="384"/>
      <c r="Z275" s="179"/>
    </row>
    <row r="276" spans="1:26" ht="15">
      <c r="A276" s="371" t="s">
        <v>873</v>
      </c>
      <c r="B276" s="368" t="s">
        <v>209</v>
      </c>
      <c r="C276" s="368" t="s">
        <v>2932</v>
      </c>
      <c r="D276" t="s">
        <v>2933</v>
      </c>
      <c r="E276" s="172">
        <v>774376.3</v>
      </c>
      <c r="Q276" s="383"/>
      <c r="R276" s="386" t="s">
        <v>221</v>
      </c>
      <c r="S276" s="386" t="s">
        <v>3352</v>
      </c>
      <c r="T276" s="386" t="s">
        <v>3</v>
      </c>
      <c r="U276" s="387">
        <v>0</v>
      </c>
      <c r="V276" s="383"/>
      <c r="W276" s="383"/>
      <c r="X276" s="383"/>
      <c r="Y276" s="384"/>
      <c r="Z276" s="179"/>
    </row>
    <row r="277" spans="1:26" ht="15">
      <c r="A277" s="371" t="s">
        <v>873</v>
      </c>
      <c r="B277" s="368" t="s">
        <v>209</v>
      </c>
      <c r="C277" s="368" t="s">
        <v>5915</v>
      </c>
      <c r="D277" t="s">
        <v>5916</v>
      </c>
      <c r="E277" s="172">
        <v>0</v>
      </c>
      <c r="Q277" s="383"/>
      <c r="R277" s="386" t="s">
        <v>221</v>
      </c>
      <c r="S277" s="386" t="s">
        <v>3352</v>
      </c>
      <c r="T277" s="386" t="s">
        <v>3</v>
      </c>
      <c r="U277" s="387">
        <v>0</v>
      </c>
      <c r="V277" s="383"/>
      <c r="W277" s="383"/>
      <c r="X277" s="383"/>
      <c r="Y277" s="384"/>
      <c r="Z277" s="179"/>
    </row>
    <row r="278" spans="1:26" ht="15">
      <c r="A278" s="371" t="s">
        <v>873</v>
      </c>
      <c r="B278" s="368" t="s">
        <v>209</v>
      </c>
      <c r="C278" s="368" t="s">
        <v>5917</v>
      </c>
      <c r="D278" t="s">
        <v>5918</v>
      </c>
      <c r="E278" s="172">
        <v>0</v>
      </c>
      <c r="Q278" s="383"/>
      <c r="R278" s="386" t="s">
        <v>221</v>
      </c>
      <c r="S278" s="386" t="s">
        <v>3352</v>
      </c>
      <c r="T278" s="386" t="s">
        <v>3</v>
      </c>
      <c r="U278" s="387">
        <v>0</v>
      </c>
      <c r="V278" s="383"/>
      <c r="W278" s="383"/>
      <c r="X278" s="383"/>
      <c r="Y278" s="384"/>
      <c r="Z278" s="179"/>
    </row>
    <row r="279" spans="1:26" ht="15">
      <c r="A279" s="371" t="s">
        <v>873</v>
      </c>
      <c r="B279" s="368" t="s">
        <v>209</v>
      </c>
      <c r="C279" s="368" t="s">
        <v>5919</v>
      </c>
      <c r="D279" t="s">
        <v>5920</v>
      </c>
      <c r="E279" s="172">
        <v>0</v>
      </c>
      <c r="Q279" s="383"/>
      <c r="R279" s="386" t="s">
        <v>221</v>
      </c>
      <c r="S279" s="386" t="s">
        <v>3352</v>
      </c>
      <c r="T279" s="386" t="s">
        <v>3</v>
      </c>
      <c r="U279" s="387">
        <v>0</v>
      </c>
      <c r="V279" s="383"/>
      <c r="W279" s="383"/>
      <c r="X279" s="383"/>
      <c r="Y279" s="384"/>
      <c r="Z279" s="179"/>
    </row>
    <row r="280" spans="1:26" ht="15">
      <c r="A280" s="371" t="s">
        <v>873</v>
      </c>
      <c r="B280" s="368" t="s">
        <v>209</v>
      </c>
      <c r="C280" s="368" t="s">
        <v>5921</v>
      </c>
      <c r="D280" t="s">
        <v>5922</v>
      </c>
      <c r="E280" s="172">
        <v>0</v>
      </c>
      <c r="Q280" s="383"/>
      <c r="R280" s="386" t="s">
        <v>221</v>
      </c>
      <c r="S280" s="386" t="s">
        <v>3352</v>
      </c>
      <c r="T280" s="386" t="s">
        <v>3</v>
      </c>
      <c r="U280" s="387">
        <v>0</v>
      </c>
      <c r="V280" s="383"/>
      <c r="W280" s="383"/>
      <c r="X280" s="383"/>
      <c r="Y280" s="384"/>
      <c r="Z280" s="179"/>
    </row>
    <row r="281" spans="1:26" ht="15">
      <c r="A281" s="371" t="s">
        <v>873</v>
      </c>
      <c r="B281" s="368" t="s">
        <v>209</v>
      </c>
      <c r="C281" s="368" t="s">
        <v>5923</v>
      </c>
      <c r="D281" t="s">
        <v>5924</v>
      </c>
      <c r="E281" s="172">
        <v>0</v>
      </c>
      <c r="Q281" s="383"/>
      <c r="R281" s="386" t="s">
        <v>221</v>
      </c>
      <c r="S281" s="386" t="s">
        <v>3352</v>
      </c>
      <c r="T281" s="386" t="s">
        <v>3</v>
      </c>
      <c r="U281" s="387">
        <v>0</v>
      </c>
      <c r="V281" s="383"/>
      <c r="W281" s="383"/>
      <c r="X281" s="383"/>
      <c r="Y281" s="384"/>
      <c r="Z281" s="179"/>
    </row>
    <row r="282" spans="1:26" ht="15">
      <c r="A282" s="371" t="s">
        <v>873</v>
      </c>
      <c r="B282" s="368" t="s">
        <v>209</v>
      </c>
      <c r="C282" s="368" t="s">
        <v>5925</v>
      </c>
      <c r="D282" t="s">
        <v>5926</v>
      </c>
      <c r="E282" s="172">
        <v>0</v>
      </c>
      <c r="Q282" s="383"/>
      <c r="R282" s="386" t="s">
        <v>221</v>
      </c>
      <c r="S282" s="386" t="s">
        <v>3352</v>
      </c>
      <c r="T282" s="386" t="s">
        <v>3</v>
      </c>
      <c r="U282" s="387">
        <v>0</v>
      </c>
      <c r="V282" s="383"/>
      <c r="W282" s="383"/>
      <c r="X282" s="383"/>
      <c r="Y282" s="384"/>
      <c r="Z282" s="179"/>
    </row>
    <row r="283" spans="1:26" ht="15">
      <c r="A283" s="371" t="s">
        <v>873</v>
      </c>
      <c r="B283" s="368" t="s">
        <v>209</v>
      </c>
      <c r="C283" s="368" t="s">
        <v>5927</v>
      </c>
      <c r="D283" t="s">
        <v>5928</v>
      </c>
      <c r="E283" s="172">
        <v>0</v>
      </c>
      <c r="Q283" s="383"/>
      <c r="R283" s="386" t="s">
        <v>221</v>
      </c>
      <c r="S283" s="386" t="s">
        <v>3352</v>
      </c>
      <c r="T283" s="386" t="s">
        <v>3</v>
      </c>
      <c r="U283" s="387">
        <v>0</v>
      </c>
      <c r="V283" s="383"/>
      <c r="W283" s="383"/>
      <c r="X283" s="383"/>
      <c r="Y283" s="384"/>
      <c r="Z283" s="179"/>
    </row>
    <row r="284" spans="1:26" ht="15">
      <c r="A284" s="371" t="s">
        <v>873</v>
      </c>
      <c r="B284" s="368" t="s">
        <v>209</v>
      </c>
      <c r="C284" s="368" t="s">
        <v>5929</v>
      </c>
      <c r="D284" t="s">
        <v>5930</v>
      </c>
      <c r="E284" s="172">
        <v>0</v>
      </c>
      <c r="Q284" s="383"/>
      <c r="R284" s="386" t="s">
        <v>221</v>
      </c>
      <c r="S284" s="386" t="s">
        <v>3352</v>
      </c>
      <c r="T284" s="386" t="s">
        <v>3</v>
      </c>
      <c r="U284" s="387">
        <v>0</v>
      </c>
      <c r="V284" s="383"/>
      <c r="W284" s="383"/>
      <c r="X284" s="383"/>
      <c r="Y284" s="384"/>
      <c r="Z284" s="179"/>
    </row>
    <row r="285" spans="1:26" ht="15">
      <c r="A285" s="371" t="s">
        <v>873</v>
      </c>
      <c r="B285" s="368" t="s">
        <v>209</v>
      </c>
      <c r="C285" s="368" t="s">
        <v>5931</v>
      </c>
      <c r="D285" t="s">
        <v>5932</v>
      </c>
      <c r="E285" s="172">
        <v>0</v>
      </c>
      <c r="Q285" s="383"/>
      <c r="R285" s="386" t="s">
        <v>221</v>
      </c>
      <c r="S285" s="386" t="s">
        <v>3352</v>
      </c>
      <c r="T285" s="386" t="s">
        <v>3</v>
      </c>
      <c r="U285" s="387">
        <v>0</v>
      </c>
      <c r="V285" s="383"/>
      <c r="W285" s="383"/>
      <c r="X285" s="383"/>
      <c r="Y285" s="384"/>
      <c r="Z285" s="179"/>
    </row>
    <row r="286" spans="1:26" ht="15">
      <c r="A286" s="371" t="s">
        <v>873</v>
      </c>
      <c r="B286" s="368" t="s">
        <v>209</v>
      </c>
      <c r="C286" s="368" t="s">
        <v>5933</v>
      </c>
      <c r="D286" t="s">
        <v>5934</v>
      </c>
      <c r="E286" s="172">
        <v>0</v>
      </c>
      <c r="Q286" s="383"/>
      <c r="R286" s="386" t="s">
        <v>221</v>
      </c>
      <c r="S286" s="386" t="s">
        <v>3352</v>
      </c>
      <c r="T286" s="386" t="s">
        <v>3</v>
      </c>
      <c r="U286" s="387">
        <v>0</v>
      </c>
      <c r="V286" s="383"/>
      <c r="W286" s="383"/>
      <c r="X286" s="383"/>
      <c r="Y286" s="384"/>
      <c r="Z286" s="179"/>
    </row>
    <row r="287" spans="1:26" ht="15">
      <c r="A287" s="371" t="s">
        <v>873</v>
      </c>
      <c r="B287" s="368" t="s">
        <v>209</v>
      </c>
      <c r="C287" s="368" t="s">
        <v>5935</v>
      </c>
      <c r="D287" t="s">
        <v>5936</v>
      </c>
      <c r="E287" s="172">
        <v>0</v>
      </c>
      <c r="Q287" s="383"/>
      <c r="R287" s="386" t="s">
        <v>221</v>
      </c>
      <c r="S287" s="386" t="s">
        <v>3352</v>
      </c>
      <c r="T287" s="386" t="s">
        <v>3</v>
      </c>
      <c r="U287" s="387">
        <v>0</v>
      </c>
      <c r="V287" s="383"/>
      <c r="W287" s="383"/>
      <c r="X287" s="383"/>
      <c r="Y287" s="384"/>
      <c r="Z287" s="179"/>
    </row>
    <row r="288" spans="1:26" ht="15">
      <c r="A288" s="371" t="s">
        <v>873</v>
      </c>
      <c r="B288" s="368" t="s">
        <v>209</v>
      </c>
      <c r="C288" s="368" t="s">
        <v>5756</v>
      </c>
      <c r="D288" t="s">
        <v>1229</v>
      </c>
      <c r="E288" s="172">
        <v>0</v>
      </c>
      <c r="Q288" s="383"/>
      <c r="R288" s="386" t="s">
        <v>221</v>
      </c>
      <c r="S288" s="386" t="s">
        <v>3352</v>
      </c>
      <c r="T288" s="386" t="s">
        <v>3</v>
      </c>
      <c r="U288" s="387">
        <v>0</v>
      </c>
      <c r="V288" s="383"/>
      <c r="W288" s="383"/>
      <c r="X288" s="383"/>
      <c r="Y288" s="384"/>
      <c r="Z288" s="179"/>
    </row>
    <row r="289" spans="1:26" ht="15">
      <c r="A289" s="371" t="s">
        <v>873</v>
      </c>
      <c r="B289" s="368" t="s">
        <v>209</v>
      </c>
      <c r="C289" s="368" t="s">
        <v>5757</v>
      </c>
      <c r="D289" t="s">
        <v>5758</v>
      </c>
      <c r="E289" s="172">
        <v>0</v>
      </c>
      <c r="Q289" s="383"/>
      <c r="R289" s="386" t="s">
        <v>221</v>
      </c>
      <c r="S289" s="386" t="s">
        <v>3352</v>
      </c>
      <c r="T289" s="386" t="s">
        <v>3</v>
      </c>
      <c r="U289" s="387">
        <v>0</v>
      </c>
      <c r="V289" s="383"/>
      <c r="W289" s="383"/>
      <c r="X289" s="383"/>
      <c r="Y289" s="384"/>
      <c r="Z289" s="179"/>
    </row>
    <row r="290" spans="1:26" ht="15">
      <c r="A290" s="371" t="s">
        <v>873</v>
      </c>
      <c r="B290" s="368" t="s">
        <v>209</v>
      </c>
      <c r="C290" s="368" t="s">
        <v>5759</v>
      </c>
      <c r="D290" t="s">
        <v>5760</v>
      </c>
      <c r="E290" s="172">
        <v>0</v>
      </c>
      <c r="Q290" s="383"/>
      <c r="R290" s="386" t="s">
        <v>221</v>
      </c>
      <c r="S290" s="386" t="s">
        <v>3352</v>
      </c>
      <c r="T290" s="386" t="s">
        <v>3</v>
      </c>
      <c r="U290" s="387">
        <v>0</v>
      </c>
      <c r="V290" s="383"/>
      <c r="W290" s="383"/>
      <c r="X290" s="383"/>
      <c r="Y290" s="384"/>
      <c r="Z290" s="179"/>
    </row>
    <row r="291" spans="1:26" ht="15">
      <c r="A291" s="371" t="s">
        <v>873</v>
      </c>
      <c r="B291" s="368" t="s">
        <v>209</v>
      </c>
      <c r="C291" s="368" t="s">
        <v>1230</v>
      </c>
      <c r="D291" t="s">
        <v>1229</v>
      </c>
      <c r="E291" s="172">
        <v>0</v>
      </c>
      <c r="Q291" s="383"/>
      <c r="R291" s="386" t="s">
        <v>221</v>
      </c>
      <c r="S291" s="386" t="s">
        <v>3352</v>
      </c>
      <c r="T291" s="386" t="s">
        <v>3</v>
      </c>
      <c r="U291" s="387">
        <v>0</v>
      </c>
      <c r="V291" s="383"/>
      <c r="W291" s="383"/>
      <c r="X291" s="383"/>
      <c r="Y291" s="384"/>
      <c r="Z291" s="179"/>
    </row>
    <row r="292" spans="1:26" ht="15">
      <c r="A292" s="371" t="s">
        <v>873</v>
      </c>
      <c r="B292" s="368" t="s">
        <v>209</v>
      </c>
      <c r="C292" s="368" t="s">
        <v>5761</v>
      </c>
      <c r="D292" t="s">
        <v>5758</v>
      </c>
      <c r="E292" s="172">
        <v>0</v>
      </c>
      <c r="Q292" s="383"/>
      <c r="R292" s="386" t="s">
        <v>221</v>
      </c>
      <c r="S292" s="386" t="s">
        <v>3352</v>
      </c>
      <c r="T292" s="386" t="s">
        <v>3</v>
      </c>
      <c r="U292" s="387">
        <v>0</v>
      </c>
      <c r="V292" s="383"/>
      <c r="W292" s="383"/>
      <c r="X292" s="383"/>
      <c r="Y292" s="384"/>
      <c r="Z292" s="179"/>
    </row>
    <row r="293" spans="1:26" ht="15">
      <c r="A293" s="371" t="s">
        <v>873</v>
      </c>
      <c r="B293" s="368" t="s">
        <v>209</v>
      </c>
      <c r="C293" s="368" t="s">
        <v>5762</v>
      </c>
      <c r="D293" t="s">
        <v>5760</v>
      </c>
      <c r="E293" s="172">
        <v>0</v>
      </c>
      <c r="Q293" s="383"/>
      <c r="R293" s="386" t="s">
        <v>221</v>
      </c>
      <c r="S293" s="386" t="s">
        <v>3352</v>
      </c>
      <c r="T293" s="386" t="s">
        <v>3</v>
      </c>
      <c r="U293" s="388">
        <v>33538.03</v>
      </c>
      <c r="V293" s="383"/>
      <c r="W293" s="383"/>
      <c r="X293" s="383"/>
      <c r="Y293" s="384"/>
      <c r="Z293" s="179"/>
    </row>
    <row r="294" spans="1:26" ht="15">
      <c r="A294" s="371" t="s">
        <v>873</v>
      </c>
      <c r="B294" s="368" t="s">
        <v>209</v>
      </c>
      <c r="C294" s="368" t="s">
        <v>1231</v>
      </c>
      <c r="D294" t="s">
        <v>1229</v>
      </c>
      <c r="E294" s="172">
        <v>0</v>
      </c>
      <c r="Q294" s="383"/>
      <c r="R294" s="386" t="s">
        <v>221</v>
      </c>
      <c r="S294" s="386" t="s">
        <v>3352</v>
      </c>
      <c r="T294" s="386" t="s">
        <v>3</v>
      </c>
      <c r="U294" s="388">
        <v>-33538.03</v>
      </c>
      <c r="V294" s="383"/>
      <c r="W294" s="383"/>
      <c r="X294" s="383"/>
      <c r="Y294" s="384"/>
      <c r="Z294" s="179"/>
    </row>
    <row r="295" spans="1:26" ht="15">
      <c r="A295" s="371" t="s">
        <v>873</v>
      </c>
      <c r="B295" s="368" t="s">
        <v>209</v>
      </c>
      <c r="C295" s="368" t="s">
        <v>5765</v>
      </c>
      <c r="D295" t="s">
        <v>5758</v>
      </c>
      <c r="E295" s="172">
        <v>0</v>
      </c>
      <c r="Q295" s="383"/>
      <c r="R295" s="386" t="s">
        <v>221</v>
      </c>
      <c r="S295" s="386" t="s">
        <v>3352</v>
      </c>
      <c r="T295" s="386" t="s">
        <v>3</v>
      </c>
      <c r="U295" s="388">
        <v>1309126.6399999999</v>
      </c>
      <c r="V295" s="383"/>
      <c r="W295" s="383"/>
      <c r="X295" s="383"/>
      <c r="Y295" s="384"/>
      <c r="Z295" s="179"/>
    </row>
    <row r="296" spans="1:26" ht="15">
      <c r="A296" s="371" t="s">
        <v>873</v>
      </c>
      <c r="B296" s="368" t="s">
        <v>209</v>
      </c>
      <c r="C296" s="368" t="s">
        <v>5766</v>
      </c>
      <c r="D296" t="s">
        <v>5760</v>
      </c>
      <c r="E296" s="172">
        <v>0</v>
      </c>
      <c r="Q296" s="383"/>
      <c r="R296" s="386" t="s">
        <v>221</v>
      </c>
      <c r="S296" s="386" t="s">
        <v>3352</v>
      </c>
      <c r="T296" s="386" t="s">
        <v>3</v>
      </c>
      <c r="U296" s="388">
        <v>-3984126.64</v>
      </c>
      <c r="V296" s="383"/>
      <c r="W296" s="383"/>
      <c r="X296" s="383"/>
      <c r="Y296" s="384"/>
      <c r="Z296" s="179"/>
    </row>
    <row r="297" spans="1:26" ht="15">
      <c r="A297" s="371" t="s">
        <v>873</v>
      </c>
      <c r="B297" s="368" t="s">
        <v>209</v>
      </c>
      <c r="C297" s="368" t="s">
        <v>5937</v>
      </c>
      <c r="D297" t="s">
        <v>5938</v>
      </c>
      <c r="E297" s="172">
        <v>0</v>
      </c>
      <c r="Q297" s="383"/>
      <c r="R297" s="386" t="s">
        <v>221</v>
      </c>
      <c r="S297" s="386" t="s">
        <v>3352</v>
      </c>
      <c r="T297" s="386" t="s">
        <v>3</v>
      </c>
      <c r="U297" s="387">
        <v>0</v>
      </c>
      <c r="V297" s="383"/>
      <c r="W297" s="383"/>
      <c r="X297" s="383"/>
      <c r="Y297" s="384"/>
      <c r="Z297" s="179"/>
    </row>
    <row r="298" spans="1:26" ht="15">
      <c r="A298" s="371" t="s">
        <v>873</v>
      </c>
      <c r="B298" s="368" t="s">
        <v>209</v>
      </c>
      <c r="C298" s="368" t="s">
        <v>5939</v>
      </c>
      <c r="D298" t="s">
        <v>5940</v>
      </c>
      <c r="E298" s="172">
        <v>0</v>
      </c>
      <c r="Q298" s="383"/>
      <c r="R298" s="386" t="s">
        <v>221</v>
      </c>
      <c r="S298" s="386" t="s">
        <v>3352</v>
      </c>
      <c r="T298" s="386" t="s">
        <v>3</v>
      </c>
      <c r="U298" s="387">
        <v>0</v>
      </c>
      <c r="V298" s="383"/>
      <c r="W298" s="383"/>
      <c r="X298" s="383"/>
      <c r="Y298" s="384"/>
      <c r="Z298" s="179"/>
    </row>
    <row r="299" spans="1:26" ht="15">
      <c r="A299" s="371" t="s">
        <v>873</v>
      </c>
      <c r="B299" s="368" t="s">
        <v>209</v>
      </c>
      <c r="C299" s="368" t="s">
        <v>5941</v>
      </c>
      <c r="D299" t="s">
        <v>5942</v>
      </c>
      <c r="E299" s="172">
        <v>0</v>
      </c>
      <c r="Q299" s="12"/>
      <c r="R299" s="386" t="s">
        <v>221</v>
      </c>
      <c r="S299" s="386" t="s">
        <v>3352</v>
      </c>
      <c r="T299" s="386" t="s">
        <v>3</v>
      </c>
      <c r="U299" s="387">
        <v>0</v>
      </c>
      <c r="V299" s="12"/>
      <c r="W299" s="12"/>
      <c r="X299" s="12"/>
      <c r="Y299" s="12"/>
    </row>
    <row r="300" spans="1:26" ht="15">
      <c r="A300" s="371" t="s">
        <v>873</v>
      </c>
      <c r="B300" s="368" t="s">
        <v>209</v>
      </c>
      <c r="C300" s="368" t="s">
        <v>2934</v>
      </c>
      <c r="D300" t="s">
        <v>2935</v>
      </c>
      <c r="E300" s="172">
        <v>287786.17</v>
      </c>
      <c r="Q300" s="12"/>
      <c r="R300" s="386" t="s">
        <v>221</v>
      </c>
      <c r="S300" s="386" t="s">
        <v>3352</v>
      </c>
      <c r="T300" s="386" t="s">
        <v>3</v>
      </c>
      <c r="U300" s="387">
        <v>0</v>
      </c>
      <c r="V300" s="12"/>
      <c r="W300" s="12"/>
      <c r="X300" s="12"/>
      <c r="Y300" s="12"/>
    </row>
    <row r="301" spans="1:26" ht="15">
      <c r="A301" s="371" t="s">
        <v>873</v>
      </c>
      <c r="B301" s="368" t="s">
        <v>209</v>
      </c>
      <c r="C301" s="368" t="s">
        <v>5943</v>
      </c>
      <c r="D301" t="s">
        <v>5944</v>
      </c>
      <c r="E301" s="172">
        <v>0</v>
      </c>
      <c r="Q301" s="12"/>
      <c r="R301" s="386" t="s">
        <v>221</v>
      </c>
      <c r="S301" s="386" t="s">
        <v>3352</v>
      </c>
      <c r="T301" s="386" t="s">
        <v>3</v>
      </c>
      <c r="U301" s="387">
        <v>0</v>
      </c>
      <c r="V301" s="12"/>
      <c r="W301" s="12"/>
      <c r="X301" s="12"/>
      <c r="Y301" s="12"/>
    </row>
    <row r="302" spans="1:26" ht="15">
      <c r="A302" s="371" t="s">
        <v>873</v>
      </c>
      <c r="B302" s="368" t="s">
        <v>209</v>
      </c>
      <c r="C302" s="368" t="s">
        <v>2936</v>
      </c>
      <c r="D302" t="s">
        <v>2937</v>
      </c>
      <c r="E302" s="172">
        <v>36948343.950000003</v>
      </c>
      <c r="Q302" s="12"/>
      <c r="R302" s="386" t="s">
        <v>221</v>
      </c>
      <c r="S302" s="386" t="s">
        <v>3352</v>
      </c>
      <c r="T302" s="386" t="s">
        <v>3</v>
      </c>
      <c r="U302" s="387">
        <v>0</v>
      </c>
      <c r="V302" s="12"/>
      <c r="W302" s="12"/>
      <c r="X302" s="12"/>
      <c r="Y302" s="12"/>
    </row>
    <row r="303" spans="1:26" ht="15">
      <c r="A303" s="371" t="s">
        <v>873</v>
      </c>
      <c r="B303" s="368" t="s">
        <v>209</v>
      </c>
      <c r="C303" s="368" t="s">
        <v>5945</v>
      </c>
      <c r="D303" t="s">
        <v>2939</v>
      </c>
      <c r="E303" s="172">
        <v>0</v>
      </c>
      <c r="Q303" s="12"/>
      <c r="R303" s="386" t="s">
        <v>221</v>
      </c>
      <c r="S303" s="386" t="s">
        <v>3352</v>
      </c>
      <c r="T303" s="386" t="s">
        <v>3</v>
      </c>
      <c r="U303" s="387">
        <v>0</v>
      </c>
      <c r="V303" s="12"/>
      <c r="W303" s="12"/>
      <c r="X303" s="12"/>
      <c r="Y303" s="12"/>
    </row>
    <row r="304" spans="1:26" ht="15">
      <c r="A304" s="371" t="s">
        <v>873</v>
      </c>
      <c r="B304" s="368" t="s">
        <v>209</v>
      </c>
      <c r="C304" s="368" t="s">
        <v>2938</v>
      </c>
      <c r="D304" t="s">
        <v>2939</v>
      </c>
      <c r="E304" s="172">
        <v>-7158.15</v>
      </c>
      <c r="Q304" s="12"/>
      <c r="R304" s="386" t="s">
        <v>221</v>
      </c>
      <c r="S304" s="386" t="s">
        <v>3352</v>
      </c>
      <c r="T304" s="386" t="s">
        <v>3</v>
      </c>
      <c r="U304" s="387">
        <v>0</v>
      </c>
      <c r="V304" s="12"/>
      <c r="W304" s="12"/>
      <c r="X304" s="12"/>
      <c r="Y304" s="12"/>
    </row>
    <row r="305" spans="1:25" ht="15">
      <c r="A305" s="371" t="s">
        <v>873</v>
      </c>
      <c r="B305" s="368" t="s">
        <v>209</v>
      </c>
      <c r="C305" s="368" t="s">
        <v>5946</v>
      </c>
      <c r="D305" t="s">
        <v>5947</v>
      </c>
      <c r="E305" s="172">
        <v>0</v>
      </c>
      <c r="Q305" s="12"/>
      <c r="R305" s="386" t="s">
        <v>221</v>
      </c>
      <c r="S305" s="386" t="s">
        <v>3352</v>
      </c>
      <c r="T305" s="386" t="s">
        <v>3</v>
      </c>
      <c r="U305" s="387">
        <v>0</v>
      </c>
      <c r="V305" s="12"/>
      <c r="W305" s="12"/>
      <c r="X305" s="12"/>
      <c r="Y305" s="12"/>
    </row>
    <row r="306" spans="1:25" ht="15">
      <c r="A306" s="369" t="s">
        <v>873</v>
      </c>
      <c r="B306" s="368" t="s">
        <v>209</v>
      </c>
      <c r="C306" s="368" t="s">
        <v>5948</v>
      </c>
      <c r="D306" t="s">
        <v>5949</v>
      </c>
      <c r="E306" s="172">
        <v>0</v>
      </c>
      <c r="Q306" s="12"/>
      <c r="R306" s="386" t="s">
        <v>221</v>
      </c>
      <c r="S306" s="386" t="s">
        <v>3352</v>
      </c>
      <c r="T306" s="386" t="s">
        <v>3</v>
      </c>
      <c r="U306" s="387">
        <v>0</v>
      </c>
      <c r="V306" s="12"/>
      <c r="W306" s="12"/>
      <c r="X306" s="12"/>
      <c r="Y306" s="12"/>
    </row>
    <row r="307" spans="1:25" ht="15">
      <c r="A307" s="371" t="s">
        <v>1246</v>
      </c>
      <c r="B307" s="368" t="s">
        <v>209</v>
      </c>
      <c r="C307" s="368" t="s">
        <v>5937</v>
      </c>
      <c r="D307" t="s">
        <v>5938</v>
      </c>
      <c r="E307" s="172">
        <v>0</v>
      </c>
      <c r="Q307" s="12"/>
      <c r="R307" s="386" t="s">
        <v>221</v>
      </c>
      <c r="S307" s="386" t="s">
        <v>3352</v>
      </c>
      <c r="T307" s="386" t="s">
        <v>3</v>
      </c>
      <c r="U307" s="387">
        <v>0</v>
      </c>
      <c r="V307" s="12"/>
      <c r="W307" s="12"/>
      <c r="X307" s="12"/>
      <c r="Y307" s="12"/>
    </row>
    <row r="308" spans="1:25" ht="15">
      <c r="A308" s="371" t="s">
        <v>1246</v>
      </c>
      <c r="B308" s="368" t="s">
        <v>209</v>
      </c>
      <c r="C308" s="368" t="s">
        <v>2481</v>
      </c>
      <c r="D308" t="s">
        <v>2482</v>
      </c>
      <c r="E308" s="172">
        <v>0</v>
      </c>
      <c r="Q308" s="12"/>
      <c r="R308" s="386" t="s">
        <v>8940</v>
      </c>
      <c r="S308" s="386" t="s">
        <v>3352</v>
      </c>
      <c r="T308" s="386" t="s">
        <v>3</v>
      </c>
      <c r="U308" s="387">
        <v>0</v>
      </c>
      <c r="V308" s="12"/>
      <c r="W308" s="12"/>
      <c r="X308" s="12"/>
      <c r="Y308" s="12"/>
    </row>
    <row r="309" spans="1:25" ht="15">
      <c r="A309" s="371" t="s">
        <v>1246</v>
      </c>
      <c r="B309" s="368" t="s">
        <v>209</v>
      </c>
      <c r="C309" s="368" t="s">
        <v>3360</v>
      </c>
      <c r="D309" t="s">
        <v>3361</v>
      </c>
      <c r="E309" s="172">
        <v>0</v>
      </c>
      <c r="Q309" s="12"/>
      <c r="R309" s="386" t="s">
        <v>221</v>
      </c>
      <c r="S309" s="386" t="s">
        <v>3352</v>
      </c>
      <c r="T309" s="386" t="s">
        <v>3</v>
      </c>
      <c r="U309" s="388">
        <v>-825000</v>
      </c>
      <c r="V309" s="12"/>
      <c r="W309" s="12"/>
      <c r="X309" s="12"/>
      <c r="Y309" s="12"/>
    </row>
    <row r="310" spans="1:25" ht="15">
      <c r="A310" s="371" t="s">
        <v>1246</v>
      </c>
      <c r="B310" s="368" t="s">
        <v>209</v>
      </c>
      <c r="C310" s="368" t="s">
        <v>5950</v>
      </c>
      <c r="D310" t="s">
        <v>5951</v>
      </c>
      <c r="E310" s="172">
        <v>0</v>
      </c>
      <c r="Q310" s="12"/>
      <c r="R310" s="386" t="s">
        <v>221</v>
      </c>
      <c r="S310" s="386" t="s">
        <v>3352</v>
      </c>
      <c r="T310" s="386" t="s">
        <v>3</v>
      </c>
      <c r="U310" s="387">
        <v>0</v>
      </c>
      <c r="V310" s="12"/>
      <c r="W310" s="12"/>
      <c r="X310" s="12"/>
      <c r="Y310" s="12"/>
    </row>
    <row r="311" spans="1:25" ht="15">
      <c r="A311" s="371" t="s">
        <v>1246</v>
      </c>
      <c r="B311" s="368" t="s">
        <v>209</v>
      </c>
      <c r="C311" s="368" t="s">
        <v>5952</v>
      </c>
      <c r="D311" t="s">
        <v>5953</v>
      </c>
      <c r="E311" s="172">
        <v>0</v>
      </c>
      <c r="Q311" s="12"/>
      <c r="R311" s="386" t="s">
        <v>221</v>
      </c>
      <c r="S311" s="386" t="s">
        <v>3352</v>
      </c>
      <c r="T311" s="386" t="s">
        <v>3</v>
      </c>
      <c r="U311" s="387">
        <v>0</v>
      </c>
      <c r="V311" s="12"/>
      <c r="W311" s="12"/>
      <c r="X311" s="12"/>
      <c r="Y311" s="12"/>
    </row>
    <row r="312" spans="1:25" ht="15">
      <c r="A312" s="371" t="s">
        <v>1246</v>
      </c>
      <c r="B312" s="368" t="s">
        <v>209</v>
      </c>
      <c r="C312" s="368" t="s">
        <v>5779</v>
      </c>
      <c r="D312" t="s">
        <v>5780</v>
      </c>
      <c r="E312" s="172">
        <v>0</v>
      </c>
      <c r="Q312" s="12"/>
      <c r="R312" s="386" t="s">
        <v>221</v>
      </c>
      <c r="S312" s="386" t="s">
        <v>3352</v>
      </c>
      <c r="T312" s="386" t="s">
        <v>3</v>
      </c>
      <c r="U312" s="387">
        <v>0</v>
      </c>
      <c r="V312" s="12"/>
      <c r="W312" s="12"/>
      <c r="X312" s="12"/>
      <c r="Y312" s="12"/>
    </row>
    <row r="313" spans="1:25" ht="15">
      <c r="A313" s="371" t="s">
        <v>1246</v>
      </c>
      <c r="B313" s="368" t="s">
        <v>209</v>
      </c>
      <c r="C313" s="368" t="s">
        <v>1247</v>
      </c>
      <c r="D313" t="s">
        <v>1248</v>
      </c>
      <c r="E313" s="172">
        <v>0</v>
      </c>
      <c r="Q313" s="12"/>
      <c r="R313" s="386" t="s">
        <v>221</v>
      </c>
      <c r="S313" s="386" t="s">
        <v>3352</v>
      </c>
      <c r="T313" s="386" t="s">
        <v>3</v>
      </c>
      <c r="U313" s="387">
        <v>0</v>
      </c>
      <c r="V313" s="12"/>
      <c r="W313" s="12"/>
      <c r="X313" s="12"/>
      <c r="Y313" s="12"/>
    </row>
    <row r="314" spans="1:25" ht="15">
      <c r="A314" s="371" t="s">
        <v>1246</v>
      </c>
      <c r="B314" s="368" t="s">
        <v>209</v>
      </c>
      <c r="C314" s="368" t="s">
        <v>1249</v>
      </c>
      <c r="D314" t="s">
        <v>1250</v>
      </c>
      <c r="E314" s="172">
        <v>28300000</v>
      </c>
      <c r="Q314" s="12"/>
      <c r="R314" s="386" t="s">
        <v>221</v>
      </c>
      <c r="S314" s="386" t="s">
        <v>3352</v>
      </c>
      <c r="T314" s="386" t="s">
        <v>3</v>
      </c>
      <c r="U314" s="387">
        <v>0</v>
      </c>
      <c r="V314" s="12"/>
      <c r="W314" s="12"/>
      <c r="X314" s="12"/>
      <c r="Y314" s="12"/>
    </row>
    <row r="315" spans="1:25" ht="15">
      <c r="A315" s="371" t="s">
        <v>1246</v>
      </c>
      <c r="B315" s="368" t="s">
        <v>209</v>
      </c>
      <c r="C315" s="368" t="s">
        <v>5954</v>
      </c>
      <c r="D315" t="s">
        <v>5955</v>
      </c>
      <c r="E315" s="172">
        <v>0</v>
      </c>
      <c r="Q315" s="12"/>
      <c r="R315" s="386" t="s">
        <v>221</v>
      </c>
      <c r="S315" s="386" t="s">
        <v>3352</v>
      </c>
      <c r="T315" s="386" t="s">
        <v>3</v>
      </c>
      <c r="U315" s="387">
        <v>0</v>
      </c>
      <c r="V315" s="12"/>
      <c r="W315" s="12"/>
      <c r="X315" s="12"/>
      <c r="Y315" s="12"/>
    </row>
    <row r="316" spans="1:25" ht="15">
      <c r="A316" s="371" t="s">
        <v>1246</v>
      </c>
      <c r="B316" s="368" t="s">
        <v>209</v>
      </c>
      <c r="C316" s="368" t="s">
        <v>5956</v>
      </c>
      <c r="D316" t="s">
        <v>5957</v>
      </c>
      <c r="E316" s="172">
        <v>0</v>
      </c>
      <c r="Q316" s="12"/>
      <c r="R316" s="386" t="s">
        <v>221</v>
      </c>
      <c r="S316" s="386" t="s">
        <v>3352</v>
      </c>
      <c r="T316" s="386" t="s">
        <v>3</v>
      </c>
      <c r="U316" s="387">
        <v>0</v>
      </c>
      <c r="V316" s="12"/>
      <c r="W316" s="12"/>
      <c r="X316" s="12"/>
      <c r="Y316" s="12"/>
    </row>
    <row r="317" spans="1:25" ht="15">
      <c r="A317" s="369" t="s">
        <v>1246</v>
      </c>
      <c r="B317" s="368" t="s">
        <v>209</v>
      </c>
      <c r="C317" s="368" t="s">
        <v>1251</v>
      </c>
      <c r="D317" t="s">
        <v>1252</v>
      </c>
      <c r="E317" s="172">
        <v>-28300000</v>
      </c>
      <c r="Q317" s="12"/>
      <c r="R317" s="386" t="s">
        <v>221</v>
      </c>
      <c r="S317" s="386" t="s">
        <v>3352</v>
      </c>
      <c r="T317" s="386" t="s">
        <v>3</v>
      </c>
      <c r="U317" s="387">
        <v>0</v>
      </c>
      <c r="V317" s="12"/>
      <c r="W317" s="12"/>
      <c r="X317" s="12"/>
      <c r="Y317" s="12"/>
    </row>
    <row r="318" spans="1:25" ht="15">
      <c r="A318" s="371" t="s">
        <v>5958</v>
      </c>
      <c r="B318" s="368" t="s">
        <v>209</v>
      </c>
      <c r="C318" s="368" t="s">
        <v>5959</v>
      </c>
      <c r="D318" t="s">
        <v>5960</v>
      </c>
      <c r="E318" s="172">
        <v>0</v>
      </c>
      <c r="Q318" s="12"/>
      <c r="R318" s="386" t="s">
        <v>221</v>
      </c>
      <c r="S318" s="386" t="s">
        <v>3352</v>
      </c>
      <c r="T318" s="386" t="s">
        <v>3</v>
      </c>
      <c r="U318" s="388">
        <v>-317754.53999999998</v>
      </c>
      <c r="V318" s="12"/>
      <c r="W318" s="12"/>
      <c r="X318" s="12"/>
      <c r="Y318" s="12"/>
    </row>
    <row r="319" spans="1:25" ht="15">
      <c r="A319" s="371" t="s">
        <v>5958</v>
      </c>
      <c r="B319" s="368" t="s">
        <v>209</v>
      </c>
      <c r="C319" s="368" t="s">
        <v>5961</v>
      </c>
      <c r="D319" t="s">
        <v>757</v>
      </c>
      <c r="E319" s="172">
        <v>0</v>
      </c>
      <c r="Q319" s="12"/>
      <c r="R319" s="386" t="s">
        <v>221</v>
      </c>
      <c r="S319" s="386" t="s">
        <v>3352</v>
      </c>
      <c r="T319" s="386" t="s">
        <v>3</v>
      </c>
      <c r="U319" s="387">
        <v>0</v>
      </c>
      <c r="V319" s="12"/>
      <c r="W319" s="12"/>
      <c r="X319" s="12"/>
      <c r="Y319" s="12"/>
    </row>
    <row r="320" spans="1:25" ht="15">
      <c r="A320" s="371" t="s">
        <v>5958</v>
      </c>
      <c r="B320" s="368" t="s">
        <v>209</v>
      </c>
      <c r="C320" s="368" t="s">
        <v>5962</v>
      </c>
      <c r="D320" t="s">
        <v>5963</v>
      </c>
      <c r="E320" s="172">
        <v>0</v>
      </c>
      <c r="Q320" s="12"/>
      <c r="R320" s="386" t="s">
        <v>221</v>
      </c>
      <c r="S320" s="386" t="s">
        <v>3352</v>
      </c>
      <c r="T320" s="386" t="s">
        <v>3</v>
      </c>
      <c r="U320" s="387">
        <v>0</v>
      </c>
      <c r="V320" s="12"/>
      <c r="W320" s="12"/>
      <c r="X320" s="12"/>
      <c r="Y320" s="12"/>
    </row>
    <row r="321" spans="1:25" ht="15">
      <c r="A321" s="371" t="s">
        <v>5958</v>
      </c>
      <c r="B321" s="368" t="s">
        <v>209</v>
      </c>
      <c r="C321" s="368" t="s">
        <v>5964</v>
      </c>
      <c r="D321" t="s">
        <v>5965</v>
      </c>
      <c r="E321" s="172">
        <v>0</v>
      </c>
      <c r="Q321" s="12"/>
      <c r="R321" s="386" t="s">
        <v>221</v>
      </c>
      <c r="S321" s="386" t="s">
        <v>3352</v>
      </c>
      <c r="T321" s="386" t="s">
        <v>3</v>
      </c>
      <c r="U321" s="387">
        <v>0</v>
      </c>
      <c r="V321" s="12"/>
      <c r="W321" s="12"/>
      <c r="X321" s="12"/>
      <c r="Y321" s="12"/>
    </row>
    <row r="322" spans="1:25" ht="15">
      <c r="A322" s="371" t="s">
        <v>5958</v>
      </c>
      <c r="B322" s="368" t="s">
        <v>209</v>
      </c>
      <c r="C322" s="368" t="s">
        <v>5966</v>
      </c>
      <c r="D322" t="s">
        <v>5967</v>
      </c>
      <c r="E322" s="172">
        <v>0</v>
      </c>
      <c r="Q322" s="12"/>
      <c r="R322" s="386" t="s">
        <v>221</v>
      </c>
      <c r="S322" s="386" t="s">
        <v>3352</v>
      </c>
      <c r="T322" s="386" t="s">
        <v>3</v>
      </c>
      <c r="U322" s="387">
        <v>0</v>
      </c>
      <c r="V322" s="12"/>
      <c r="W322" s="12"/>
      <c r="X322" s="12"/>
      <c r="Y322" s="12"/>
    </row>
    <row r="323" spans="1:25" ht="15">
      <c r="A323" s="371" t="s">
        <v>5958</v>
      </c>
      <c r="B323" s="368" t="s">
        <v>209</v>
      </c>
      <c r="C323" s="368" t="s">
        <v>5968</v>
      </c>
      <c r="D323" t="s">
        <v>5969</v>
      </c>
      <c r="E323" s="172">
        <v>0</v>
      </c>
      <c r="Q323" s="12"/>
      <c r="R323" s="386" t="s">
        <v>221</v>
      </c>
      <c r="S323" s="386" t="s">
        <v>3352</v>
      </c>
      <c r="T323" s="386" t="s">
        <v>3</v>
      </c>
      <c r="U323" s="387">
        <v>0</v>
      </c>
      <c r="V323" s="12"/>
      <c r="W323" s="12"/>
      <c r="X323" s="12"/>
      <c r="Y323" s="12"/>
    </row>
    <row r="324" spans="1:25" ht="15">
      <c r="A324" s="371" t="s">
        <v>5958</v>
      </c>
      <c r="B324" s="368" t="s">
        <v>209</v>
      </c>
      <c r="C324" s="368" t="s">
        <v>5970</v>
      </c>
      <c r="D324" t="s">
        <v>5971</v>
      </c>
      <c r="E324" s="172">
        <v>0</v>
      </c>
      <c r="Q324" s="12"/>
      <c r="R324" s="386" t="s">
        <v>221</v>
      </c>
      <c r="S324" s="386" t="s">
        <v>3352</v>
      </c>
      <c r="T324" s="386" t="s">
        <v>3</v>
      </c>
      <c r="U324" s="388">
        <v>-2599721.7200000002</v>
      </c>
      <c r="V324" s="12"/>
      <c r="W324" s="12"/>
      <c r="X324" s="12"/>
      <c r="Y324" s="12"/>
    </row>
    <row r="325" spans="1:25" ht="15">
      <c r="A325" s="371" t="s">
        <v>5958</v>
      </c>
      <c r="B325" s="368" t="s">
        <v>209</v>
      </c>
      <c r="C325" s="368" t="s">
        <v>5972</v>
      </c>
      <c r="D325" t="s">
        <v>5973</v>
      </c>
      <c r="E325" s="172">
        <v>0</v>
      </c>
      <c r="Q325" s="12"/>
      <c r="R325" s="386" t="s">
        <v>221</v>
      </c>
      <c r="S325" s="386" t="s">
        <v>3352</v>
      </c>
      <c r="T325" s="386" t="s">
        <v>3</v>
      </c>
      <c r="U325" s="388">
        <v>1197587.3799999999</v>
      </c>
      <c r="V325" s="12"/>
      <c r="W325" s="12"/>
      <c r="X325" s="12"/>
      <c r="Y325" s="12"/>
    </row>
    <row r="326" spans="1:25" ht="15">
      <c r="A326" s="371" t="s">
        <v>5958</v>
      </c>
      <c r="B326" s="368" t="s">
        <v>209</v>
      </c>
      <c r="C326" s="368" t="s">
        <v>5974</v>
      </c>
      <c r="D326" t="s">
        <v>5975</v>
      </c>
      <c r="E326" s="172">
        <v>0</v>
      </c>
      <c r="Q326" s="12"/>
      <c r="R326" s="386" t="s">
        <v>221</v>
      </c>
      <c r="S326" s="386" t="s">
        <v>3352</v>
      </c>
      <c r="T326" s="386" t="s">
        <v>3</v>
      </c>
      <c r="U326" s="388">
        <v>377209.4</v>
      </c>
      <c r="V326" s="12"/>
      <c r="W326" s="12"/>
      <c r="X326" s="12"/>
      <c r="Y326" s="12"/>
    </row>
    <row r="327" spans="1:25" ht="15">
      <c r="A327" s="369" t="s">
        <v>5958</v>
      </c>
      <c r="B327" s="368" t="s">
        <v>209</v>
      </c>
      <c r="C327" s="368" t="s">
        <v>5976</v>
      </c>
      <c r="D327" t="s">
        <v>5977</v>
      </c>
      <c r="E327" s="172">
        <v>0</v>
      </c>
      <c r="Q327" s="12"/>
      <c r="R327" s="386" t="s">
        <v>221</v>
      </c>
      <c r="S327" s="386" t="s">
        <v>3352</v>
      </c>
      <c r="T327" s="386" t="s">
        <v>3</v>
      </c>
      <c r="U327" s="388">
        <v>-1032390.42</v>
      </c>
      <c r="V327" s="12"/>
      <c r="W327" s="12"/>
      <c r="X327" s="12"/>
      <c r="Y327" s="12"/>
    </row>
    <row r="328" spans="1:25" ht="15">
      <c r="A328" s="371" t="s">
        <v>1253</v>
      </c>
      <c r="B328" s="368" t="s">
        <v>209</v>
      </c>
      <c r="C328" s="368" t="s">
        <v>1254</v>
      </c>
      <c r="D328" t="s">
        <v>1255</v>
      </c>
      <c r="E328" s="172">
        <v>6276745.2700000033</v>
      </c>
      <c r="Q328" s="12"/>
      <c r="R328" s="386" t="s">
        <v>221</v>
      </c>
      <c r="S328" s="386" t="s">
        <v>3352</v>
      </c>
      <c r="T328" s="386" t="s">
        <v>3</v>
      </c>
      <c r="U328" s="387">
        <v>0</v>
      </c>
      <c r="V328" s="12"/>
      <c r="W328" s="12"/>
      <c r="X328" s="12"/>
      <c r="Y328" s="12"/>
    </row>
    <row r="329" spans="1:25" ht="15">
      <c r="A329" s="371" t="s">
        <v>1253</v>
      </c>
      <c r="B329" s="368" t="s">
        <v>209</v>
      </c>
      <c r="C329" s="368" t="s">
        <v>5978</v>
      </c>
      <c r="D329" t="s">
        <v>5979</v>
      </c>
      <c r="E329" s="172">
        <v>0</v>
      </c>
      <c r="Q329" s="12"/>
      <c r="R329" s="386" t="s">
        <v>221</v>
      </c>
      <c r="S329" s="386" t="s">
        <v>3352</v>
      </c>
      <c r="T329" s="386" t="s">
        <v>3</v>
      </c>
      <c r="U329" s="388">
        <v>-205466.01</v>
      </c>
      <c r="V329" s="12"/>
      <c r="W329" s="12"/>
      <c r="X329" s="12"/>
      <c r="Y329" s="12"/>
    </row>
    <row r="330" spans="1:25" ht="15">
      <c r="A330" s="371" t="s">
        <v>1253</v>
      </c>
      <c r="B330" s="368" t="s">
        <v>209</v>
      </c>
      <c r="C330" s="368" t="s">
        <v>1256</v>
      </c>
      <c r="D330" t="s">
        <v>1257</v>
      </c>
      <c r="E330" s="172">
        <v>20851.21</v>
      </c>
      <c r="Q330" s="12"/>
      <c r="R330" s="386" t="s">
        <v>221</v>
      </c>
      <c r="S330" s="386" t="s">
        <v>3352</v>
      </c>
      <c r="T330" s="386" t="s">
        <v>3</v>
      </c>
      <c r="U330" s="388">
        <v>200451</v>
      </c>
      <c r="V330" s="12"/>
      <c r="W330" s="12"/>
      <c r="X330" s="12"/>
      <c r="Y330" s="12"/>
    </row>
    <row r="331" spans="1:25" ht="15">
      <c r="A331" s="369" t="s">
        <v>1253</v>
      </c>
      <c r="B331" s="368" t="s">
        <v>209</v>
      </c>
      <c r="C331" s="368" t="s">
        <v>5946</v>
      </c>
      <c r="D331" t="s">
        <v>5947</v>
      </c>
      <c r="E331" s="172">
        <v>0</v>
      </c>
      <c r="Q331" s="12"/>
      <c r="R331" s="386" t="s">
        <v>221</v>
      </c>
      <c r="S331" s="386" t="s">
        <v>3352</v>
      </c>
      <c r="T331" s="386" t="s">
        <v>3</v>
      </c>
      <c r="U331" s="388">
        <v>-249999.99</v>
      </c>
      <c r="V331" s="12"/>
      <c r="W331" s="12"/>
      <c r="X331" s="12"/>
      <c r="Y331" s="12"/>
    </row>
    <row r="332" spans="1:25" ht="15">
      <c r="A332" s="371" t="s">
        <v>874</v>
      </c>
      <c r="B332" s="368" t="s">
        <v>209</v>
      </c>
      <c r="C332" s="368" t="s">
        <v>2940</v>
      </c>
      <c r="D332" t="s">
        <v>2941</v>
      </c>
      <c r="E332" s="172">
        <v>52492.75</v>
      </c>
      <c r="Q332" s="12"/>
      <c r="R332" s="386" t="s">
        <v>221</v>
      </c>
      <c r="S332" s="386" t="s">
        <v>3352</v>
      </c>
      <c r="T332" s="386" t="s">
        <v>3</v>
      </c>
      <c r="U332" s="388">
        <v>-179062.02</v>
      </c>
      <c r="V332" s="12"/>
      <c r="W332" s="12"/>
      <c r="X332" s="12"/>
      <c r="Y332" s="12"/>
    </row>
    <row r="333" spans="1:25" ht="15">
      <c r="A333" s="371" t="s">
        <v>874</v>
      </c>
      <c r="B333" s="368" t="s">
        <v>209</v>
      </c>
      <c r="C333" s="368" t="s">
        <v>2946</v>
      </c>
      <c r="D333" t="s">
        <v>2947</v>
      </c>
      <c r="E333" s="172">
        <v>0</v>
      </c>
      <c r="Q333" s="12"/>
      <c r="R333" s="386" t="s">
        <v>221</v>
      </c>
      <c r="S333" s="386" t="s">
        <v>3352</v>
      </c>
      <c r="T333" s="386" t="s">
        <v>3</v>
      </c>
      <c r="U333" s="387">
        <v>0</v>
      </c>
      <c r="V333" s="12"/>
      <c r="W333" s="12"/>
      <c r="X333" s="12"/>
      <c r="Y333" s="12"/>
    </row>
    <row r="334" spans="1:25" ht="15">
      <c r="A334" s="371" t="s">
        <v>874</v>
      </c>
      <c r="B334" s="368" t="s">
        <v>209</v>
      </c>
      <c r="C334" s="368" t="s">
        <v>5980</v>
      </c>
      <c r="D334" t="s">
        <v>5981</v>
      </c>
      <c r="E334" s="172">
        <v>0</v>
      </c>
      <c r="Q334" s="12"/>
      <c r="R334" s="386" t="s">
        <v>221</v>
      </c>
      <c r="S334" s="386" t="s">
        <v>3352</v>
      </c>
      <c r="T334" s="386" t="s">
        <v>3</v>
      </c>
      <c r="U334" s="388">
        <v>179062.02</v>
      </c>
      <c r="V334" s="12"/>
      <c r="W334" s="12"/>
      <c r="X334" s="12"/>
      <c r="Y334" s="12"/>
    </row>
    <row r="335" spans="1:25" ht="15">
      <c r="A335" s="369" t="s">
        <v>874</v>
      </c>
      <c r="B335" s="368" t="s">
        <v>209</v>
      </c>
      <c r="C335" s="368" t="s">
        <v>5982</v>
      </c>
      <c r="D335" t="s">
        <v>5983</v>
      </c>
      <c r="E335" s="172">
        <v>0</v>
      </c>
      <c r="Q335" s="12"/>
      <c r="R335" s="386" t="s">
        <v>221</v>
      </c>
      <c r="S335" s="386" t="s">
        <v>3352</v>
      </c>
      <c r="T335" s="386" t="s">
        <v>3</v>
      </c>
      <c r="U335" s="387">
        <v>0</v>
      </c>
      <c r="V335" s="12"/>
      <c r="W335" s="12"/>
      <c r="X335" s="12"/>
      <c r="Y335" s="12"/>
    </row>
    <row r="336" spans="1:25" ht="15">
      <c r="A336" s="371" t="s">
        <v>1258</v>
      </c>
      <c r="B336" s="368" t="s">
        <v>209</v>
      </c>
      <c r="C336" s="368" t="s">
        <v>1259</v>
      </c>
      <c r="D336" t="s">
        <v>1260</v>
      </c>
      <c r="E336" s="172">
        <v>309646438.13</v>
      </c>
      <c r="Q336" s="12"/>
      <c r="R336" s="386" t="s">
        <v>221</v>
      </c>
      <c r="S336" s="386" t="s">
        <v>3352</v>
      </c>
      <c r="T336" s="386" t="s">
        <v>3</v>
      </c>
      <c r="U336" s="387">
        <v>0</v>
      </c>
      <c r="V336" s="12"/>
      <c r="W336" s="12"/>
      <c r="X336" s="12"/>
      <c r="Y336" s="12"/>
    </row>
    <row r="337" spans="1:25" ht="15">
      <c r="A337" s="371" t="s">
        <v>1258</v>
      </c>
      <c r="B337" s="368" t="s">
        <v>209</v>
      </c>
      <c r="C337" s="368" t="s">
        <v>5984</v>
      </c>
      <c r="D337" t="s">
        <v>5985</v>
      </c>
      <c r="E337" s="172">
        <v>0</v>
      </c>
      <c r="Q337" s="12"/>
      <c r="R337" s="386" t="s">
        <v>221</v>
      </c>
      <c r="S337" s="386" t="s">
        <v>3352</v>
      </c>
      <c r="T337" s="386" t="s">
        <v>3</v>
      </c>
      <c r="U337" s="387">
        <v>0</v>
      </c>
      <c r="V337" s="12"/>
      <c r="W337" s="12"/>
      <c r="X337" s="12"/>
      <c r="Y337" s="12"/>
    </row>
    <row r="338" spans="1:25" ht="15">
      <c r="A338" s="371" t="s">
        <v>1258</v>
      </c>
      <c r="B338" s="368" t="s">
        <v>209</v>
      </c>
      <c r="C338" s="368" t="s">
        <v>5986</v>
      </c>
      <c r="D338" t="s">
        <v>5987</v>
      </c>
      <c r="E338" s="172">
        <v>0</v>
      </c>
      <c r="Q338" s="12"/>
      <c r="R338" s="386" t="s">
        <v>221</v>
      </c>
      <c r="S338" s="386" t="s">
        <v>3352</v>
      </c>
      <c r="T338" s="386" t="s">
        <v>3</v>
      </c>
      <c r="U338" s="387">
        <v>0</v>
      </c>
      <c r="V338" s="12"/>
      <c r="W338" s="12"/>
      <c r="X338" s="12"/>
      <c r="Y338" s="12"/>
    </row>
    <row r="339" spans="1:25" ht="15">
      <c r="A339" s="371" t="s">
        <v>1258</v>
      </c>
      <c r="B339" s="368" t="s">
        <v>209</v>
      </c>
      <c r="C339" s="368" t="s">
        <v>1261</v>
      </c>
      <c r="D339" t="s">
        <v>1262</v>
      </c>
      <c r="E339" s="172">
        <v>115736.86</v>
      </c>
      <c r="Q339" s="12"/>
      <c r="R339" s="386" t="s">
        <v>221</v>
      </c>
      <c r="S339" s="386" t="s">
        <v>3352</v>
      </c>
      <c r="T339" s="386" t="s">
        <v>3</v>
      </c>
      <c r="U339" s="387">
        <v>0</v>
      </c>
      <c r="V339" s="12"/>
      <c r="W339" s="12"/>
      <c r="X339" s="12"/>
      <c r="Y339" s="12"/>
    </row>
    <row r="340" spans="1:25" ht="15">
      <c r="A340" s="371" t="s">
        <v>1258</v>
      </c>
      <c r="B340" s="368" t="s">
        <v>209</v>
      </c>
      <c r="C340" s="368" t="s">
        <v>1263</v>
      </c>
      <c r="D340" t="s">
        <v>1264</v>
      </c>
      <c r="E340" s="172">
        <v>-78508.350000000006</v>
      </c>
      <c r="Q340" s="12"/>
      <c r="R340" s="386" t="s">
        <v>221</v>
      </c>
      <c r="S340" s="386" t="s">
        <v>3352</v>
      </c>
      <c r="T340" s="386" t="s">
        <v>3</v>
      </c>
      <c r="U340" s="387">
        <v>0</v>
      </c>
      <c r="V340" s="12"/>
      <c r="W340" s="12"/>
      <c r="X340" s="12"/>
      <c r="Y340" s="12"/>
    </row>
    <row r="341" spans="1:25" ht="15">
      <c r="A341" s="371" t="s">
        <v>1258</v>
      </c>
      <c r="B341" s="368" t="s">
        <v>209</v>
      </c>
      <c r="C341" s="368" t="s">
        <v>5988</v>
      </c>
      <c r="D341" t="s">
        <v>5989</v>
      </c>
      <c r="E341" s="172">
        <v>0</v>
      </c>
      <c r="Q341" s="12"/>
      <c r="R341" s="386" t="s">
        <v>221</v>
      </c>
      <c r="S341" s="386" t="s">
        <v>3352</v>
      </c>
      <c r="T341" s="386" t="s">
        <v>3</v>
      </c>
      <c r="U341" s="387">
        <v>0</v>
      </c>
      <c r="V341" s="12"/>
      <c r="W341" s="12"/>
      <c r="X341" s="12"/>
      <c r="Y341" s="12"/>
    </row>
    <row r="342" spans="1:25" ht="15">
      <c r="A342" s="371" t="s">
        <v>1258</v>
      </c>
      <c r="B342" s="368" t="s">
        <v>209</v>
      </c>
      <c r="C342" s="368" t="s">
        <v>5990</v>
      </c>
      <c r="D342" t="s">
        <v>5989</v>
      </c>
      <c r="E342" s="172">
        <v>0</v>
      </c>
      <c r="Q342" s="12"/>
      <c r="R342" s="386" t="s">
        <v>221</v>
      </c>
      <c r="S342" s="386" t="s">
        <v>3352</v>
      </c>
      <c r="T342" s="386" t="s">
        <v>3</v>
      </c>
      <c r="U342" s="388">
        <v>8830871.8900000006</v>
      </c>
      <c r="V342" s="12"/>
      <c r="W342" s="12"/>
      <c r="X342" s="12"/>
      <c r="Y342" s="12"/>
    </row>
    <row r="343" spans="1:25" ht="15">
      <c r="A343" s="371" t="s">
        <v>1258</v>
      </c>
      <c r="B343" s="368" t="s">
        <v>209</v>
      </c>
      <c r="C343" s="368" t="s">
        <v>1265</v>
      </c>
      <c r="D343" t="s">
        <v>1266</v>
      </c>
      <c r="E343" s="172">
        <v>9367.17</v>
      </c>
      <c r="Q343" s="12"/>
      <c r="R343" s="386" t="s">
        <v>221</v>
      </c>
      <c r="S343" s="386" t="s">
        <v>3352</v>
      </c>
      <c r="T343" s="386" t="s">
        <v>3</v>
      </c>
      <c r="U343" s="388">
        <v>-8830871.8900000006</v>
      </c>
      <c r="V343" s="12"/>
      <c r="W343" s="12"/>
      <c r="X343" s="12"/>
      <c r="Y343" s="12"/>
    </row>
    <row r="344" spans="1:25" ht="15">
      <c r="A344" s="371" t="s">
        <v>1258</v>
      </c>
      <c r="B344" s="368" t="s">
        <v>209</v>
      </c>
      <c r="C344" s="368" t="s">
        <v>5991</v>
      </c>
      <c r="D344" t="s">
        <v>5992</v>
      </c>
      <c r="E344" s="172">
        <v>0</v>
      </c>
      <c r="Q344" s="12"/>
      <c r="R344" s="386" t="s">
        <v>221</v>
      </c>
      <c r="S344" s="386" t="s">
        <v>3352</v>
      </c>
      <c r="T344" s="386" t="s">
        <v>3</v>
      </c>
      <c r="U344" s="388">
        <v>4614466.1500000004</v>
      </c>
      <c r="V344" s="12"/>
      <c r="W344" s="12"/>
      <c r="X344" s="12"/>
      <c r="Y344" s="12"/>
    </row>
    <row r="345" spans="1:25" ht="15">
      <c r="A345" s="371" t="s">
        <v>1258</v>
      </c>
      <c r="B345" s="368" t="s">
        <v>209</v>
      </c>
      <c r="C345" s="368" t="s">
        <v>5993</v>
      </c>
      <c r="D345" t="s">
        <v>5994</v>
      </c>
      <c r="E345" s="172">
        <v>180</v>
      </c>
      <c r="Q345" s="12"/>
      <c r="R345" s="386" t="s">
        <v>221</v>
      </c>
      <c r="S345" s="386" t="s">
        <v>3352</v>
      </c>
      <c r="T345" s="386" t="s">
        <v>3</v>
      </c>
      <c r="U345" s="388">
        <v>-4614466.1500000004</v>
      </c>
      <c r="V345" s="12"/>
      <c r="W345" s="12"/>
      <c r="X345" s="12"/>
      <c r="Y345" s="12"/>
    </row>
    <row r="346" spans="1:25" ht="15">
      <c r="A346" s="371" t="s">
        <v>1258</v>
      </c>
      <c r="B346" s="368" t="s">
        <v>209</v>
      </c>
      <c r="C346" s="368" t="s">
        <v>5995</v>
      </c>
      <c r="D346" t="s">
        <v>5996</v>
      </c>
      <c r="E346" s="172">
        <v>4860</v>
      </c>
      <c r="Q346" s="12"/>
      <c r="R346" s="386" t="s">
        <v>221</v>
      </c>
      <c r="S346" s="386" t="s">
        <v>3352</v>
      </c>
      <c r="T346" s="386" t="s">
        <v>3</v>
      </c>
      <c r="U346" s="388">
        <v>15684370.32</v>
      </c>
      <c r="V346" s="12"/>
      <c r="W346" s="12"/>
      <c r="X346" s="12"/>
      <c r="Y346" s="12"/>
    </row>
    <row r="347" spans="1:25" ht="15">
      <c r="A347" s="371" t="s">
        <v>1258</v>
      </c>
      <c r="B347" s="368" t="s">
        <v>209</v>
      </c>
      <c r="C347" s="368" t="s">
        <v>5997</v>
      </c>
      <c r="D347" t="s">
        <v>5998</v>
      </c>
      <c r="E347" s="172">
        <v>0</v>
      </c>
      <c r="Q347" s="12"/>
      <c r="R347" s="386" t="s">
        <v>221</v>
      </c>
      <c r="S347" s="386" t="s">
        <v>3352</v>
      </c>
      <c r="T347" s="386" t="s">
        <v>3</v>
      </c>
      <c r="U347" s="388">
        <v>-15684370.32</v>
      </c>
      <c r="V347" s="12"/>
      <c r="W347" s="12"/>
      <c r="X347" s="12"/>
      <c r="Y347" s="12"/>
    </row>
    <row r="348" spans="1:25" ht="15">
      <c r="A348" s="371" t="s">
        <v>1258</v>
      </c>
      <c r="B348" s="368" t="s">
        <v>209</v>
      </c>
      <c r="C348" s="368" t="s">
        <v>1267</v>
      </c>
      <c r="D348" t="s">
        <v>1268</v>
      </c>
      <c r="E348" s="172">
        <v>24379.41</v>
      </c>
      <c r="Q348" s="12"/>
      <c r="R348" s="386" t="s">
        <v>221</v>
      </c>
      <c r="S348" s="386" t="s">
        <v>3352</v>
      </c>
      <c r="T348" s="386" t="s">
        <v>3</v>
      </c>
      <c r="U348" s="388">
        <v>5383245.4800000004</v>
      </c>
      <c r="V348" s="12"/>
      <c r="W348" s="12"/>
      <c r="X348" s="12"/>
      <c r="Y348" s="12"/>
    </row>
    <row r="349" spans="1:25" ht="15">
      <c r="A349" s="371" t="s">
        <v>1258</v>
      </c>
      <c r="B349" s="368" t="s">
        <v>209</v>
      </c>
      <c r="C349" s="368" t="s">
        <v>1269</v>
      </c>
      <c r="D349" t="s">
        <v>1270</v>
      </c>
      <c r="E349" s="172">
        <v>0</v>
      </c>
      <c r="Q349" s="12"/>
      <c r="R349" s="386" t="s">
        <v>8940</v>
      </c>
      <c r="S349" s="386" t="s">
        <v>3352</v>
      </c>
      <c r="T349" s="386" t="s">
        <v>3</v>
      </c>
      <c r="U349" s="388">
        <v>223325.82</v>
      </c>
      <c r="V349" s="12"/>
      <c r="W349" s="12"/>
      <c r="X349" s="12"/>
      <c r="Y349" s="12"/>
    </row>
    <row r="350" spans="1:25" ht="15">
      <c r="A350" s="371" t="s">
        <v>1258</v>
      </c>
      <c r="B350" s="368" t="s">
        <v>209</v>
      </c>
      <c r="C350" s="368" t="s">
        <v>1271</v>
      </c>
      <c r="D350" t="s">
        <v>1272</v>
      </c>
      <c r="E350" s="172">
        <v>6825.39</v>
      </c>
      <c r="Q350" s="12"/>
      <c r="R350" s="386" t="s">
        <v>8940</v>
      </c>
      <c r="S350" s="386" t="s">
        <v>3352</v>
      </c>
      <c r="T350" s="386" t="s">
        <v>3</v>
      </c>
      <c r="U350" s="388">
        <v>-727020.06</v>
      </c>
      <c r="V350" s="12"/>
      <c r="W350" s="12"/>
      <c r="X350" s="12"/>
      <c r="Y350" s="12"/>
    </row>
    <row r="351" spans="1:25" ht="15">
      <c r="A351" s="371" t="s">
        <v>1258</v>
      </c>
      <c r="B351" s="368" t="s">
        <v>209</v>
      </c>
      <c r="C351" s="368" t="s">
        <v>1273</v>
      </c>
      <c r="D351" t="s">
        <v>1274</v>
      </c>
      <c r="E351" s="172">
        <v>7833653.6900000004</v>
      </c>
      <c r="Q351" s="12"/>
      <c r="R351" s="386" t="s">
        <v>221</v>
      </c>
      <c r="S351" s="386" t="s">
        <v>3352</v>
      </c>
      <c r="T351" s="386" t="s">
        <v>3</v>
      </c>
      <c r="U351" s="388">
        <v>-5383245.4800000004</v>
      </c>
      <c r="V351" s="12"/>
      <c r="W351" s="12"/>
      <c r="X351" s="12"/>
      <c r="Y351" s="12"/>
    </row>
    <row r="352" spans="1:25" ht="15">
      <c r="A352" s="371" t="s">
        <v>1258</v>
      </c>
      <c r="B352" s="368" t="s">
        <v>209</v>
      </c>
      <c r="C352" s="368" t="s">
        <v>1275</v>
      </c>
      <c r="D352" t="s">
        <v>1276</v>
      </c>
      <c r="E352" s="172">
        <v>10599657.050000001</v>
      </c>
      <c r="Q352" s="12"/>
      <c r="R352" s="386" t="s">
        <v>221</v>
      </c>
      <c r="S352" s="386" t="s">
        <v>3352</v>
      </c>
      <c r="T352" s="386" t="s">
        <v>3</v>
      </c>
      <c r="U352" s="388">
        <v>-108891.31</v>
      </c>
      <c r="V352" s="12"/>
      <c r="W352" s="12"/>
      <c r="X352" s="12"/>
      <c r="Y352" s="12"/>
    </row>
    <row r="353" spans="1:25" ht="15">
      <c r="A353" s="371" t="s">
        <v>1258</v>
      </c>
      <c r="B353" s="368" t="s">
        <v>209</v>
      </c>
      <c r="C353" s="368" t="s">
        <v>5999</v>
      </c>
      <c r="D353" t="s">
        <v>6000</v>
      </c>
      <c r="E353" s="172">
        <v>0</v>
      </c>
      <c r="Q353" s="12"/>
      <c r="R353" s="386" t="s">
        <v>221</v>
      </c>
      <c r="S353" s="386" t="s">
        <v>3352</v>
      </c>
      <c r="T353" s="386" t="s">
        <v>3</v>
      </c>
      <c r="U353" s="387">
        <v>0</v>
      </c>
      <c r="V353" s="12"/>
      <c r="W353" s="12"/>
      <c r="X353" s="12"/>
      <c r="Y353" s="12"/>
    </row>
    <row r="354" spans="1:25" ht="15">
      <c r="A354" s="371" t="s">
        <v>1258</v>
      </c>
      <c r="B354" s="368" t="s">
        <v>209</v>
      </c>
      <c r="C354" s="368" t="s">
        <v>1277</v>
      </c>
      <c r="D354" t="s">
        <v>1278</v>
      </c>
      <c r="E354" s="172">
        <v>347482.07</v>
      </c>
      <c r="Q354" s="12"/>
      <c r="R354" s="386" t="s">
        <v>221</v>
      </c>
      <c r="S354" s="386" t="s">
        <v>3352</v>
      </c>
      <c r="T354" s="386" t="s">
        <v>3</v>
      </c>
      <c r="U354" s="388">
        <v>46667.71</v>
      </c>
      <c r="V354" s="12"/>
      <c r="W354" s="12"/>
      <c r="X354" s="12"/>
      <c r="Y354" s="12"/>
    </row>
    <row r="355" spans="1:25" ht="15">
      <c r="A355" s="371" t="s">
        <v>1258</v>
      </c>
      <c r="B355" s="368" t="s">
        <v>209</v>
      </c>
      <c r="C355" s="368" t="s">
        <v>1279</v>
      </c>
      <c r="D355" t="s">
        <v>1280</v>
      </c>
      <c r="E355" s="172">
        <v>-347482.07</v>
      </c>
      <c r="Q355" s="12"/>
      <c r="R355" s="386" t="s">
        <v>221</v>
      </c>
      <c r="S355" s="386" t="s">
        <v>3352</v>
      </c>
      <c r="T355" s="386" t="s">
        <v>3</v>
      </c>
      <c r="U355" s="388">
        <v>62223.6</v>
      </c>
      <c r="V355" s="12"/>
      <c r="W355" s="12"/>
      <c r="X355" s="12"/>
      <c r="Y355" s="12"/>
    </row>
    <row r="356" spans="1:25" ht="15">
      <c r="A356" s="371" t="s">
        <v>1258</v>
      </c>
      <c r="B356" s="368" t="s">
        <v>209</v>
      </c>
      <c r="C356" s="368" t="s">
        <v>1281</v>
      </c>
      <c r="D356" t="s">
        <v>1282</v>
      </c>
      <c r="E356" s="172">
        <v>-1146318.08</v>
      </c>
      <c r="Q356" s="12"/>
      <c r="R356" s="386" t="s">
        <v>221</v>
      </c>
      <c r="S356" s="386" t="s">
        <v>3352</v>
      </c>
      <c r="T356" s="386" t="s">
        <v>3</v>
      </c>
      <c r="U356" s="388">
        <v>4049.22</v>
      </c>
      <c r="V356" s="12"/>
      <c r="W356" s="12"/>
      <c r="X356" s="12"/>
      <c r="Y356" s="12"/>
    </row>
    <row r="357" spans="1:25" ht="15">
      <c r="A357" s="371" t="s">
        <v>1258</v>
      </c>
      <c r="B357" s="368" t="s">
        <v>209</v>
      </c>
      <c r="C357" s="368" t="s">
        <v>1283</v>
      </c>
      <c r="D357" t="s">
        <v>1284</v>
      </c>
      <c r="E357" s="172">
        <v>13050114.449999999</v>
      </c>
      <c r="Q357" s="12"/>
      <c r="R357" s="386" t="s">
        <v>221</v>
      </c>
      <c r="S357" s="386" t="s">
        <v>3352</v>
      </c>
      <c r="T357" s="386" t="s">
        <v>3</v>
      </c>
      <c r="U357" s="387">
        <v>0</v>
      </c>
      <c r="V357" s="12"/>
      <c r="W357" s="12"/>
      <c r="X357" s="12"/>
      <c r="Y357" s="12"/>
    </row>
    <row r="358" spans="1:25" ht="15">
      <c r="A358" s="371" t="s">
        <v>1258</v>
      </c>
      <c r="B358" s="368" t="s">
        <v>209</v>
      </c>
      <c r="C358" s="368" t="s">
        <v>2483</v>
      </c>
      <c r="D358" t="s">
        <v>2484</v>
      </c>
      <c r="E358" s="172">
        <v>9634.06</v>
      </c>
      <c r="Q358" s="12"/>
      <c r="R358" s="386" t="s">
        <v>221</v>
      </c>
      <c r="S358" s="386" t="s">
        <v>3352</v>
      </c>
      <c r="T358" s="386" t="s">
        <v>3</v>
      </c>
      <c r="U358" s="387">
        <v>0</v>
      </c>
      <c r="V358" s="12"/>
      <c r="W358" s="12"/>
      <c r="X358" s="12"/>
      <c r="Y358" s="12"/>
    </row>
    <row r="359" spans="1:25" ht="15">
      <c r="A359" s="371" t="s">
        <v>1258</v>
      </c>
      <c r="B359" s="368" t="s">
        <v>209</v>
      </c>
      <c r="C359" s="368" t="s">
        <v>6001</v>
      </c>
      <c r="D359" t="s">
        <v>6002</v>
      </c>
      <c r="E359" s="172">
        <v>0</v>
      </c>
      <c r="Q359" s="12"/>
      <c r="R359" s="386" t="s">
        <v>221</v>
      </c>
      <c r="S359" s="386" t="s">
        <v>3352</v>
      </c>
      <c r="T359" s="386" t="s">
        <v>3</v>
      </c>
      <c r="U359" s="387">
        <v>0</v>
      </c>
      <c r="V359" s="12"/>
      <c r="W359" s="12"/>
      <c r="X359" s="12"/>
      <c r="Y359" s="12"/>
    </row>
    <row r="360" spans="1:25" ht="15">
      <c r="A360" s="371" t="s">
        <v>1258</v>
      </c>
      <c r="B360" s="368" t="s">
        <v>209</v>
      </c>
      <c r="C360" s="368" t="s">
        <v>6003</v>
      </c>
      <c r="D360" t="s">
        <v>6004</v>
      </c>
      <c r="E360" s="172">
        <v>0</v>
      </c>
      <c r="Q360" s="12"/>
      <c r="R360" s="386" t="s">
        <v>221</v>
      </c>
      <c r="S360" s="386" t="s">
        <v>3352</v>
      </c>
      <c r="T360" s="386" t="s">
        <v>3</v>
      </c>
      <c r="U360" s="387">
        <v>0</v>
      </c>
      <c r="V360" s="12"/>
      <c r="W360" s="12"/>
      <c r="X360" s="12"/>
      <c r="Y360" s="12"/>
    </row>
    <row r="361" spans="1:25" ht="15">
      <c r="A361" s="371" t="s">
        <v>1258</v>
      </c>
      <c r="B361" s="368" t="s">
        <v>209</v>
      </c>
      <c r="C361" s="368" t="s">
        <v>1285</v>
      </c>
      <c r="D361" t="s">
        <v>1286</v>
      </c>
      <c r="E361" s="172">
        <v>-17929690.43</v>
      </c>
      <c r="Q361" s="12"/>
      <c r="R361" s="386" t="s">
        <v>221</v>
      </c>
      <c r="S361" s="386" t="s">
        <v>3352</v>
      </c>
      <c r="T361" s="386" t="s">
        <v>3</v>
      </c>
      <c r="U361" s="388">
        <v>-4049.22</v>
      </c>
      <c r="V361" s="12"/>
      <c r="W361" s="12"/>
      <c r="X361" s="12"/>
      <c r="Y361" s="12"/>
    </row>
    <row r="362" spans="1:25" ht="15">
      <c r="A362" s="371" t="s">
        <v>1258</v>
      </c>
      <c r="B362" s="368" t="s">
        <v>209</v>
      </c>
      <c r="C362" s="368" t="s">
        <v>1287</v>
      </c>
      <c r="D362" t="s">
        <v>1288</v>
      </c>
      <c r="E362" s="172">
        <v>7379370.6200000001</v>
      </c>
      <c r="Q362" s="12"/>
      <c r="R362" s="386" t="s">
        <v>221</v>
      </c>
      <c r="S362" s="386" t="s">
        <v>3352</v>
      </c>
      <c r="T362" s="386" t="s">
        <v>3</v>
      </c>
      <c r="U362" s="387">
        <v>0</v>
      </c>
      <c r="V362" s="12"/>
      <c r="W362" s="12"/>
      <c r="X362" s="12"/>
      <c r="Y362" s="12"/>
    </row>
    <row r="363" spans="1:25" ht="15">
      <c r="A363" s="371" t="s">
        <v>1258</v>
      </c>
      <c r="B363" s="368" t="s">
        <v>209</v>
      </c>
      <c r="C363" s="368" t="s">
        <v>2485</v>
      </c>
      <c r="D363" t="s">
        <v>1290</v>
      </c>
      <c r="E363" s="172">
        <v>513598.35</v>
      </c>
      <c r="Q363" s="12"/>
      <c r="R363" s="386" t="s">
        <v>221</v>
      </c>
      <c r="S363" s="386" t="s">
        <v>3352</v>
      </c>
      <c r="T363" s="386" t="s">
        <v>3</v>
      </c>
      <c r="U363" s="387">
        <v>0</v>
      </c>
      <c r="V363" s="12"/>
      <c r="W363" s="12"/>
      <c r="X363" s="12"/>
      <c r="Y363" s="12"/>
    </row>
    <row r="364" spans="1:25" ht="15">
      <c r="A364" s="371" t="s">
        <v>1258</v>
      </c>
      <c r="B364" s="368" t="s">
        <v>209</v>
      </c>
      <c r="C364" s="368" t="s">
        <v>1289</v>
      </c>
      <c r="D364" t="s">
        <v>1290</v>
      </c>
      <c r="E364" s="172">
        <v>46000161.950000003</v>
      </c>
      <c r="Q364" s="12"/>
      <c r="R364" s="386" t="s">
        <v>221</v>
      </c>
      <c r="S364" s="386" t="s">
        <v>3352</v>
      </c>
      <c r="T364" s="386" t="s">
        <v>3</v>
      </c>
      <c r="U364" s="387">
        <v>0</v>
      </c>
      <c r="V364" s="12"/>
      <c r="W364" s="12"/>
      <c r="X364" s="12"/>
      <c r="Y364" s="12"/>
    </row>
    <row r="365" spans="1:25" ht="15">
      <c r="A365" s="371" t="s">
        <v>1258</v>
      </c>
      <c r="B365" s="368" t="s">
        <v>209</v>
      </c>
      <c r="C365" s="368" t="s">
        <v>6005</v>
      </c>
      <c r="D365" t="s">
        <v>6006</v>
      </c>
      <c r="E365" s="172">
        <v>0</v>
      </c>
      <c r="Q365" s="12"/>
      <c r="R365" s="386" t="s">
        <v>221</v>
      </c>
      <c r="S365" s="386" t="s">
        <v>3352</v>
      </c>
      <c r="T365" s="386" t="s">
        <v>3</v>
      </c>
      <c r="U365" s="387">
        <v>0</v>
      </c>
      <c r="V365" s="12"/>
      <c r="W365" s="12"/>
      <c r="X365" s="12"/>
      <c r="Y365" s="12"/>
    </row>
    <row r="366" spans="1:25" ht="15">
      <c r="A366" s="369" t="s">
        <v>1258</v>
      </c>
      <c r="B366" s="368" t="s">
        <v>209</v>
      </c>
      <c r="C366" s="368" t="s">
        <v>1291</v>
      </c>
      <c r="D366" t="s">
        <v>1292</v>
      </c>
      <c r="E366" s="172">
        <v>-24379.41</v>
      </c>
      <c r="Q366" s="12"/>
      <c r="R366" s="386" t="s">
        <v>221</v>
      </c>
      <c r="S366" s="386" t="s">
        <v>3352</v>
      </c>
      <c r="T366" s="386" t="s">
        <v>3</v>
      </c>
      <c r="U366" s="388">
        <v>-25695.040000000001</v>
      </c>
      <c r="V366" s="12"/>
      <c r="W366" s="12"/>
      <c r="X366" s="12"/>
      <c r="Y366" s="12"/>
    </row>
    <row r="367" spans="1:25" ht="15">
      <c r="A367" s="371" t="s">
        <v>877</v>
      </c>
      <c r="B367" s="368" t="s">
        <v>209</v>
      </c>
      <c r="C367" s="368" t="s">
        <v>2942</v>
      </c>
      <c r="D367" t="s">
        <v>2943</v>
      </c>
      <c r="E367" s="172">
        <v>26206.1</v>
      </c>
      <c r="Q367" s="12"/>
      <c r="R367" s="386" t="s">
        <v>221</v>
      </c>
      <c r="S367" s="386" t="s">
        <v>3352</v>
      </c>
      <c r="T367" s="386" t="s">
        <v>3</v>
      </c>
      <c r="U367" s="388">
        <v>7708.51</v>
      </c>
      <c r="V367" s="12"/>
      <c r="W367" s="12"/>
      <c r="X367" s="12"/>
      <c r="Y367" s="12"/>
    </row>
    <row r="368" spans="1:25" ht="15">
      <c r="A368" s="371" t="s">
        <v>877</v>
      </c>
      <c r="B368" s="368" t="s">
        <v>209</v>
      </c>
      <c r="C368" s="368" t="s">
        <v>6007</v>
      </c>
      <c r="D368" t="s">
        <v>2943</v>
      </c>
      <c r="E368" s="172">
        <v>0</v>
      </c>
      <c r="Q368" s="12"/>
      <c r="R368" s="386" t="s">
        <v>221</v>
      </c>
      <c r="S368" s="386" t="s">
        <v>3352</v>
      </c>
      <c r="T368" s="386" t="s">
        <v>3</v>
      </c>
      <c r="U368" s="388">
        <v>17986.53</v>
      </c>
      <c r="V368" s="12"/>
      <c r="W368" s="12"/>
      <c r="X368" s="12"/>
      <c r="Y368" s="12"/>
    </row>
    <row r="369" spans="1:25" ht="15">
      <c r="A369" s="371" t="s">
        <v>877</v>
      </c>
      <c r="B369" s="368" t="s">
        <v>209</v>
      </c>
      <c r="C369" s="368" t="s">
        <v>6008</v>
      </c>
      <c r="D369" t="s">
        <v>6009</v>
      </c>
      <c r="E369" s="172">
        <v>2057.21</v>
      </c>
      <c r="Q369" s="12"/>
      <c r="R369" s="386" t="s">
        <v>221</v>
      </c>
      <c r="S369" s="386" t="s">
        <v>3352</v>
      </c>
      <c r="T369" s="386" t="s">
        <v>3</v>
      </c>
      <c r="U369" s="387">
        <v>0</v>
      </c>
      <c r="V369" s="12"/>
      <c r="W369" s="12"/>
      <c r="X369" s="12"/>
      <c r="Y369" s="12"/>
    </row>
    <row r="370" spans="1:25" ht="15">
      <c r="A370" s="371" t="s">
        <v>877</v>
      </c>
      <c r="B370" s="368" t="s">
        <v>209</v>
      </c>
      <c r="C370" s="368" t="s">
        <v>6010</v>
      </c>
      <c r="D370" t="s">
        <v>6011</v>
      </c>
      <c r="E370" s="172">
        <v>0</v>
      </c>
      <c r="Q370" s="12"/>
      <c r="R370" s="386" t="s">
        <v>221</v>
      </c>
      <c r="S370" s="386" t="s">
        <v>3352</v>
      </c>
      <c r="T370" s="386" t="s">
        <v>3</v>
      </c>
      <c r="U370" s="387">
        <v>0</v>
      </c>
      <c r="V370" s="12"/>
      <c r="W370" s="12"/>
      <c r="X370" s="12"/>
      <c r="Y370" s="12"/>
    </row>
    <row r="371" spans="1:25" ht="15">
      <c r="A371" s="371" t="s">
        <v>877</v>
      </c>
      <c r="B371" s="368" t="s">
        <v>209</v>
      </c>
      <c r="C371" s="368" t="s">
        <v>6012</v>
      </c>
      <c r="D371" t="s">
        <v>6013</v>
      </c>
      <c r="E371" s="172">
        <v>0</v>
      </c>
      <c r="Q371" s="12"/>
      <c r="R371" s="386" t="s">
        <v>221</v>
      </c>
      <c r="S371" s="386" t="s">
        <v>3352</v>
      </c>
      <c r="T371" s="386" t="s">
        <v>3</v>
      </c>
      <c r="U371" s="387">
        <v>0</v>
      </c>
      <c r="V371" s="12"/>
      <c r="W371" s="12"/>
      <c r="X371" s="12"/>
      <c r="Y371" s="12"/>
    </row>
    <row r="372" spans="1:25" ht="15">
      <c r="A372" s="371" t="s">
        <v>877</v>
      </c>
      <c r="B372" s="368" t="s">
        <v>209</v>
      </c>
      <c r="C372" s="368" t="s">
        <v>6014</v>
      </c>
      <c r="D372" t="s">
        <v>6015</v>
      </c>
      <c r="E372" s="172">
        <v>0</v>
      </c>
      <c r="Q372" s="12"/>
      <c r="R372" s="386" t="s">
        <v>221</v>
      </c>
      <c r="S372" s="386" t="s">
        <v>3352</v>
      </c>
      <c r="T372" s="386" t="s">
        <v>3</v>
      </c>
      <c r="U372" s="387">
        <v>0</v>
      </c>
      <c r="V372" s="12"/>
      <c r="W372" s="12"/>
      <c r="X372" s="12"/>
      <c r="Y372" s="12"/>
    </row>
    <row r="373" spans="1:25" ht="15">
      <c r="A373" s="371" t="s">
        <v>877</v>
      </c>
      <c r="B373" s="368" t="s">
        <v>209</v>
      </c>
      <c r="C373" s="368" t="s">
        <v>6016</v>
      </c>
      <c r="D373" t="s">
        <v>6017</v>
      </c>
      <c r="E373" s="172">
        <v>0</v>
      </c>
      <c r="Q373" s="12"/>
      <c r="R373" s="386" t="s">
        <v>221</v>
      </c>
      <c r="S373" s="386" t="s">
        <v>3352</v>
      </c>
      <c r="T373" s="386" t="s">
        <v>3</v>
      </c>
      <c r="U373" s="387">
        <v>0</v>
      </c>
      <c r="V373" s="12"/>
      <c r="W373" s="12"/>
      <c r="X373" s="12"/>
      <c r="Y373" s="12"/>
    </row>
    <row r="374" spans="1:25" ht="15">
      <c r="A374" s="371" t="s">
        <v>877</v>
      </c>
      <c r="B374" s="368" t="s">
        <v>209</v>
      </c>
      <c r="C374" s="368" t="s">
        <v>6018</v>
      </c>
      <c r="D374" t="s">
        <v>6019</v>
      </c>
      <c r="E374" s="172">
        <v>0</v>
      </c>
      <c r="Q374" s="12"/>
      <c r="R374" s="386" t="s">
        <v>221</v>
      </c>
      <c r="S374" s="386" t="s">
        <v>3352</v>
      </c>
      <c r="T374" s="386" t="s">
        <v>3</v>
      </c>
      <c r="U374" s="387">
        <v>0</v>
      </c>
      <c r="V374" s="12"/>
      <c r="W374" s="12"/>
      <c r="X374" s="12"/>
      <c r="Y374" s="12"/>
    </row>
    <row r="375" spans="1:25" ht="15">
      <c r="A375" s="371" t="s">
        <v>877</v>
      </c>
      <c r="B375" s="368" t="s">
        <v>209</v>
      </c>
      <c r="C375" s="368" t="s">
        <v>3103</v>
      </c>
      <c r="D375" t="s">
        <v>3104</v>
      </c>
      <c r="E375" s="172">
        <v>0</v>
      </c>
      <c r="Q375" s="12"/>
      <c r="R375" s="386" t="s">
        <v>221</v>
      </c>
      <c r="S375" s="386" t="s">
        <v>3352</v>
      </c>
      <c r="T375" s="386" t="s">
        <v>3</v>
      </c>
      <c r="U375" s="387">
        <v>0</v>
      </c>
      <c r="V375" s="12"/>
      <c r="W375" s="12"/>
      <c r="X375" s="12"/>
      <c r="Y375" s="12"/>
    </row>
    <row r="376" spans="1:25" ht="15">
      <c r="A376" s="371" t="s">
        <v>877</v>
      </c>
      <c r="B376" s="368" t="s">
        <v>209</v>
      </c>
      <c r="C376" s="368" t="s">
        <v>3107</v>
      </c>
      <c r="D376" t="s">
        <v>3108</v>
      </c>
      <c r="E376" s="172">
        <v>0</v>
      </c>
      <c r="Q376" s="12"/>
      <c r="R376" s="386" t="s">
        <v>221</v>
      </c>
      <c r="S376" s="386" t="s">
        <v>3352</v>
      </c>
      <c r="T376" s="386" t="s">
        <v>3</v>
      </c>
      <c r="U376" s="388">
        <v>580000</v>
      </c>
      <c r="V376" s="12"/>
      <c r="W376" s="12"/>
      <c r="X376" s="12"/>
      <c r="Y376" s="12"/>
    </row>
    <row r="377" spans="1:25" ht="15">
      <c r="A377" s="371" t="s">
        <v>877</v>
      </c>
      <c r="B377" s="368" t="s">
        <v>209</v>
      </c>
      <c r="C377" s="368" t="s">
        <v>3105</v>
      </c>
      <c r="D377" t="s">
        <v>3106</v>
      </c>
      <c r="E377" s="172">
        <v>0</v>
      </c>
      <c r="Q377" s="12"/>
      <c r="R377" s="386" t="s">
        <v>221</v>
      </c>
      <c r="S377" s="386" t="s">
        <v>3352</v>
      </c>
      <c r="T377" s="386" t="s">
        <v>3</v>
      </c>
      <c r="U377" s="388">
        <v>-580000</v>
      </c>
      <c r="V377" s="12"/>
      <c r="W377" s="12"/>
      <c r="X377" s="12"/>
      <c r="Y377" s="12"/>
    </row>
    <row r="378" spans="1:25" ht="15">
      <c r="A378" s="371" t="s">
        <v>877</v>
      </c>
      <c r="B378" s="368" t="s">
        <v>209</v>
      </c>
      <c r="C378" s="368" t="s">
        <v>6020</v>
      </c>
      <c r="D378" t="s">
        <v>6021</v>
      </c>
      <c r="E378" s="172">
        <v>0</v>
      </c>
      <c r="Q378" s="12"/>
      <c r="R378" s="386" t="s">
        <v>221</v>
      </c>
      <c r="S378" s="386" t="s">
        <v>3352</v>
      </c>
      <c r="T378" s="386" t="s">
        <v>3</v>
      </c>
      <c r="U378" s="388">
        <v>98713.46</v>
      </c>
      <c r="V378" s="12"/>
      <c r="W378" s="12"/>
      <c r="X378" s="12"/>
      <c r="Y378" s="12"/>
    </row>
    <row r="379" spans="1:25" ht="15">
      <c r="A379" s="371" t="s">
        <v>877</v>
      </c>
      <c r="B379" s="368" t="s">
        <v>209</v>
      </c>
      <c r="C379" s="368" t="s">
        <v>3109</v>
      </c>
      <c r="D379" t="s">
        <v>3110</v>
      </c>
      <c r="E379" s="172">
        <v>0</v>
      </c>
      <c r="Q379" s="12"/>
      <c r="R379" s="386" t="s">
        <v>221</v>
      </c>
      <c r="S379" s="386" t="s">
        <v>3352</v>
      </c>
      <c r="T379" s="386" t="s">
        <v>3</v>
      </c>
      <c r="U379" s="387">
        <v>0</v>
      </c>
      <c r="V379" s="12"/>
      <c r="W379" s="12"/>
      <c r="X379" s="12"/>
      <c r="Y379" s="12"/>
    </row>
    <row r="380" spans="1:25" ht="15">
      <c r="A380" s="371" t="s">
        <v>877</v>
      </c>
      <c r="B380" s="368" t="s">
        <v>209</v>
      </c>
      <c r="C380" s="368" t="s">
        <v>2944</v>
      </c>
      <c r="D380" t="s">
        <v>2945</v>
      </c>
      <c r="E380" s="172">
        <v>-4636412.05</v>
      </c>
      <c r="Q380" s="12"/>
      <c r="R380" s="386" t="s">
        <v>221</v>
      </c>
      <c r="S380" s="386" t="s">
        <v>3352</v>
      </c>
      <c r="T380" s="386" t="s">
        <v>3</v>
      </c>
      <c r="U380" s="387">
        <v>0</v>
      </c>
      <c r="V380" s="12"/>
      <c r="W380" s="12"/>
      <c r="X380" s="12"/>
      <c r="Y380" s="12"/>
    </row>
    <row r="381" spans="1:25" ht="15">
      <c r="A381" s="369" t="s">
        <v>877</v>
      </c>
      <c r="B381" s="368" t="s">
        <v>209</v>
      </c>
      <c r="C381" s="368" t="s">
        <v>2946</v>
      </c>
      <c r="D381" t="s">
        <v>2947</v>
      </c>
      <c r="E381" s="172">
        <v>189768</v>
      </c>
      <c r="Q381" s="12"/>
      <c r="R381" s="386" t="s">
        <v>221</v>
      </c>
      <c r="S381" s="386" t="s">
        <v>3352</v>
      </c>
      <c r="T381" s="386" t="s">
        <v>3</v>
      </c>
      <c r="U381" s="387">
        <v>0</v>
      </c>
      <c r="V381" s="12"/>
      <c r="W381" s="12"/>
      <c r="X381" s="12"/>
      <c r="Y381" s="12"/>
    </row>
    <row r="382" spans="1:25" ht="15">
      <c r="A382" s="369" t="s">
        <v>883</v>
      </c>
      <c r="B382" s="368" t="s">
        <v>209</v>
      </c>
      <c r="C382" s="368" t="s">
        <v>2948</v>
      </c>
      <c r="D382" t="s">
        <v>2949</v>
      </c>
      <c r="E382" s="172">
        <v>103869.03</v>
      </c>
      <c r="Q382" s="12"/>
      <c r="R382" s="386" t="s">
        <v>221</v>
      </c>
      <c r="S382" s="386" t="s">
        <v>3352</v>
      </c>
      <c r="T382" s="386" t="s">
        <v>3</v>
      </c>
      <c r="U382" s="387">
        <v>0</v>
      </c>
      <c r="V382" s="12"/>
      <c r="W382" s="12"/>
      <c r="X382" s="12"/>
      <c r="Y382" s="12"/>
    </row>
    <row r="383" spans="1:25" ht="15">
      <c r="A383" s="369" t="s">
        <v>6022</v>
      </c>
      <c r="B383" s="368" t="s">
        <v>209</v>
      </c>
      <c r="C383" s="368" t="s">
        <v>6023</v>
      </c>
      <c r="D383" t="s">
        <v>6024</v>
      </c>
      <c r="E383" s="172">
        <v>0</v>
      </c>
      <c r="Q383" s="12"/>
      <c r="R383" s="386" t="s">
        <v>221</v>
      </c>
      <c r="S383" s="386" t="s">
        <v>3352</v>
      </c>
      <c r="T383" s="386" t="s">
        <v>3</v>
      </c>
      <c r="U383" s="387">
        <v>0</v>
      </c>
      <c r="V383" s="12"/>
      <c r="W383" s="12"/>
      <c r="X383" s="12"/>
      <c r="Y383" s="12"/>
    </row>
    <row r="384" spans="1:25" ht="15">
      <c r="A384" s="369" t="s">
        <v>6025</v>
      </c>
      <c r="B384" s="368" t="s">
        <v>209</v>
      </c>
      <c r="C384" s="368" t="s">
        <v>1309</v>
      </c>
      <c r="D384" t="s">
        <v>1310</v>
      </c>
      <c r="E384" s="172">
        <v>0</v>
      </c>
      <c r="Q384" s="12"/>
      <c r="R384" s="386" t="s">
        <v>221</v>
      </c>
      <c r="S384" s="386" t="s">
        <v>3352</v>
      </c>
      <c r="T384" s="386" t="s">
        <v>3</v>
      </c>
      <c r="U384" s="388">
        <v>-98713.46</v>
      </c>
      <c r="V384" s="12"/>
      <c r="W384" s="12"/>
      <c r="X384" s="12"/>
      <c r="Y384" s="12"/>
    </row>
    <row r="385" spans="1:25" ht="15">
      <c r="A385" s="369" t="s">
        <v>6026</v>
      </c>
      <c r="B385" s="368" t="s">
        <v>209</v>
      </c>
      <c r="C385" s="368" t="s">
        <v>6027</v>
      </c>
      <c r="D385" t="s">
        <v>6028</v>
      </c>
      <c r="E385" s="172">
        <v>0</v>
      </c>
      <c r="Q385" s="12"/>
      <c r="R385" s="386" t="s">
        <v>221</v>
      </c>
      <c r="S385" s="386" t="s">
        <v>3352</v>
      </c>
      <c r="T385" s="386" t="s">
        <v>3</v>
      </c>
      <c r="U385" s="387">
        <v>0</v>
      </c>
      <c r="V385" s="12"/>
      <c r="W385" s="12"/>
      <c r="X385" s="12"/>
      <c r="Y385" s="12"/>
    </row>
    <row r="386" spans="1:25" ht="15">
      <c r="A386" s="371" t="s">
        <v>1293</v>
      </c>
      <c r="B386" s="368" t="s">
        <v>209</v>
      </c>
      <c r="C386" s="368" t="s">
        <v>1294</v>
      </c>
      <c r="D386" t="s">
        <v>1295</v>
      </c>
      <c r="E386" s="172">
        <v>-6036941.2699999996</v>
      </c>
      <c r="Q386" s="12"/>
      <c r="R386" s="386" t="s">
        <v>221</v>
      </c>
      <c r="S386" s="386" t="s">
        <v>3352</v>
      </c>
      <c r="T386" s="386" t="s">
        <v>3</v>
      </c>
      <c r="U386" s="387">
        <v>0</v>
      </c>
      <c r="V386" s="12"/>
      <c r="W386" s="12"/>
      <c r="X386" s="12"/>
      <c r="Y386" s="12"/>
    </row>
    <row r="387" spans="1:25" ht="15">
      <c r="A387" s="371" t="s">
        <v>1293</v>
      </c>
      <c r="B387" s="368" t="s">
        <v>209</v>
      </c>
      <c r="C387" s="368" t="s">
        <v>1296</v>
      </c>
      <c r="D387" t="s">
        <v>1297</v>
      </c>
      <c r="E387" s="172">
        <v>-1815.5200000002515</v>
      </c>
      <c r="Q387" s="12"/>
      <c r="R387" s="386" t="s">
        <v>221</v>
      </c>
      <c r="S387" s="386" t="s">
        <v>3352</v>
      </c>
      <c r="T387" s="386" t="s">
        <v>3</v>
      </c>
      <c r="U387" s="387">
        <v>0</v>
      </c>
      <c r="V387" s="12"/>
      <c r="W387" s="12"/>
      <c r="X387" s="12"/>
      <c r="Y387" s="12"/>
    </row>
    <row r="388" spans="1:25" ht="15">
      <c r="A388" s="371" t="s">
        <v>1293</v>
      </c>
      <c r="B388" s="368" t="s">
        <v>209</v>
      </c>
      <c r="C388" s="368" t="s">
        <v>1304</v>
      </c>
      <c r="D388" t="s">
        <v>1305</v>
      </c>
      <c r="E388" s="172">
        <v>0</v>
      </c>
      <c r="Q388" s="12"/>
      <c r="R388" s="386" t="s">
        <v>221</v>
      </c>
      <c r="S388" s="386" t="s">
        <v>3352</v>
      </c>
      <c r="T388" s="386" t="s">
        <v>3</v>
      </c>
      <c r="U388" s="387">
        <v>0</v>
      </c>
      <c r="V388" s="12"/>
      <c r="W388" s="12"/>
      <c r="X388" s="12"/>
      <c r="Y388" s="12"/>
    </row>
    <row r="389" spans="1:25" ht="15">
      <c r="A389" s="371" t="s">
        <v>1293</v>
      </c>
      <c r="B389" s="368" t="s">
        <v>209</v>
      </c>
      <c r="C389" s="368" t="s">
        <v>6029</v>
      </c>
      <c r="D389" t="s">
        <v>6030</v>
      </c>
      <c r="E389" s="172">
        <v>0</v>
      </c>
      <c r="Q389" s="12"/>
      <c r="R389" s="386" t="s">
        <v>221</v>
      </c>
      <c r="S389" s="386" t="s">
        <v>3352</v>
      </c>
      <c r="T389" s="386" t="s">
        <v>3</v>
      </c>
      <c r="U389" s="388">
        <v>-396913.32</v>
      </c>
      <c r="V389" s="12"/>
      <c r="W389" s="12"/>
      <c r="X389" s="12"/>
      <c r="Y389" s="12"/>
    </row>
    <row r="390" spans="1:25" ht="15">
      <c r="A390" s="371" t="s">
        <v>1293</v>
      </c>
      <c r="B390" s="368" t="s">
        <v>209</v>
      </c>
      <c r="C390" s="368" t="s">
        <v>1302</v>
      </c>
      <c r="D390" t="s">
        <v>1303</v>
      </c>
      <c r="E390" s="172">
        <v>-850233.09</v>
      </c>
      <c r="Q390" s="12"/>
      <c r="R390" s="386" t="s">
        <v>221</v>
      </c>
      <c r="S390" s="386" t="s">
        <v>3352</v>
      </c>
      <c r="T390" s="386" t="s">
        <v>3</v>
      </c>
      <c r="U390" s="388">
        <v>-230636.97</v>
      </c>
      <c r="V390" s="12"/>
      <c r="W390" s="12"/>
      <c r="X390" s="12"/>
      <c r="Y390" s="12"/>
    </row>
    <row r="391" spans="1:25" ht="15">
      <c r="A391" s="371" t="s">
        <v>1293</v>
      </c>
      <c r="B391" s="368" t="s">
        <v>209</v>
      </c>
      <c r="C391" s="368" t="s">
        <v>6031</v>
      </c>
      <c r="D391" t="s">
        <v>6032</v>
      </c>
      <c r="E391" s="172">
        <v>0</v>
      </c>
      <c r="Q391" s="12"/>
      <c r="R391" s="386" t="s">
        <v>221</v>
      </c>
      <c r="S391" s="386" t="s">
        <v>3352</v>
      </c>
      <c r="T391" s="386" t="s">
        <v>3</v>
      </c>
      <c r="U391" s="388">
        <v>60018.1</v>
      </c>
      <c r="V391" s="12"/>
      <c r="W391" s="12"/>
      <c r="X391" s="12"/>
      <c r="Y391" s="12"/>
    </row>
    <row r="392" spans="1:25" ht="15">
      <c r="A392" s="371" t="s">
        <v>1293</v>
      </c>
      <c r="B392" s="368" t="s">
        <v>209</v>
      </c>
      <c r="C392" s="368" t="s">
        <v>6033</v>
      </c>
      <c r="D392" t="s">
        <v>6034</v>
      </c>
      <c r="E392" s="172">
        <v>0</v>
      </c>
      <c r="Q392" s="12"/>
      <c r="R392" s="386" t="s">
        <v>221</v>
      </c>
      <c r="S392" s="386" t="s">
        <v>3352</v>
      </c>
      <c r="T392" s="386" t="s">
        <v>3</v>
      </c>
      <c r="U392" s="388">
        <v>96098.75</v>
      </c>
      <c r="V392" s="12"/>
      <c r="W392" s="12"/>
      <c r="X392" s="12"/>
      <c r="Y392" s="12"/>
    </row>
    <row r="393" spans="1:25" ht="15">
      <c r="A393" s="371" t="s">
        <v>1293</v>
      </c>
      <c r="B393" s="368" t="s">
        <v>209</v>
      </c>
      <c r="C393" s="368" t="s">
        <v>1298</v>
      </c>
      <c r="D393" t="s">
        <v>1299</v>
      </c>
      <c r="E393" s="172">
        <v>-72665.84</v>
      </c>
      <c r="Q393" s="12"/>
      <c r="R393" s="386" t="s">
        <v>221</v>
      </c>
      <c r="S393" s="386" t="s">
        <v>3352</v>
      </c>
      <c r="T393" s="386" t="s">
        <v>3</v>
      </c>
      <c r="U393" s="387">
        <v>0</v>
      </c>
      <c r="V393" s="12"/>
      <c r="W393" s="12"/>
      <c r="X393" s="12"/>
      <c r="Y393" s="12"/>
    </row>
    <row r="394" spans="1:25" ht="15">
      <c r="A394" s="371" t="s">
        <v>1293</v>
      </c>
      <c r="B394" s="368" t="s">
        <v>209</v>
      </c>
      <c r="C394" s="368" t="s">
        <v>6035</v>
      </c>
      <c r="D394" t="s">
        <v>6036</v>
      </c>
      <c r="E394" s="172">
        <v>0</v>
      </c>
      <c r="Q394" s="12"/>
      <c r="R394" s="386" t="s">
        <v>221</v>
      </c>
      <c r="S394" s="386" t="s">
        <v>3352</v>
      </c>
      <c r="T394" s="386" t="s">
        <v>3</v>
      </c>
      <c r="U394" s="387">
        <v>0</v>
      </c>
      <c r="V394" s="12"/>
      <c r="W394" s="12"/>
      <c r="X394" s="12"/>
      <c r="Y394" s="12"/>
    </row>
    <row r="395" spans="1:25" ht="15">
      <c r="A395" s="371" t="s">
        <v>1293</v>
      </c>
      <c r="B395" s="368" t="s">
        <v>209</v>
      </c>
      <c r="C395" s="368" t="s">
        <v>1300</v>
      </c>
      <c r="D395" t="s">
        <v>1301</v>
      </c>
      <c r="E395" s="172">
        <v>-56660.979999999981</v>
      </c>
      <c r="Q395" s="12"/>
      <c r="R395" s="386" t="s">
        <v>221</v>
      </c>
      <c r="S395" s="386" t="s">
        <v>3352</v>
      </c>
      <c r="T395" s="386" t="s">
        <v>3</v>
      </c>
      <c r="U395" s="387">
        <v>0</v>
      </c>
      <c r="V395" s="12"/>
      <c r="W395" s="12"/>
      <c r="X395" s="12"/>
      <c r="Y395" s="12"/>
    </row>
    <row r="396" spans="1:25" ht="15">
      <c r="A396" s="369" t="s">
        <v>1293</v>
      </c>
      <c r="B396" s="368" t="s">
        <v>209</v>
      </c>
      <c r="C396" s="368" t="s">
        <v>6037</v>
      </c>
      <c r="D396" t="s">
        <v>6038</v>
      </c>
      <c r="E396" s="172">
        <v>0</v>
      </c>
      <c r="Q396" s="12"/>
      <c r="R396" s="386" t="s">
        <v>221</v>
      </c>
      <c r="S396" s="386" t="s">
        <v>3352</v>
      </c>
      <c r="T396" s="386" t="s">
        <v>3</v>
      </c>
      <c r="U396" s="387">
        <v>0</v>
      </c>
      <c r="V396" s="12"/>
      <c r="W396" s="12"/>
      <c r="X396" s="12"/>
      <c r="Y396" s="12"/>
    </row>
    <row r="397" spans="1:25" ht="15">
      <c r="A397" s="371" t="s">
        <v>6039</v>
      </c>
      <c r="B397" s="368" t="s">
        <v>209</v>
      </c>
      <c r="C397" s="368" t="s">
        <v>6040</v>
      </c>
      <c r="D397" t="s">
        <v>6041</v>
      </c>
      <c r="E397" s="172">
        <v>0</v>
      </c>
      <c r="Q397" s="12"/>
      <c r="R397" s="386" t="s">
        <v>221</v>
      </c>
      <c r="S397" s="386" t="s">
        <v>3352</v>
      </c>
      <c r="T397" s="386" t="s">
        <v>3</v>
      </c>
      <c r="U397" s="387">
        <v>0</v>
      </c>
      <c r="V397" s="12"/>
      <c r="W397" s="12"/>
      <c r="X397" s="12"/>
      <c r="Y397" s="12"/>
    </row>
    <row r="398" spans="1:25" ht="15">
      <c r="A398" s="371" t="s">
        <v>6039</v>
      </c>
      <c r="B398" s="368" t="s">
        <v>209</v>
      </c>
      <c r="C398" s="368" t="s">
        <v>6042</v>
      </c>
      <c r="D398" t="s">
        <v>6043</v>
      </c>
      <c r="E398" s="172">
        <v>0</v>
      </c>
      <c r="Q398" s="12"/>
      <c r="R398" s="386" t="s">
        <v>221</v>
      </c>
      <c r="S398" s="386" t="s">
        <v>3352</v>
      </c>
      <c r="T398" s="386" t="s">
        <v>3</v>
      </c>
      <c r="U398" s="387">
        <v>0</v>
      </c>
      <c r="V398" s="12"/>
      <c r="W398" s="12"/>
      <c r="X398" s="12"/>
      <c r="Y398" s="12"/>
    </row>
    <row r="399" spans="1:25" ht="15">
      <c r="A399" s="371" t="s">
        <v>6039</v>
      </c>
      <c r="B399" s="368" t="s">
        <v>209</v>
      </c>
      <c r="C399" s="368" t="s">
        <v>6044</v>
      </c>
      <c r="D399" t="s">
        <v>6045</v>
      </c>
      <c r="E399" s="172">
        <v>0</v>
      </c>
      <c r="Q399" s="12"/>
      <c r="R399" s="386" t="s">
        <v>221</v>
      </c>
      <c r="S399" s="386" t="s">
        <v>3352</v>
      </c>
      <c r="T399" s="386" t="s">
        <v>3</v>
      </c>
      <c r="U399" s="388">
        <v>-16527.060000000001</v>
      </c>
      <c r="V399" s="12"/>
      <c r="W399" s="12"/>
      <c r="X399" s="12"/>
      <c r="Y399" s="12"/>
    </row>
    <row r="400" spans="1:25" ht="15">
      <c r="A400" s="371" t="s">
        <v>6039</v>
      </c>
      <c r="B400" s="368" t="s">
        <v>209</v>
      </c>
      <c r="C400" s="368" t="s">
        <v>6046</v>
      </c>
      <c r="D400" t="s">
        <v>6047</v>
      </c>
      <c r="E400" s="172">
        <v>0</v>
      </c>
      <c r="Q400" s="12"/>
      <c r="R400" s="386" t="s">
        <v>221</v>
      </c>
      <c r="S400" s="386" t="s">
        <v>3352</v>
      </c>
      <c r="T400" s="386" t="s">
        <v>3</v>
      </c>
      <c r="U400" s="387">
        <v>0</v>
      </c>
      <c r="V400" s="12"/>
      <c r="W400" s="12"/>
      <c r="X400" s="12"/>
      <c r="Y400" s="12"/>
    </row>
    <row r="401" spans="1:25" ht="15">
      <c r="A401" s="371" t="s">
        <v>6039</v>
      </c>
      <c r="B401" s="368" t="s">
        <v>209</v>
      </c>
      <c r="C401" s="368" t="s">
        <v>6048</v>
      </c>
      <c r="D401" t="s">
        <v>6049</v>
      </c>
      <c r="E401" s="172">
        <v>0</v>
      </c>
      <c r="Q401" s="12"/>
      <c r="R401" s="386" t="s">
        <v>221</v>
      </c>
      <c r="S401" s="386" t="s">
        <v>3352</v>
      </c>
      <c r="T401" s="386" t="s">
        <v>3</v>
      </c>
      <c r="U401" s="387">
        <v>0</v>
      </c>
      <c r="V401" s="12"/>
      <c r="W401" s="12"/>
      <c r="X401" s="12"/>
      <c r="Y401" s="12"/>
    </row>
    <row r="402" spans="1:25" ht="15">
      <c r="A402" s="371" t="s">
        <v>6039</v>
      </c>
      <c r="B402" s="368" t="s">
        <v>209</v>
      </c>
      <c r="C402" s="368" t="s">
        <v>6050</v>
      </c>
      <c r="D402" t="s">
        <v>6051</v>
      </c>
      <c r="E402" s="172">
        <v>0</v>
      </c>
      <c r="Q402" s="12"/>
      <c r="R402" s="386" t="s">
        <v>221</v>
      </c>
      <c r="S402" s="386" t="s">
        <v>3352</v>
      </c>
      <c r="T402" s="386" t="s">
        <v>3</v>
      </c>
      <c r="U402" s="388">
        <v>-174094.83</v>
      </c>
      <c r="V402" s="12"/>
      <c r="W402" s="12"/>
      <c r="X402" s="12"/>
      <c r="Y402" s="12"/>
    </row>
    <row r="403" spans="1:25" ht="15">
      <c r="A403" s="369" t="s">
        <v>6039</v>
      </c>
      <c r="B403" s="368" t="s">
        <v>209</v>
      </c>
      <c r="C403" s="368" t="s">
        <v>6052</v>
      </c>
      <c r="D403" t="s">
        <v>6053</v>
      </c>
      <c r="E403" s="172">
        <v>0</v>
      </c>
      <c r="Q403" s="12"/>
      <c r="R403" s="386" t="s">
        <v>221</v>
      </c>
      <c r="S403" s="386" t="s">
        <v>3352</v>
      </c>
      <c r="T403" s="386" t="s">
        <v>3</v>
      </c>
      <c r="U403" s="388">
        <v>3418430.18</v>
      </c>
      <c r="V403" s="12"/>
      <c r="W403" s="12"/>
      <c r="X403" s="12"/>
      <c r="Y403" s="12"/>
    </row>
    <row r="404" spans="1:25" ht="15">
      <c r="A404" s="371" t="s">
        <v>1306</v>
      </c>
      <c r="B404" s="368" t="s">
        <v>209</v>
      </c>
      <c r="C404" s="368" t="s">
        <v>1307</v>
      </c>
      <c r="D404" t="s">
        <v>1308</v>
      </c>
      <c r="E404" s="172">
        <v>-2.7939677238464355E-9</v>
      </c>
      <c r="Q404" s="12"/>
      <c r="R404" s="386" t="s">
        <v>221</v>
      </c>
      <c r="S404" s="386" t="s">
        <v>3352</v>
      </c>
      <c r="T404" s="386" t="s">
        <v>3</v>
      </c>
      <c r="U404" s="388">
        <v>-3289975.41</v>
      </c>
      <c r="V404" s="12"/>
      <c r="W404" s="12"/>
      <c r="X404" s="12"/>
      <c r="Y404" s="12"/>
    </row>
    <row r="405" spans="1:25" ht="15">
      <c r="A405" s="371" t="s">
        <v>1306</v>
      </c>
      <c r="B405" s="368" t="s">
        <v>209</v>
      </c>
      <c r="C405" s="368" t="s">
        <v>6054</v>
      </c>
      <c r="D405" t="s">
        <v>6055</v>
      </c>
      <c r="E405" s="172">
        <v>0</v>
      </c>
      <c r="Q405" s="12"/>
      <c r="R405" s="386" t="s">
        <v>221</v>
      </c>
      <c r="S405" s="386" t="s">
        <v>3352</v>
      </c>
      <c r="T405" s="386" t="s">
        <v>3</v>
      </c>
      <c r="U405" s="387">
        <v>0</v>
      </c>
      <c r="V405" s="12"/>
      <c r="W405" s="12"/>
      <c r="X405" s="12"/>
      <c r="Y405" s="12"/>
    </row>
    <row r="406" spans="1:25" ht="15">
      <c r="A406" s="371" t="s">
        <v>1306</v>
      </c>
      <c r="B406" s="368" t="s">
        <v>209</v>
      </c>
      <c r="C406" s="368" t="s">
        <v>6056</v>
      </c>
      <c r="D406" t="s">
        <v>6057</v>
      </c>
      <c r="E406" s="172">
        <v>0</v>
      </c>
      <c r="Q406" s="12"/>
      <c r="R406" s="386" t="s">
        <v>221</v>
      </c>
      <c r="S406" s="386" t="s">
        <v>3352</v>
      </c>
      <c r="T406" s="386" t="s">
        <v>3</v>
      </c>
      <c r="U406" s="387">
        <v>0</v>
      </c>
      <c r="V406" s="12"/>
      <c r="W406" s="12"/>
      <c r="X406" s="12"/>
      <c r="Y406" s="12"/>
    </row>
    <row r="407" spans="1:25" ht="15">
      <c r="A407" s="371" t="s">
        <v>1306</v>
      </c>
      <c r="B407" s="368" t="s">
        <v>209</v>
      </c>
      <c r="C407" s="368" t="s">
        <v>6058</v>
      </c>
      <c r="D407" t="s">
        <v>6059</v>
      </c>
      <c r="E407" s="172">
        <v>0</v>
      </c>
      <c r="Q407" s="12"/>
      <c r="R407" s="386" t="s">
        <v>221</v>
      </c>
      <c r="S407" s="386" t="s">
        <v>3352</v>
      </c>
      <c r="T407" s="386" t="s">
        <v>3</v>
      </c>
      <c r="U407" s="388">
        <v>-3219163.34</v>
      </c>
      <c r="V407" s="12"/>
      <c r="W407" s="12"/>
      <c r="X407" s="12"/>
      <c r="Y407" s="12"/>
    </row>
    <row r="408" spans="1:25" ht="15">
      <c r="A408" s="371" t="s">
        <v>1306</v>
      </c>
      <c r="B408" s="368" t="s">
        <v>209</v>
      </c>
      <c r="C408" s="368" t="s">
        <v>6060</v>
      </c>
      <c r="D408" t="s">
        <v>6061</v>
      </c>
      <c r="E408" s="172">
        <v>0</v>
      </c>
      <c r="Q408" s="12"/>
      <c r="R408" s="386" t="s">
        <v>221</v>
      </c>
      <c r="S408" s="386" t="s">
        <v>3352</v>
      </c>
      <c r="T408" s="386" t="s">
        <v>3</v>
      </c>
      <c r="U408" s="388">
        <v>-1704625.38</v>
      </c>
      <c r="V408" s="12"/>
      <c r="W408" s="12"/>
      <c r="X408" s="12"/>
      <c r="Y408" s="12"/>
    </row>
    <row r="409" spans="1:25" ht="15">
      <c r="A409" s="371" t="s">
        <v>1306</v>
      </c>
      <c r="B409" s="368" t="s">
        <v>209</v>
      </c>
      <c r="C409" s="368" t="s">
        <v>6062</v>
      </c>
      <c r="D409" t="s">
        <v>6063</v>
      </c>
      <c r="E409" s="172">
        <v>0</v>
      </c>
      <c r="Q409" s="12"/>
      <c r="R409" s="386" t="s">
        <v>221</v>
      </c>
      <c r="S409" s="386" t="s">
        <v>3352</v>
      </c>
      <c r="T409" s="386" t="s">
        <v>3</v>
      </c>
      <c r="U409" s="388">
        <v>-2049375.05</v>
      </c>
      <c r="V409" s="12"/>
      <c r="W409" s="12"/>
      <c r="X409" s="12"/>
      <c r="Y409" s="12"/>
    </row>
    <row r="410" spans="1:25" ht="15">
      <c r="A410" s="371" t="s">
        <v>1306</v>
      </c>
      <c r="B410" s="368" t="s">
        <v>209</v>
      </c>
      <c r="C410" s="368" t="s">
        <v>1311</v>
      </c>
      <c r="D410" t="s">
        <v>1312</v>
      </c>
      <c r="E410" s="172">
        <v>167352.34</v>
      </c>
      <c r="Q410" s="12"/>
      <c r="R410" s="386" t="s">
        <v>221</v>
      </c>
      <c r="S410" s="386" t="s">
        <v>3352</v>
      </c>
      <c r="T410" s="386" t="s">
        <v>3</v>
      </c>
      <c r="U410" s="388">
        <v>-24808.47</v>
      </c>
      <c r="V410" s="12"/>
      <c r="W410" s="12"/>
      <c r="X410" s="12"/>
      <c r="Y410" s="12"/>
    </row>
    <row r="411" spans="1:25" ht="15">
      <c r="A411" s="371" t="s">
        <v>1306</v>
      </c>
      <c r="B411" s="368" t="s">
        <v>209</v>
      </c>
      <c r="C411" s="368" t="s">
        <v>6064</v>
      </c>
      <c r="D411" t="s">
        <v>6065</v>
      </c>
      <c r="E411" s="172">
        <v>0</v>
      </c>
      <c r="Q411" s="12"/>
      <c r="R411" s="386" t="s">
        <v>221</v>
      </c>
      <c r="S411" s="386" t="s">
        <v>3352</v>
      </c>
      <c r="T411" s="386" t="s">
        <v>3</v>
      </c>
      <c r="U411" s="388">
        <v>-3676140.17</v>
      </c>
      <c r="V411" s="12"/>
      <c r="W411" s="12"/>
      <c r="X411" s="12"/>
      <c r="Y411" s="12"/>
    </row>
    <row r="412" spans="1:25" ht="15">
      <c r="A412" s="371" t="s">
        <v>1306</v>
      </c>
      <c r="B412" s="368" t="s">
        <v>209</v>
      </c>
      <c r="C412" s="368" t="s">
        <v>6066</v>
      </c>
      <c r="D412" t="s">
        <v>6067</v>
      </c>
      <c r="E412" s="172">
        <v>0</v>
      </c>
      <c r="Q412" s="12"/>
      <c r="R412" s="386" t="s">
        <v>221</v>
      </c>
      <c r="S412" s="386" t="s">
        <v>3352</v>
      </c>
      <c r="T412" s="386" t="s">
        <v>3</v>
      </c>
      <c r="U412" s="388">
        <v>-128984.8</v>
      </c>
      <c r="V412" s="12"/>
      <c r="W412" s="12"/>
      <c r="X412" s="12"/>
      <c r="Y412" s="12"/>
    </row>
    <row r="413" spans="1:25" ht="15">
      <c r="A413" s="371" t="s">
        <v>1306</v>
      </c>
      <c r="B413" s="368" t="s">
        <v>209</v>
      </c>
      <c r="C413" s="368" t="s">
        <v>6068</v>
      </c>
      <c r="D413" t="s">
        <v>6069</v>
      </c>
      <c r="E413" s="172">
        <v>0</v>
      </c>
      <c r="Q413" s="12"/>
      <c r="R413" s="386" t="s">
        <v>221</v>
      </c>
      <c r="S413" s="386" t="s">
        <v>3352</v>
      </c>
      <c r="T413" s="386" t="s">
        <v>3</v>
      </c>
      <c r="U413" s="388">
        <v>-15684908.99</v>
      </c>
      <c r="V413" s="12"/>
      <c r="W413" s="12"/>
      <c r="X413" s="12"/>
      <c r="Y413" s="12"/>
    </row>
    <row r="414" spans="1:25" ht="15">
      <c r="A414" s="371" t="s">
        <v>1306</v>
      </c>
      <c r="B414" s="368" t="s">
        <v>209</v>
      </c>
      <c r="C414" s="368" t="s">
        <v>6070</v>
      </c>
      <c r="D414" t="s">
        <v>6071</v>
      </c>
      <c r="E414" s="172">
        <v>0</v>
      </c>
      <c r="Q414" s="12"/>
      <c r="R414" s="386" t="s">
        <v>221</v>
      </c>
      <c r="S414" s="386" t="s">
        <v>3352</v>
      </c>
      <c r="T414" s="386" t="s">
        <v>3</v>
      </c>
      <c r="U414" s="388">
        <v>-5951971.0499999998</v>
      </c>
      <c r="V414" s="12"/>
      <c r="W414" s="12"/>
      <c r="X414" s="12"/>
      <c r="Y414" s="12"/>
    </row>
    <row r="415" spans="1:25" ht="15">
      <c r="A415" s="371" t="s">
        <v>1306</v>
      </c>
      <c r="B415" s="368" t="s">
        <v>209</v>
      </c>
      <c r="C415" s="368" t="s">
        <v>1309</v>
      </c>
      <c r="D415" t="s">
        <v>1310</v>
      </c>
      <c r="E415" s="172">
        <v>21465.14</v>
      </c>
      <c r="Q415" s="12"/>
      <c r="R415" s="386" t="s">
        <v>221</v>
      </c>
      <c r="S415" s="386" t="s">
        <v>3352</v>
      </c>
      <c r="T415" s="386" t="s">
        <v>3</v>
      </c>
      <c r="U415" s="388">
        <v>1088492.25</v>
      </c>
      <c r="V415" s="12"/>
      <c r="W415" s="12"/>
      <c r="X415" s="12"/>
      <c r="Y415" s="12"/>
    </row>
    <row r="416" spans="1:25" ht="15">
      <c r="A416" s="371" t="s">
        <v>1306</v>
      </c>
      <c r="B416" s="368" t="s">
        <v>209</v>
      </c>
      <c r="C416" s="368" t="s">
        <v>6044</v>
      </c>
      <c r="D416" t="s">
        <v>6045</v>
      </c>
      <c r="E416" s="172">
        <v>0</v>
      </c>
      <c r="Q416" s="12"/>
      <c r="R416" s="386" t="s">
        <v>221</v>
      </c>
      <c r="S416" s="386" t="s">
        <v>3352</v>
      </c>
      <c r="T416" s="386" t="s">
        <v>3</v>
      </c>
      <c r="U416" s="387">
        <v>0</v>
      </c>
      <c r="V416" s="12"/>
      <c r="W416" s="12"/>
      <c r="X416" s="12"/>
      <c r="Y416" s="12"/>
    </row>
    <row r="417" spans="1:25" ht="15">
      <c r="A417" s="371" t="s">
        <v>1306</v>
      </c>
      <c r="B417" s="368" t="s">
        <v>209</v>
      </c>
      <c r="C417" s="368" t="s">
        <v>6072</v>
      </c>
      <c r="D417" t="s">
        <v>6073</v>
      </c>
      <c r="E417" s="172">
        <v>0</v>
      </c>
      <c r="Q417" s="12"/>
      <c r="R417" s="386" t="s">
        <v>221</v>
      </c>
      <c r="S417" s="386" t="s">
        <v>3352</v>
      </c>
      <c r="T417" s="386" t="s">
        <v>3</v>
      </c>
      <c r="U417" s="387">
        <v>0</v>
      </c>
      <c r="V417" s="12"/>
      <c r="W417" s="12"/>
      <c r="X417" s="12"/>
      <c r="Y417" s="12"/>
    </row>
    <row r="418" spans="1:25" ht="15">
      <c r="A418" s="371" t="s">
        <v>1306</v>
      </c>
      <c r="B418" s="368" t="s">
        <v>209</v>
      </c>
      <c r="C418" s="368" t="s">
        <v>6074</v>
      </c>
      <c r="D418" t="s">
        <v>6075</v>
      </c>
      <c r="E418" s="172">
        <v>38668.75</v>
      </c>
      <c r="Q418" s="12"/>
      <c r="R418" s="386" t="s">
        <v>221</v>
      </c>
      <c r="S418" s="386" t="s">
        <v>3352</v>
      </c>
      <c r="T418" s="386" t="s">
        <v>3</v>
      </c>
      <c r="U418" s="387">
        <v>0</v>
      </c>
      <c r="V418" s="12"/>
      <c r="W418" s="12"/>
      <c r="X418" s="12"/>
      <c r="Y418" s="12"/>
    </row>
    <row r="419" spans="1:25" ht="15">
      <c r="A419" s="371" t="s">
        <v>1306</v>
      </c>
      <c r="B419" s="368" t="s">
        <v>209</v>
      </c>
      <c r="C419" s="368" t="s">
        <v>6076</v>
      </c>
      <c r="D419" t="s">
        <v>6077</v>
      </c>
      <c r="E419" s="172">
        <v>13003.53</v>
      </c>
      <c r="Q419" s="12"/>
      <c r="R419" s="386" t="s">
        <v>221</v>
      </c>
      <c r="S419" s="386" t="s">
        <v>3352</v>
      </c>
      <c r="T419" s="386" t="s">
        <v>3</v>
      </c>
      <c r="U419" s="387">
        <v>0</v>
      </c>
      <c r="V419" s="12"/>
      <c r="W419" s="12"/>
      <c r="X419" s="12"/>
      <c r="Y419" s="12"/>
    </row>
    <row r="420" spans="1:25" ht="15">
      <c r="A420" s="371" t="s">
        <v>1306</v>
      </c>
      <c r="B420" s="368" t="s">
        <v>209</v>
      </c>
      <c r="C420" s="368" t="s">
        <v>1313</v>
      </c>
      <c r="D420" t="s">
        <v>3362</v>
      </c>
      <c r="E420" s="172">
        <v>4148203.71</v>
      </c>
      <c r="Q420" s="12"/>
      <c r="R420" s="386" t="s">
        <v>221</v>
      </c>
      <c r="S420" s="386" t="s">
        <v>3352</v>
      </c>
      <c r="T420" s="386" t="s">
        <v>3</v>
      </c>
      <c r="U420" s="387">
        <v>0</v>
      </c>
      <c r="V420" s="12"/>
      <c r="W420" s="12"/>
      <c r="X420" s="12"/>
      <c r="Y420" s="12"/>
    </row>
    <row r="421" spans="1:25" ht="15">
      <c r="A421" s="371" t="s">
        <v>1306</v>
      </c>
      <c r="B421" s="368" t="s">
        <v>209</v>
      </c>
      <c r="C421" s="368" t="s">
        <v>1314</v>
      </c>
      <c r="D421" t="s">
        <v>1315</v>
      </c>
      <c r="E421" s="172">
        <v>305372.96999999997</v>
      </c>
      <c r="Q421" s="12"/>
      <c r="R421" s="386" t="s">
        <v>221</v>
      </c>
      <c r="S421" s="386" t="s">
        <v>3352</v>
      </c>
      <c r="T421" s="386" t="s">
        <v>3</v>
      </c>
      <c r="U421" s="387">
        <v>0</v>
      </c>
      <c r="V421" s="12"/>
      <c r="W421" s="12"/>
      <c r="X421" s="12"/>
      <c r="Y421" s="12"/>
    </row>
    <row r="422" spans="1:25" ht="15">
      <c r="A422" s="371" t="s">
        <v>1306</v>
      </c>
      <c r="B422" s="368" t="s">
        <v>209</v>
      </c>
      <c r="C422" s="368" t="s">
        <v>3363</v>
      </c>
      <c r="D422" t="s">
        <v>3364</v>
      </c>
      <c r="E422" s="172">
        <v>0</v>
      </c>
      <c r="Q422" s="12"/>
      <c r="R422" s="386" t="s">
        <v>221</v>
      </c>
      <c r="S422" s="386" t="s">
        <v>3352</v>
      </c>
      <c r="T422" s="386" t="s">
        <v>3</v>
      </c>
      <c r="U422" s="387">
        <v>0</v>
      </c>
      <c r="V422" s="12"/>
      <c r="W422" s="12"/>
      <c r="X422" s="12"/>
      <c r="Y422" s="12"/>
    </row>
    <row r="423" spans="1:25" ht="15">
      <c r="A423" s="371" t="s">
        <v>1306</v>
      </c>
      <c r="B423" s="368" t="s">
        <v>209</v>
      </c>
      <c r="C423" s="368" t="s">
        <v>1316</v>
      </c>
      <c r="D423" t="s">
        <v>1317</v>
      </c>
      <c r="E423" s="172">
        <v>1899950.45</v>
      </c>
      <c r="Q423" s="12"/>
      <c r="R423" s="386" t="s">
        <v>221</v>
      </c>
      <c r="S423" s="386" t="s">
        <v>3352</v>
      </c>
      <c r="T423" s="386" t="s">
        <v>3</v>
      </c>
      <c r="U423" s="387">
        <v>0</v>
      </c>
      <c r="V423" s="12"/>
      <c r="W423" s="12"/>
      <c r="X423" s="12"/>
      <c r="Y423" s="12"/>
    </row>
    <row r="424" spans="1:25" ht="15">
      <c r="A424" s="371" t="s">
        <v>1306</v>
      </c>
      <c r="B424" s="368" t="s">
        <v>209</v>
      </c>
      <c r="C424" s="368" t="s">
        <v>3365</v>
      </c>
      <c r="D424" t="s">
        <v>3366</v>
      </c>
      <c r="E424" s="172">
        <v>285567.84000000003</v>
      </c>
      <c r="Q424" s="12"/>
      <c r="R424" s="386" t="s">
        <v>221</v>
      </c>
      <c r="S424" s="386" t="s">
        <v>3352</v>
      </c>
      <c r="T424" s="386" t="s">
        <v>3</v>
      </c>
      <c r="U424" s="387">
        <v>0</v>
      </c>
      <c r="V424" s="12"/>
      <c r="W424" s="12"/>
      <c r="X424" s="12"/>
      <c r="Y424" s="12"/>
    </row>
    <row r="425" spans="1:25" ht="15">
      <c r="A425" s="371" t="s">
        <v>1306</v>
      </c>
      <c r="B425" s="368" t="s">
        <v>209</v>
      </c>
      <c r="C425" s="368" t="s">
        <v>6078</v>
      </c>
      <c r="D425" t="s">
        <v>6079</v>
      </c>
      <c r="E425" s="172">
        <v>7.05</v>
      </c>
      <c r="Q425" s="12"/>
      <c r="R425" s="386" t="s">
        <v>221</v>
      </c>
      <c r="S425" s="386" t="s">
        <v>3352</v>
      </c>
      <c r="T425" s="386" t="s">
        <v>3</v>
      </c>
      <c r="U425" s="387">
        <v>0</v>
      </c>
      <c r="V425" s="12"/>
      <c r="W425" s="12"/>
      <c r="X425" s="12"/>
      <c r="Y425" s="12"/>
    </row>
    <row r="426" spans="1:25" ht="15">
      <c r="A426" s="371" t="s">
        <v>1306</v>
      </c>
      <c r="B426" s="368" t="s">
        <v>209</v>
      </c>
      <c r="C426" s="368" t="s">
        <v>6080</v>
      </c>
      <c r="D426" t="s">
        <v>6081</v>
      </c>
      <c r="E426" s="172">
        <v>7.05</v>
      </c>
      <c r="Q426" s="12"/>
      <c r="R426" s="386" t="s">
        <v>221</v>
      </c>
      <c r="S426" s="386" t="s">
        <v>3352</v>
      </c>
      <c r="T426" s="386" t="s">
        <v>3</v>
      </c>
      <c r="U426" s="387">
        <v>0</v>
      </c>
      <c r="V426" s="12"/>
      <c r="W426" s="12"/>
      <c r="X426" s="12"/>
      <c r="Y426" s="12"/>
    </row>
    <row r="427" spans="1:25" ht="15">
      <c r="A427" s="371" t="s">
        <v>1306</v>
      </c>
      <c r="B427" s="368" t="s">
        <v>209</v>
      </c>
      <c r="C427" s="368" t="s">
        <v>3367</v>
      </c>
      <c r="D427" t="s">
        <v>3368</v>
      </c>
      <c r="E427" s="172">
        <v>319865.76</v>
      </c>
      <c r="Q427" s="12"/>
      <c r="R427" s="386" t="s">
        <v>221</v>
      </c>
      <c r="S427" s="386" t="s">
        <v>3352</v>
      </c>
      <c r="T427" s="386" t="s">
        <v>3</v>
      </c>
      <c r="U427" s="387">
        <v>0</v>
      </c>
      <c r="V427" s="12"/>
      <c r="W427" s="12"/>
      <c r="X427" s="12"/>
      <c r="Y427" s="12"/>
    </row>
    <row r="428" spans="1:25" ht="15">
      <c r="A428" s="371" t="s">
        <v>1306</v>
      </c>
      <c r="B428" s="368" t="s">
        <v>209</v>
      </c>
      <c r="C428" s="368" t="s">
        <v>6082</v>
      </c>
      <c r="D428" t="s">
        <v>6083</v>
      </c>
      <c r="E428" s="172">
        <v>0</v>
      </c>
      <c r="Q428" s="12"/>
      <c r="R428" s="386" t="s">
        <v>221</v>
      </c>
      <c r="S428" s="386" t="s">
        <v>3352</v>
      </c>
      <c r="T428" s="386" t="s">
        <v>3</v>
      </c>
      <c r="U428" s="387">
        <v>0</v>
      </c>
      <c r="V428" s="12"/>
      <c r="W428" s="12"/>
      <c r="X428" s="12"/>
      <c r="Y428" s="12"/>
    </row>
    <row r="429" spans="1:25" ht="15">
      <c r="A429" s="371" t="s">
        <v>1306</v>
      </c>
      <c r="B429" s="368" t="s">
        <v>209</v>
      </c>
      <c r="C429" s="368" t="s">
        <v>6084</v>
      </c>
      <c r="D429" t="s">
        <v>6085</v>
      </c>
      <c r="E429" s="172">
        <v>21900.45</v>
      </c>
      <c r="Q429" s="12"/>
      <c r="R429" s="386" t="s">
        <v>221</v>
      </c>
      <c r="S429" s="386" t="s">
        <v>3352</v>
      </c>
      <c r="T429" s="386" t="s">
        <v>3</v>
      </c>
      <c r="U429" s="387">
        <v>0</v>
      </c>
      <c r="V429" s="12"/>
      <c r="W429" s="12"/>
      <c r="X429" s="12"/>
      <c r="Y429" s="12"/>
    </row>
    <row r="430" spans="1:25" ht="15">
      <c r="A430" s="371" t="s">
        <v>1306</v>
      </c>
      <c r="B430" s="368" t="s">
        <v>209</v>
      </c>
      <c r="C430" s="368" t="s">
        <v>6086</v>
      </c>
      <c r="D430" t="s">
        <v>6087</v>
      </c>
      <c r="E430" s="172">
        <v>11.04</v>
      </c>
      <c r="Q430" s="12"/>
      <c r="R430" s="386" t="s">
        <v>221</v>
      </c>
      <c r="S430" s="386" t="s">
        <v>3352</v>
      </c>
      <c r="T430" s="386" t="s">
        <v>3</v>
      </c>
      <c r="U430" s="387">
        <v>0</v>
      </c>
      <c r="V430" s="12"/>
      <c r="W430" s="12"/>
      <c r="X430" s="12"/>
      <c r="Y430" s="12"/>
    </row>
    <row r="431" spans="1:25" ht="15">
      <c r="A431" s="371" t="s">
        <v>1306</v>
      </c>
      <c r="B431" s="368" t="s">
        <v>209</v>
      </c>
      <c r="C431" s="368" t="s">
        <v>3369</v>
      </c>
      <c r="D431" t="s">
        <v>3370</v>
      </c>
      <c r="E431" s="172">
        <v>302.45</v>
      </c>
      <c r="Q431" s="12"/>
      <c r="R431" s="386" t="s">
        <v>221</v>
      </c>
      <c r="S431" s="386" t="s">
        <v>3352</v>
      </c>
      <c r="T431" s="386" t="s">
        <v>3</v>
      </c>
      <c r="U431" s="388">
        <v>-1088492.25</v>
      </c>
      <c r="V431" s="12"/>
      <c r="W431" s="12"/>
      <c r="X431" s="12"/>
      <c r="Y431" s="12"/>
    </row>
    <row r="432" spans="1:25" ht="15">
      <c r="A432" s="371" t="s">
        <v>1306</v>
      </c>
      <c r="B432" s="368" t="s">
        <v>209</v>
      </c>
      <c r="C432" s="368" t="s">
        <v>6088</v>
      </c>
      <c r="D432" t="s">
        <v>6089</v>
      </c>
      <c r="E432" s="172">
        <v>0</v>
      </c>
      <c r="Q432" s="12"/>
      <c r="R432" s="386" t="s">
        <v>221</v>
      </c>
      <c r="S432" s="386" t="s">
        <v>3352</v>
      </c>
      <c r="T432" s="386" t="s">
        <v>3</v>
      </c>
      <c r="U432" s="388">
        <v>-252997.95</v>
      </c>
      <c r="V432" s="12"/>
      <c r="W432" s="12"/>
      <c r="X432" s="12"/>
      <c r="Y432" s="12"/>
    </row>
    <row r="433" spans="1:25" ht="15">
      <c r="A433" s="371" t="s">
        <v>1306</v>
      </c>
      <c r="B433" s="368" t="s">
        <v>209</v>
      </c>
      <c r="C433" s="368" t="s">
        <v>2486</v>
      </c>
      <c r="D433" t="s">
        <v>6089</v>
      </c>
      <c r="E433" s="172">
        <v>1378779.61</v>
      </c>
      <c r="Q433" s="12"/>
      <c r="R433" s="386" t="s">
        <v>221</v>
      </c>
      <c r="S433" s="386" t="s">
        <v>3352</v>
      </c>
      <c r="T433" s="386" t="s">
        <v>3</v>
      </c>
      <c r="U433" s="388">
        <v>-82354.100000000006</v>
      </c>
      <c r="V433" s="12"/>
      <c r="W433" s="12"/>
      <c r="X433" s="12"/>
      <c r="Y433" s="12"/>
    </row>
    <row r="434" spans="1:25" ht="15">
      <c r="A434" s="371" t="s">
        <v>1306</v>
      </c>
      <c r="B434" s="368" t="s">
        <v>209</v>
      </c>
      <c r="C434" s="368" t="s">
        <v>6090</v>
      </c>
      <c r="D434" t="s">
        <v>6091</v>
      </c>
      <c r="E434" s="172">
        <v>2.59</v>
      </c>
      <c r="Q434" s="12"/>
      <c r="R434" s="386" t="s">
        <v>221</v>
      </c>
      <c r="S434" s="386" t="s">
        <v>3352</v>
      </c>
      <c r="T434" s="386" t="s">
        <v>3</v>
      </c>
      <c r="U434" s="388">
        <v>57335.47</v>
      </c>
      <c r="V434" s="12"/>
      <c r="W434" s="12"/>
      <c r="X434" s="12"/>
      <c r="Y434" s="12"/>
    </row>
    <row r="435" spans="1:25" ht="15">
      <c r="A435" s="371" t="s">
        <v>1306</v>
      </c>
      <c r="B435" s="368" t="s">
        <v>209</v>
      </c>
      <c r="C435" s="368" t="s">
        <v>6092</v>
      </c>
      <c r="D435" t="s">
        <v>6091</v>
      </c>
      <c r="E435" s="172">
        <v>6.24</v>
      </c>
      <c r="Q435" s="12"/>
      <c r="R435" s="386" t="s">
        <v>221</v>
      </c>
      <c r="S435" s="386" t="s">
        <v>3352</v>
      </c>
      <c r="T435" s="386" t="s">
        <v>3</v>
      </c>
      <c r="U435" s="388">
        <v>53548.47</v>
      </c>
      <c r="V435" s="12"/>
      <c r="W435" s="12"/>
      <c r="X435" s="12"/>
      <c r="Y435" s="12"/>
    </row>
    <row r="436" spans="1:25" ht="15">
      <c r="A436" s="371" t="s">
        <v>1306</v>
      </c>
      <c r="B436" s="368" t="s">
        <v>209</v>
      </c>
      <c r="C436" s="368" t="s">
        <v>6093</v>
      </c>
      <c r="D436" t="s">
        <v>6094</v>
      </c>
      <c r="E436" s="172">
        <v>0</v>
      </c>
      <c r="Q436" s="12"/>
      <c r="R436" s="386" t="s">
        <v>221</v>
      </c>
      <c r="S436" s="386" t="s">
        <v>3352</v>
      </c>
      <c r="T436" s="386" t="s">
        <v>3</v>
      </c>
      <c r="U436" s="388">
        <v>224468.11</v>
      </c>
      <c r="V436" s="12"/>
      <c r="W436" s="12"/>
      <c r="X436" s="12"/>
      <c r="Y436" s="12"/>
    </row>
    <row r="437" spans="1:25" ht="15">
      <c r="A437" s="371" t="s">
        <v>1306</v>
      </c>
      <c r="B437" s="368" t="s">
        <v>209</v>
      </c>
      <c r="C437" s="368" t="s">
        <v>6095</v>
      </c>
      <c r="D437" t="s">
        <v>6096</v>
      </c>
      <c r="E437" s="172">
        <v>0</v>
      </c>
      <c r="Q437" s="12"/>
      <c r="R437" s="386" t="s">
        <v>221</v>
      </c>
      <c r="S437" s="386" t="s">
        <v>3352</v>
      </c>
      <c r="T437" s="386" t="s">
        <v>3</v>
      </c>
      <c r="U437" s="387">
        <v>0</v>
      </c>
      <c r="V437" s="12"/>
      <c r="W437" s="12"/>
      <c r="X437" s="12"/>
      <c r="Y437" s="12"/>
    </row>
    <row r="438" spans="1:25" ht="15">
      <c r="A438" s="371" t="s">
        <v>1306</v>
      </c>
      <c r="B438" s="368" t="s">
        <v>209</v>
      </c>
      <c r="C438" s="368" t="s">
        <v>3371</v>
      </c>
      <c r="D438" t="s">
        <v>3372</v>
      </c>
      <c r="E438" s="172">
        <v>1.86</v>
      </c>
      <c r="Q438" s="12"/>
      <c r="R438" s="386" t="s">
        <v>221</v>
      </c>
      <c r="S438" s="386" t="s">
        <v>3352</v>
      </c>
      <c r="T438" s="386" t="s">
        <v>3</v>
      </c>
      <c r="U438" s="387">
        <v>0</v>
      </c>
      <c r="V438" s="12"/>
      <c r="W438" s="12"/>
      <c r="X438" s="12"/>
      <c r="Y438" s="12"/>
    </row>
    <row r="439" spans="1:25" ht="15">
      <c r="A439" s="371" t="s">
        <v>1306</v>
      </c>
      <c r="B439" s="368" t="s">
        <v>209</v>
      </c>
      <c r="C439" s="368" t="s">
        <v>1318</v>
      </c>
      <c r="D439" t="s">
        <v>1319</v>
      </c>
      <c r="E439" s="172">
        <v>412631.28</v>
      </c>
      <c r="Q439" s="12"/>
      <c r="R439" s="386" t="s">
        <v>221</v>
      </c>
      <c r="S439" s="386" t="s">
        <v>3352</v>
      </c>
      <c r="T439" s="386" t="s">
        <v>3</v>
      </c>
      <c r="U439" s="387">
        <v>0</v>
      </c>
      <c r="V439" s="12"/>
      <c r="W439" s="12"/>
      <c r="X439" s="12"/>
      <c r="Y439" s="12"/>
    </row>
    <row r="440" spans="1:25" ht="15">
      <c r="A440" s="371" t="s">
        <v>1306</v>
      </c>
      <c r="B440" s="368" t="s">
        <v>209</v>
      </c>
      <c r="C440" s="368" t="s">
        <v>1320</v>
      </c>
      <c r="D440" t="s">
        <v>1321</v>
      </c>
      <c r="E440" s="172">
        <v>35611.08</v>
      </c>
      <c r="Q440" s="12"/>
      <c r="R440" s="386" t="s">
        <v>221</v>
      </c>
      <c r="S440" s="386" t="s">
        <v>3352</v>
      </c>
      <c r="T440" s="386" t="s">
        <v>3</v>
      </c>
      <c r="U440" s="387">
        <v>0</v>
      </c>
      <c r="V440" s="12"/>
      <c r="W440" s="12"/>
      <c r="X440" s="12"/>
      <c r="Y440" s="12"/>
    </row>
    <row r="441" spans="1:25" ht="15">
      <c r="A441" s="371" t="s">
        <v>1306</v>
      </c>
      <c r="B441" s="368" t="s">
        <v>209</v>
      </c>
      <c r="C441" s="368" t="s">
        <v>1322</v>
      </c>
      <c r="D441" t="s">
        <v>1323</v>
      </c>
      <c r="E441" s="172">
        <v>45539.42</v>
      </c>
      <c r="Q441" s="12"/>
      <c r="R441" s="386" t="s">
        <v>221</v>
      </c>
      <c r="S441" s="386" t="s">
        <v>3352</v>
      </c>
      <c r="T441" s="386" t="s">
        <v>3</v>
      </c>
      <c r="U441" s="387">
        <v>0</v>
      </c>
      <c r="V441" s="12"/>
      <c r="W441" s="12"/>
      <c r="X441" s="12"/>
      <c r="Y441" s="12"/>
    </row>
    <row r="442" spans="1:25" ht="15">
      <c r="A442" s="371" t="s">
        <v>1306</v>
      </c>
      <c r="B442" s="368" t="s">
        <v>209</v>
      </c>
      <c r="C442" s="368" t="s">
        <v>1324</v>
      </c>
      <c r="D442" t="s">
        <v>1325</v>
      </c>
      <c r="E442" s="172">
        <v>41195.96</v>
      </c>
      <c r="Q442" s="12"/>
      <c r="R442" s="386" t="s">
        <v>221</v>
      </c>
      <c r="S442" s="386" t="s">
        <v>3352</v>
      </c>
      <c r="T442" s="386" t="s">
        <v>3</v>
      </c>
      <c r="U442" s="387">
        <v>0</v>
      </c>
      <c r="V442" s="12"/>
      <c r="W442" s="12"/>
      <c r="X442" s="12"/>
      <c r="Y442" s="12"/>
    </row>
    <row r="443" spans="1:25" ht="15">
      <c r="A443" s="371" t="s">
        <v>1306</v>
      </c>
      <c r="B443" s="368" t="s">
        <v>209</v>
      </c>
      <c r="C443" s="368" t="s">
        <v>1326</v>
      </c>
      <c r="D443" t="s">
        <v>1327</v>
      </c>
      <c r="E443" s="172">
        <v>147.38999999999999</v>
      </c>
      <c r="Q443" s="12"/>
      <c r="R443" s="386" t="s">
        <v>221</v>
      </c>
      <c r="S443" s="386" t="s">
        <v>3352</v>
      </c>
      <c r="T443" s="386" t="s">
        <v>3</v>
      </c>
      <c r="U443" s="388">
        <v>3189360</v>
      </c>
      <c r="V443" s="12"/>
      <c r="W443" s="12"/>
      <c r="X443" s="12"/>
      <c r="Y443" s="12"/>
    </row>
    <row r="444" spans="1:25" ht="15">
      <c r="A444" s="371" t="s">
        <v>1306</v>
      </c>
      <c r="B444" s="368" t="s">
        <v>209</v>
      </c>
      <c r="C444" s="368" t="s">
        <v>1328</v>
      </c>
      <c r="D444" t="s">
        <v>1329</v>
      </c>
      <c r="E444" s="172">
        <v>27188.05</v>
      </c>
      <c r="Q444" s="12"/>
      <c r="R444" s="386" t="s">
        <v>221</v>
      </c>
      <c r="S444" s="386" t="s">
        <v>3352</v>
      </c>
      <c r="T444" s="386" t="s">
        <v>3</v>
      </c>
      <c r="U444" s="388">
        <v>-3189360</v>
      </c>
      <c r="V444" s="12"/>
      <c r="W444" s="12"/>
      <c r="X444" s="12"/>
      <c r="Y444" s="12"/>
    </row>
    <row r="445" spans="1:25" ht="15">
      <c r="A445" s="371" t="s">
        <v>1306</v>
      </c>
      <c r="B445" s="368" t="s">
        <v>209</v>
      </c>
      <c r="C445" s="368" t="s">
        <v>6097</v>
      </c>
      <c r="D445" t="s">
        <v>6098</v>
      </c>
      <c r="E445" s="172">
        <v>0</v>
      </c>
      <c r="Q445" s="12"/>
      <c r="R445" s="386" t="s">
        <v>221</v>
      </c>
      <c r="S445" s="386" t="s">
        <v>3352</v>
      </c>
      <c r="T445" s="386" t="s">
        <v>3</v>
      </c>
      <c r="U445" s="387">
        <v>0</v>
      </c>
      <c r="V445" s="12"/>
      <c r="W445" s="12"/>
      <c r="X445" s="12"/>
      <c r="Y445" s="12"/>
    </row>
    <row r="446" spans="1:25" ht="15">
      <c r="A446" s="371" t="s">
        <v>1306</v>
      </c>
      <c r="B446" s="368" t="s">
        <v>209</v>
      </c>
      <c r="C446" s="368" t="s">
        <v>1330</v>
      </c>
      <c r="D446" t="s">
        <v>2487</v>
      </c>
      <c r="E446" s="172">
        <v>1199.1199999999999</v>
      </c>
      <c r="Q446" s="12"/>
      <c r="R446" s="386" t="s">
        <v>221</v>
      </c>
      <c r="S446" s="386" t="s">
        <v>3352</v>
      </c>
      <c r="T446" s="386" t="s">
        <v>3</v>
      </c>
      <c r="U446" s="387">
        <v>0</v>
      </c>
      <c r="V446" s="12"/>
      <c r="W446" s="12"/>
      <c r="X446" s="12"/>
      <c r="Y446" s="12"/>
    </row>
    <row r="447" spans="1:25" ht="15">
      <c r="A447" s="371" t="s">
        <v>1306</v>
      </c>
      <c r="B447" s="368" t="s">
        <v>209</v>
      </c>
      <c r="C447" s="368" t="s">
        <v>1331</v>
      </c>
      <c r="D447" t="s">
        <v>1332</v>
      </c>
      <c r="E447" s="172">
        <v>2444.9699999999998</v>
      </c>
      <c r="Q447" s="12"/>
      <c r="R447" s="386" t="s">
        <v>221</v>
      </c>
      <c r="S447" s="386" t="s">
        <v>3352</v>
      </c>
      <c r="T447" s="386" t="s">
        <v>3</v>
      </c>
      <c r="U447" s="388">
        <v>-13123502</v>
      </c>
      <c r="V447" s="12"/>
      <c r="W447" s="12"/>
      <c r="X447" s="12"/>
      <c r="Y447" s="12"/>
    </row>
    <row r="448" spans="1:25" ht="15">
      <c r="A448" s="371" t="s">
        <v>1306</v>
      </c>
      <c r="B448" s="368" t="s">
        <v>209</v>
      </c>
      <c r="C448" s="368" t="s">
        <v>1333</v>
      </c>
      <c r="D448" t="s">
        <v>1334</v>
      </c>
      <c r="E448" s="172">
        <v>150782.12</v>
      </c>
      <c r="Q448" s="12"/>
      <c r="R448" s="386" t="s">
        <v>221</v>
      </c>
      <c r="S448" s="386" t="s">
        <v>3352</v>
      </c>
      <c r="T448" s="386" t="s">
        <v>3</v>
      </c>
      <c r="U448" s="388">
        <v>-4286381</v>
      </c>
      <c r="V448" s="12"/>
      <c r="W448" s="12"/>
      <c r="X448" s="12"/>
      <c r="Y448" s="12"/>
    </row>
    <row r="449" spans="1:25" ht="15">
      <c r="A449" s="371" t="s">
        <v>1306</v>
      </c>
      <c r="B449" s="368" t="s">
        <v>209</v>
      </c>
      <c r="C449" s="368" t="s">
        <v>2488</v>
      </c>
      <c r="D449" t="s">
        <v>6099</v>
      </c>
      <c r="E449" s="172">
        <v>215636.77</v>
      </c>
      <c r="Q449" s="12"/>
      <c r="R449" s="386" t="s">
        <v>221</v>
      </c>
      <c r="S449" s="386" t="s">
        <v>3352</v>
      </c>
      <c r="T449" s="386" t="s">
        <v>3</v>
      </c>
      <c r="U449" s="388">
        <v>-8150000</v>
      </c>
      <c r="V449" s="12"/>
      <c r="W449" s="12"/>
      <c r="X449" s="12"/>
      <c r="Y449" s="12"/>
    </row>
    <row r="450" spans="1:25" ht="15">
      <c r="A450" s="371" t="s">
        <v>1306</v>
      </c>
      <c r="B450" s="368" t="s">
        <v>209</v>
      </c>
      <c r="C450" s="368" t="s">
        <v>6100</v>
      </c>
      <c r="D450" t="s">
        <v>6101</v>
      </c>
      <c r="E450" s="172">
        <v>0</v>
      </c>
      <c r="Q450" s="12"/>
      <c r="R450" s="386" t="s">
        <v>221</v>
      </c>
      <c r="S450" s="386" t="s">
        <v>3352</v>
      </c>
      <c r="T450" s="386" t="s">
        <v>3</v>
      </c>
      <c r="U450" s="388">
        <v>-287222</v>
      </c>
      <c r="V450" s="12"/>
      <c r="W450" s="12"/>
      <c r="X450" s="12"/>
      <c r="Y450" s="12"/>
    </row>
    <row r="451" spans="1:25" ht="15">
      <c r="A451" s="371" t="s">
        <v>1306</v>
      </c>
      <c r="B451" s="368" t="s">
        <v>209</v>
      </c>
      <c r="C451" s="368" t="s">
        <v>2489</v>
      </c>
      <c r="D451" t="s">
        <v>6102</v>
      </c>
      <c r="E451" s="172">
        <v>0</v>
      </c>
      <c r="Q451" s="12"/>
      <c r="R451" s="386" t="s">
        <v>221</v>
      </c>
      <c r="S451" s="386" t="s">
        <v>3352</v>
      </c>
      <c r="T451" s="386" t="s">
        <v>3</v>
      </c>
      <c r="U451" s="388">
        <v>-65873971.630000003</v>
      </c>
      <c r="V451" s="12"/>
      <c r="W451" s="12"/>
      <c r="X451" s="12"/>
      <c r="Y451" s="12"/>
    </row>
    <row r="452" spans="1:25" ht="15">
      <c r="A452" s="371" t="s">
        <v>1306</v>
      </c>
      <c r="B452" s="368" t="s">
        <v>209</v>
      </c>
      <c r="C452" s="368" t="s">
        <v>2490</v>
      </c>
      <c r="D452" t="s">
        <v>6103</v>
      </c>
      <c r="E452" s="172">
        <v>8205.39</v>
      </c>
      <c r="Q452" s="12"/>
      <c r="R452" s="386" t="s">
        <v>221</v>
      </c>
      <c r="S452" s="386" t="s">
        <v>3352</v>
      </c>
      <c r="T452" s="386" t="s">
        <v>3</v>
      </c>
      <c r="U452" s="388">
        <v>-1879732.22</v>
      </c>
      <c r="V452" s="12"/>
      <c r="W452" s="12"/>
      <c r="X452" s="12"/>
      <c r="Y452" s="12"/>
    </row>
    <row r="453" spans="1:25" ht="15">
      <c r="A453" s="371" t="s">
        <v>1306</v>
      </c>
      <c r="B453" s="368" t="s">
        <v>209</v>
      </c>
      <c r="C453" s="368" t="s">
        <v>6104</v>
      </c>
      <c r="D453" t="s">
        <v>6096</v>
      </c>
      <c r="E453" s="172">
        <v>0</v>
      </c>
      <c r="Q453" s="12"/>
      <c r="R453" s="386" t="s">
        <v>221</v>
      </c>
      <c r="S453" s="386" t="s">
        <v>3352</v>
      </c>
      <c r="T453" s="386" t="s">
        <v>3</v>
      </c>
      <c r="U453" s="388">
        <v>742.31</v>
      </c>
      <c r="V453" s="12"/>
      <c r="W453" s="12"/>
      <c r="X453" s="12"/>
      <c r="Y453" s="12"/>
    </row>
    <row r="454" spans="1:25" ht="15">
      <c r="A454" s="371" t="s">
        <v>1306</v>
      </c>
      <c r="B454" s="368" t="s">
        <v>209</v>
      </c>
      <c r="C454" s="368" t="s">
        <v>6105</v>
      </c>
      <c r="D454" t="s">
        <v>6106</v>
      </c>
      <c r="E454" s="172">
        <v>0</v>
      </c>
      <c r="Q454" s="12"/>
      <c r="R454" s="386" t="s">
        <v>221</v>
      </c>
      <c r="S454" s="386" t="s">
        <v>3352</v>
      </c>
      <c r="T454" s="386" t="s">
        <v>3</v>
      </c>
      <c r="U454" s="388">
        <v>-9315125.3800000008</v>
      </c>
      <c r="V454" s="12"/>
      <c r="W454" s="12"/>
      <c r="X454" s="12"/>
      <c r="Y454" s="12"/>
    </row>
    <row r="455" spans="1:25" ht="15">
      <c r="A455" s="371" t="s">
        <v>1306</v>
      </c>
      <c r="B455" s="368" t="s">
        <v>209</v>
      </c>
      <c r="C455" s="368" t="s">
        <v>6107</v>
      </c>
      <c r="D455" t="s">
        <v>6108</v>
      </c>
      <c r="E455" s="172">
        <v>0</v>
      </c>
      <c r="Q455" s="12"/>
      <c r="R455" s="386" t="s">
        <v>221</v>
      </c>
      <c r="S455" s="386" t="s">
        <v>3352</v>
      </c>
      <c r="T455" s="386" t="s">
        <v>3</v>
      </c>
      <c r="U455" s="388">
        <v>-7096332.3799999999</v>
      </c>
      <c r="V455" s="12"/>
      <c r="W455" s="12"/>
      <c r="X455" s="12"/>
      <c r="Y455" s="12"/>
    </row>
    <row r="456" spans="1:25" ht="15">
      <c r="A456" s="371" t="s">
        <v>1306</v>
      </c>
      <c r="B456" s="368" t="s">
        <v>209</v>
      </c>
      <c r="C456" s="368" t="s">
        <v>2491</v>
      </c>
      <c r="D456" t="s">
        <v>6109</v>
      </c>
      <c r="E456" s="172">
        <v>31343.01</v>
      </c>
      <c r="Q456" s="12"/>
      <c r="R456" s="386" t="s">
        <v>221</v>
      </c>
      <c r="S456" s="386" t="s">
        <v>3352</v>
      </c>
      <c r="T456" s="386" t="s">
        <v>3</v>
      </c>
      <c r="U456" s="387">
        <v>0</v>
      </c>
      <c r="V456" s="12"/>
      <c r="W456" s="12"/>
      <c r="X456" s="12"/>
      <c r="Y456" s="12"/>
    </row>
    <row r="457" spans="1:25" ht="15">
      <c r="A457" s="371" t="s">
        <v>1306</v>
      </c>
      <c r="B457" s="368" t="s">
        <v>209</v>
      </c>
      <c r="C457" s="368" t="s">
        <v>1335</v>
      </c>
      <c r="D457" t="s">
        <v>1336</v>
      </c>
      <c r="E457" s="172">
        <v>5395.62</v>
      </c>
      <c r="R457" s="386" t="s">
        <v>8940</v>
      </c>
      <c r="S457" s="386" t="s">
        <v>3352</v>
      </c>
      <c r="T457" s="386" t="s">
        <v>3</v>
      </c>
      <c r="U457" s="387">
        <v>0</v>
      </c>
    </row>
    <row r="458" spans="1:25" ht="15">
      <c r="A458" s="371" t="s">
        <v>1306</v>
      </c>
      <c r="B458" s="368" t="s">
        <v>209</v>
      </c>
      <c r="C458" s="368" t="s">
        <v>1337</v>
      </c>
      <c r="D458" t="s">
        <v>1338</v>
      </c>
      <c r="E458" s="172">
        <v>482643</v>
      </c>
      <c r="R458" s="386" t="s">
        <v>221</v>
      </c>
      <c r="S458" s="386" t="s">
        <v>3352</v>
      </c>
      <c r="T458" s="386" t="s">
        <v>3</v>
      </c>
      <c r="U458" s="388">
        <v>-3929382.67</v>
      </c>
    </row>
    <row r="459" spans="1:25" ht="15">
      <c r="A459" s="371" t="s">
        <v>1306</v>
      </c>
      <c r="B459" s="368" t="s">
        <v>209</v>
      </c>
      <c r="C459" s="368" t="s">
        <v>1339</v>
      </c>
      <c r="D459" t="s">
        <v>1340</v>
      </c>
      <c r="E459" s="172">
        <v>8584109.2799999993</v>
      </c>
      <c r="R459" s="386" t="s">
        <v>221</v>
      </c>
      <c r="S459" s="386" t="s">
        <v>3352</v>
      </c>
      <c r="T459" s="386" t="s">
        <v>3</v>
      </c>
      <c r="U459" s="388">
        <v>-521786.52</v>
      </c>
    </row>
    <row r="460" spans="1:25" ht="15">
      <c r="A460" s="371" t="s">
        <v>1306</v>
      </c>
      <c r="B460" s="368" t="s">
        <v>209</v>
      </c>
      <c r="C460" s="368" t="s">
        <v>6110</v>
      </c>
      <c r="D460" t="s">
        <v>6111</v>
      </c>
      <c r="E460" s="172">
        <v>3436505</v>
      </c>
      <c r="R460" s="386" t="s">
        <v>221</v>
      </c>
      <c r="S460" s="386" t="s">
        <v>3352</v>
      </c>
      <c r="T460" s="386" t="s">
        <v>3</v>
      </c>
      <c r="U460" s="388">
        <v>-1915431.1</v>
      </c>
    </row>
    <row r="461" spans="1:25" ht="15">
      <c r="A461" s="371" t="s">
        <v>1306</v>
      </c>
      <c r="B461" s="368" t="s">
        <v>209</v>
      </c>
      <c r="C461" s="368" t="s">
        <v>6112</v>
      </c>
      <c r="D461" t="s">
        <v>6113</v>
      </c>
      <c r="E461" s="172">
        <v>0</v>
      </c>
      <c r="R461" s="386" t="s">
        <v>2398</v>
      </c>
      <c r="S461" s="386" t="s">
        <v>3352</v>
      </c>
      <c r="T461" s="386" t="s">
        <v>3</v>
      </c>
      <c r="U461" s="387">
        <v>0</v>
      </c>
    </row>
    <row r="462" spans="1:25" ht="15">
      <c r="A462" s="371" t="s">
        <v>1306</v>
      </c>
      <c r="B462" s="368" t="s">
        <v>209</v>
      </c>
      <c r="C462" s="368" t="s">
        <v>6114</v>
      </c>
      <c r="D462" t="s">
        <v>6115</v>
      </c>
      <c r="E462" s="172">
        <v>0</v>
      </c>
      <c r="R462" s="386" t="s">
        <v>221</v>
      </c>
      <c r="S462" s="386" t="s">
        <v>3352</v>
      </c>
      <c r="T462" s="386" t="s">
        <v>3</v>
      </c>
      <c r="U462" s="388">
        <v>42125.24</v>
      </c>
    </row>
    <row r="463" spans="1:25" ht="15">
      <c r="A463" s="371" t="s">
        <v>1306</v>
      </c>
      <c r="B463" s="368" t="s">
        <v>209</v>
      </c>
      <c r="C463" s="368" t="s">
        <v>6116</v>
      </c>
      <c r="D463" t="s">
        <v>6117</v>
      </c>
      <c r="E463" s="172">
        <v>0</v>
      </c>
      <c r="R463" s="386" t="s">
        <v>221</v>
      </c>
      <c r="S463" s="386" t="s">
        <v>3352</v>
      </c>
      <c r="T463" s="386" t="s">
        <v>3</v>
      </c>
      <c r="U463" s="388">
        <v>-484899</v>
      </c>
    </row>
    <row r="464" spans="1:25" ht="15">
      <c r="A464" s="371" t="s">
        <v>1306</v>
      </c>
      <c r="B464" s="368" t="s">
        <v>209</v>
      </c>
      <c r="C464" s="368" t="s">
        <v>6118</v>
      </c>
      <c r="D464" t="s">
        <v>6119</v>
      </c>
      <c r="E464" s="172">
        <v>186935</v>
      </c>
      <c r="R464" s="386" t="s">
        <v>221</v>
      </c>
      <c r="S464" s="386" t="s">
        <v>3352</v>
      </c>
      <c r="T464" s="386" t="s">
        <v>3</v>
      </c>
      <c r="U464" s="388">
        <v>-3200604</v>
      </c>
    </row>
    <row r="465" spans="1:21" ht="15">
      <c r="A465" s="371" t="s">
        <v>1306</v>
      </c>
      <c r="B465" s="368" t="s">
        <v>209</v>
      </c>
      <c r="C465" s="368" t="s">
        <v>3373</v>
      </c>
      <c r="D465" t="s">
        <v>3374</v>
      </c>
      <c r="E465" s="172">
        <v>6265</v>
      </c>
      <c r="R465" s="386" t="s">
        <v>8941</v>
      </c>
      <c r="S465" s="386" t="s">
        <v>3352</v>
      </c>
      <c r="T465" s="386" t="s">
        <v>3</v>
      </c>
      <c r="U465" s="387">
        <v>0</v>
      </c>
    </row>
    <row r="466" spans="1:21" ht="15">
      <c r="A466" s="369" t="s">
        <v>1306</v>
      </c>
      <c r="B466" s="368" t="s">
        <v>209</v>
      </c>
      <c r="C466" s="368" t="s">
        <v>6120</v>
      </c>
      <c r="D466" t="s">
        <v>6121</v>
      </c>
      <c r="E466" s="172">
        <v>0</v>
      </c>
      <c r="R466" s="386" t="s">
        <v>221</v>
      </c>
      <c r="S466" s="386" t="s">
        <v>3352</v>
      </c>
      <c r="T466" s="386" t="s">
        <v>3</v>
      </c>
      <c r="U466" s="388">
        <v>-101000</v>
      </c>
    </row>
    <row r="467" spans="1:21" ht="15">
      <c r="A467" s="371" t="s">
        <v>6122</v>
      </c>
      <c r="B467" s="368" t="s">
        <v>6123</v>
      </c>
      <c r="C467" s="368" t="s">
        <v>6124</v>
      </c>
      <c r="D467" t="s">
        <v>6125</v>
      </c>
      <c r="E467" s="172">
        <v>128255989.27</v>
      </c>
      <c r="R467" s="386" t="s">
        <v>221</v>
      </c>
      <c r="S467" s="386" t="s">
        <v>3352</v>
      </c>
      <c r="T467" s="386" t="s">
        <v>3</v>
      </c>
      <c r="U467" s="388">
        <v>-17948800</v>
      </c>
    </row>
    <row r="468" spans="1:21" ht="15">
      <c r="A468" s="371" t="s">
        <v>6122</v>
      </c>
      <c r="B468" s="368" t="s">
        <v>6126</v>
      </c>
      <c r="C468" s="368" t="s">
        <v>6127</v>
      </c>
      <c r="D468" t="s">
        <v>6125</v>
      </c>
      <c r="E468" s="172">
        <v>0.41</v>
      </c>
      <c r="R468" s="386" t="s">
        <v>221</v>
      </c>
      <c r="S468" s="386" t="s">
        <v>3352</v>
      </c>
      <c r="T468" s="386" t="s">
        <v>3</v>
      </c>
      <c r="U468" s="388">
        <v>-3065298.84</v>
      </c>
    </row>
    <row r="469" spans="1:21" ht="15">
      <c r="A469" s="371" t="s">
        <v>6122</v>
      </c>
      <c r="B469" s="368" t="s">
        <v>6128</v>
      </c>
      <c r="C469" s="368" t="s">
        <v>6130</v>
      </c>
      <c r="D469" t="s">
        <v>6131</v>
      </c>
      <c r="E469" s="172">
        <v>11425818.23</v>
      </c>
      <c r="R469" s="386" t="s">
        <v>221</v>
      </c>
      <c r="S469" s="386" t="s">
        <v>3352</v>
      </c>
      <c r="T469" s="386" t="s">
        <v>3</v>
      </c>
      <c r="U469" s="388">
        <v>-1121069.83</v>
      </c>
    </row>
    <row r="470" spans="1:21" ht="15">
      <c r="A470" s="369" t="s">
        <v>6122</v>
      </c>
      <c r="B470" s="368" t="s">
        <v>6132</v>
      </c>
      <c r="C470" s="368" t="s">
        <v>6133</v>
      </c>
      <c r="D470" t="s">
        <v>6131</v>
      </c>
      <c r="E470" s="172">
        <v>-4.78</v>
      </c>
      <c r="R470" s="386" t="s">
        <v>221</v>
      </c>
      <c r="S470" s="386" t="s">
        <v>3352</v>
      </c>
      <c r="T470" s="386" t="s">
        <v>3</v>
      </c>
      <c r="U470" s="387">
        <v>0</v>
      </c>
    </row>
    <row r="471" spans="1:21" ht="15">
      <c r="A471" s="371" t="s">
        <v>1104</v>
      </c>
      <c r="B471" s="368" t="s">
        <v>6134</v>
      </c>
      <c r="C471" s="368" t="s">
        <v>6135</v>
      </c>
      <c r="D471" t="s">
        <v>6136</v>
      </c>
      <c r="E471" s="172">
        <v>0</v>
      </c>
      <c r="R471" s="386" t="s">
        <v>221</v>
      </c>
      <c r="S471" s="386" t="s">
        <v>3352</v>
      </c>
      <c r="T471" s="386" t="s">
        <v>3</v>
      </c>
      <c r="U471" s="388">
        <v>42421441.700000003</v>
      </c>
    </row>
    <row r="472" spans="1:21" ht="15">
      <c r="A472" s="371" t="s">
        <v>1104</v>
      </c>
      <c r="B472" s="368" t="s">
        <v>6137</v>
      </c>
      <c r="C472" s="368" t="s">
        <v>6138</v>
      </c>
      <c r="D472" t="s">
        <v>6139</v>
      </c>
      <c r="E472" s="172">
        <v>0</v>
      </c>
      <c r="R472" s="386" t="s">
        <v>8941</v>
      </c>
      <c r="S472" s="386" t="s">
        <v>3352</v>
      </c>
      <c r="T472" s="386" t="s">
        <v>3</v>
      </c>
      <c r="U472" s="388">
        <v>9461816</v>
      </c>
    </row>
    <row r="473" spans="1:21" ht="15">
      <c r="A473" s="369" t="s">
        <v>1104</v>
      </c>
      <c r="B473" s="368" t="s">
        <v>6140</v>
      </c>
      <c r="C473" s="368" t="s">
        <v>6141</v>
      </c>
      <c r="D473" t="s">
        <v>6142</v>
      </c>
      <c r="E473" s="172">
        <v>0</v>
      </c>
      <c r="R473" s="386" t="s">
        <v>8940</v>
      </c>
      <c r="S473" s="386" t="s">
        <v>3352</v>
      </c>
      <c r="T473" s="386" t="s">
        <v>3</v>
      </c>
      <c r="U473" s="387">
        <v>0</v>
      </c>
    </row>
    <row r="474" spans="1:21" ht="15">
      <c r="A474" s="371" t="s">
        <v>1105</v>
      </c>
      <c r="B474" s="368" t="s">
        <v>6143</v>
      </c>
      <c r="C474" s="368" t="s">
        <v>6144</v>
      </c>
      <c r="D474" t="s">
        <v>6145</v>
      </c>
      <c r="E474" s="172">
        <v>0</v>
      </c>
      <c r="R474" s="386" t="s">
        <v>221</v>
      </c>
      <c r="S474" s="386" t="s">
        <v>3352</v>
      </c>
      <c r="T474" s="386" t="s">
        <v>3</v>
      </c>
      <c r="U474" s="387">
        <v>0</v>
      </c>
    </row>
    <row r="475" spans="1:21" ht="15">
      <c r="A475" s="369" t="s">
        <v>1105</v>
      </c>
      <c r="B475" s="368" t="s">
        <v>2001</v>
      </c>
      <c r="C475" s="368" t="s">
        <v>2661</v>
      </c>
      <c r="D475" t="s">
        <v>2662</v>
      </c>
      <c r="E475" s="172">
        <v>-61209.45</v>
      </c>
      <c r="R475" s="386" t="s">
        <v>221</v>
      </c>
      <c r="S475" s="386" t="s">
        <v>3352</v>
      </c>
      <c r="T475" s="386" t="s">
        <v>3</v>
      </c>
      <c r="U475" s="387">
        <v>0</v>
      </c>
    </row>
    <row r="476" spans="1:21" ht="15">
      <c r="A476" s="371" t="s">
        <v>6146</v>
      </c>
      <c r="B476" s="368" t="s">
        <v>6147</v>
      </c>
      <c r="C476" s="368" t="s">
        <v>6148</v>
      </c>
      <c r="D476" t="s">
        <v>6149</v>
      </c>
      <c r="E476" s="172">
        <v>0</v>
      </c>
      <c r="R476" s="386" t="s">
        <v>8941</v>
      </c>
      <c r="S476" s="386" t="s">
        <v>3352</v>
      </c>
      <c r="T476" s="386" t="s">
        <v>3</v>
      </c>
      <c r="U476" s="387">
        <v>0</v>
      </c>
    </row>
    <row r="477" spans="1:21" ht="15">
      <c r="A477" s="371" t="s">
        <v>6146</v>
      </c>
      <c r="B477" s="368" t="s">
        <v>6150</v>
      </c>
      <c r="C477" s="368" t="s">
        <v>6151</v>
      </c>
      <c r="D477" t="s">
        <v>6152</v>
      </c>
      <c r="E477" s="172">
        <v>0</v>
      </c>
      <c r="R477" s="386" t="s">
        <v>221</v>
      </c>
      <c r="S477" s="386" t="s">
        <v>3352</v>
      </c>
      <c r="T477" s="386" t="s">
        <v>3</v>
      </c>
      <c r="U477" s="387">
        <v>0</v>
      </c>
    </row>
    <row r="478" spans="1:21" ht="15">
      <c r="A478" s="371" t="s">
        <v>6146</v>
      </c>
      <c r="B478" s="368" t="s">
        <v>6153</v>
      </c>
      <c r="C478" s="368" t="s">
        <v>6154</v>
      </c>
      <c r="D478" t="s">
        <v>6155</v>
      </c>
      <c r="E478" s="172">
        <v>0</v>
      </c>
      <c r="R478" s="386" t="s">
        <v>221</v>
      </c>
      <c r="S478" s="386" t="s">
        <v>3352</v>
      </c>
      <c r="T478" s="386" t="s">
        <v>3</v>
      </c>
      <c r="U478" s="387">
        <v>0</v>
      </c>
    </row>
    <row r="479" spans="1:21" ht="15">
      <c r="A479" s="371" t="s">
        <v>6146</v>
      </c>
      <c r="B479" s="368" t="s">
        <v>6156</v>
      </c>
      <c r="C479" s="368" t="s">
        <v>6157</v>
      </c>
      <c r="D479" t="s">
        <v>6158</v>
      </c>
      <c r="E479" s="172">
        <v>0</v>
      </c>
      <c r="R479" s="386" t="s">
        <v>221</v>
      </c>
      <c r="S479" s="386" t="s">
        <v>3352</v>
      </c>
      <c r="T479" s="386" t="s">
        <v>3</v>
      </c>
      <c r="U479" s="388">
        <v>-42421441.700000003</v>
      </c>
    </row>
    <row r="480" spans="1:21" ht="15">
      <c r="A480" s="371" t="s">
        <v>6146</v>
      </c>
      <c r="B480" s="368" t="s">
        <v>6159</v>
      </c>
      <c r="C480" s="368" t="s">
        <v>6160</v>
      </c>
      <c r="D480" t="s">
        <v>6161</v>
      </c>
      <c r="E480" s="172">
        <v>0</v>
      </c>
      <c r="R480" s="386" t="s">
        <v>8941</v>
      </c>
      <c r="S480" s="386" t="s">
        <v>3352</v>
      </c>
      <c r="T480" s="386" t="s">
        <v>3</v>
      </c>
      <c r="U480" s="388">
        <v>-9461816</v>
      </c>
    </row>
    <row r="481" spans="1:21" ht="15">
      <c r="A481" s="371" t="s">
        <v>6146</v>
      </c>
      <c r="B481" s="368" t="s">
        <v>6123</v>
      </c>
      <c r="C481" s="368" t="s">
        <v>6124</v>
      </c>
      <c r="D481" t="s">
        <v>6125</v>
      </c>
      <c r="E481" s="172">
        <v>0</v>
      </c>
      <c r="R481" s="386" t="s">
        <v>221</v>
      </c>
      <c r="S481" s="386" t="s">
        <v>3352</v>
      </c>
      <c r="T481" s="386" t="s">
        <v>3</v>
      </c>
      <c r="U481" s="388">
        <v>-1625013.18</v>
      </c>
    </row>
    <row r="482" spans="1:21" ht="15">
      <c r="A482" s="371" t="s">
        <v>6146</v>
      </c>
      <c r="B482" s="368" t="s">
        <v>6126</v>
      </c>
      <c r="C482" s="368" t="s">
        <v>6127</v>
      </c>
      <c r="D482" t="s">
        <v>6125</v>
      </c>
      <c r="E482" s="172">
        <v>0</v>
      </c>
      <c r="R482" s="386" t="s">
        <v>221</v>
      </c>
      <c r="S482" s="386" t="s">
        <v>3352</v>
      </c>
      <c r="T482" s="386" t="s">
        <v>3</v>
      </c>
      <c r="U482" s="387">
        <v>0</v>
      </c>
    </row>
    <row r="483" spans="1:21" ht="15">
      <c r="A483" s="371" t="s">
        <v>6146</v>
      </c>
      <c r="B483" s="368" t="s">
        <v>6128</v>
      </c>
      <c r="C483" s="368" t="s">
        <v>6130</v>
      </c>
      <c r="D483" t="s">
        <v>6131</v>
      </c>
      <c r="E483" s="172">
        <v>0</v>
      </c>
      <c r="R483" s="386" t="s">
        <v>221</v>
      </c>
      <c r="S483" s="386" t="s">
        <v>3352</v>
      </c>
      <c r="T483" s="386" t="s">
        <v>3</v>
      </c>
      <c r="U483" s="388">
        <v>1625013.18</v>
      </c>
    </row>
    <row r="484" spans="1:21" ht="15">
      <c r="A484" s="371" t="s">
        <v>6146</v>
      </c>
      <c r="B484" s="368" t="s">
        <v>6132</v>
      </c>
      <c r="C484" s="368" t="s">
        <v>6133</v>
      </c>
      <c r="D484" t="s">
        <v>6131</v>
      </c>
      <c r="E484" s="172">
        <v>0</v>
      </c>
      <c r="R484" s="386" t="s">
        <v>221</v>
      </c>
      <c r="S484" s="386" t="s">
        <v>3352</v>
      </c>
      <c r="T484" s="386" t="s">
        <v>3</v>
      </c>
      <c r="U484" s="388">
        <v>53775067.460000001</v>
      </c>
    </row>
    <row r="485" spans="1:21" ht="15">
      <c r="A485" s="371" t="s">
        <v>6146</v>
      </c>
      <c r="B485" s="368" t="s">
        <v>6162</v>
      </c>
      <c r="C485" s="368" t="s">
        <v>6163</v>
      </c>
      <c r="D485" t="s">
        <v>6164</v>
      </c>
      <c r="E485" s="172">
        <v>0</v>
      </c>
      <c r="R485" s="386" t="s">
        <v>221</v>
      </c>
      <c r="S485" s="386" t="s">
        <v>3352</v>
      </c>
      <c r="T485" s="386" t="s">
        <v>3</v>
      </c>
      <c r="U485" s="388">
        <v>12098904.17</v>
      </c>
    </row>
    <row r="486" spans="1:21" ht="15">
      <c r="A486" s="371" t="s">
        <v>6146</v>
      </c>
      <c r="B486" s="368" t="s">
        <v>6165</v>
      </c>
      <c r="C486" s="368" t="s">
        <v>6166</v>
      </c>
      <c r="D486" t="s">
        <v>6167</v>
      </c>
      <c r="E486" s="172">
        <v>0</v>
      </c>
      <c r="R486" s="386" t="s">
        <v>221</v>
      </c>
      <c r="S486" s="386" t="s">
        <v>3352</v>
      </c>
      <c r="T486" s="386" t="s">
        <v>3</v>
      </c>
      <c r="U486" s="387">
        <v>0</v>
      </c>
    </row>
    <row r="487" spans="1:21" ht="15">
      <c r="A487" s="371" t="s">
        <v>6146</v>
      </c>
      <c r="B487" s="368" t="s">
        <v>6168</v>
      </c>
      <c r="C487" s="368" t="s">
        <v>6169</v>
      </c>
      <c r="D487" t="s">
        <v>6170</v>
      </c>
      <c r="E487" s="172">
        <v>0</v>
      </c>
      <c r="R487" s="386" t="s">
        <v>221</v>
      </c>
      <c r="S487" s="386" t="s">
        <v>3352</v>
      </c>
      <c r="T487" s="386" t="s">
        <v>3</v>
      </c>
      <c r="U487" s="388">
        <v>8150000</v>
      </c>
    </row>
    <row r="488" spans="1:21" ht="15">
      <c r="A488" s="371" t="s">
        <v>6146</v>
      </c>
      <c r="B488" s="368" t="s">
        <v>6171</v>
      </c>
      <c r="C488" s="368" t="s">
        <v>6172</v>
      </c>
      <c r="D488" t="s">
        <v>6173</v>
      </c>
      <c r="E488" s="172">
        <v>0</v>
      </c>
      <c r="R488" s="386" t="s">
        <v>221</v>
      </c>
      <c r="S488" s="386" t="s">
        <v>3352</v>
      </c>
      <c r="T488" s="386" t="s">
        <v>3</v>
      </c>
      <c r="U488" s="388">
        <v>1879732.22</v>
      </c>
    </row>
    <row r="489" spans="1:21" ht="15">
      <c r="A489" s="371" t="s">
        <v>6146</v>
      </c>
      <c r="B489" s="368" t="s">
        <v>6174</v>
      </c>
      <c r="C489" s="368" t="s">
        <v>6175</v>
      </c>
      <c r="D489" t="s">
        <v>2533</v>
      </c>
      <c r="E489" s="172">
        <v>0</v>
      </c>
      <c r="R489" s="386" t="s">
        <v>221</v>
      </c>
      <c r="S489" s="386" t="s">
        <v>3352</v>
      </c>
      <c r="T489" s="386" t="s">
        <v>3</v>
      </c>
      <c r="U489" s="387">
        <v>0</v>
      </c>
    </row>
    <row r="490" spans="1:21" ht="15">
      <c r="A490" s="369" t="s">
        <v>6146</v>
      </c>
      <c r="B490" s="368" t="s">
        <v>6176</v>
      </c>
      <c r="C490" s="368" t="s">
        <v>6177</v>
      </c>
      <c r="D490" t="s">
        <v>6178</v>
      </c>
      <c r="E490" s="172">
        <v>0</v>
      </c>
      <c r="R490" s="386" t="s">
        <v>221</v>
      </c>
      <c r="S490" s="386" t="s">
        <v>3352</v>
      </c>
      <c r="T490" s="386" t="s">
        <v>3</v>
      </c>
      <c r="U490" s="387">
        <v>0</v>
      </c>
    </row>
    <row r="491" spans="1:21" ht="15">
      <c r="A491" s="371" t="s">
        <v>1106</v>
      </c>
      <c r="B491" s="368" t="s">
        <v>2003</v>
      </c>
      <c r="C491" s="368" t="s">
        <v>2663</v>
      </c>
      <c r="D491" t="s">
        <v>2664</v>
      </c>
      <c r="E491" s="172">
        <v>2553080.7700000005</v>
      </c>
      <c r="R491" s="386" t="s">
        <v>221</v>
      </c>
      <c r="S491" s="386" t="s">
        <v>3352</v>
      </c>
      <c r="T491" s="386" t="s">
        <v>3</v>
      </c>
      <c r="U491" s="387">
        <v>0</v>
      </c>
    </row>
    <row r="492" spans="1:21" ht="15">
      <c r="A492" s="371" t="s">
        <v>1106</v>
      </c>
      <c r="B492" s="368" t="s">
        <v>6179</v>
      </c>
      <c r="C492" s="368" t="s">
        <v>6180</v>
      </c>
      <c r="D492" t="s">
        <v>6181</v>
      </c>
      <c r="E492" s="172">
        <v>0</v>
      </c>
      <c r="R492" s="386" t="s">
        <v>221</v>
      </c>
      <c r="S492" s="386" t="s">
        <v>3352</v>
      </c>
      <c r="T492" s="386" t="s">
        <v>3</v>
      </c>
      <c r="U492" s="388">
        <v>1623434</v>
      </c>
    </row>
    <row r="493" spans="1:21" ht="15">
      <c r="A493" s="369" t="s">
        <v>1106</v>
      </c>
      <c r="B493" s="368" t="s">
        <v>5284</v>
      </c>
      <c r="C493" s="368" t="s">
        <v>6182</v>
      </c>
      <c r="D493" t="s">
        <v>6183</v>
      </c>
      <c r="E493" s="172">
        <v>472.22000000000116</v>
      </c>
      <c r="R493" s="386" t="s">
        <v>8941</v>
      </c>
      <c r="S493" s="386" t="s">
        <v>3352</v>
      </c>
      <c r="T493" s="386" t="s">
        <v>3</v>
      </c>
      <c r="U493" s="388">
        <v>-9461816</v>
      </c>
    </row>
    <row r="494" spans="1:21" ht="15">
      <c r="A494" s="371" t="s">
        <v>1341</v>
      </c>
      <c r="B494" s="368" t="s">
        <v>209</v>
      </c>
      <c r="C494" s="368" t="s">
        <v>6184</v>
      </c>
      <c r="D494" t="s">
        <v>6185</v>
      </c>
      <c r="E494" s="172">
        <v>0</v>
      </c>
      <c r="R494" s="386" t="s">
        <v>8941</v>
      </c>
      <c r="S494" s="386" t="s">
        <v>3352</v>
      </c>
      <c r="T494" s="386" t="s">
        <v>3</v>
      </c>
      <c r="U494" s="388">
        <v>9347000</v>
      </c>
    </row>
    <row r="495" spans="1:21" ht="15">
      <c r="A495" s="371" t="s">
        <v>1341</v>
      </c>
      <c r="B495" s="368" t="s">
        <v>209</v>
      </c>
      <c r="C495" s="368" t="s">
        <v>6186</v>
      </c>
      <c r="D495" t="s">
        <v>6187</v>
      </c>
      <c r="E495" s="172">
        <v>0</v>
      </c>
      <c r="R495" s="386" t="s">
        <v>8941</v>
      </c>
      <c r="S495" s="386" t="s">
        <v>3352</v>
      </c>
      <c r="T495" s="386" t="s">
        <v>3</v>
      </c>
      <c r="U495" s="387">
        <v>0</v>
      </c>
    </row>
    <row r="496" spans="1:21" ht="15">
      <c r="A496" s="371" t="s">
        <v>1341</v>
      </c>
      <c r="B496" s="368" t="s">
        <v>209</v>
      </c>
      <c r="C496" s="368" t="s">
        <v>6188</v>
      </c>
      <c r="D496" t="s">
        <v>6189</v>
      </c>
      <c r="E496" s="172">
        <v>0</v>
      </c>
      <c r="R496" s="386" t="s">
        <v>221</v>
      </c>
      <c r="S496" s="386" t="s">
        <v>3352</v>
      </c>
      <c r="T496" s="386" t="s">
        <v>3</v>
      </c>
      <c r="U496" s="388">
        <v>1577170</v>
      </c>
    </row>
    <row r="497" spans="1:21" ht="15">
      <c r="A497" s="371" t="s">
        <v>1341</v>
      </c>
      <c r="B497" s="368" t="s">
        <v>209</v>
      </c>
      <c r="C497" s="368" t="s">
        <v>6190</v>
      </c>
      <c r="D497" t="s">
        <v>6191</v>
      </c>
      <c r="E497" s="172">
        <v>0</v>
      </c>
      <c r="R497" s="386" t="s">
        <v>8941</v>
      </c>
      <c r="S497" s="386" t="s">
        <v>3352</v>
      </c>
      <c r="T497" s="386" t="s">
        <v>3</v>
      </c>
      <c r="U497" s="388">
        <v>114816</v>
      </c>
    </row>
    <row r="498" spans="1:21" ht="15">
      <c r="A498" s="371" t="s">
        <v>1341</v>
      </c>
      <c r="B498" s="368" t="s">
        <v>209</v>
      </c>
      <c r="C498" s="368" t="s">
        <v>6192</v>
      </c>
      <c r="D498" t="s">
        <v>6193</v>
      </c>
      <c r="E498" s="172">
        <v>0</v>
      </c>
      <c r="R498" s="386" t="s">
        <v>221</v>
      </c>
      <c r="S498" s="386" t="s">
        <v>3352</v>
      </c>
      <c r="T498" s="386" t="s">
        <v>3</v>
      </c>
      <c r="U498" s="388">
        <v>101000</v>
      </c>
    </row>
    <row r="499" spans="1:21" ht="15">
      <c r="A499" s="371" t="s">
        <v>1341</v>
      </c>
      <c r="B499" s="368" t="s">
        <v>209</v>
      </c>
      <c r="C499" s="368" t="s">
        <v>6194</v>
      </c>
      <c r="D499" t="s">
        <v>6195</v>
      </c>
      <c r="E499" s="172">
        <v>0</v>
      </c>
      <c r="R499" s="386" t="s">
        <v>221</v>
      </c>
      <c r="S499" s="386" t="s">
        <v>3352</v>
      </c>
      <c r="T499" s="386" t="s">
        <v>3</v>
      </c>
      <c r="U499" s="388">
        <v>17948800</v>
      </c>
    </row>
    <row r="500" spans="1:21" ht="15">
      <c r="A500" s="371" t="s">
        <v>1341</v>
      </c>
      <c r="B500" s="368" t="s">
        <v>209</v>
      </c>
      <c r="C500" s="368" t="s">
        <v>6196</v>
      </c>
      <c r="D500" t="s">
        <v>6197</v>
      </c>
      <c r="E500" s="172">
        <v>0</v>
      </c>
      <c r="R500" s="386" t="s">
        <v>221</v>
      </c>
      <c r="S500" s="386" t="s">
        <v>3352</v>
      </c>
      <c r="T500" s="386" t="s">
        <v>3</v>
      </c>
      <c r="U500" s="388">
        <v>-3739260.62</v>
      </c>
    </row>
    <row r="501" spans="1:21" ht="15">
      <c r="A501" s="371" t="s">
        <v>1341</v>
      </c>
      <c r="B501" s="368" t="s">
        <v>209</v>
      </c>
      <c r="C501" s="368" t="s">
        <v>6198</v>
      </c>
      <c r="D501" t="s">
        <v>6199</v>
      </c>
      <c r="E501" s="172">
        <v>0</v>
      </c>
      <c r="R501" s="386" t="s">
        <v>221</v>
      </c>
      <c r="S501" s="386" t="s">
        <v>3352</v>
      </c>
      <c r="T501" s="386" t="s">
        <v>3</v>
      </c>
      <c r="U501" s="388">
        <v>3738518.31</v>
      </c>
    </row>
    <row r="502" spans="1:21" ht="15">
      <c r="A502" s="371" t="s">
        <v>1341</v>
      </c>
      <c r="B502" s="368" t="s">
        <v>209</v>
      </c>
      <c r="C502" s="368" t="s">
        <v>6200</v>
      </c>
      <c r="D502" t="s">
        <v>6201</v>
      </c>
      <c r="E502" s="172">
        <v>0</v>
      </c>
      <c r="R502" s="386" t="s">
        <v>221</v>
      </c>
      <c r="S502" s="386" t="s">
        <v>3352</v>
      </c>
      <c r="T502" s="386" t="s">
        <v>3</v>
      </c>
      <c r="U502" s="388">
        <v>3929382.67</v>
      </c>
    </row>
    <row r="503" spans="1:21" ht="15">
      <c r="A503" s="371" t="s">
        <v>1341</v>
      </c>
      <c r="B503" s="368" t="s">
        <v>209</v>
      </c>
      <c r="C503" s="368" t="s">
        <v>6202</v>
      </c>
      <c r="D503" t="s">
        <v>6203</v>
      </c>
      <c r="E503" s="172">
        <v>0</v>
      </c>
      <c r="R503" s="386" t="s">
        <v>221</v>
      </c>
      <c r="S503" s="386" t="s">
        <v>3352</v>
      </c>
      <c r="T503" s="386" t="s">
        <v>3</v>
      </c>
      <c r="U503" s="388">
        <v>3065298.84</v>
      </c>
    </row>
    <row r="504" spans="1:21" ht="15">
      <c r="A504" s="371" t="s">
        <v>1341</v>
      </c>
      <c r="B504" s="368" t="s">
        <v>209</v>
      </c>
      <c r="C504" s="368" t="s">
        <v>1342</v>
      </c>
      <c r="D504" t="s">
        <v>1343</v>
      </c>
      <c r="E504" s="172">
        <v>0</v>
      </c>
      <c r="R504" s="386" t="s">
        <v>221</v>
      </c>
      <c r="S504" s="386" t="s">
        <v>3352</v>
      </c>
      <c r="T504" s="386" t="s">
        <v>3</v>
      </c>
      <c r="U504" s="387">
        <v>0</v>
      </c>
    </row>
    <row r="505" spans="1:21" ht="15">
      <c r="A505" s="371" t="s">
        <v>1341</v>
      </c>
      <c r="B505" s="368" t="s">
        <v>209</v>
      </c>
      <c r="C505" s="368" t="s">
        <v>6204</v>
      </c>
      <c r="D505" t="s">
        <v>6205</v>
      </c>
      <c r="E505" s="172">
        <v>0</v>
      </c>
      <c r="R505" s="386" t="s">
        <v>221</v>
      </c>
      <c r="S505" s="386" t="s">
        <v>3352</v>
      </c>
      <c r="T505" s="386" t="s">
        <v>3</v>
      </c>
      <c r="U505" s="388">
        <v>7096332.3799999999</v>
      </c>
    </row>
    <row r="506" spans="1:21" ht="15">
      <c r="A506" s="371" t="s">
        <v>1341</v>
      </c>
      <c r="B506" s="368" t="s">
        <v>209</v>
      </c>
      <c r="C506" s="368" t="s">
        <v>6169</v>
      </c>
      <c r="D506" t="s">
        <v>6170</v>
      </c>
      <c r="E506" s="172">
        <v>0</v>
      </c>
      <c r="R506" s="386" t="s">
        <v>221</v>
      </c>
      <c r="S506" s="386" t="s">
        <v>3352</v>
      </c>
      <c r="T506" s="386" t="s">
        <v>3</v>
      </c>
      <c r="U506" s="387">
        <v>0</v>
      </c>
    </row>
    <row r="507" spans="1:21" ht="15">
      <c r="A507" s="371" t="s">
        <v>1341</v>
      </c>
      <c r="B507" s="368" t="s">
        <v>209</v>
      </c>
      <c r="C507" s="368" t="s">
        <v>6206</v>
      </c>
      <c r="D507" t="s">
        <v>6207</v>
      </c>
      <c r="E507" s="172">
        <v>0</v>
      </c>
      <c r="R507" s="386" t="s">
        <v>221</v>
      </c>
      <c r="S507" s="386" t="s">
        <v>3352</v>
      </c>
      <c r="T507" s="386" t="s">
        <v>3</v>
      </c>
      <c r="U507" s="387">
        <v>0</v>
      </c>
    </row>
    <row r="508" spans="1:21" ht="15">
      <c r="A508" s="371" t="s">
        <v>1341</v>
      </c>
      <c r="B508" s="368" t="s">
        <v>209</v>
      </c>
      <c r="C508" s="368" t="s">
        <v>6175</v>
      </c>
      <c r="D508" t="s">
        <v>2533</v>
      </c>
      <c r="E508" s="172">
        <v>0</v>
      </c>
      <c r="R508" s="386" t="s">
        <v>221</v>
      </c>
      <c r="S508" s="386" t="s">
        <v>3352</v>
      </c>
      <c r="T508" s="386" t="s">
        <v>3</v>
      </c>
      <c r="U508" s="388">
        <v>-10963966.310000001</v>
      </c>
    </row>
    <row r="509" spans="1:21" ht="15">
      <c r="A509" s="369" t="s">
        <v>1341</v>
      </c>
      <c r="B509" s="368" t="s">
        <v>209</v>
      </c>
      <c r="C509" s="368" t="s">
        <v>6208</v>
      </c>
      <c r="D509" t="s">
        <v>6209</v>
      </c>
      <c r="E509" s="172">
        <v>0</v>
      </c>
      <c r="R509" s="386" t="s">
        <v>221</v>
      </c>
      <c r="S509" s="386" t="s">
        <v>3352</v>
      </c>
      <c r="T509" s="386" t="s">
        <v>3</v>
      </c>
      <c r="U509" s="387">
        <v>0</v>
      </c>
    </row>
    <row r="510" spans="1:21" ht="15">
      <c r="A510" s="371" t="s">
        <v>6210</v>
      </c>
      <c r="B510" s="368" t="s">
        <v>209</v>
      </c>
      <c r="C510" s="368" t="s">
        <v>6169</v>
      </c>
      <c r="D510" t="s">
        <v>6170</v>
      </c>
      <c r="E510" s="172">
        <v>0</v>
      </c>
      <c r="R510" s="386" t="s">
        <v>221</v>
      </c>
      <c r="S510" s="386" t="s">
        <v>3352</v>
      </c>
      <c r="T510" s="386" t="s">
        <v>3</v>
      </c>
      <c r="U510" s="387">
        <v>0</v>
      </c>
    </row>
    <row r="511" spans="1:21" ht="15">
      <c r="A511" s="369" t="s">
        <v>6210</v>
      </c>
      <c r="B511" s="368" t="s">
        <v>209</v>
      </c>
      <c r="C511" s="368" t="s">
        <v>6175</v>
      </c>
      <c r="D511" t="s">
        <v>2533</v>
      </c>
      <c r="E511" s="172">
        <v>0</v>
      </c>
      <c r="R511" s="386" t="s">
        <v>221</v>
      </c>
      <c r="S511" s="386" t="s">
        <v>3352</v>
      </c>
      <c r="T511" s="386" t="s">
        <v>3</v>
      </c>
      <c r="U511" s="388">
        <v>12085036.140000001</v>
      </c>
    </row>
    <row r="512" spans="1:21" ht="15">
      <c r="A512" s="371" t="s">
        <v>1344</v>
      </c>
      <c r="B512" s="368" t="s">
        <v>209</v>
      </c>
      <c r="C512" s="368" t="s">
        <v>6211</v>
      </c>
      <c r="D512" t="s">
        <v>6212</v>
      </c>
      <c r="E512" s="172">
        <v>0</v>
      </c>
      <c r="R512" s="386" t="s">
        <v>221</v>
      </c>
      <c r="S512" s="386" t="s">
        <v>3352</v>
      </c>
      <c r="T512" s="386" t="s">
        <v>3</v>
      </c>
      <c r="U512" s="387">
        <v>0</v>
      </c>
    </row>
    <row r="513" spans="1:21" ht="15">
      <c r="A513" s="371" t="s">
        <v>1344</v>
      </c>
      <c r="B513" s="368" t="s">
        <v>209</v>
      </c>
      <c r="C513" s="368" t="s">
        <v>1349</v>
      </c>
      <c r="D513" t="s">
        <v>1350</v>
      </c>
      <c r="E513" s="172">
        <v>34302.06</v>
      </c>
      <c r="R513" s="386" t="s">
        <v>8941</v>
      </c>
      <c r="S513" s="386" t="s">
        <v>3352</v>
      </c>
      <c r="T513" s="386" t="s">
        <v>3</v>
      </c>
      <c r="U513" s="387">
        <v>0</v>
      </c>
    </row>
    <row r="514" spans="1:21" ht="15">
      <c r="A514" s="371" t="s">
        <v>1344</v>
      </c>
      <c r="B514" s="368" t="s">
        <v>209</v>
      </c>
      <c r="C514" s="368" t="s">
        <v>1351</v>
      </c>
      <c r="D514" t="s">
        <v>1352</v>
      </c>
      <c r="E514" s="172">
        <v>58832.46</v>
      </c>
      <c r="R514" s="386" t="s">
        <v>8940</v>
      </c>
      <c r="S514" s="386" t="s">
        <v>3352</v>
      </c>
      <c r="T514" s="386" t="s">
        <v>3</v>
      </c>
      <c r="U514" s="387">
        <v>0</v>
      </c>
    </row>
    <row r="515" spans="1:21" ht="15">
      <c r="A515" s="371" t="s">
        <v>1344</v>
      </c>
      <c r="B515" s="368" t="s">
        <v>209</v>
      </c>
      <c r="C515" s="368" t="s">
        <v>1345</v>
      </c>
      <c r="D515" t="s">
        <v>1346</v>
      </c>
      <c r="E515" s="172">
        <v>1725551.69</v>
      </c>
      <c r="R515" s="386" t="s">
        <v>221</v>
      </c>
      <c r="S515" s="386" t="s">
        <v>3352</v>
      </c>
      <c r="T515" s="386" t="s">
        <v>3</v>
      </c>
      <c r="U515" s="388">
        <v>-1641807.38</v>
      </c>
    </row>
    <row r="516" spans="1:21" ht="15">
      <c r="A516" s="371" t="s">
        <v>1344</v>
      </c>
      <c r="B516" s="368" t="s">
        <v>209</v>
      </c>
      <c r="C516" s="368" t="s">
        <v>6213</v>
      </c>
      <c r="D516" t="s">
        <v>6214</v>
      </c>
      <c r="E516" s="172">
        <v>0</v>
      </c>
      <c r="R516" s="386" t="s">
        <v>221</v>
      </c>
      <c r="S516" s="386" t="s">
        <v>3352</v>
      </c>
      <c r="T516" s="386" t="s">
        <v>3</v>
      </c>
      <c r="U516" s="388">
        <v>2163593.9</v>
      </c>
    </row>
    <row r="517" spans="1:21" ht="15">
      <c r="A517" s="371" t="s">
        <v>1344</v>
      </c>
      <c r="B517" s="368" t="s">
        <v>209</v>
      </c>
      <c r="C517" s="368" t="s">
        <v>3105</v>
      </c>
      <c r="D517" t="s">
        <v>3106</v>
      </c>
      <c r="E517" s="172">
        <v>0</v>
      </c>
      <c r="R517" s="386" t="s">
        <v>221</v>
      </c>
      <c r="S517" s="386" t="s">
        <v>3352</v>
      </c>
      <c r="T517" s="386" t="s">
        <v>3</v>
      </c>
      <c r="U517" s="388">
        <v>523715.1</v>
      </c>
    </row>
    <row r="518" spans="1:21" ht="15">
      <c r="A518" s="371" t="s">
        <v>1344</v>
      </c>
      <c r="B518" s="368" t="s">
        <v>209</v>
      </c>
      <c r="C518" s="368" t="s">
        <v>1304</v>
      </c>
      <c r="D518" t="s">
        <v>1305</v>
      </c>
      <c r="E518" s="172">
        <v>-55429.110000001267</v>
      </c>
      <c r="R518" s="386" t="s">
        <v>2398</v>
      </c>
      <c r="S518" s="386" t="s">
        <v>3352</v>
      </c>
      <c r="T518" s="386" t="s">
        <v>3</v>
      </c>
      <c r="U518" s="387">
        <v>0</v>
      </c>
    </row>
    <row r="519" spans="1:21" ht="15">
      <c r="A519" s="371" t="s">
        <v>1344</v>
      </c>
      <c r="B519" s="368" t="s">
        <v>209</v>
      </c>
      <c r="C519" s="368" t="s">
        <v>6029</v>
      </c>
      <c r="D519" t="s">
        <v>6030</v>
      </c>
      <c r="E519" s="172">
        <v>5.3660187404602766E-11</v>
      </c>
      <c r="R519" s="386" t="s">
        <v>221</v>
      </c>
      <c r="S519" s="386" t="s">
        <v>3352</v>
      </c>
      <c r="T519" s="386" t="s">
        <v>3</v>
      </c>
      <c r="U519" s="387">
        <v>0</v>
      </c>
    </row>
    <row r="520" spans="1:21" ht="15">
      <c r="A520" s="371" t="s">
        <v>1344</v>
      </c>
      <c r="B520" s="368" t="s">
        <v>209</v>
      </c>
      <c r="C520" s="368" t="s">
        <v>1302</v>
      </c>
      <c r="D520" t="s">
        <v>1303</v>
      </c>
      <c r="E520" s="172">
        <v>0</v>
      </c>
      <c r="R520" s="386" t="s">
        <v>221</v>
      </c>
      <c r="S520" s="386" t="s">
        <v>3352</v>
      </c>
      <c r="T520" s="386" t="s">
        <v>3</v>
      </c>
      <c r="U520" s="387">
        <v>0</v>
      </c>
    </row>
    <row r="521" spans="1:21" ht="15">
      <c r="A521" s="371" t="s">
        <v>1344</v>
      </c>
      <c r="B521" s="368" t="s">
        <v>209</v>
      </c>
      <c r="C521" s="368" t="s">
        <v>1347</v>
      </c>
      <c r="D521" t="s">
        <v>1348</v>
      </c>
      <c r="E521" s="172">
        <v>139217.69999999966</v>
      </c>
      <c r="R521" s="386" t="s">
        <v>221</v>
      </c>
      <c r="S521" s="386" t="s">
        <v>3352</v>
      </c>
      <c r="T521" s="386" t="s">
        <v>3</v>
      </c>
      <c r="U521" s="388">
        <v>1391716</v>
      </c>
    </row>
    <row r="522" spans="1:21" ht="15">
      <c r="A522" s="369" t="s">
        <v>1344</v>
      </c>
      <c r="B522" s="368" t="s">
        <v>209</v>
      </c>
      <c r="C522" s="368" t="s">
        <v>6215</v>
      </c>
      <c r="D522" t="s">
        <v>6216</v>
      </c>
      <c r="E522" s="172">
        <v>0</v>
      </c>
      <c r="R522" s="386" t="s">
        <v>221</v>
      </c>
      <c r="S522" s="386" t="s">
        <v>3352</v>
      </c>
      <c r="T522" s="386" t="s">
        <v>3</v>
      </c>
      <c r="U522" s="388">
        <v>1573635.38</v>
      </c>
    </row>
    <row r="523" spans="1:21" ht="15">
      <c r="A523" s="371" t="s">
        <v>1353</v>
      </c>
      <c r="B523" s="368" t="s">
        <v>209</v>
      </c>
      <c r="C523" s="368" t="s">
        <v>6217</v>
      </c>
      <c r="D523" t="s">
        <v>6218</v>
      </c>
      <c r="E523" s="172">
        <v>0</v>
      </c>
      <c r="R523" s="386" t="s">
        <v>221</v>
      </c>
      <c r="S523" s="386" t="s">
        <v>3352</v>
      </c>
      <c r="T523" s="386" t="s">
        <v>3</v>
      </c>
      <c r="U523" s="387">
        <v>0</v>
      </c>
    </row>
    <row r="524" spans="1:21" ht="15">
      <c r="A524" s="371" t="s">
        <v>1353</v>
      </c>
      <c r="B524" s="368" t="s">
        <v>209</v>
      </c>
      <c r="C524" s="368" t="s">
        <v>1358</v>
      </c>
      <c r="D524" t="s">
        <v>1359</v>
      </c>
      <c r="E524" s="172">
        <v>-287000</v>
      </c>
      <c r="R524" s="386" t="s">
        <v>221</v>
      </c>
      <c r="S524" s="386" t="s">
        <v>3352</v>
      </c>
      <c r="T524" s="386" t="s">
        <v>3</v>
      </c>
      <c r="U524" s="388">
        <v>7741490</v>
      </c>
    </row>
    <row r="525" spans="1:21" ht="15">
      <c r="A525" s="371" t="s">
        <v>1353</v>
      </c>
      <c r="B525" s="368" t="s">
        <v>209</v>
      </c>
      <c r="C525" s="368" t="s">
        <v>1360</v>
      </c>
      <c r="D525" t="s">
        <v>1361</v>
      </c>
      <c r="E525" s="172">
        <v>-445000</v>
      </c>
      <c r="R525" s="386" t="s">
        <v>221</v>
      </c>
      <c r="S525" s="386" t="s">
        <v>3352</v>
      </c>
      <c r="T525" s="386" t="s">
        <v>3</v>
      </c>
      <c r="U525" s="387">
        <v>0</v>
      </c>
    </row>
    <row r="526" spans="1:21" ht="15">
      <c r="A526" s="371" t="s">
        <v>1353</v>
      </c>
      <c r="B526" s="368" t="s">
        <v>209</v>
      </c>
      <c r="C526" s="368" t="s">
        <v>6219</v>
      </c>
      <c r="D526" t="s">
        <v>6220</v>
      </c>
      <c r="E526" s="172">
        <v>0</v>
      </c>
      <c r="R526" t="s">
        <v>221</v>
      </c>
      <c r="S526" t="s">
        <v>3352</v>
      </c>
      <c r="T526" t="s">
        <v>3</v>
      </c>
    </row>
    <row r="527" spans="1:21" ht="15">
      <c r="A527" s="371" t="s">
        <v>1353</v>
      </c>
      <c r="B527" s="368" t="s">
        <v>209</v>
      </c>
      <c r="C527" s="368" t="s">
        <v>6221</v>
      </c>
      <c r="D527" t="s">
        <v>6222</v>
      </c>
      <c r="E527" s="172">
        <v>0</v>
      </c>
      <c r="R527" t="s">
        <v>221</v>
      </c>
      <c r="S527" t="s">
        <v>3352</v>
      </c>
      <c r="T527" t="s">
        <v>3</v>
      </c>
    </row>
    <row r="528" spans="1:21" ht="15">
      <c r="A528" s="371" t="s">
        <v>1353</v>
      </c>
      <c r="B528" s="368" t="s">
        <v>209</v>
      </c>
      <c r="C528" s="368" t="s">
        <v>1354</v>
      </c>
      <c r="D528" t="s">
        <v>1355</v>
      </c>
      <c r="E528" s="172">
        <v>95530000</v>
      </c>
    </row>
    <row r="529" spans="1:5" ht="15">
      <c r="A529" s="371" t="s">
        <v>1353</v>
      </c>
      <c r="B529" s="368" t="s">
        <v>209</v>
      </c>
      <c r="C529" s="368" t="s">
        <v>1356</v>
      </c>
      <c r="D529" t="s">
        <v>1357</v>
      </c>
      <c r="E529" s="172">
        <v>148454000</v>
      </c>
    </row>
    <row r="530" spans="1:5" ht="15">
      <c r="A530" s="371" t="s">
        <v>1353</v>
      </c>
      <c r="B530" s="368" t="s">
        <v>209</v>
      </c>
      <c r="C530" s="368" t="s">
        <v>1347</v>
      </c>
      <c r="D530" t="s">
        <v>1348</v>
      </c>
      <c r="E530" s="172">
        <v>0</v>
      </c>
    </row>
    <row r="531" spans="1:5" ht="15">
      <c r="A531" s="371" t="s">
        <v>1353</v>
      </c>
      <c r="B531" s="368" t="s">
        <v>209</v>
      </c>
      <c r="C531" s="368" t="s">
        <v>6223</v>
      </c>
      <c r="D531" t="s">
        <v>6224</v>
      </c>
      <c r="E531" s="172">
        <v>0</v>
      </c>
    </row>
    <row r="532" spans="1:5" ht="15">
      <c r="A532" s="369" t="s">
        <v>1353</v>
      </c>
      <c r="B532" s="368" t="s">
        <v>209</v>
      </c>
      <c r="C532" s="368" t="s">
        <v>6225</v>
      </c>
      <c r="D532" t="s">
        <v>6226</v>
      </c>
      <c r="E532" s="172">
        <v>0</v>
      </c>
    </row>
    <row r="533" spans="1:5" ht="15">
      <c r="A533" s="371" t="s">
        <v>1362</v>
      </c>
      <c r="B533" s="368" t="s">
        <v>209</v>
      </c>
      <c r="C533" s="368" t="s">
        <v>6227</v>
      </c>
      <c r="D533" t="s">
        <v>6228</v>
      </c>
      <c r="E533" s="172">
        <v>0</v>
      </c>
    </row>
    <row r="534" spans="1:5" ht="15">
      <c r="A534" s="371" t="s">
        <v>1362</v>
      </c>
      <c r="B534" s="368" t="s">
        <v>209</v>
      </c>
      <c r="C534" s="368" t="s">
        <v>6229</v>
      </c>
      <c r="D534" t="s">
        <v>6230</v>
      </c>
      <c r="E534" s="172">
        <v>0</v>
      </c>
    </row>
    <row r="535" spans="1:5" ht="15">
      <c r="A535" s="371" t="s">
        <v>1362</v>
      </c>
      <c r="B535" s="368" t="s">
        <v>209</v>
      </c>
      <c r="C535" s="368" t="s">
        <v>6166</v>
      </c>
      <c r="D535" t="s">
        <v>6167</v>
      </c>
      <c r="E535" s="172">
        <v>0</v>
      </c>
    </row>
    <row r="536" spans="1:5" ht="15">
      <c r="A536" s="371" t="s">
        <v>1362</v>
      </c>
      <c r="B536" s="368" t="s">
        <v>209</v>
      </c>
      <c r="C536" s="368" t="s">
        <v>6231</v>
      </c>
      <c r="D536" t="s">
        <v>6232</v>
      </c>
      <c r="E536" s="172">
        <v>0</v>
      </c>
    </row>
    <row r="537" spans="1:5" ht="15">
      <c r="A537" s="371" t="s">
        <v>1362</v>
      </c>
      <c r="B537" s="368" t="s">
        <v>209</v>
      </c>
      <c r="C537" s="368" t="s">
        <v>6172</v>
      </c>
      <c r="D537" t="s">
        <v>6173</v>
      </c>
      <c r="E537" s="172">
        <v>0</v>
      </c>
    </row>
    <row r="538" spans="1:5" ht="15">
      <c r="A538" s="371" t="s">
        <v>1362</v>
      </c>
      <c r="B538" s="368" t="s">
        <v>209</v>
      </c>
      <c r="C538" s="368" t="s">
        <v>6233</v>
      </c>
      <c r="D538" t="s">
        <v>6234</v>
      </c>
      <c r="E538" s="172">
        <v>0</v>
      </c>
    </row>
    <row r="539" spans="1:5" ht="15">
      <c r="A539" s="371" t="s">
        <v>1362</v>
      </c>
      <c r="B539" s="368" t="s">
        <v>209</v>
      </c>
      <c r="C539" s="368" t="s">
        <v>6235</v>
      </c>
      <c r="D539" t="s">
        <v>6236</v>
      </c>
      <c r="E539" s="172">
        <v>0</v>
      </c>
    </row>
    <row r="540" spans="1:5" ht="15">
      <c r="A540" s="371" t="s">
        <v>1362</v>
      </c>
      <c r="B540" s="368" t="s">
        <v>209</v>
      </c>
      <c r="C540" s="368" t="s">
        <v>1363</v>
      </c>
      <c r="D540" t="s">
        <v>1364</v>
      </c>
      <c r="E540" s="172">
        <v>0</v>
      </c>
    </row>
    <row r="541" spans="1:5" ht="15">
      <c r="A541" s="371" t="s">
        <v>1362</v>
      </c>
      <c r="B541" s="368" t="s">
        <v>209</v>
      </c>
      <c r="C541" s="368" t="s">
        <v>6237</v>
      </c>
      <c r="D541" t="s">
        <v>6238</v>
      </c>
      <c r="E541" s="172">
        <v>0</v>
      </c>
    </row>
    <row r="542" spans="1:5" ht="15">
      <c r="A542" s="371" t="s">
        <v>1362</v>
      </c>
      <c r="B542" s="368" t="s">
        <v>209</v>
      </c>
      <c r="C542" s="368" t="s">
        <v>1365</v>
      </c>
      <c r="D542" t="s">
        <v>1366</v>
      </c>
      <c r="E542" s="172">
        <v>0</v>
      </c>
    </row>
    <row r="543" spans="1:5" ht="15">
      <c r="A543" s="371" t="s">
        <v>1362</v>
      </c>
      <c r="B543" s="368" t="s">
        <v>209</v>
      </c>
      <c r="C543" s="368" t="s">
        <v>6239</v>
      </c>
      <c r="D543" t="s">
        <v>6240</v>
      </c>
      <c r="E543" s="172">
        <v>0</v>
      </c>
    </row>
    <row r="544" spans="1:5" ht="15">
      <c r="A544" s="371" t="s">
        <v>1362</v>
      </c>
      <c r="B544" s="368" t="s">
        <v>209</v>
      </c>
      <c r="C544" s="368" t="s">
        <v>1249</v>
      </c>
      <c r="D544" t="s">
        <v>1250</v>
      </c>
      <c r="E544" s="172">
        <v>0</v>
      </c>
    </row>
    <row r="545" spans="1:5" ht="15">
      <c r="A545" s="371" t="s">
        <v>1362</v>
      </c>
      <c r="B545" s="368" t="s">
        <v>209</v>
      </c>
      <c r="C545" s="368" t="s">
        <v>6241</v>
      </c>
      <c r="D545" t="s">
        <v>6242</v>
      </c>
      <c r="E545" s="172">
        <v>0</v>
      </c>
    </row>
    <row r="546" spans="1:5" ht="15">
      <c r="A546" s="371" t="s">
        <v>1362</v>
      </c>
      <c r="B546" s="368" t="s">
        <v>209</v>
      </c>
      <c r="C546" s="368" t="s">
        <v>6243</v>
      </c>
      <c r="D546" t="s">
        <v>6244</v>
      </c>
      <c r="E546" s="172">
        <v>0</v>
      </c>
    </row>
    <row r="547" spans="1:5" ht="15">
      <c r="A547" s="371" t="s">
        <v>1362</v>
      </c>
      <c r="B547" s="368" t="s">
        <v>209</v>
      </c>
      <c r="C547" s="368" t="s">
        <v>6245</v>
      </c>
      <c r="D547" t="s">
        <v>6246</v>
      </c>
      <c r="E547" s="172">
        <v>0</v>
      </c>
    </row>
    <row r="548" spans="1:5" ht="15">
      <c r="A548" s="371" t="s">
        <v>1362</v>
      </c>
      <c r="B548" s="368" t="s">
        <v>209</v>
      </c>
      <c r="C548" s="368" t="s">
        <v>6247</v>
      </c>
      <c r="D548" t="s">
        <v>6248</v>
      </c>
      <c r="E548" s="172">
        <v>0</v>
      </c>
    </row>
    <row r="549" spans="1:5" ht="15">
      <c r="A549" s="371" t="s">
        <v>1362</v>
      </c>
      <c r="B549" s="368" t="s">
        <v>209</v>
      </c>
      <c r="C549" s="368" t="s">
        <v>1367</v>
      </c>
      <c r="D549" t="s">
        <v>1368</v>
      </c>
      <c r="E549" s="172">
        <v>180653</v>
      </c>
    </row>
    <row r="550" spans="1:5" ht="15">
      <c r="A550" s="371" t="s">
        <v>1362</v>
      </c>
      <c r="B550" s="368" t="s">
        <v>209</v>
      </c>
      <c r="C550" s="368" t="s">
        <v>1369</v>
      </c>
      <c r="D550" t="s">
        <v>1370</v>
      </c>
      <c r="E550" s="172">
        <v>0</v>
      </c>
    </row>
    <row r="551" spans="1:5" ht="15">
      <c r="A551" s="371" t="s">
        <v>1362</v>
      </c>
      <c r="B551" s="368" t="s">
        <v>209</v>
      </c>
      <c r="C551" s="368" t="s">
        <v>6249</v>
      </c>
      <c r="D551" t="s">
        <v>6250</v>
      </c>
      <c r="E551" s="172">
        <v>0</v>
      </c>
    </row>
    <row r="552" spans="1:5" ht="15">
      <c r="A552" s="371" t="s">
        <v>1362</v>
      </c>
      <c r="B552" s="368" t="s">
        <v>209</v>
      </c>
      <c r="C552" s="368" t="s">
        <v>1371</v>
      </c>
      <c r="D552" t="s">
        <v>1372</v>
      </c>
      <c r="E552" s="172">
        <v>0</v>
      </c>
    </row>
    <row r="553" spans="1:5" ht="15">
      <c r="A553" s="371" t="s">
        <v>1362</v>
      </c>
      <c r="B553" s="368" t="s">
        <v>209</v>
      </c>
      <c r="C553" s="368" t="s">
        <v>6251</v>
      </c>
      <c r="D553" t="s">
        <v>6252</v>
      </c>
      <c r="E553" s="172">
        <v>0</v>
      </c>
    </row>
    <row r="554" spans="1:5" ht="15">
      <c r="A554" s="371" t="s">
        <v>1362</v>
      </c>
      <c r="B554" s="368" t="s">
        <v>209</v>
      </c>
      <c r="C554" s="368" t="s">
        <v>6253</v>
      </c>
      <c r="D554" t="s">
        <v>6254</v>
      </c>
      <c r="E554" s="172">
        <v>0</v>
      </c>
    </row>
    <row r="555" spans="1:5" ht="15">
      <c r="A555" s="371" t="s">
        <v>1362</v>
      </c>
      <c r="B555" s="368" t="s">
        <v>209</v>
      </c>
      <c r="C555" s="368" t="s">
        <v>6255</v>
      </c>
      <c r="D555" t="s">
        <v>6256</v>
      </c>
      <c r="E555" s="172">
        <v>0</v>
      </c>
    </row>
    <row r="556" spans="1:5" ht="15">
      <c r="A556" s="371" t="s">
        <v>1362</v>
      </c>
      <c r="B556" s="368" t="s">
        <v>209</v>
      </c>
      <c r="C556" s="368" t="s">
        <v>1373</v>
      </c>
      <c r="D556" t="s">
        <v>1374</v>
      </c>
      <c r="E556" s="172">
        <v>0</v>
      </c>
    </row>
    <row r="557" spans="1:5" ht="15">
      <c r="A557" s="371" t="s">
        <v>1362</v>
      </c>
      <c r="B557" s="368" t="s">
        <v>209</v>
      </c>
      <c r="C557" s="368" t="s">
        <v>1375</v>
      </c>
      <c r="D557" t="s">
        <v>1376</v>
      </c>
      <c r="E557" s="172">
        <v>0</v>
      </c>
    </row>
    <row r="558" spans="1:5" ht="15">
      <c r="A558" s="371" t="s">
        <v>1362</v>
      </c>
      <c r="B558" s="368" t="s">
        <v>209</v>
      </c>
      <c r="C558" s="368" t="s">
        <v>1377</v>
      </c>
      <c r="D558" t="s">
        <v>1378</v>
      </c>
      <c r="E558" s="172">
        <v>0</v>
      </c>
    </row>
    <row r="559" spans="1:5" ht="15">
      <c r="A559" s="371" t="s">
        <v>1362</v>
      </c>
      <c r="B559" s="368" t="s">
        <v>209</v>
      </c>
      <c r="C559" s="368" t="s">
        <v>1379</v>
      </c>
      <c r="D559" t="s">
        <v>1380</v>
      </c>
      <c r="E559" s="172">
        <v>0</v>
      </c>
    </row>
    <row r="560" spans="1:5" ht="15">
      <c r="A560" s="371" t="s">
        <v>1362</v>
      </c>
      <c r="B560" s="368" t="s">
        <v>209</v>
      </c>
      <c r="C560" s="368" t="s">
        <v>1381</v>
      </c>
      <c r="D560" t="s">
        <v>1382</v>
      </c>
      <c r="E560" s="172">
        <v>0</v>
      </c>
    </row>
    <row r="561" spans="1:5" ht="15">
      <c r="A561" s="371" t="s">
        <v>1362</v>
      </c>
      <c r="B561" s="368" t="s">
        <v>209</v>
      </c>
      <c r="C561" s="368" t="s">
        <v>1383</v>
      </c>
      <c r="D561" t="s">
        <v>1382</v>
      </c>
      <c r="E561" s="172">
        <v>0</v>
      </c>
    </row>
    <row r="562" spans="1:5" ht="15">
      <c r="A562" s="371" t="s">
        <v>1362</v>
      </c>
      <c r="B562" s="368" t="s">
        <v>209</v>
      </c>
      <c r="C562" s="368" t="s">
        <v>1384</v>
      </c>
      <c r="D562" t="s">
        <v>1385</v>
      </c>
      <c r="E562" s="172">
        <v>0</v>
      </c>
    </row>
    <row r="563" spans="1:5" ht="15">
      <c r="A563" s="369" t="s">
        <v>1362</v>
      </c>
      <c r="B563" s="368" t="s">
        <v>209</v>
      </c>
      <c r="C563" s="368" t="s">
        <v>1386</v>
      </c>
      <c r="D563" t="s">
        <v>1387</v>
      </c>
      <c r="E563" s="172">
        <v>0</v>
      </c>
    </row>
    <row r="564" spans="1:5" ht="15">
      <c r="A564" s="371" t="s">
        <v>1388</v>
      </c>
      <c r="B564" s="368" t="s">
        <v>209</v>
      </c>
      <c r="C564" s="368" t="s">
        <v>1389</v>
      </c>
      <c r="D564" t="s">
        <v>1390</v>
      </c>
      <c r="E564" s="172">
        <v>17949297.400000006</v>
      </c>
    </row>
    <row r="565" spans="1:5" ht="15">
      <c r="A565" s="371" t="s">
        <v>1388</v>
      </c>
      <c r="B565" s="368" t="s">
        <v>209</v>
      </c>
      <c r="C565" s="368" t="s">
        <v>6245</v>
      </c>
      <c r="D565" t="s">
        <v>6246</v>
      </c>
      <c r="E565" s="172">
        <v>0</v>
      </c>
    </row>
    <row r="566" spans="1:5" ht="15">
      <c r="A566" s="371" t="s">
        <v>1388</v>
      </c>
      <c r="B566" s="368" t="s">
        <v>209</v>
      </c>
      <c r="C566" s="368" t="s">
        <v>6257</v>
      </c>
      <c r="D566" t="s">
        <v>6258</v>
      </c>
      <c r="E566" s="172">
        <v>0</v>
      </c>
    </row>
    <row r="567" spans="1:5" ht="15">
      <c r="A567" s="371" t="s">
        <v>1388</v>
      </c>
      <c r="B567" s="368" t="s">
        <v>209</v>
      </c>
      <c r="C567" s="368" t="s">
        <v>1392</v>
      </c>
      <c r="D567" t="s">
        <v>1393</v>
      </c>
      <c r="E567" s="172">
        <v>0</v>
      </c>
    </row>
    <row r="568" spans="1:5" ht="15">
      <c r="A568" s="369" t="s">
        <v>1388</v>
      </c>
      <c r="B568" s="368" t="s">
        <v>209</v>
      </c>
      <c r="C568" s="368" t="s">
        <v>6259</v>
      </c>
      <c r="D568" t="s">
        <v>6260</v>
      </c>
      <c r="E568" s="172">
        <v>0</v>
      </c>
    </row>
    <row r="569" spans="1:5" ht="15">
      <c r="A569" s="371" t="s">
        <v>1391</v>
      </c>
      <c r="B569" s="368" t="s">
        <v>209</v>
      </c>
      <c r="C569" s="368" t="s">
        <v>1392</v>
      </c>
      <c r="D569" t="s">
        <v>1393</v>
      </c>
      <c r="E569" s="172">
        <v>128978</v>
      </c>
    </row>
    <row r="570" spans="1:5" ht="15">
      <c r="A570" s="371" t="s">
        <v>1391</v>
      </c>
      <c r="B570" s="368" t="s">
        <v>209</v>
      </c>
      <c r="C570" s="368" t="s">
        <v>6259</v>
      </c>
      <c r="D570" t="s">
        <v>6260</v>
      </c>
      <c r="E570" s="172">
        <v>0</v>
      </c>
    </row>
    <row r="571" spans="1:5" ht="15">
      <c r="A571" s="369" t="s">
        <v>1391</v>
      </c>
      <c r="B571" s="368" t="s">
        <v>209</v>
      </c>
      <c r="C571" s="368" t="s">
        <v>6261</v>
      </c>
      <c r="D571" t="s">
        <v>6262</v>
      </c>
      <c r="E571" s="172">
        <v>0</v>
      </c>
    </row>
    <row r="572" spans="1:5" ht="15">
      <c r="A572" s="369" t="s">
        <v>6263</v>
      </c>
      <c r="B572" s="368" t="s">
        <v>209</v>
      </c>
      <c r="C572" s="368" t="s">
        <v>6264</v>
      </c>
      <c r="D572" t="s">
        <v>6265</v>
      </c>
      <c r="E572" s="172">
        <v>0</v>
      </c>
    </row>
    <row r="573" spans="1:5" ht="15">
      <c r="A573" s="369" t="s">
        <v>6266</v>
      </c>
      <c r="B573" s="368" t="s">
        <v>209</v>
      </c>
      <c r="C573" s="368" t="s">
        <v>6267</v>
      </c>
      <c r="D573" t="s">
        <v>1393</v>
      </c>
      <c r="E573" s="172">
        <v>0</v>
      </c>
    </row>
    <row r="574" spans="1:5" ht="15">
      <c r="A574" s="371" t="s">
        <v>1394</v>
      </c>
      <c r="B574" s="368" t="s">
        <v>209</v>
      </c>
      <c r="C574" s="368" t="s">
        <v>6268</v>
      </c>
      <c r="D574" t="s">
        <v>6269</v>
      </c>
      <c r="E574" s="172">
        <v>0</v>
      </c>
    </row>
    <row r="575" spans="1:5" ht="15">
      <c r="A575" s="371" t="s">
        <v>1394</v>
      </c>
      <c r="B575" s="368" t="s">
        <v>209</v>
      </c>
      <c r="C575" s="368" t="s">
        <v>6270</v>
      </c>
      <c r="D575" t="s">
        <v>6271</v>
      </c>
      <c r="E575" s="172">
        <v>0</v>
      </c>
    </row>
    <row r="576" spans="1:5" ht="15">
      <c r="A576" s="371" t="s">
        <v>1394</v>
      </c>
      <c r="B576" s="368" t="s">
        <v>209</v>
      </c>
      <c r="C576" s="368" t="s">
        <v>6272</v>
      </c>
      <c r="D576" t="s">
        <v>6273</v>
      </c>
      <c r="E576" s="172">
        <v>0</v>
      </c>
    </row>
    <row r="577" spans="1:5" ht="15">
      <c r="A577" s="371" t="s">
        <v>1394</v>
      </c>
      <c r="B577" s="368" t="s">
        <v>209</v>
      </c>
      <c r="C577" s="368" t="s">
        <v>6274</v>
      </c>
      <c r="D577" t="s">
        <v>6275</v>
      </c>
      <c r="E577" s="172">
        <v>0</v>
      </c>
    </row>
    <row r="578" spans="1:5" ht="15">
      <c r="A578" s="371" t="s">
        <v>1394</v>
      </c>
      <c r="B578" s="368" t="s">
        <v>209</v>
      </c>
      <c r="C578" s="368" t="s">
        <v>1395</v>
      </c>
      <c r="D578" t="s">
        <v>1396</v>
      </c>
      <c r="E578" s="172">
        <v>18215.549999999988</v>
      </c>
    </row>
    <row r="579" spans="1:5" ht="15">
      <c r="A579" s="371" t="s">
        <v>1394</v>
      </c>
      <c r="B579" s="368" t="s">
        <v>209</v>
      </c>
      <c r="C579" s="368" t="s">
        <v>1397</v>
      </c>
      <c r="D579" t="s">
        <v>1398</v>
      </c>
      <c r="E579" s="172">
        <v>31148.820000000007</v>
      </c>
    </row>
    <row r="580" spans="1:5" ht="15">
      <c r="A580" s="371" t="s">
        <v>1394</v>
      </c>
      <c r="B580" s="368" t="s">
        <v>209</v>
      </c>
      <c r="C580" s="368" t="s">
        <v>1399</v>
      </c>
      <c r="D580" t="s">
        <v>1400</v>
      </c>
      <c r="E580" s="172">
        <v>37364.559999999998</v>
      </c>
    </row>
    <row r="581" spans="1:5" ht="15">
      <c r="A581" s="371" t="s">
        <v>1394</v>
      </c>
      <c r="B581" s="368" t="s">
        <v>209</v>
      </c>
      <c r="C581" s="368" t="s">
        <v>1401</v>
      </c>
      <c r="D581" t="s">
        <v>1402</v>
      </c>
      <c r="E581" s="172">
        <v>30349.75999999998</v>
      </c>
    </row>
    <row r="582" spans="1:5" ht="15">
      <c r="A582" s="371" t="s">
        <v>1394</v>
      </c>
      <c r="B582" s="368" t="s">
        <v>209</v>
      </c>
      <c r="C582" s="368" t="s">
        <v>1403</v>
      </c>
      <c r="D582" t="s">
        <v>1404</v>
      </c>
      <c r="E582" s="172">
        <v>32842.979999999996</v>
      </c>
    </row>
    <row r="583" spans="1:5" ht="15">
      <c r="A583" s="371" t="s">
        <v>1394</v>
      </c>
      <c r="B583" s="368" t="s">
        <v>209</v>
      </c>
      <c r="C583" s="368" t="s">
        <v>6276</v>
      </c>
      <c r="D583" t="s">
        <v>6277</v>
      </c>
      <c r="E583" s="172">
        <v>0</v>
      </c>
    </row>
    <row r="584" spans="1:5" ht="15">
      <c r="A584" s="371" t="s">
        <v>1394</v>
      </c>
      <c r="B584" s="368" t="s">
        <v>209</v>
      </c>
      <c r="C584" s="368" t="s">
        <v>1405</v>
      </c>
      <c r="D584" t="s">
        <v>1406</v>
      </c>
      <c r="E584" s="172">
        <v>0</v>
      </c>
    </row>
    <row r="585" spans="1:5" ht="15">
      <c r="A585" s="371" t="s">
        <v>1394</v>
      </c>
      <c r="B585" s="368" t="s">
        <v>209</v>
      </c>
      <c r="C585" s="368" t="s">
        <v>1407</v>
      </c>
      <c r="D585" t="s">
        <v>1408</v>
      </c>
      <c r="E585" s="172">
        <v>8178</v>
      </c>
    </row>
    <row r="586" spans="1:5" ht="15">
      <c r="A586" s="371" t="s">
        <v>1394</v>
      </c>
      <c r="B586" s="368" t="s">
        <v>209</v>
      </c>
      <c r="C586" s="368" t="s">
        <v>1409</v>
      </c>
      <c r="D586" t="s">
        <v>1410</v>
      </c>
      <c r="E586" s="172">
        <v>17595.880000000005</v>
      </c>
    </row>
    <row r="587" spans="1:5" ht="15">
      <c r="A587" s="371" t="s">
        <v>1394</v>
      </c>
      <c r="B587" s="368" t="s">
        <v>209</v>
      </c>
      <c r="C587" s="368" t="s">
        <v>1411</v>
      </c>
      <c r="D587" t="s">
        <v>1412</v>
      </c>
      <c r="E587" s="172">
        <v>8793.76</v>
      </c>
    </row>
    <row r="588" spans="1:5" ht="15">
      <c r="A588" s="371" t="s">
        <v>1394</v>
      </c>
      <c r="B588" s="368" t="s">
        <v>209</v>
      </c>
      <c r="C588" s="368" t="s">
        <v>1413</v>
      </c>
      <c r="D588" t="s">
        <v>1414</v>
      </c>
      <c r="E588" s="172">
        <v>27912.19</v>
      </c>
    </row>
    <row r="589" spans="1:5" ht="15">
      <c r="A589" s="371" t="s">
        <v>1394</v>
      </c>
      <c r="B589" s="368" t="s">
        <v>209</v>
      </c>
      <c r="C589" s="368" t="s">
        <v>1415</v>
      </c>
      <c r="D589" t="s">
        <v>1416</v>
      </c>
      <c r="E589" s="172">
        <v>8902.3000000000011</v>
      </c>
    </row>
    <row r="590" spans="1:5" ht="15">
      <c r="A590" s="371" t="s">
        <v>1394</v>
      </c>
      <c r="B590" s="368" t="s">
        <v>209</v>
      </c>
      <c r="C590" s="368" t="s">
        <v>6278</v>
      </c>
      <c r="D590" t="s">
        <v>6279</v>
      </c>
      <c r="E590" s="172">
        <v>0</v>
      </c>
    </row>
    <row r="591" spans="1:5" ht="15">
      <c r="A591" s="371" t="s">
        <v>1394</v>
      </c>
      <c r="B591" s="368" t="s">
        <v>209</v>
      </c>
      <c r="C591" s="368" t="s">
        <v>6280</v>
      </c>
      <c r="D591" t="s">
        <v>6281</v>
      </c>
      <c r="E591" s="172">
        <v>0</v>
      </c>
    </row>
    <row r="592" spans="1:5" ht="15">
      <c r="A592" s="371" t="s">
        <v>1394</v>
      </c>
      <c r="B592" s="368" t="s">
        <v>209</v>
      </c>
      <c r="C592" s="368" t="s">
        <v>6282</v>
      </c>
      <c r="D592" t="s">
        <v>6283</v>
      </c>
      <c r="E592" s="172">
        <v>0</v>
      </c>
    </row>
    <row r="593" spans="1:5" ht="15">
      <c r="A593" s="371" t="s">
        <v>1394</v>
      </c>
      <c r="B593" s="368" t="s">
        <v>209</v>
      </c>
      <c r="C593" s="368" t="s">
        <v>1417</v>
      </c>
      <c r="D593" t="s">
        <v>1418</v>
      </c>
      <c r="E593" s="172">
        <v>168707.55000000002</v>
      </c>
    </row>
    <row r="594" spans="1:5" ht="15">
      <c r="A594" s="371" t="s">
        <v>1394</v>
      </c>
      <c r="B594" s="368" t="s">
        <v>209</v>
      </c>
      <c r="C594" s="368" t="s">
        <v>1419</v>
      </c>
      <c r="D594" t="s">
        <v>1420</v>
      </c>
      <c r="E594" s="172">
        <v>69250.91</v>
      </c>
    </row>
    <row r="595" spans="1:5" ht="15">
      <c r="A595" s="371" t="s">
        <v>1394</v>
      </c>
      <c r="B595" s="368" t="s">
        <v>209</v>
      </c>
      <c r="C595" s="368" t="s">
        <v>1421</v>
      </c>
      <c r="D595" t="s">
        <v>1422</v>
      </c>
      <c r="E595" s="172">
        <v>1079357.21</v>
      </c>
    </row>
    <row r="596" spans="1:5" ht="15">
      <c r="A596" s="371" t="s">
        <v>1394</v>
      </c>
      <c r="B596" s="368" t="s">
        <v>209</v>
      </c>
      <c r="C596" s="368" t="s">
        <v>1423</v>
      </c>
      <c r="D596" t="s">
        <v>1424</v>
      </c>
      <c r="E596" s="172">
        <v>68136.149999999994</v>
      </c>
    </row>
    <row r="597" spans="1:5" ht="15">
      <c r="A597" s="371" t="s">
        <v>1394</v>
      </c>
      <c r="B597" s="368" t="s">
        <v>209</v>
      </c>
      <c r="C597" s="368" t="s">
        <v>1425</v>
      </c>
      <c r="D597" t="s">
        <v>1426</v>
      </c>
      <c r="E597" s="172">
        <v>139473.04999999999</v>
      </c>
    </row>
    <row r="598" spans="1:5" ht="15">
      <c r="A598" s="371" t="s">
        <v>1394</v>
      </c>
      <c r="B598" s="368" t="s">
        <v>209</v>
      </c>
      <c r="C598" s="368" t="s">
        <v>6284</v>
      </c>
      <c r="D598" t="s">
        <v>6285</v>
      </c>
      <c r="E598" s="172">
        <v>0</v>
      </c>
    </row>
    <row r="599" spans="1:5" ht="15">
      <c r="A599" s="371" t="s">
        <v>1394</v>
      </c>
      <c r="B599" s="368" t="s">
        <v>209</v>
      </c>
      <c r="C599" s="368" t="s">
        <v>1427</v>
      </c>
      <c r="D599" t="s">
        <v>1428</v>
      </c>
      <c r="E599" s="172">
        <v>48089.060000000005</v>
      </c>
    </row>
    <row r="600" spans="1:5" ht="15">
      <c r="A600" s="371" t="s">
        <v>1394</v>
      </c>
      <c r="B600" s="368" t="s">
        <v>209</v>
      </c>
      <c r="C600" s="368" t="s">
        <v>1429</v>
      </c>
      <c r="D600" t="s">
        <v>1430</v>
      </c>
      <c r="E600" s="172">
        <v>146848.65</v>
      </c>
    </row>
    <row r="601" spans="1:5" ht="15">
      <c r="A601" s="371" t="s">
        <v>1394</v>
      </c>
      <c r="B601" s="368" t="s">
        <v>209</v>
      </c>
      <c r="C601" s="368" t="s">
        <v>1431</v>
      </c>
      <c r="D601" t="s">
        <v>1418</v>
      </c>
      <c r="E601" s="172">
        <v>81929.25</v>
      </c>
    </row>
    <row r="602" spans="1:5" ht="15">
      <c r="A602" s="371" t="s">
        <v>1394</v>
      </c>
      <c r="B602" s="368" t="s">
        <v>209</v>
      </c>
      <c r="C602" s="368" t="s">
        <v>6286</v>
      </c>
      <c r="D602" t="s">
        <v>6287</v>
      </c>
      <c r="E602" s="172">
        <v>0</v>
      </c>
    </row>
    <row r="603" spans="1:5" ht="15">
      <c r="A603" s="371" t="s">
        <v>1394</v>
      </c>
      <c r="B603" s="368" t="s">
        <v>209</v>
      </c>
      <c r="C603" s="368" t="s">
        <v>6288</v>
      </c>
      <c r="D603" t="s">
        <v>6289</v>
      </c>
      <c r="E603" s="172">
        <v>0</v>
      </c>
    </row>
    <row r="604" spans="1:5" ht="15">
      <c r="A604" s="371" t="s">
        <v>1394</v>
      </c>
      <c r="B604" s="368" t="s">
        <v>209</v>
      </c>
      <c r="C604" s="368" t="s">
        <v>6290</v>
      </c>
      <c r="D604" t="s">
        <v>6291</v>
      </c>
      <c r="E604" s="172">
        <v>0</v>
      </c>
    </row>
    <row r="605" spans="1:5" ht="15">
      <c r="A605" s="371" t="s">
        <v>1394</v>
      </c>
      <c r="B605" s="368" t="s">
        <v>209</v>
      </c>
      <c r="C605" s="368" t="s">
        <v>6292</v>
      </c>
      <c r="D605" t="s">
        <v>6293</v>
      </c>
      <c r="E605" s="172">
        <v>0</v>
      </c>
    </row>
    <row r="606" spans="1:5" ht="15">
      <c r="A606" s="371" t="s">
        <v>1394</v>
      </c>
      <c r="B606" s="368" t="s">
        <v>209</v>
      </c>
      <c r="C606" s="368" t="s">
        <v>6294</v>
      </c>
      <c r="D606" t="s">
        <v>6295</v>
      </c>
      <c r="E606" s="172">
        <v>0</v>
      </c>
    </row>
    <row r="607" spans="1:5" ht="15">
      <c r="A607" s="371" t="s">
        <v>1394</v>
      </c>
      <c r="B607" s="368" t="s">
        <v>209</v>
      </c>
      <c r="C607" s="368" t="s">
        <v>6296</v>
      </c>
      <c r="D607" t="s">
        <v>6297</v>
      </c>
      <c r="E607" s="172">
        <v>0</v>
      </c>
    </row>
    <row r="608" spans="1:5" ht="15">
      <c r="A608" s="371" t="s">
        <v>1394</v>
      </c>
      <c r="B608" s="368" t="s">
        <v>209</v>
      </c>
      <c r="C608" s="368" t="s">
        <v>6298</v>
      </c>
      <c r="D608" t="s">
        <v>6299</v>
      </c>
      <c r="E608" s="172">
        <v>0</v>
      </c>
    </row>
    <row r="609" spans="1:5" ht="15">
      <c r="A609" s="371" t="s">
        <v>1394</v>
      </c>
      <c r="B609" s="368" t="s">
        <v>209</v>
      </c>
      <c r="C609" s="368" t="s">
        <v>6300</v>
      </c>
      <c r="D609" t="s">
        <v>6301</v>
      </c>
      <c r="E609" s="172">
        <v>0</v>
      </c>
    </row>
    <row r="610" spans="1:5" ht="15">
      <c r="A610" s="371" t="s">
        <v>1394</v>
      </c>
      <c r="B610" s="368" t="s">
        <v>209</v>
      </c>
      <c r="C610" s="368" t="s">
        <v>6302</v>
      </c>
      <c r="D610" t="s">
        <v>6303</v>
      </c>
      <c r="E610" s="172">
        <v>0</v>
      </c>
    </row>
    <row r="611" spans="1:5" ht="15">
      <c r="A611" s="371" t="s">
        <v>1394</v>
      </c>
      <c r="B611" s="368" t="s">
        <v>209</v>
      </c>
      <c r="C611" s="368" t="s">
        <v>6304</v>
      </c>
      <c r="D611" t="s">
        <v>6305</v>
      </c>
      <c r="E611" s="172">
        <v>0</v>
      </c>
    </row>
    <row r="612" spans="1:5" ht="15">
      <c r="A612" s="371" t="s">
        <v>1394</v>
      </c>
      <c r="B612" s="368" t="s">
        <v>209</v>
      </c>
      <c r="C612" s="368" t="s">
        <v>6306</v>
      </c>
      <c r="D612" t="s">
        <v>6307</v>
      </c>
      <c r="E612" s="172">
        <v>0</v>
      </c>
    </row>
    <row r="613" spans="1:5" ht="15">
      <c r="A613" s="371" t="s">
        <v>1394</v>
      </c>
      <c r="B613" s="368" t="s">
        <v>209</v>
      </c>
      <c r="C613" s="368" t="s">
        <v>6308</v>
      </c>
      <c r="D613" t="s">
        <v>6309</v>
      </c>
      <c r="E613" s="172">
        <v>0</v>
      </c>
    </row>
    <row r="614" spans="1:5" ht="15">
      <c r="A614" s="371" t="s">
        <v>1394</v>
      </c>
      <c r="B614" s="368" t="s">
        <v>209</v>
      </c>
      <c r="C614" s="368" t="s">
        <v>6310</v>
      </c>
      <c r="D614" t="s">
        <v>6309</v>
      </c>
      <c r="E614" s="172">
        <v>0</v>
      </c>
    </row>
    <row r="615" spans="1:5" ht="15">
      <c r="A615" s="371" t="s">
        <v>1394</v>
      </c>
      <c r="B615" s="368" t="s">
        <v>209</v>
      </c>
      <c r="C615" s="368" t="s">
        <v>6311</v>
      </c>
      <c r="D615" t="s">
        <v>6312</v>
      </c>
      <c r="E615" s="172">
        <v>0</v>
      </c>
    </row>
    <row r="616" spans="1:5" ht="15">
      <c r="A616" s="371" t="s">
        <v>1394</v>
      </c>
      <c r="B616" s="368" t="s">
        <v>209</v>
      </c>
      <c r="C616" s="368" t="s">
        <v>6313</v>
      </c>
      <c r="D616" t="s">
        <v>6309</v>
      </c>
      <c r="E616" s="172">
        <v>0</v>
      </c>
    </row>
    <row r="617" spans="1:5" ht="15">
      <c r="A617" s="371" t="s">
        <v>1394</v>
      </c>
      <c r="B617" s="368" t="s">
        <v>209</v>
      </c>
      <c r="C617" s="368" t="s">
        <v>6314</v>
      </c>
      <c r="D617" t="s">
        <v>6315</v>
      </c>
      <c r="E617" s="172">
        <v>0</v>
      </c>
    </row>
    <row r="618" spans="1:5" ht="15">
      <c r="A618" s="371" t="s">
        <v>1394</v>
      </c>
      <c r="B618" s="368" t="s">
        <v>209</v>
      </c>
      <c r="C618" s="368" t="s">
        <v>6316</v>
      </c>
      <c r="D618" t="s">
        <v>6317</v>
      </c>
      <c r="E618" s="172">
        <v>0</v>
      </c>
    </row>
    <row r="619" spans="1:5" ht="15">
      <c r="A619" s="371" t="s">
        <v>1394</v>
      </c>
      <c r="B619" s="368" t="s">
        <v>209</v>
      </c>
      <c r="C619" s="368" t="s">
        <v>6318</v>
      </c>
      <c r="D619" t="s">
        <v>6319</v>
      </c>
      <c r="E619" s="172">
        <v>0</v>
      </c>
    </row>
    <row r="620" spans="1:5" ht="15">
      <c r="A620" s="371" t="s">
        <v>1394</v>
      </c>
      <c r="B620" s="368" t="s">
        <v>209</v>
      </c>
      <c r="C620" s="368" t="s">
        <v>6320</v>
      </c>
      <c r="D620" t="s">
        <v>6319</v>
      </c>
      <c r="E620" s="172">
        <v>0</v>
      </c>
    </row>
    <row r="621" spans="1:5" ht="15">
      <c r="A621" s="371" t="s">
        <v>1394</v>
      </c>
      <c r="B621" s="368" t="s">
        <v>209</v>
      </c>
      <c r="C621" s="368" t="s">
        <v>6321</v>
      </c>
      <c r="D621" t="s">
        <v>6322</v>
      </c>
      <c r="E621" s="172">
        <v>0</v>
      </c>
    </row>
    <row r="622" spans="1:5" ht="15">
      <c r="A622" s="371" t="s">
        <v>1394</v>
      </c>
      <c r="B622" s="368" t="s">
        <v>209</v>
      </c>
      <c r="C622" s="368" t="s">
        <v>6323</v>
      </c>
      <c r="D622" t="s">
        <v>6324</v>
      </c>
      <c r="E622" s="172">
        <v>0</v>
      </c>
    </row>
    <row r="623" spans="1:5" ht="15">
      <c r="A623" s="371" t="s">
        <v>1394</v>
      </c>
      <c r="B623" s="368" t="s">
        <v>209</v>
      </c>
      <c r="C623" s="368" t="s">
        <v>6325</v>
      </c>
      <c r="D623" t="s">
        <v>6326</v>
      </c>
      <c r="E623" s="172">
        <v>0</v>
      </c>
    </row>
    <row r="624" spans="1:5" ht="15">
      <c r="A624" s="371" t="s">
        <v>1394</v>
      </c>
      <c r="B624" s="368" t="s">
        <v>209</v>
      </c>
      <c r="C624" s="368" t="s">
        <v>6327</v>
      </c>
      <c r="D624" t="s">
        <v>6328</v>
      </c>
      <c r="E624" s="172">
        <v>0</v>
      </c>
    </row>
    <row r="625" spans="1:5" ht="15">
      <c r="A625" s="371" t="s">
        <v>1394</v>
      </c>
      <c r="B625" s="368" t="s">
        <v>209</v>
      </c>
      <c r="C625" s="368" t="s">
        <v>6329</v>
      </c>
      <c r="D625" t="s">
        <v>6330</v>
      </c>
      <c r="E625" s="172">
        <v>0</v>
      </c>
    </row>
    <row r="626" spans="1:5" ht="15">
      <c r="A626" s="371" t="s">
        <v>1394</v>
      </c>
      <c r="B626" s="368" t="s">
        <v>209</v>
      </c>
      <c r="C626" s="368" t="s">
        <v>6331</v>
      </c>
      <c r="D626" t="s">
        <v>6332</v>
      </c>
      <c r="E626" s="172">
        <v>0</v>
      </c>
    </row>
    <row r="627" spans="1:5" ht="15">
      <c r="A627" s="371" t="s">
        <v>1394</v>
      </c>
      <c r="B627" s="368" t="s">
        <v>209</v>
      </c>
      <c r="C627" s="368" t="s">
        <v>6333</v>
      </c>
      <c r="D627" t="s">
        <v>6334</v>
      </c>
      <c r="E627" s="172">
        <v>0</v>
      </c>
    </row>
    <row r="628" spans="1:5" ht="15">
      <c r="A628" s="371" t="s">
        <v>1394</v>
      </c>
      <c r="B628" s="368" t="s">
        <v>209</v>
      </c>
      <c r="C628" s="368" t="s">
        <v>6335</v>
      </c>
      <c r="D628" t="s">
        <v>6336</v>
      </c>
      <c r="E628" s="172">
        <v>0</v>
      </c>
    </row>
    <row r="629" spans="1:5" ht="15">
      <c r="A629" s="371" t="s">
        <v>1394</v>
      </c>
      <c r="B629" s="368" t="s">
        <v>209</v>
      </c>
      <c r="C629" s="368" t="s">
        <v>6337</v>
      </c>
      <c r="D629" t="s">
        <v>6338</v>
      </c>
      <c r="E629" s="172">
        <v>0</v>
      </c>
    </row>
    <row r="630" spans="1:5" ht="15">
      <c r="A630" s="371" t="s">
        <v>1394</v>
      </c>
      <c r="B630" s="368" t="s">
        <v>209</v>
      </c>
      <c r="C630" s="368" t="s">
        <v>6339</v>
      </c>
      <c r="D630" t="s">
        <v>6324</v>
      </c>
      <c r="E630" s="172">
        <v>0</v>
      </c>
    </row>
    <row r="631" spans="1:5" ht="15">
      <c r="A631" s="371" t="s">
        <v>1394</v>
      </c>
      <c r="B631" s="368" t="s">
        <v>209</v>
      </c>
      <c r="C631" s="368" t="s">
        <v>6340</v>
      </c>
      <c r="D631" t="s">
        <v>6341</v>
      </c>
      <c r="E631" s="172">
        <v>0</v>
      </c>
    </row>
    <row r="632" spans="1:5" ht="15">
      <c r="A632" s="371" t="s">
        <v>1394</v>
      </c>
      <c r="B632" s="368" t="s">
        <v>209</v>
      </c>
      <c r="C632" s="368" t="s">
        <v>6342</v>
      </c>
      <c r="D632" t="s">
        <v>6341</v>
      </c>
      <c r="E632" s="172">
        <v>0</v>
      </c>
    </row>
    <row r="633" spans="1:5" ht="15">
      <c r="A633" s="371" t="s">
        <v>1394</v>
      </c>
      <c r="B633" s="368" t="s">
        <v>209</v>
      </c>
      <c r="C633" s="368" t="s">
        <v>6343</v>
      </c>
      <c r="D633" t="s">
        <v>6344</v>
      </c>
      <c r="E633" s="172">
        <v>0</v>
      </c>
    </row>
    <row r="634" spans="1:5" ht="15">
      <c r="A634" s="371" t="s">
        <v>1394</v>
      </c>
      <c r="B634" s="368" t="s">
        <v>209</v>
      </c>
      <c r="C634" s="368" t="s">
        <v>1432</v>
      </c>
      <c r="D634" t="s">
        <v>1433</v>
      </c>
      <c r="E634" s="172">
        <v>26893.86</v>
      </c>
    </row>
    <row r="635" spans="1:5" ht="15">
      <c r="A635" s="371" t="s">
        <v>1394</v>
      </c>
      <c r="B635" s="368" t="s">
        <v>209</v>
      </c>
      <c r="C635" s="368" t="s">
        <v>6345</v>
      </c>
      <c r="D635" t="s">
        <v>6346</v>
      </c>
      <c r="E635" s="172">
        <v>0</v>
      </c>
    </row>
    <row r="636" spans="1:5" ht="15">
      <c r="A636" s="371" t="s">
        <v>1394</v>
      </c>
      <c r="B636" s="368" t="s">
        <v>209</v>
      </c>
      <c r="C636" s="368" t="s">
        <v>1434</v>
      </c>
      <c r="D636" t="s">
        <v>1435</v>
      </c>
      <c r="E636" s="172">
        <v>8964.9</v>
      </c>
    </row>
    <row r="637" spans="1:5" ht="15">
      <c r="A637" s="371" t="s">
        <v>1394</v>
      </c>
      <c r="B637" s="368" t="s">
        <v>209</v>
      </c>
      <c r="C637" s="368" t="s">
        <v>1436</v>
      </c>
      <c r="D637" t="s">
        <v>1437</v>
      </c>
      <c r="E637" s="172">
        <v>7782.1799999999985</v>
      </c>
    </row>
    <row r="638" spans="1:5" ht="15">
      <c r="A638" s="371" t="s">
        <v>1394</v>
      </c>
      <c r="B638" s="368" t="s">
        <v>209</v>
      </c>
      <c r="C638" s="368" t="s">
        <v>1438</v>
      </c>
      <c r="D638" t="s">
        <v>1439</v>
      </c>
      <c r="E638" s="172">
        <v>7161.43</v>
      </c>
    </row>
    <row r="639" spans="1:5" ht="15">
      <c r="A639" s="371" t="s">
        <v>1394</v>
      </c>
      <c r="B639" s="368" t="s">
        <v>209</v>
      </c>
      <c r="C639" s="368" t="s">
        <v>6347</v>
      </c>
      <c r="D639" t="s">
        <v>1437</v>
      </c>
      <c r="E639" s="172">
        <v>0</v>
      </c>
    </row>
    <row r="640" spans="1:5" ht="15">
      <c r="A640" s="371" t="s">
        <v>1394</v>
      </c>
      <c r="B640" s="368" t="s">
        <v>209</v>
      </c>
      <c r="C640" s="368" t="s">
        <v>6348</v>
      </c>
      <c r="D640" t="s">
        <v>6349</v>
      </c>
      <c r="E640" s="172">
        <v>0</v>
      </c>
    </row>
    <row r="641" spans="1:5" ht="15">
      <c r="A641" s="371" t="s">
        <v>1394</v>
      </c>
      <c r="B641" s="368" t="s">
        <v>209</v>
      </c>
      <c r="C641" s="368" t="s">
        <v>6350</v>
      </c>
      <c r="D641" t="s">
        <v>6351</v>
      </c>
      <c r="E641" s="172">
        <v>0</v>
      </c>
    </row>
    <row r="642" spans="1:5" ht="15">
      <c r="A642" s="371" t="s">
        <v>1394</v>
      </c>
      <c r="B642" s="368" t="s">
        <v>209</v>
      </c>
      <c r="C642" s="368" t="s">
        <v>6352</v>
      </c>
      <c r="D642" t="s">
        <v>6353</v>
      </c>
      <c r="E642" s="172">
        <v>0</v>
      </c>
    </row>
    <row r="643" spans="1:5" ht="15">
      <c r="A643" s="371" t="s">
        <v>1394</v>
      </c>
      <c r="B643" s="368" t="s">
        <v>209</v>
      </c>
      <c r="C643" s="368" t="s">
        <v>6354</v>
      </c>
      <c r="D643" t="s">
        <v>6355</v>
      </c>
      <c r="E643" s="172">
        <v>0</v>
      </c>
    </row>
    <row r="644" spans="1:5" ht="15">
      <c r="A644" s="371" t="s">
        <v>1394</v>
      </c>
      <c r="B644" s="368" t="s">
        <v>209</v>
      </c>
      <c r="C644" s="368" t="s">
        <v>6356</v>
      </c>
      <c r="D644" t="s">
        <v>6357</v>
      </c>
      <c r="E644" s="172">
        <v>0</v>
      </c>
    </row>
    <row r="645" spans="1:5" ht="15">
      <c r="A645" s="371" t="s">
        <v>1394</v>
      </c>
      <c r="B645" s="368" t="s">
        <v>209</v>
      </c>
      <c r="C645" s="368" t="s">
        <v>6358</v>
      </c>
      <c r="D645" t="s">
        <v>6359</v>
      </c>
      <c r="E645" s="172">
        <v>0</v>
      </c>
    </row>
    <row r="646" spans="1:5" ht="15">
      <c r="A646" s="371" t="s">
        <v>1394</v>
      </c>
      <c r="B646" s="368" t="s">
        <v>209</v>
      </c>
      <c r="C646" s="368" t="s">
        <v>6360</v>
      </c>
      <c r="D646" t="s">
        <v>6361</v>
      </c>
      <c r="E646" s="172">
        <v>0</v>
      </c>
    </row>
    <row r="647" spans="1:5" ht="15">
      <c r="A647" s="371" t="s">
        <v>1394</v>
      </c>
      <c r="B647" s="368" t="s">
        <v>209</v>
      </c>
      <c r="C647" s="368" t="s">
        <v>6362</v>
      </c>
      <c r="D647" t="s">
        <v>6363</v>
      </c>
      <c r="E647" s="172">
        <v>0</v>
      </c>
    </row>
    <row r="648" spans="1:5" ht="15">
      <c r="A648" s="371" t="s">
        <v>1394</v>
      </c>
      <c r="B648" s="368" t="s">
        <v>209</v>
      </c>
      <c r="C648" s="368" t="s">
        <v>6364</v>
      </c>
      <c r="D648" t="s">
        <v>6363</v>
      </c>
      <c r="E648" s="172">
        <v>0</v>
      </c>
    </row>
    <row r="649" spans="1:5" ht="15">
      <c r="A649" s="371" t="s">
        <v>1394</v>
      </c>
      <c r="B649" s="368" t="s">
        <v>209</v>
      </c>
      <c r="C649" s="368" t="s">
        <v>6365</v>
      </c>
      <c r="D649" t="s">
        <v>6363</v>
      </c>
      <c r="E649" s="172">
        <v>0</v>
      </c>
    </row>
    <row r="650" spans="1:5" ht="15">
      <c r="A650" s="371" t="s">
        <v>1394</v>
      </c>
      <c r="B650" s="368" t="s">
        <v>209</v>
      </c>
      <c r="C650" s="368" t="s">
        <v>6366</v>
      </c>
      <c r="D650" t="s">
        <v>6363</v>
      </c>
      <c r="E650" s="172">
        <v>0</v>
      </c>
    </row>
    <row r="651" spans="1:5" ht="15">
      <c r="A651" s="371" t="s">
        <v>1394</v>
      </c>
      <c r="B651" s="368" t="s">
        <v>209</v>
      </c>
      <c r="C651" s="368" t="s">
        <v>6367</v>
      </c>
      <c r="D651" t="s">
        <v>6368</v>
      </c>
      <c r="E651" s="172">
        <v>0</v>
      </c>
    </row>
    <row r="652" spans="1:5" ht="15">
      <c r="A652" s="371" t="s">
        <v>1394</v>
      </c>
      <c r="B652" s="368" t="s">
        <v>209</v>
      </c>
      <c r="C652" s="368" t="s">
        <v>6369</v>
      </c>
      <c r="D652" t="s">
        <v>6368</v>
      </c>
      <c r="E652" s="172">
        <v>0</v>
      </c>
    </row>
    <row r="653" spans="1:5" ht="15">
      <c r="A653" s="371" t="s">
        <v>1394</v>
      </c>
      <c r="B653" s="368" t="s">
        <v>209</v>
      </c>
      <c r="C653" s="368" t="s">
        <v>6370</v>
      </c>
      <c r="D653" t="s">
        <v>6371</v>
      </c>
      <c r="E653" s="172">
        <v>0</v>
      </c>
    </row>
    <row r="654" spans="1:5" ht="15">
      <c r="A654" s="371" t="s">
        <v>1394</v>
      </c>
      <c r="B654" s="368" t="s">
        <v>209</v>
      </c>
      <c r="C654" s="368" t="s">
        <v>6372</v>
      </c>
      <c r="D654" t="s">
        <v>6373</v>
      </c>
      <c r="E654" s="172">
        <v>0</v>
      </c>
    </row>
    <row r="655" spans="1:5" ht="15">
      <c r="A655" s="371" t="s">
        <v>1394</v>
      </c>
      <c r="B655" s="368" t="s">
        <v>209</v>
      </c>
      <c r="C655" s="368" t="s">
        <v>6374</v>
      </c>
      <c r="D655" t="s">
        <v>6375</v>
      </c>
      <c r="E655" s="172">
        <v>0</v>
      </c>
    </row>
    <row r="656" spans="1:5" ht="15">
      <c r="A656" s="371" t="s">
        <v>1394</v>
      </c>
      <c r="B656" s="368" t="s">
        <v>209</v>
      </c>
      <c r="C656" s="368" t="s">
        <v>6376</v>
      </c>
      <c r="D656" t="s">
        <v>6375</v>
      </c>
      <c r="E656" s="172">
        <v>0</v>
      </c>
    </row>
    <row r="657" spans="1:5" ht="15">
      <c r="A657" s="371" t="s">
        <v>1394</v>
      </c>
      <c r="B657" s="368" t="s">
        <v>209</v>
      </c>
      <c r="C657" s="368" t="s">
        <v>6377</v>
      </c>
      <c r="D657" t="s">
        <v>6378</v>
      </c>
      <c r="E657" s="172">
        <v>0</v>
      </c>
    </row>
    <row r="658" spans="1:5" ht="15">
      <c r="A658" s="371" t="s">
        <v>1394</v>
      </c>
      <c r="B658" s="368" t="s">
        <v>209</v>
      </c>
      <c r="C658" s="368" t="s">
        <v>1440</v>
      </c>
      <c r="D658" t="s">
        <v>1441</v>
      </c>
      <c r="E658" s="172">
        <v>17964.38</v>
      </c>
    </row>
    <row r="659" spans="1:5" ht="15">
      <c r="A659" s="371" t="s">
        <v>1394</v>
      </c>
      <c r="B659" s="368" t="s">
        <v>209</v>
      </c>
      <c r="C659" s="368" t="s">
        <v>6379</v>
      </c>
      <c r="D659" t="s">
        <v>6380</v>
      </c>
      <c r="E659" s="172">
        <v>0</v>
      </c>
    </row>
    <row r="660" spans="1:5" ht="15">
      <c r="A660" s="371" t="s">
        <v>1394</v>
      </c>
      <c r="B660" s="368" t="s">
        <v>209</v>
      </c>
      <c r="C660" s="368" t="s">
        <v>6381</v>
      </c>
      <c r="D660" t="s">
        <v>6382</v>
      </c>
      <c r="E660" s="172">
        <v>0</v>
      </c>
    </row>
    <row r="661" spans="1:5" ht="15">
      <c r="A661" s="371" t="s">
        <v>1394</v>
      </c>
      <c r="B661" s="368" t="s">
        <v>209</v>
      </c>
      <c r="C661" s="368" t="s">
        <v>6383</v>
      </c>
      <c r="D661" t="s">
        <v>6384</v>
      </c>
      <c r="E661" s="172">
        <v>0</v>
      </c>
    </row>
    <row r="662" spans="1:5" ht="15">
      <c r="A662" s="371" t="s">
        <v>1394</v>
      </c>
      <c r="B662" s="368" t="s">
        <v>209</v>
      </c>
      <c r="C662" s="368" t="s">
        <v>1442</v>
      </c>
      <c r="D662" t="s">
        <v>1443</v>
      </c>
      <c r="E662" s="172">
        <v>112278.18000000002</v>
      </c>
    </row>
    <row r="663" spans="1:5" ht="15">
      <c r="A663" s="371" t="s">
        <v>1394</v>
      </c>
      <c r="B663" s="368" t="s">
        <v>209</v>
      </c>
      <c r="C663" s="368" t="s">
        <v>1444</v>
      </c>
      <c r="D663" t="s">
        <v>1445</v>
      </c>
      <c r="E663" s="172">
        <v>26946.410000000003</v>
      </c>
    </row>
    <row r="664" spans="1:5" ht="15">
      <c r="A664" s="371" t="s">
        <v>1394</v>
      </c>
      <c r="B664" s="368" t="s">
        <v>209</v>
      </c>
      <c r="C664" s="368" t="s">
        <v>1446</v>
      </c>
      <c r="D664" t="s">
        <v>1447</v>
      </c>
      <c r="E664" s="172">
        <v>22455.82</v>
      </c>
    </row>
    <row r="665" spans="1:5" ht="15">
      <c r="A665" s="371" t="s">
        <v>1394</v>
      </c>
      <c r="B665" s="368" t="s">
        <v>209</v>
      </c>
      <c r="C665" s="368" t="s">
        <v>6385</v>
      </c>
      <c r="D665" t="s">
        <v>6386</v>
      </c>
      <c r="E665" s="172">
        <v>0</v>
      </c>
    </row>
    <row r="666" spans="1:5" ht="15">
      <c r="A666" s="371" t="s">
        <v>1394</v>
      </c>
      <c r="B666" s="368" t="s">
        <v>209</v>
      </c>
      <c r="C666" s="368" t="s">
        <v>6387</v>
      </c>
      <c r="D666" t="s">
        <v>6388</v>
      </c>
      <c r="E666" s="172">
        <v>0</v>
      </c>
    </row>
    <row r="667" spans="1:5" ht="15">
      <c r="A667" s="371" t="s">
        <v>1394</v>
      </c>
      <c r="B667" s="368" t="s">
        <v>209</v>
      </c>
      <c r="C667" s="368" t="s">
        <v>6389</v>
      </c>
      <c r="D667" t="s">
        <v>6390</v>
      </c>
      <c r="E667" s="172">
        <v>0</v>
      </c>
    </row>
    <row r="668" spans="1:5" ht="15">
      <c r="A668" s="371" t="s">
        <v>1394</v>
      </c>
      <c r="B668" s="368" t="s">
        <v>209</v>
      </c>
      <c r="C668" s="368" t="s">
        <v>6391</v>
      </c>
      <c r="D668" t="s">
        <v>6392</v>
      </c>
      <c r="E668" s="172">
        <v>0</v>
      </c>
    </row>
    <row r="669" spans="1:5" ht="15">
      <c r="A669" s="371" t="s">
        <v>1394</v>
      </c>
      <c r="B669" s="368" t="s">
        <v>209</v>
      </c>
      <c r="C669" s="368" t="s">
        <v>6393</v>
      </c>
      <c r="D669" t="s">
        <v>6394</v>
      </c>
      <c r="E669" s="172">
        <v>0</v>
      </c>
    </row>
    <row r="670" spans="1:5" ht="15">
      <c r="A670" s="371" t="s">
        <v>1394</v>
      </c>
      <c r="B670" s="368" t="s">
        <v>209</v>
      </c>
      <c r="C670" s="368" t="s">
        <v>6395</v>
      </c>
      <c r="D670" t="s">
        <v>6396</v>
      </c>
      <c r="E670" s="172">
        <v>0</v>
      </c>
    </row>
    <row r="671" spans="1:5" ht="15">
      <c r="A671" s="371" t="s">
        <v>1394</v>
      </c>
      <c r="B671" s="368" t="s">
        <v>209</v>
      </c>
      <c r="C671" s="368" t="s">
        <v>1448</v>
      </c>
      <c r="D671" t="s">
        <v>1447</v>
      </c>
      <c r="E671" s="172">
        <v>33683.5</v>
      </c>
    </row>
    <row r="672" spans="1:5" ht="15">
      <c r="A672" s="371" t="s">
        <v>1394</v>
      </c>
      <c r="B672" s="368" t="s">
        <v>209</v>
      </c>
      <c r="C672" s="368" t="s">
        <v>6397</v>
      </c>
      <c r="D672" t="s">
        <v>6388</v>
      </c>
      <c r="E672" s="172">
        <v>0</v>
      </c>
    </row>
    <row r="673" spans="1:5" ht="15">
      <c r="A673" s="371" t="s">
        <v>1394</v>
      </c>
      <c r="B673" s="368" t="s">
        <v>209</v>
      </c>
      <c r="C673" s="368" t="s">
        <v>6398</v>
      </c>
      <c r="D673" t="s">
        <v>6399</v>
      </c>
      <c r="E673" s="172">
        <v>0</v>
      </c>
    </row>
    <row r="674" spans="1:5" ht="15">
      <c r="A674" s="371" t="s">
        <v>1394</v>
      </c>
      <c r="B674" s="368" t="s">
        <v>209</v>
      </c>
      <c r="C674" s="368" t="s">
        <v>6400</v>
      </c>
      <c r="D674" t="s">
        <v>6401</v>
      </c>
      <c r="E674" s="172">
        <v>0</v>
      </c>
    </row>
    <row r="675" spans="1:5" ht="15">
      <c r="A675" s="371" t="s">
        <v>1394</v>
      </c>
      <c r="B675" s="368" t="s">
        <v>209</v>
      </c>
      <c r="C675" s="368" t="s">
        <v>6402</v>
      </c>
      <c r="D675" t="s">
        <v>6403</v>
      </c>
      <c r="E675" s="172">
        <v>0</v>
      </c>
    </row>
    <row r="676" spans="1:5" ht="15">
      <c r="A676" s="371" t="s">
        <v>1394</v>
      </c>
      <c r="B676" s="368" t="s">
        <v>209</v>
      </c>
      <c r="C676" s="368" t="s">
        <v>6404</v>
      </c>
      <c r="D676" t="s">
        <v>6405</v>
      </c>
      <c r="E676" s="172">
        <v>0</v>
      </c>
    </row>
    <row r="677" spans="1:5" ht="15">
      <c r="A677" s="371" t="s">
        <v>1394</v>
      </c>
      <c r="B677" s="368" t="s">
        <v>209</v>
      </c>
      <c r="C677" s="368" t="s">
        <v>1449</v>
      </c>
      <c r="D677" t="s">
        <v>1450</v>
      </c>
      <c r="E677" s="172">
        <v>53909.770000000004</v>
      </c>
    </row>
    <row r="678" spans="1:5" ht="15">
      <c r="A678" s="371" t="s">
        <v>1394</v>
      </c>
      <c r="B678" s="368" t="s">
        <v>209</v>
      </c>
      <c r="C678" s="368" t="s">
        <v>1451</v>
      </c>
      <c r="D678" t="s">
        <v>1450</v>
      </c>
      <c r="E678" s="172">
        <v>51836.81</v>
      </c>
    </row>
    <row r="679" spans="1:5" ht="15">
      <c r="A679" s="371" t="s">
        <v>1394</v>
      </c>
      <c r="B679" s="368" t="s">
        <v>209</v>
      </c>
      <c r="C679" s="368" t="s">
        <v>6406</v>
      </c>
      <c r="D679" t="s">
        <v>6407</v>
      </c>
      <c r="E679" s="172">
        <v>0</v>
      </c>
    </row>
    <row r="680" spans="1:5" ht="15">
      <c r="A680" s="371" t="s">
        <v>1394</v>
      </c>
      <c r="B680" s="368" t="s">
        <v>209</v>
      </c>
      <c r="C680" s="368" t="s">
        <v>6408</v>
      </c>
      <c r="D680" t="s">
        <v>6392</v>
      </c>
      <c r="E680" s="172">
        <v>0</v>
      </c>
    </row>
    <row r="681" spans="1:5" ht="15">
      <c r="A681" s="371" t="s">
        <v>1394</v>
      </c>
      <c r="B681" s="368" t="s">
        <v>209</v>
      </c>
      <c r="C681" s="368" t="s">
        <v>6409</v>
      </c>
      <c r="D681" t="s">
        <v>6410</v>
      </c>
      <c r="E681" s="172">
        <v>0</v>
      </c>
    </row>
    <row r="682" spans="1:5" ht="15">
      <c r="A682" s="371" t="s">
        <v>1394</v>
      </c>
      <c r="B682" s="368" t="s">
        <v>209</v>
      </c>
      <c r="C682" s="368" t="s">
        <v>6411</v>
      </c>
      <c r="D682" t="s">
        <v>6412</v>
      </c>
      <c r="E682" s="172">
        <v>0</v>
      </c>
    </row>
    <row r="683" spans="1:5" ht="15">
      <c r="A683" s="371" t="s">
        <v>1394</v>
      </c>
      <c r="B683" s="368" t="s">
        <v>209</v>
      </c>
      <c r="C683" s="368" t="s">
        <v>6413</v>
      </c>
      <c r="D683" t="s">
        <v>6414</v>
      </c>
      <c r="E683" s="172">
        <v>0</v>
      </c>
    </row>
    <row r="684" spans="1:5" ht="15">
      <c r="A684" s="371" t="s">
        <v>1394</v>
      </c>
      <c r="B684" s="368" t="s">
        <v>209</v>
      </c>
      <c r="C684" s="368" t="s">
        <v>6415</v>
      </c>
      <c r="D684" t="s">
        <v>6399</v>
      </c>
      <c r="E684" s="172">
        <v>0</v>
      </c>
    </row>
    <row r="685" spans="1:5" ht="15">
      <c r="A685" s="371" t="s">
        <v>1394</v>
      </c>
      <c r="B685" s="368" t="s">
        <v>209</v>
      </c>
      <c r="C685" s="368" t="s">
        <v>6416</v>
      </c>
      <c r="D685" t="s">
        <v>6417</v>
      </c>
      <c r="E685" s="172">
        <v>0</v>
      </c>
    </row>
    <row r="686" spans="1:5" ht="15">
      <c r="A686" s="371" t="s">
        <v>1394</v>
      </c>
      <c r="B686" s="368" t="s">
        <v>209</v>
      </c>
      <c r="C686" s="368" t="s">
        <v>6418</v>
      </c>
      <c r="D686" t="s">
        <v>6419</v>
      </c>
      <c r="E686" s="172">
        <v>0</v>
      </c>
    </row>
    <row r="687" spans="1:5" ht="15">
      <c r="A687" s="371" t="s">
        <v>1394</v>
      </c>
      <c r="B687" s="368" t="s">
        <v>209</v>
      </c>
      <c r="C687" s="368" t="s">
        <v>6420</v>
      </c>
      <c r="D687" t="s">
        <v>6419</v>
      </c>
      <c r="E687" s="172">
        <v>0</v>
      </c>
    </row>
    <row r="688" spans="1:5" ht="15">
      <c r="A688" s="371" t="s">
        <v>1394</v>
      </c>
      <c r="B688" s="368" t="s">
        <v>209</v>
      </c>
      <c r="C688" s="368" t="s">
        <v>6421</v>
      </c>
      <c r="D688" t="s">
        <v>6419</v>
      </c>
      <c r="E688" s="172">
        <v>0</v>
      </c>
    </row>
    <row r="689" spans="1:5" ht="15">
      <c r="A689" s="371" t="s">
        <v>1394</v>
      </c>
      <c r="B689" s="368" t="s">
        <v>209</v>
      </c>
      <c r="C689" s="368" t="s">
        <v>6422</v>
      </c>
      <c r="D689" t="s">
        <v>6423</v>
      </c>
      <c r="E689" s="172">
        <v>0</v>
      </c>
    </row>
    <row r="690" spans="1:5" ht="15">
      <c r="A690" s="371" t="s">
        <v>1394</v>
      </c>
      <c r="B690" s="368" t="s">
        <v>209</v>
      </c>
      <c r="C690" s="368" t="s">
        <v>6424</v>
      </c>
      <c r="D690" t="s">
        <v>6425</v>
      </c>
      <c r="E690" s="172">
        <v>0</v>
      </c>
    </row>
    <row r="691" spans="1:5" ht="15">
      <c r="A691" s="371" t="s">
        <v>1394</v>
      </c>
      <c r="B691" s="368" t="s">
        <v>209</v>
      </c>
      <c r="C691" s="368" t="s">
        <v>6426</v>
      </c>
      <c r="D691" t="s">
        <v>6425</v>
      </c>
      <c r="E691" s="172">
        <v>0</v>
      </c>
    </row>
    <row r="692" spans="1:5" ht="15">
      <c r="A692" s="371" t="s">
        <v>1394</v>
      </c>
      <c r="B692" s="368" t="s">
        <v>209</v>
      </c>
      <c r="C692" s="368" t="s">
        <v>6427</v>
      </c>
      <c r="D692" t="s">
        <v>6428</v>
      </c>
      <c r="E692" s="172">
        <v>0</v>
      </c>
    </row>
    <row r="693" spans="1:5" ht="15">
      <c r="A693" s="371" t="s">
        <v>1394</v>
      </c>
      <c r="B693" s="368" t="s">
        <v>209</v>
      </c>
      <c r="C693" s="368" t="s">
        <v>6429</v>
      </c>
      <c r="D693" t="s">
        <v>6430</v>
      </c>
      <c r="E693" s="172">
        <v>0</v>
      </c>
    </row>
    <row r="694" spans="1:5" ht="15">
      <c r="A694" s="371" t="s">
        <v>1394</v>
      </c>
      <c r="B694" s="368" t="s">
        <v>209</v>
      </c>
      <c r="C694" s="368" t="s">
        <v>6431</v>
      </c>
      <c r="D694" t="s">
        <v>6432</v>
      </c>
      <c r="E694" s="172">
        <v>0</v>
      </c>
    </row>
    <row r="695" spans="1:5" ht="15">
      <c r="A695" s="371" t="s">
        <v>1394</v>
      </c>
      <c r="B695" s="368" t="s">
        <v>209</v>
      </c>
      <c r="C695" s="368" t="s">
        <v>6433</v>
      </c>
      <c r="D695" t="s">
        <v>6434</v>
      </c>
      <c r="E695" s="172">
        <v>0</v>
      </c>
    </row>
    <row r="696" spans="1:5" ht="15">
      <c r="A696" s="371" t="s">
        <v>1394</v>
      </c>
      <c r="B696" s="368" t="s">
        <v>209</v>
      </c>
      <c r="C696" s="368" t="s">
        <v>6435</v>
      </c>
      <c r="D696" t="s">
        <v>6436</v>
      </c>
      <c r="E696" s="172">
        <v>0</v>
      </c>
    </row>
    <row r="697" spans="1:5" ht="15">
      <c r="A697" s="371" t="s">
        <v>1394</v>
      </c>
      <c r="B697" s="368" t="s">
        <v>209</v>
      </c>
      <c r="C697" s="368" t="s">
        <v>6437</v>
      </c>
      <c r="D697" t="s">
        <v>6405</v>
      </c>
      <c r="E697" s="172">
        <v>0</v>
      </c>
    </row>
    <row r="698" spans="1:5" ht="15">
      <c r="A698" s="371" t="s">
        <v>1394</v>
      </c>
      <c r="B698" s="368" t="s">
        <v>209</v>
      </c>
      <c r="C698" s="368" t="s">
        <v>6438</v>
      </c>
      <c r="D698" t="s">
        <v>6439</v>
      </c>
      <c r="E698" s="172">
        <v>0</v>
      </c>
    </row>
    <row r="699" spans="1:5" ht="15">
      <c r="A699" s="371" t="s">
        <v>1394</v>
      </c>
      <c r="B699" s="368" t="s">
        <v>209</v>
      </c>
      <c r="C699" s="368" t="s">
        <v>1452</v>
      </c>
      <c r="D699" t="s">
        <v>1453</v>
      </c>
      <c r="E699" s="172">
        <v>10208.68</v>
      </c>
    </row>
    <row r="700" spans="1:5" ht="15">
      <c r="A700" s="371" t="s">
        <v>1394</v>
      </c>
      <c r="B700" s="368" t="s">
        <v>209</v>
      </c>
      <c r="C700" s="368" t="s">
        <v>6440</v>
      </c>
      <c r="D700" t="s">
        <v>6441</v>
      </c>
      <c r="E700" s="172">
        <v>0</v>
      </c>
    </row>
    <row r="701" spans="1:5" ht="15">
      <c r="A701" s="371" t="s">
        <v>1394</v>
      </c>
      <c r="B701" s="368" t="s">
        <v>209</v>
      </c>
      <c r="C701" s="368" t="s">
        <v>6442</v>
      </c>
      <c r="D701" t="s">
        <v>6443</v>
      </c>
      <c r="E701" s="172">
        <v>0</v>
      </c>
    </row>
    <row r="702" spans="1:5" ht="15">
      <c r="A702" s="371" t="s">
        <v>1394</v>
      </c>
      <c r="B702" s="368" t="s">
        <v>209</v>
      </c>
      <c r="C702" s="368" t="s">
        <v>6444</v>
      </c>
      <c r="D702" t="s">
        <v>6445</v>
      </c>
      <c r="E702" s="172">
        <v>0</v>
      </c>
    </row>
    <row r="703" spans="1:5" ht="15">
      <c r="A703" s="371" t="s">
        <v>1394</v>
      </c>
      <c r="B703" s="368" t="s">
        <v>209</v>
      </c>
      <c r="C703" s="368" t="s">
        <v>6446</v>
      </c>
      <c r="D703" t="s">
        <v>6384</v>
      </c>
      <c r="E703" s="172">
        <v>0</v>
      </c>
    </row>
    <row r="704" spans="1:5" ht="15">
      <c r="A704" s="371" t="s">
        <v>1394</v>
      </c>
      <c r="B704" s="368" t="s">
        <v>209</v>
      </c>
      <c r="C704" s="368" t="s">
        <v>6447</v>
      </c>
      <c r="D704" t="s">
        <v>6384</v>
      </c>
      <c r="E704" s="172">
        <v>0</v>
      </c>
    </row>
    <row r="705" spans="1:5" ht="15">
      <c r="A705" s="371" t="s">
        <v>1394</v>
      </c>
      <c r="B705" s="368" t="s">
        <v>209</v>
      </c>
      <c r="C705" s="368" t="s">
        <v>6448</v>
      </c>
      <c r="D705" t="s">
        <v>6449</v>
      </c>
      <c r="E705" s="172">
        <v>0</v>
      </c>
    </row>
    <row r="706" spans="1:5" ht="15">
      <c r="A706" s="371" t="s">
        <v>1394</v>
      </c>
      <c r="B706" s="368" t="s">
        <v>209</v>
      </c>
      <c r="C706" s="368" t="s">
        <v>6450</v>
      </c>
      <c r="D706" t="s">
        <v>6414</v>
      </c>
      <c r="E706" s="172">
        <v>0</v>
      </c>
    </row>
    <row r="707" spans="1:5" ht="15">
      <c r="A707" s="371" t="s">
        <v>1394</v>
      </c>
      <c r="B707" s="368" t="s">
        <v>209</v>
      </c>
      <c r="C707" s="368" t="s">
        <v>6451</v>
      </c>
      <c r="D707" t="s">
        <v>6388</v>
      </c>
      <c r="E707" s="172">
        <v>0</v>
      </c>
    </row>
    <row r="708" spans="1:5" ht="15">
      <c r="A708" s="371" t="s">
        <v>1394</v>
      </c>
      <c r="B708" s="368" t="s">
        <v>209</v>
      </c>
      <c r="C708" s="368" t="s">
        <v>1454</v>
      </c>
      <c r="D708" t="s">
        <v>1453</v>
      </c>
      <c r="E708" s="172">
        <v>8166.9200000000019</v>
      </c>
    </row>
    <row r="709" spans="1:5" ht="15">
      <c r="A709" s="371" t="s">
        <v>1394</v>
      </c>
      <c r="B709" s="368" t="s">
        <v>209</v>
      </c>
      <c r="C709" s="368" t="s">
        <v>6452</v>
      </c>
      <c r="D709" t="s">
        <v>6453</v>
      </c>
      <c r="E709" s="172">
        <v>0</v>
      </c>
    </row>
    <row r="710" spans="1:5" ht="15">
      <c r="A710" s="371" t="s">
        <v>1394</v>
      </c>
      <c r="B710" s="368" t="s">
        <v>209</v>
      </c>
      <c r="C710" s="368" t="s">
        <v>6454</v>
      </c>
      <c r="D710" t="s">
        <v>6453</v>
      </c>
      <c r="E710" s="172">
        <v>0</v>
      </c>
    </row>
    <row r="711" spans="1:5" ht="15">
      <c r="A711" s="371" t="s">
        <v>1394</v>
      </c>
      <c r="B711" s="368" t="s">
        <v>209</v>
      </c>
      <c r="C711" s="368" t="s">
        <v>6455</v>
      </c>
      <c r="D711" t="s">
        <v>6453</v>
      </c>
      <c r="E711" s="172">
        <v>0</v>
      </c>
    </row>
    <row r="712" spans="1:5" ht="15">
      <c r="A712" s="371" t="s">
        <v>1394</v>
      </c>
      <c r="B712" s="368" t="s">
        <v>209</v>
      </c>
      <c r="C712" s="368" t="s">
        <v>6456</v>
      </c>
      <c r="D712" t="s">
        <v>6453</v>
      </c>
      <c r="E712" s="172">
        <v>0</v>
      </c>
    </row>
    <row r="713" spans="1:5" ht="15">
      <c r="A713" s="371" t="s">
        <v>1394</v>
      </c>
      <c r="B713" s="368" t="s">
        <v>209</v>
      </c>
      <c r="C713" s="368" t="s">
        <v>6457</v>
      </c>
      <c r="D713" t="s">
        <v>6458</v>
      </c>
      <c r="E713" s="172">
        <v>0</v>
      </c>
    </row>
    <row r="714" spans="1:5" ht="15">
      <c r="A714" s="371" t="s">
        <v>1394</v>
      </c>
      <c r="B714" s="368" t="s">
        <v>209</v>
      </c>
      <c r="C714" s="368" t="s">
        <v>6459</v>
      </c>
      <c r="D714" t="s">
        <v>6458</v>
      </c>
      <c r="E714" s="172">
        <v>0</v>
      </c>
    </row>
    <row r="715" spans="1:5" ht="15">
      <c r="A715" s="371" t="s">
        <v>1394</v>
      </c>
      <c r="B715" s="368" t="s">
        <v>209</v>
      </c>
      <c r="C715" s="368" t="s">
        <v>6460</v>
      </c>
      <c r="D715" t="s">
        <v>6458</v>
      </c>
      <c r="E715" s="172">
        <v>0</v>
      </c>
    </row>
    <row r="716" spans="1:5" ht="15">
      <c r="A716" s="371" t="s">
        <v>1394</v>
      </c>
      <c r="B716" s="368" t="s">
        <v>209</v>
      </c>
      <c r="C716" s="368" t="s">
        <v>6461</v>
      </c>
      <c r="D716" t="s">
        <v>6458</v>
      </c>
      <c r="E716" s="172">
        <v>0</v>
      </c>
    </row>
    <row r="717" spans="1:5" ht="15">
      <c r="A717" s="371" t="s">
        <v>1394</v>
      </c>
      <c r="B717" s="368" t="s">
        <v>209</v>
      </c>
      <c r="C717" s="368" t="s">
        <v>6462</v>
      </c>
      <c r="D717" t="s">
        <v>6458</v>
      </c>
      <c r="E717" s="172">
        <v>0</v>
      </c>
    </row>
    <row r="718" spans="1:5" ht="15">
      <c r="A718" s="371" t="s">
        <v>1394</v>
      </c>
      <c r="B718" s="368" t="s">
        <v>209</v>
      </c>
      <c r="C718" s="368" t="s">
        <v>6463</v>
      </c>
      <c r="D718" t="s">
        <v>6464</v>
      </c>
      <c r="E718" s="172">
        <v>0</v>
      </c>
    </row>
    <row r="719" spans="1:5" ht="15">
      <c r="A719" s="371" t="s">
        <v>1394</v>
      </c>
      <c r="B719" s="368" t="s">
        <v>209</v>
      </c>
      <c r="C719" s="368" t="s">
        <v>6465</v>
      </c>
      <c r="D719" t="s">
        <v>6464</v>
      </c>
      <c r="E719" s="172">
        <v>0</v>
      </c>
    </row>
    <row r="720" spans="1:5" ht="15">
      <c r="A720" s="371" t="s">
        <v>1394</v>
      </c>
      <c r="B720" s="368" t="s">
        <v>209</v>
      </c>
      <c r="C720" s="368" t="s">
        <v>6466</v>
      </c>
      <c r="D720" t="s">
        <v>6464</v>
      </c>
      <c r="E720" s="172">
        <v>0</v>
      </c>
    </row>
    <row r="721" spans="1:5" ht="15">
      <c r="A721" s="371" t="s">
        <v>1394</v>
      </c>
      <c r="B721" s="368" t="s">
        <v>209</v>
      </c>
      <c r="C721" s="368" t="s">
        <v>6467</v>
      </c>
      <c r="D721" t="s">
        <v>6464</v>
      </c>
      <c r="E721" s="172">
        <v>0</v>
      </c>
    </row>
    <row r="722" spans="1:5" ht="15">
      <c r="A722" s="371" t="s">
        <v>1394</v>
      </c>
      <c r="B722" s="368" t="s">
        <v>209</v>
      </c>
      <c r="C722" s="368" t="s">
        <v>6468</v>
      </c>
      <c r="D722" t="s">
        <v>6469</v>
      </c>
      <c r="E722" s="172">
        <v>0</v>
      </c>
    </row>
    <row r="723" spans="1:5" ht="15">
      <c r="A723" s="371" t="s">
        <v>1394</v>
      </c>
      <c r="B723" s="368" t="s">
        <v>209</v>
      </c>
      <c r="C723" s="368" t="s">
        <v>1455</v>
      </c>
      <c r="D723" t="s">
        <v>1456</v>
      </c>
      <c r="E723" s="172">
        <v>70717.23</v>
      </c>
    </row>
    <row r="724" spans="1:5" ht="15">
      <c r="A724" s="371" t="s">
        <v>1394</v>
      </c>
      <c r="B724" s="368" t="s">
        <v>209</v>
      </c>
      <c r="C724" s="368" t="s">
        <v>1457</v>
      </c>
      <c r="D724" t="s">
        <v>1456</v>
      </c>
      <c r="E724" s="172">
        <v>28810.639999999999</v>
      </c>
    </row>
    <row r="725" spans="1:5" ht="15">
      <c r="A725" s="371" t="s">
        <v>1394</v>
      </c>
      <c r="B725" s="368" t="s">
        <v>209</v>
      </c>
      <c r="C725" s="368" t="s">
        <v>6470</v>
      </c>
      <c r="D725" t="s">
        <v>6471</v>
      </c>
      <c r="E725" s="172">
        <v>0</v>
      </c>
    </row>
    <row r="726" spans="1:5" ht="15">
      <c r="A726" s="371" t="s">
        <v>1394</v>
      </c>
      <c r="B726" s="368" t="s">
        <v>209</v>
      </c>
      <c r="C726" s="368" t="s">
        <v>6472</v>
      </c>
      <c r="D726" t="s">
        <v>6471</v>
      </c>
      <c r="E726" s="172">
        <v>0</v>
      </c>
    </row>
    <row r="727" spans="1:5" ht="15">
      <c r="A727" s="371" t="s">
        <v>1394</v>
      </c>
      <c r="B727" s="368" t="s">
        <v>209</v>
      </c>
      <c r="C727" s="368" t="s">
        <v>6473</v>
      </c>
      <c r="D727" t="s">
        <v>6471</v>
      </c>
      <c r="E727" s="172">
        <v>0</v>
      </c>
    </row>
    <row r="728" spans="1:5" ht="15">
      <c r="A728" s="371" t="s">
        <v>1394</v>
      </c>
      <c r="B728" s="368" t="s">
        <v>209</v>
      </c>
      <c r="C728" s="368" t="s">
        <v>6474</v>
      </c>
      <c r="D728" t="s">
        <v>6471</v>
      </c>
      <c r="E728" s="172">
        <v>0</v>
      </c>
    </row>
    <row r="729" spans="1:5" ht="15">
      <c r="A729" s="371" t="s">
        <v>1394</v>
      </c>
      <c r="B729" s="368" t="s">
        <v>209</v>
      </c>
      <c r="C729" s="368" t="s">
        <v>6475</v>
      </c>
      <c r="D729" t="s">
        <v>6476</v>
      </c>
      <c r="E729" s="172">
        <v>0</v>
      </c>
    </row>
    <row r="730" spans="1:5" ht="15">
      <c r="A730" s="371" t="s">
        <v>1394</v>
      </c>
      <c r="B730" s="368" t="s">
        <v>209</v>
      </c>
      <c r="C730" s="368" t="s">
        <v>6477</v>
      </c>
      <c r="D730" t="s">
        <v>6478</v>
      </c>
      <c r="E730" s="172">
        <v>0</v>
      </c>
    </row>
    <row r="731" spans="1:5" ht="15">
      <c r="A731" s="371" t="s">
        <v>1394</v>
      </c>
      <c r="B731" s="368" t="s">
        <v>209</v>
      </c>
      <c r="C731" s="368" t="s">
        <v>6479</v>
      </c>
      <c r="D731" t="s">
        <v>6478</v>
      </c>
      <c r="E731" s="172">
        <v>0</v>
      </c>
    </row>
    <row r="732" spans="1:5" ht="15">
      <c r="A732" s="371" t="s">
        <v>1394</v>
      </c>
      <c r="B732" s="368" t="s">
        <v>209</v>
      </c>
      <c r="C732" s="368" t="s">
        <v>6480</v>
      </c>
      <c r="D732" t="s">
        <v>6478</v>
      </c>
      <c r="E732" s="172">
        <v>0</v>
      </c>
    </row>
    <row r="733" spans="1:5" ht="15">
      <c r="A733" s="371" t="s">
        <v>1394</v>
      </c>
      <c r="B733" s="368" t="s">
        <v>209</v>
      </c>
      <c r="C733" s="368" t="s">
        <v>6481</v>
      </c>
      <c r="D733" t="s">
        <v>6478</v>
      </c>
      <c r="E733" s="172">
        <v>0</v>
      </c>
    </row>
    <row r="734" spans="1:5" ht="15">
      <c r="A734" s="371" t="s">
        <v>1394</v>
      </c>
      <c r="B734" s="368" t="s">
        <v>209</v>
      </c>
      <c r="C734" s="368" t="s">
        <v>1458</v>
      </c>
      <c r="D734" t="s">
        <v>1459</v>
      </c>
      <c r="E734" s="172">
        <v>39648.78</v>
      </c>
    </row>
    <row r="735" spans="1:5" ht="15">
      <c r="A735" s="371" t="s">
        <v>1394</v>
      </c>
      <c r="B735" s="368" t="s">
        <v>209</v>
      </c>
      <c r="C735" s="368" t="s">
        <v>1460</v>
      </c>
      <c r="D735" t="s">
        <v>1461</v>
      </c>
      <c r="E735" s="172">
        <v>79297.510000000009</v>
      </c>
    </row>
    <row r="736" spans="1:5" ht="15">
      <c r="A736" s="371" t="s">
        <v>1394</v>
      </c>
      <c r="B736" s="368" t="s">
        <v>209</v>
      </c>
      <c r="C736" s="368" t="s">
        <v>6482</v>
      </c>
      <c r="D736" t="s">
        <v>6483</v>
      </c>
      <c r="E736" s="172">
        <v>0</v>
      </c>
    </row>
    <row r="737" spans="1:5" ht="15">
      <c r="A737" s="371" t="s">
        <v>1394</v>
      </c>
      <c r="B737" s="368" t="s">
        <v>209</v>
      </c>
      <c r="C737" s="368" t="s">
        <v>1462</v>
      </c>
      <c r="D737" t="s">
        <v>1463</v>
      </c>
      <c r="E737" s="172">
        <v>11083.800000000001</v>
      </c>
    </row>
    <row r="738" spans="1:5" ht="15">
      <c r="A738" s="371" t="s">
        <v>1394</v>
      </c>
      <c r="B738" s="368" t="s">
        <v>209</v>
      </c>
      <c r="C738" s="368" t="s">
        <v>1464</v>
      </c>
      <c r="D738" t="s">
        <v>1463</v>
      </c>
      <c r="E738" s="172">
        <v>4433.2299999999996</v>
      </c>
    </row>
    <row r="739" spans="1:5" ht="15">
      <c r="A739" s="371" t="s">
        <v>1394</v>
      </c>
      <c r="B739" s="368" t="s">
        <v>209</v>
      </c>
      <c r="C739" s="368" t="s">
        <v>1465</v>
      </c>
      <c r="D739" t="s">
        <v>1466</v>
      </c>
      <c r="E739" s="172">
        <v>4433.2299999999996</v>
      </c>
    </row>
    <row r="740" spans="1:5" ht="15">
      <c r="A740" s="371" t="s">
        <v>1394</v>
      </c>
      <c r="B740" s="368" t="s">
        <v>209</v>
      </c>
      <c r="C740" s="368" t="s">
        <v>1467</v>
      </c>
      <c r="D740" t="s">
        <v>1463</v>
      </c>
      <c r="E740" s="172">
        <v>44860.790000000008</v>
      </c>
    </row>
    <row r="741" spans="1:5" ht="15">
      <c r="A741" s="371" t="s">
        <v>1394</v>
      </c>
      <c r="B741" s="368" t="s">
        <v>209</v>
      </c>
      <c r="C741" s="368" t="s">
        <v>1468</v>
      </c>
      <c r="D741" t="s">
        <v>1463</v>
      </c>
      <c r="E741" s="172">
        <v>35888.949999999997</v>
      </c>
    </row>
    <row r="742" spans="1:5" ht="15">
      <c r="A742" s="371" t="s">
        <v>1394</v>
      </c>
      <c r="B742" s="368" t="s">
        <v>209</v>
      </c>
      <c r="C742" s="368" t="s">
        <v>1469</v>
      </c>
      <c r="D742" t="s">
        <v>1463</v>
      </c>
      <c r="E742" s="172">
        <v>26916.28</v>
      </c>
    </row>
    <row r="743" spans="1:5" ht="15">
      <c r="A743" s="371" t="s">
        <v>1394</v>
      </c>
      <c r="B743" s="368" t="s">
        <v>209</v>
      </c>
      <c r="C743" s="368" t="s">
        <v>6484</v>
      </c>
      <c r="D743" t="s">
        <v>6485</v>
      </c>
      <c r="E743" s="172">
        <v>0</v>
      </c>
    </row>
    <row r="744" spans="1:5" ht="15">
      <c r="A744" s="371" t="s">
        <v>1394</v>
      </c>
      <c r="B744" s="368" t="s">
        <v>209</v>
      </c>
      <c r="C744" s="368" t="s">
        <v>6486</v>
      </c>
      <c r="D744" t="s">
        <v>6487</v>
      </c>
      <c r="E744" s="172">
        <v>0</v>
      </c>
    </row>
    <row r="745" spans="1:5" ht="15">
      <c r="A745" s="371" t="s">
        <v>1394</v>
      </c>
      <c r="B745" s="368" t="s">
        <v>209</v>
      </c>
      <c r="C745" s="368" t="s">
        <v>6488</v>
      </c>
      <c r="D745" t="s">
        <v>6489</v>
      </c>
      <c r="E745" s="172">
        <v>0</v>
      </c>
    </row>
    <row r="746" spans="1:5" ht="15">
      <c r="A746" s="371" t="s">
        <v>1394</v>
      </c>
      <c r="B746" s="368" t="s">
        <v>209</v>
      </c>
      <c r="C746" s="368" t="s">
        <v>1470</v>
      </c>
      <c r="D746" t="s">
        <v>1471</v>
      </c>
      <c r="E746" s="172">
        <v>334292.17000000004</v>
      </c>
    </row>
    <row r="747" spans="1:5" ht="15">
      <c r="A747" s="371" t="s">
        <v>1394</v>
      </c>
      <c r="B747" s="368" t="s">
        <v>209</v>
      </c>
      <c r="C747" s="368" t="s">
        <v>6490</v>
      </c>
      <c r="D747" t="s">
        <v>6491</v>
      </c>
      <c r="E747" s="172">
        <v>0</v>
      </c>
    </row>
    <row r="748" spans="1:5" ht="15">
      <c r="A748" s="371" t="s">
        <v>1394</v>
      </c>
      <c r="B748" s="368" t="s">
        <v>209</v>
      </c>
      <c r="C748" s="368" t="s">
        <v>6492</v>
      </c>
      <c r="D748" t="s">
        <v>6493</v>
      </c>
      <c r="E748" s="172">
        <v>0</v>
      </c>
    </row>
    <row r="749" spans="1:5" ht="15">
      <c r="A749" s="371" t="s">
        <v>1394</v>
      </c>
      <c r="B749" s="368" t="s">
        <v>209</v>
      </c>
      <c r="C749" s="368" t="s">
        <v>6494</v>
      </c>
      <c r="D749" t="s">
        <v>6495</v>
      </c>
      <c r="E749" s="172">
        <v>0</v>
      </c>
    </row>
    <row r="750" spans="1:5" ht="15">
      <c r="A750" s="371" t="s">
        <v>1394</v>
      </c>
      <c r="B750" s="368" t="s">
        <v>209</v>
      </c>
      <c r="C750" s="368" t="s">
        <v>6496</v>
      </c>
      <c r="D750" t="s">
        <v>6497</v>
      </c>
      <c r="E750" s="172">
        <v>0</v>
      </c>
    </row>
    <row r="751" spans="1:5" ht="15">
      <c r="A751" s="371" t="s">
        <v>1394</v>
      </c>
      <c r="B751" s="368" t="s">
        <v>209</v>
      </c>
      <c r="C751" s="368" t="s">
        <v>6498</v>
      </c>
      <c r="D751" t="s">
        <v>6499</v>
      </c>
      <c r="E751" s="172">
        <v>0</v>
      </c>
    </row>
    <row r="752" spans="1:5" ht="15">
      <c r="A752" s="371" t="s">
        <v>1394</v>
      </c>
      <c r="B752" s="368" t="s">
        <v>209</v>
      </c>
      <c r="C752" s="368" t="s">
        <v>6500</v>
      </c>
      <c r="D752" t="s">
        <v>6501</v>
      </c>
      <c r="E752" s="172">
        <v>0</v>
      </c>
    </row>
    <row r="753" spans="1:5" ht="15">
      <c r="A753" s="371" t="s">
        <v>1394</v>
      </c>
      <c r="B753" s="368" t="s">
        <v>209</v>
      </c>
      <c r="C753" s="368" t="s">
        <v>1472</v>
      </c>
      <c r="D753" t="s">
        <v>1473</v>
      </c>
      <c r="E753" s="172">
        <v>1600155.19</v>
      </c>
    </row>
    <row r="754" spans="1:5" ht="15">
      <c r="A754" s="371" t="s">
        <v>1394</v>
      </c>
      <c r="B754" s="368" t="s">
        <v>209</v>
      </c>
      <c r="C754" s="368" t="s">
        <v>6502</v>
      </c>
      <c r="D754" t="s">
        <v>6503</v>
      </c>
      <c r="E754" s="172">
        <v>0</v>
      </c>
    </row>
    <row r="755" spans="1:5" ht="15">
      <c r="A755" s="371" t="s">
        <v>1394</v>
      </c>
      <c r="B755" s="368" t="s">
        <v>209</v>
      </c>
      <c r="C755" s="368" t="s">
        <v>6504</v>
      </c>
      <c r="D755" t="s">
        <v>6505</v>
      </c>
      <c r="E755" s="172">
        <v>0</v>
      </c>
    </row>
    <row r="756" spans="1:5" ht="15">
      <c r="A756" s="371" t="s">
        <v>1394</v>
      </c>
      <c r="B756" s="368" t="s">
        <v>209</v>
      </c>
      <c r="C756" s="368" t="s">
        <v>6506</v>
      </c>
      <c r="D756" t="s">
        <v>6507</v>
      </c>
      <c r="E756" s="172">
        <v>0</v>
      </c>
    </row>
    <row r="757" spans="1:5" ht="15">
      <c r="A757" s="371" t="s">
        <v>1394</v>
      </c>
      <c r="B757" s="368" t="s">
        <v>209</v>
      </c>
      <c r="C757" s="368" t="s">
        <v>6508</v>
      </c>
      <c r="D757" t="s">
        <v>6509</v>
      </c>
      <c r="E757" s="172">
        <v>0</v>
      </c>
    </row>
    <row r="758" spans="1:5" ht="15">
      <c r="A758" s="371" t="s">
        <v>1394</v>
      </c>
      <c r="B758" s="368" t="s">
        <v>209</v>
      </c>
      <c r="C758" s="368" t="s">
        <v>1474</v>
      </c>
      <c r="D758" t="s">
        <v>1475</v>
      </c>
      <c r="E758" s="172">
        <v>0</v>
      </c>
    </row>
    <row r="759" spans="1:5" ht="15">
      <c r="A759" s="371" t="s">
        <v>1394</v>
      </c>
      <c r="B759" s="368" t="s">
        <v>209</v>
      </c>
      <c r="C759" s="368" t="s">
        <v>1476</v>
      </c>
      <c r="D759" t="s">
        <v>1477</v>
      </c>
      <c r="E759" s="172">
        <v>1240853.1100000001</v>
      </c>
    </row>
    <row r="760" spans="1:5" ht="15">
      <c r="A760" s="371" t="s">
        <v>1394</v>
      </c>
      <c r="B760" s="368" t="s">
        <v>209</v>
      </c>
      <c r="C760" s="368" t="s">
        <v>1478</v>
      </c>
      <c r="D760" t="s">
        <v>1479</v>
      </c>
      <c r="E760" s="172">
        <v>1982582.98</v>
      </c>
    </row>
    <row r="761" spans="1:5" ht="15">
      <c r="A761" s="371" t="s">
        <v>1394</v>
      </c>
      <c r="B761" s="368" t="s">
        <v>209</v>
      </c>
      <c r="C761" s="368" t="s">
        <v>1480</v>
      </c>
      <c r="D761" t="s">
        <v>1481</v>
      </c>
      <c r="E761" s="172">
        <v>2096498.86</v>
      </c>
    </row>
    <row r="762" spans="1:5" ht="15">
      <c r="A762" s="371" t="s">
        <v>1394</v>
      </c>
      <c r="B762" s="368" t="s">
        <v>209</v>
      </c>
      <c r="C762" s="368" t="s">
        <v>1482</v>
      </c>
      <c r="D762" t="s">
        <v>1483</v>
      </c>
      <c r="E762" s="172">
        <v>439152.61</v>
      </c>
    </row>
    <row r="763" spans="1:5" ht="15">
      <c r="A763" s="371" t="s">
        <v>1394</v>
      </c>
      <c r="B763" s="368" t="s">
        <v>209</v>
      </c>
      <c r="C763" s="368" t="s">
        <v>1484</v>
      </c>
      <c r="D763" t="s">
        <v>1485</v>
      </c>
      <c r="E763" s="172">
        <v>3889430.55</v>
      </c>
    </row>
    <row r="764" spans="1:5" ht="15">
      <c r="A764" s="371" t="s">
        <v>1394</v>
      </c>
      <c r="B764" s="368" t="s">
        <v>209</v>
      </c>
      <c r="C764" s="368" t="s">
        <v>1486</v>
      </c>
      <c r="D764" t="s">
        <v>1487</v>
      </c>
      <c r="E764" s="172">
        <v>1075918.4099999999</v>
      </c>
    </row>
    <row r="765" spans="1:5" ht="15">
      <c r="A765" s="371" t="s">
        <v>1394</v>
      </c>
      <c r="B765" s="368" t="s">
        <v>209</v>
      </c>
      <c r="C765" s="368" t="s">
        <v>1488</v>
      </c>
      <c r="D765" t="s">
        <v>1489</v>
      </c>
      <c r="E765" s="172">
        <v>1795132.84</v>
      </c>
    </row>
    <row r="766" spans="1:5" ht="15">
      <c r="A766" s="371" t="s">
        <v>1394</v>
      </c>
      <c r="B766" s="368" t="s">
        <v>209</v>
      </c>
      <c r="C766" s="368" t="s">
        <v>1490</v>
      </c>
      <c r="D766" t="s">
        <v>1491</v>
      </c>
      <c r="E766" s="172">
        <v>1005414</v>
      </c>
    </row>
    <row r="767" spans="1:5" ht="15">
      <c r="A767" s="371" t="s">
        <v>1394</v>
      </c>
      <c r="B767" s="368" t="s">
        <v>209</v>
      </c>
      <c r="C767" s="368" t="s">
        <v>1492</v>
      </c>
      <c r="D767" t="s">
        <v>1493</v>
      </c>
      <c r="E767" s="172">
        <v>4900729.6399999997</v>
      </c>
    </row>
    <row r="768" spans="1:5" ht="15">
      <c r="A768" s="371" t="s">
        <v>1394</v>
      </c>
      <c r="B768" s="368" t="s">
        <v>209</v>
      </c>
      <c r="C768" s="368" t="s">
        <v>1494</v>
      </c>
      <c r="D768" t="s">
        <v>1495</v>
      </c>
      <c r="E768" s="172">
        <v>1908681.1</v>
      </c>
    </row>
    <row r="769" spans="1:5" ht="15">
      <c r="A769" s="371" t="s">
        <v>1394</v>
      </c>
      <c r="B769" s="368" t="s">
        <v>209</v>
      </c>
      <c r="C769" s="368" t="s">
        <v>2492</v>
      </c>
      <c r="D769" t="s">
        <v>2493</v>
      </c>
      <c r="E769" s="172">
        <v>1885618.32</v>
      </c>
    </row>
    <row r="770" spans="1:5" ht="15">
      <c r="A770" s="371" t="s">
        <v>1394</v>
      </c>
      <c r="B770" s="368" t="s">
        <v>209</v>
      </c>
      <c r="C770" s="368" t="s">
        <v>2494</v>
      </c>
      <c r="D770" t="s">
        <v>2495</v>
      </c>
      <c r="E770" s="172">
        <v>2466203.69</v>
      </c>
    </row>
    <row r="771" spans="1:5" ht="15">
      <c r="A771" s="371" t="s">
        <v>1394</v>
      </c>
      <c r="B771" s="368" t="s">
        <v>209</v>
      </c>
      <c r="C771" s="368" t="s">
        <v>3375</v>
      </c>
      <c r="D771" t="s">
        <v>3376</v>
      </c>
      <c r="E771" s="172">
        <v>1576575.43</v>
      </c>
    </row>
    <row r="772" spans="1:5" ht="15">
      <c r="A772" s="369" t="s">
        <v>1394</v>
      </c>
      <c r="B772" s="368" t="s">
        <v>209</v>
      </c>
      <c r="C772" s="368" t="s">
        <v>6510</v>
      </c>
      <c r="D772" t="s">
        <v>6511</v>
      </c>
      <c r="E772" s="172">
        <v>3081704.56</v>
      </c>
    </row>
    <row r="773" spans="1:5" ht="15">
      <c r="A773" s="369" t="s">
        <v>6512</v>
      </c>
      <c r="B773" s="368" t="s">
        <v>209</v>
      </c>
      <c r="C773" s="368" t="s">
        <v>6513</v>
      </c>
      <c r="D773" t="s">
        <v>6514</v>
      </c>
      <c r="E773" s="172">
        <v>0</v>
      </c>
    </row>
    <row r="774" spans="1:5" ht="15">
      <c r="A774" s="369" t="s">
        <v>6515</v>
      </c>
      <c r="B774" s="368" t="s">
        <v>6516</v>
      </c>
      <c r="C774" s="368" t="s">
        <v>6517</v>
      </c>
      <c r="D774" t="s">
        <v>6518</v>
      </c>
      <c r="E774" s="172">
        <v>0</v>
      </c>
    </row>
    <row r="775" spans="1:5" ht="15">
      <c r="A775" s="369" t="s">
        <v>6519</v>
      </c>
      <c r="B775" s="368" t="s">
        <v>6520</v>
      </c>
      <c r="C775" s="368" t="s">
        <v>6521</v>
      </c>
      <c r="D775" t="s">
        <v>6522</v>
      </c>
      <c r="E775" s="172">
        <v>0</v>
      </c>
    </row>
    <row r="776" spans="1:5" ht="15">
      <c r="A776" s="369" t="s">
        <v>6523</v>
      </c>
      <c r="B776" s="368" t="s">
        <v>6524</v>
      </c>
      <c r="C776" s="368" t="s">
        <v>6525</v>
      </c>
      <c r="D776" t="s">
        <v>6526</v>
      </c>
      <c r="E776" s="172">
        <v>0</v>
      </c>
    </row>
    <row r="777" spans="1:5" ht="15">
      <c r="A777" s="371" t="s">
        <v>1107</v>
      </c>
      <c r="B777" s="368" t="s">
        <v>209</v>
      </c>
      <c r="C777" s="368" t="s">
        <v>2583</v>
      </c>
      <c r="D777" t="s">
        <v>2584</v>
      </c>
      <c r="E777" s="172">
        <v>0</v>
      </c>
    </row>
    <row r="778" spans="1:5" ht="15">
      <c r="A778" s="371" t="s">
        <v>1107</v>
      </c>
      <c r="B778" s="368" t="s">
        <v>209</v>
      </c>
      <c r="C778" s="368" t="s">
        <v>6527</v>
      </c>
      <c r="D778" t="s">
        <v>6528</v>
      </c>
      <c r="E778" s="172">
        <v>0</v>
      </c>
    </row>
    <row r="779" spans="1:5" ht="15">
      <c r="A779" s="371" t="s">
        <v>1107</v>
      </c>
      <c r="B779" s="368" t="s">
        <v>209</v>
      </c>
      <c r="C779" s="368" t="s">
        <v>6529</v>
      </c>
      <c r="D779" t="s">
        <v>6530</v>
      </c>
      <c r="E779" s="172">
        <v>0</v>
      </c>
    </row>
    <row r="780" spans="1:5" ht="15">
      <c r="A780" s="371" t="s">
        <v>1107</v>
      </c>
      <c r="B780" s="368" t="s">
        <v>6531</v>
      </c>
      <c r="C780" s="368" t="s">
        <v>6527</v>
      </c>
      <c r="D780" t="s">
        <v>6528</v>
      </c>
      <c r="E780" s="172">
        <v>0</v>
      </c>
    </row>
    <row r="781" spans="1:5" ht="15">
      <c r="A781" s="371" t="s">
        <v>1107</v>
      </c>
      <c r="B781" s="368" t="s">
        <v>6532</v>
      </c>
      <c r="C781" s="368" t="s">
        <v>2583</v>
      </c>
      <c r="D781" t="s">
        <v>2584</v>
      </c>
      <c r="E781" s="172">
        <v>0</v>
      </c>
    </row>
    <row r="782" spans="1:5" ht="15">
      <c r="A782" s="371" t="s">
        <v>1107</v>
      </c>
      <c r="B782" s="368" t="s">
        <v>6533</v>
      </c>
      <c r="C782" s="368" t="s">
        <v>6534</v>
      </c>
      <c r="D782" t="s">
        <v>6535</v>
      </c>
      <c r="E782" s="172">
        <v>0</v>
      </c>
    </row>
    <row r="783" spans="1:5" ht="15">
      <c r="A783" s="371" t="s">
        <v>1107</v>
      </c>
      <c r="B783" s="368" t="s">
        <v>2178</v>
      </c>
      <c r="C783" s="368" t="s">
        <v>2583</v>
      </c>
      <c r="D783" t="s">
        <v>2584</v>
      </c>
      <c r="E783" s="172">
        <v>446017016.38</v>
      </c>
    </row>
    <row r="784" spans="1:5" ht="15">
      <c r="A784" s="371" t="s">
        <v>1107</v>
      </c>
      <c r="B784" s="368" t="s">
        <v>6536</v>
      </c>
      <c r="C784" s="368" t="s">
        <v>6527</v>
      </c>
      <c r="D784" t="s">
        <v>6528</v>
      </c>
      <c r="E784" s="172">
        <v>0</v>
      </c>
    </row>
    <row r="785" spans="1:5" ht="15">
      <c r="A785" s="371" t="s">
        <v>1107</v>
      </c>
      <c r="B785" s="368" t="s">
        <v>6537</v>
      </c>
      <c r="C785" s="368" t="s">
        <v>6529</v>
      </c>
      <c r="D785" t="s">
        <v>6530</v>
      </c>
      <c r="E785" s="172">
        <v>0</v>
      </c>
    </row>
    <row r="786" spans="1:5" ht="15">
      <c r="A786" s="371" t="s">
        <v>1107</v>
      </c>
      <c r="B786" s="368" t="s">
        <v>5263</v>
      </c>
      <c r="C786" s="368" t="s">
        <v>6538</v>
      </c>
      <c r="D786" t="s">
        <v>6539</v>
      </c>
      <c r="E786" s="172">
        <v>254759.2</v>
      </c>
    </row>
    <row r="787" spans="1:5" ht="15">
      <c r="A787" s="369" t="s">
        <v>1107</v>
      </c>
      <c r="B787" s="368" t="s">
        <v>5265</v>
      </c>
      <c r="C787" s="368" t="s">
        <v>6540</v>
      </c>
      <c r="D787" t="s">
        <v>6541</v>
      </c>
      <c r="E787" s="172">
        <v>82312.759999999995</v>
      </c>
    </row>
    <row r="788" spans="1:5" ht="15">
      <c r="A788" s="371" t="s">
        <v>1108</v>
      </c>
      <c r="B788" s="368" t="s">
        <v>209</v>
      </c>
      <c r="C788" s="368" t="s">
        <v>5667</v>
      </c>
      <c r="D788" t="s">
        <v>5668</v>
      </c>
      <c r="E788" s="172">
        <v>0</v>
      </c>
    </row>
    <row r="789" spans="1:5" ht="15">
      <c r="A789" s="371" t="s">
        <v>1108</v>
      </c>
      <c r="B789" s="368" t="s">
        <v>209</v>
      </c>
      <c r="C789" s="368" t="s">
        <v>5669</v>
      </c>
      <c r="D789" t="s">
        <v>5670</v>
      </c>
      <c r="E789" s="172">
        <v>0</v>
      </c>
    </row>
    <row r="790" spans="1:5" ht="15">
      <c r="A790" s="371" t="s">
        <v>1108</v>
      </c>
      <c r="B790" s="368" t="s">
        <v>209</v>
      </c>
      <c r="C790" s="368" t="s">
        <v>6542</v>
      </c>
      <c r="D790" t="s">
        <v>6543</v>
      </c>
      <c r="E790" s="172">
        <v>0</v>
      </c>
    </row>
    <row r="791" spans="1:5" ht="15">
      <c r="A791" s="371" t="s">
        <v>1108</v>
      </c>
      <c r="B791" s="368" t="s">
        <v>209</v>
      </c>
      <c r="C791" s="368" t="s">
        <v>2878</v>
      </c>
      <c r="D791" t="s">
        <v>2879</v>
      </c>
      <c r="E791" s="172">
        <v>0</v>
      </c>
    </row>
    <row r="792" spans="1:5" ht="15">
      <c r="A792" s="371" t="s">
        <v>1108</v>
      </c>
      <c r="B792" s="368" t="s">
        <v>209</v>
      </c>
      <c r="C792" s="368" t="s">
        <v>6544</v>
      </c>
      <c r="D792" t="s">
        <v>6545</v>
      </c>
      <c r="E792" s="172">
        <v>0</v>
      </c>
    </row>
    <row r="793" spans="1:5" ht="15">
      <c r="A793" s="371" t="s">
        <v>1108</v>
      </c>
      <c r="B793" s="368" t="s">
        <v>209</v>
      </c>
      <c r="C793" s="368" t="s">
        <v>2886</v>
      </c>
      <c r="D793" t="s">
        <v>2887</v>
      </c>
      <c r="E793" s="172">
        <v>0</v>
      </c>
    </row>
    <row r="794" spans="1:5" ht="15">
      <c r="A794" s="371" t="s">
        <v>1108</v>
      </c>
      <c r="B794" s="368" t="s">
        <v>209</v>
      </c>
      <c r="C794" s="368" t="s">
        <v>2888</v>
      </c>
      <c r="D794" t="s">
        <v>2889</v>
      </c>
      <c r="E794" s="172">
        <v>0</v>
      </c>
    </row>
    <row r="795" spans="1:5" ht="15">
      <c r="A795" s="371" t="s">
        <v>1108</v>
      </c>
      <c r="B795" s="368" t="s">
        <v>209</v>
      </c>
      <c r="C795" s="368" t="s">
        <v>2890</v>
      </c>
      <c r="D795" t="s">
        <v>2891</v>
      </c>
      <c r="E795" s="172">
        <v>0</v>
      </c>
    </row>
    <row r="796" spans="1:5" ht="15">
      <c r="A796" s="371" t="s">
        <v>1108</v>
      </c>
      <c r="B796" s="368" t="s">
        <v>209</v>
      </c>
      <c r="C796" s="368" t="s">
        <v>2892</v>
      </c>
      <c r="D796" t="s">
        <v>2893</v>
      </c>
      <c r="E796" s="172">
        <v>0</v>
      </c>
    </row>
    <row r="797" spans="1:5" ht="15">
      <c r="A797" s="371" t="s">
        <v>1108</v>
      </c>
      <c r="B797" s="368" t="s">
        <v>209</v>
      </c>
      <c r="C797" s="368" t="s">
        <v>6546</v>
      </c>
      <c r="D797" t="s">
        <v>6547</v>
      </c>
      <c r="E797" s="172">
        <v>0</v>
      </c>
    </row>
    <row r="798" spans="1:5" ht="15">
      <c r="A798" s="371" t="s">
        <v>1108</v>
      </c>
      <c r="B798" s="368" t="s">
        <v>209</v>
      </c>
      <c r="C798" s="368" t="s">
        <v>6548</v>
      </c>
      <c r="D798" t="s">
        <v>6549</v>
      </c>
      <c r="E798" s="172">
        <v>0</v>
      </c>
    </row>
    <row r="799" spans="1:5" ht="15">
      <c r="A799" s="371" t="s">
        <v>1108</v>
      </c>
      <c r="B799" s="368" t="s">
        <v>6550</v>
      </c>
      <c r="C799" s="368" t="s">
        <v>2585</v>
      </c>
      <c r="D799" t="s">
        <v>2586</v>
      </c>
      <c r="E799" s="172">
        <v>0</v>
      </c>
    </row>
    <row r="800" spans="1:5" ht="15">
      <c r="A800" s="371" t="s">
        <v>1108</v>
      </c>
      <c r="B800" s="368" t="s">
        <v>6551</v>
      </c>
      <c r="C800" s="368" t="s">
        <v>6552</v>
      </c>
      <c r="D800" t="s">
        <v>2875</v>
      </c>
      <c r="E800" s="172">
        <v>0</v>
      </c>
    </row>
    <row r="801" spans="1:5" ht="15">
      <c r="A801" s="371" t="s">
        <v>1108</v>
      </c>
      <c r="B801" s="368" t="s">
        <v>6553</v>
      </c>
      <c r="C801" s="368" t="s">
        <v>2587</v>
      </c>
      <c r="D801" t="s">
        <v>2588</v>
      </c>
      <c r="E801" s="172">
        <v>0</v>
      </c>
    </row>
    <row r="802" spans="1:5" ht="15">
      <c r="A802" s="371" t="s">
        <v>1108</v>
      </c>
      <c r="B802" s="368" t="s">
        <v>6554</v>
      </c>
      <c r="C802" s="368" t="s">
        <v>6555</v>
      </c>
      <c r="D802" t="s">
        <v>6556</v>
      </c>
      <c r="E802" s="172">
        <v>0</v>
      </c>
    </row>
    <row r="803" spans="1:5" ht="15">
      <c r="A803" s="371" t="s">
        <v>1108</v>
      </c>
      <c r="B803" s="368" t="s">
        <v>6554</v>
      </c>
      <c r="C803" s="368" t="s">
        <v>2876</v>
      </c>
      <c r="D803" t="s">
        <v>2877</v>
      </c>
      <c r="E803" s="172">
        <v>0</v>
      </c>
    </row>
    <row r="804" spans="1:5" ht="15">
      <c r="A804" s="371" t="s">
        <v>1108</v>
      </c>
      <c r="B804" s="368" t="s">
        <v>6557</v>
      </c>
      <c r="C804" s="368" t="s">
        <v>3423</v>
      </c>
      <c r="D804" t="s">
        <v>3424</v>
      </c>
      <c r="E804" s="172">
        <v>0</v>
      </c>
    </row>
    <row r="805" spans="1:5" ht="15">
      <c r="A805" s="371" t="s">
        <v>1108</v>
      </c>
      <c r="B805" s="368" t="s">
        <v>6558</v>
      </c>
      <c r="C805" s="368" t="s">
        <v>3426</v>
      </c>
      <c r="D805" t="s">
        <v>3427</v>
      </c>
      <c r="E805" s="172">
        <v>0</v>
      </c>
    </row>
    <row r="806" spans="1:5" ht="15">
      <c r="A806" s="371" t="s">
        <v>1108</v>
      </c>
      <c r="B806" s="368" t="s">
        <v>6559</v>
      </c>
      <c r="C806" s="368" t="s">
        <v>2590</v>
      </c>
      <c r="D806" t="s">
        <v>2591</v>
      </c>
      <c r="E806" s="172">
        <v>0</v>
      </c>
    </row>
    <row r="807" spans="1:5" ht="15">
      <c r="A807" s="371" t="s">
        <v>1108</v>
      </c>
      <c r="B807" s="368" t="s">
        <v>6560</v>
      </c>
      <c r="C807" s="368" t="s">
        <v>2592</v>
      </c>
      <c r="D807" t="s">
        <v>2593</v>
      </c>
      <c r="E807" s="172">
        <v>0</v>
      </c>
    </row>
    <row r="808" spans="1:5" ht="15">
      <c r="A808" s="371" t="s">
        <v>1108</v>
      </c>
      <c r="B808" s="368" t="s">
        <v>6560</v>
      </c>
      <c r="C808" s="368" t="s">
        <v>6561</v>
      </c>
      <c r="D808" t="s">
        <v>2593</v>
      </c>
      <c r="E808" s="172">
        <v>0</v>
      </c>
    </row>
    <row r="809" spans="1:5" ht="15">
      <c r="A809" s="371" t="s">
        <v>1108</v>
      </c>
      <c r="B809" s="368" t="s">
        <v>6562</v>
      </c>
      <c r="C809" s="368" t="s">
        <v>6563</v>
      </c>
      <c r="D809" t="s">
        <v>2881</v>
      </c>
      <c r="E809" s="172">
        <v>0</v>
      </c>
    </row>
    <row r="810" spans="1:5" ht="15">
      <c r="A810" s="371" t="s">
        <v>1108</v>
      </c>
      <c r="B810" s="368" t="s">
        <v>6564</v>
      </c>
      <c r="C810" s="368" t="s">
        <v>6565</v>
      </c>
      <c r="D810" t="s">
        <v>2883</v>
      </c>
      <c r="E810" s="172">
        <v>0</v>
      </c>
    </row>
    <row r="811" spans="1:5" ht="15">
      <c r="A811" s="371" t="s">
        <v>1108</v>
      </c>
      <c r="B811" s="368" t="s">
        <v>6566</v>
      </c>
      <c r="C811" s="368" t="s">
        <v>6567</v>
      </c>
      <c r="D811" t="s">
        <v>2885</v>
      </c>
      <c r="E811" s="172">
        <v>0</v>
      </c>
    </row>
    <row r="812" spans="1:5" ht="15">
      <c r="A812" s="371" t="s">
        <v>1108</v>
      </c>
      <c r="B812" s="368" t="s">
        <v>6568</v>
      </c>
      <c r="C812" s="368" t="s">
        <v>2598</v>
      </c>
      <c r="D812" t="s">
        <v>2599</v>
      </c>
      <c r="E812" s="172">
        <v>0</v>
      </c>
    </row>
    <row r="813" spans="1:5" ht="15">
      <c r="A813" s="371" t="s">
        <v>1108</v>
      </c>
      <c r="B813" s="368" t="s">
        <v>6569</v>
      </c>
      <c r="C813" s="368" t="s">
        <v>6570</v>
      </c>
      <c r="D813" t="s">
        <v>6571</v>
      </c>
      <c r="E813" s="172">
        <v>0</v>
      </c>
    </row>
    <row r="814" spans="1:5" ht="15">
      <c r="A814" s="371" t="s">
        <v>1108</v>
      </c>
      <c r="B814" s="368" t="s">
        <v>6572</v>
      </c>
      <c r="C814" s="368" t="s">
        <v>6573</v>
      </c>
      <c r="D814" t="s">
        <v>6574</v>
      </c>
      <c r="E814" s="172">
        <v>0</v>
      </c>
    </row>
    <row r="815" spans="1:5" ht="15">
      <c r="A815" s="371" t="s">
        <v>1108</v>
      </c>
      <c r="B815" s="368" t="s">
        <v>6575</v>
      </c>
      <c r="C815" s="368" t="s">
        <v>6542</v>
      </c>
      <c r="D815" t="s">
        <v>6543</v>
      </c>
      <c r="E815" s="172">
        <v>0</v>
      </c>
    </row>
    <row r="816" spans="1:5" ht="15">
      <c r="A816" s="371" t="s">
        <v>1108</v>
      </c>
      <c r="B816" s="368" t="s">
        <v>6576</v>
      </c>
      <c r="C816" s="368" t="s">
        <v>6577</v>
      </c>
      <c r="D816" t="s">
        <v>2879</v>
      </c>
      <c r="E816" s="172">
        <v>0</v>
      </c>
    </row>
    <row r="817" spans="1:5" ht="15">
      <c r="A817" s="371" t="s">
        <v>1108</v>
      </c>
      <c r="B817" s="368" t="s">
        <v>6576</v>
      </c>
      <c r="C817" s="368" t="s">
        <v>2878</v>
      </c>
      <c r="D817" t="s">
        <v>2879</v>
      </c>
      <c r="E817" s="172">
        <v>0</v>
      </c>
    </row>
    <row r="818" spans="1:5" ht="15">
      <c r="A818" s="371" t="s">
        <v>1108</v>
      </c>
      <c r="B818" s="368" t="s">
        <v>6578</v>
      </c>
      <c r="C818" s="368" t="s">
        <v>6544</v>
      </c>
      <c r="D818" t="s">
        <v>6545</v>
      </c>
      <c r="E818" s="172">
        <v>0</v>
      </c>
    </row>
    <row r="819" spans="1:5" ht="15">
      <c r="A819" s="371" t="s">
        <v>1108</v>
      </c>
      <c r="B819" s="368" t="s">
        <v>6579</v>
      </c>
      <c r="C819" s="368" t="s">
        <v>2886</v>
      </c>
      <c r="D819" t="s">
        <v>2887</v>
      </c>
      <c r="E819" s="172">
        <v>0</v>
      </c>
    </row>
    <row r="820" spans="1:5" ht="15">
      <c r="A820" s="371" t="s">
        <v>1108</v>
      </c>
      <c r="B820" s="368" t="s">
        <v>6580</v>
      </c>
      <c r="C820" s="368" t="s">
        <v>2888</v>
      </c>
      <c r="D820" t="s">
        <v>2889</v>
      </c>
      <c r="E820" s="172">
        <v>0</v>
      </c>
    </row>
    <row r="821" spans="1:5" ht="15">
      <c r="A821" s="371" t="s">
        <v>1108</v>
      </c>
      <c r="B821" s="368" t="s">
        <v>6581</v>
      </c>
      <c r="C821" s="368" t="s">
        <v>2890</v>
      </c>
      <c r="D821" t="s">
        <v>2891</v>
      </c>
      <c r="E821" s="172">
        <v>0</v>
      </c>
    </row>
    <row r="822" spans="1:5" ht="15">
      <c r="A822" s="371" t="s">
        <v>1108</v>
      </c>
      <c r="B822" s="368" t="s">
        <v>6582</v>
      </c>
      <c r="C822" s="368" t="s">
        <v>2892</v>
      </c>
      <c r="D822" t="s">
        <v>2893</v>
      </c>
      <c r="E822" s="172">
        <v>0</v>
      </c>
    </row>
    <row r="823" spans="1:5" ht="15">
      <c r="A823" s="371" t="s">
        <v>1108</v>
      </c>
      <c r="B823" s="368" t="s">
        <v>6583</v>
      </c>
      <c r="C823" s="368" t="s">
        <v>2595</v>
      </c>
      <c r="D823" t="s">
        <v>2196</v>
      </c>
      <c r="E823" s="172">
        <v>0</v>
      </c>
    </row>
    <row r="824" spans="1:5" ht="15">
      <c r="A824" s="371" t="s">
        <v>1108</v>
      </c>
      <c r="B824" s="368" t="s">
        <v>6583</v>
      </c>
      <c r="C824" s="368" t="s">
        <v>6546</v>
      </c>
      <c r="D824" t="s">
        <v>6547</v>
      </c>
      <c r="E824" s="172">
        <v>0</v>
      </c>
    </row>
    <row r="825" spans="1:5" ht="15">
      <c r="A825" s="371" t="s">
        <v>1108</v>
      </c>
      <c r="B825" s="368" t="s">
        <v>6584</v>
      </c>
      <c r="C825" s="368" t="s">
        <v>6548</v>
      </c>
      <c r="D825" t="s">
        <v>6549</v>
      </c>
      <c r="E825" s="172">
        <v>0</v>
      </c>
    </row>
    <row r="826" spans="1:5" ht="15">
      <c r="A826" s="371" t="s">
        <v>1108</v>
      </c>
      <c r="B826" s="368" t="s">
        <v>6585</v>
      </c>
      <c r="C826" s="368" t="s">
        <v>2589</v>
      </c>
      <c r="D826" t="s">
        <v>2188</v>
      </c>
      <c r="E826" s="172">
        <v>0</v>
      </c>
    </row>
    <row r="827" spans="1:5" ht="15">
      <c r="A827" s="371" t="s">
        <v>1108</v>
      </c>
      <c r="B827" s="368" t="s">
        <v>6585</v>
      </c>
      <c r="C827" s="368" t="s">
        <v>3426</v>
      </c>
      <c r="D827" t="s">
        <v>3427</v>
      </c>
      <c r="E827" s="172">
        <v>0</v>
      </c>
    </row>
    <row r="828" spans="1:5" ht="15">
      <c r="A828" s="371" t="s">
        <v>1108</v>
      </c>
      <c r="B828" s="368" t="s">
        <v>6585</v>
      </c>
      <c r="C828" s="368" t="s">
        <v>6542</v>
      </c>
      <c r="D828" t="s">
        <v>6543</v>
      </c>
      <c r="E828" s="172">
        <v>0</v>
      </c>
    </row>
    <row r="829" spans="1:5" ht="15">
      <c r="A829" s="371" t="s">
        <v>1108</v>
      </c>
      <c r="B829" s="368" t="s">
        <v>6586</v>
      </c>
      <c r="C829" s="368" t="s">
        <v>6577</v>
      </c>
      <c r="D829" t="s">
        <v>2879</v>
      </c>
      <c r="E829" s="172">
        <v>0</v>
      </c>
    </row>
    <row r="830" spans="1:5" ht="15">
      <c r="A830" s="371" t="s">
        <v>1108</v>
      </c>
      <c r="B830" s="368" t="s">
        <v>6586</v>
      </c>
      <c r="C830" s="368" t="s">
        <v>2878</v>
      </c>
      <c r="D830" t="s">
        <v>2879</v>
      </c>
      <c r="E830" s="172">
        <v>0</v>
      </c>
    </row>
    <row r="831" spans="1:5" ht="15">
      <c r="A831" s="371" t="s">
        <v>1108</v>
      </c>
      <c r="B831" s="368" t="s">
        <v>6587</v>
      </c>
      <c r="C831" s="368" t="s">
        <v>2594</v>
      </c>
      <c r="D831" t="s">
        <v>2194</v>
      </c>
      <c r="E831" s="172">
        <v>0</v>
      </c>
    </row>
    <row r="832" spans="1:5" ht="15">
      <c r="A832" s="371" t="s">
        <v>1108</v>
      </c>
      <c r="B832" s="368" t="s">
        <v>6587</v>
      </c>
      <c r="C832" s="368" t="s">
        <v>6544</v>
      </c>
      <c r="D832" t="s">
        <v>6545</v>
      </c>
      <c r="E832" s="172">
        <v>0</v>
      </c>
    </row>
    <row r="833" spans="1:5" ht="15">
      <c r="A833" s="371" t="s">
        <v>1108</v>
      </c>
      <c r="B833" s="368" t="s">
        <v>6588</v>
      </c>
      <c r="C833" s="368" t="s">
        <v>2886</v>
      </c>
      <c r="D833" t="s">
        <v>2887</v>
      </c>
      <c r="E833" s="172">
        <v>0</v>
      </c>
    </row>
    <row r="834" spans="1:5" ht="15">
      <c r="A834" s="371" t="s">
        <v>1108</v>
      </c>
      <c r="B834" s="368" t="s">
        <v>6589</v>
      </c>
      <c r="C834" s="368" t="s">
        <v>2888</v>
      </c>
      <c r="D834" t="s">
        <v>2889</v>
      </c>
      <c r="E834" s="172">
        <v>0</v>
      </c>
    </row>
    <row r="835" spans="1:5" ht="15">
      <c r="A835" s="371" t="s">
        <v>1108</v>
      </c>
      <c r="B835" s="368" t="s">
        <v>6590</v>
      </c>
      <c r="C835" s="368" t="s">
        <v>2890</v>
      </c>
      <c r="D835" t="s">
        <v>2891</v>
      </c>
      <c r="E835" s="172">
        <v>0</v>
      </c>
    </row>
    <row r="836" spans="1:5" ht="15">
      <c r="A836" s="371" t="s">
        <v>1108</v>
      </c>
      <c r="B836" s="368" t="s">
        <v>6591</v>
      </c>
      <c r="C836" s="368" t="s">
        <v>2892</v>
      </c>
      <c r="D836" t="s">
        <v>2893</v>
      </c>
      <c r="E836" s="172">
        <v>0</v>
      </c>
    </row>
    <row r="837" spans="1:5" ht="15">
      <c r="A837" s="371" t="s">
        <v>1108</v>
      </c>
      <c r="B837" s="368" t="s">
        <v>6592</v>
      </c>
      <c r="C837" s="368" t="s">
        <v>2595</v>
      </c>
      <c r="D837" t="s">
        <v>2196</v>
      </c>
      <c r="E837" s="172">
        <v>0</v>
      </c>
    </row>
    <row r="838" spans="1:5" ht="15">
      <c r="A838" s="371" t="s">
        <v>1108</v>
      </c>
      <c r="B838" s="368" t="s">
        <v>6592</v>
      </c>
      <c r="C838" s="368" t="s">
        <v>6546</v>
      </c>
      <c r="D838" t="s">
        <v>6547</v>
      </c>
      <c r="E838" s="172">
        <v>0</v>
      </c>
    </row>
    <row r="839" spans="1:5" ht="15">
      <c r="A839" s="371" t="s">
        <v>1108</v>
      </c>
      <c r="B839" s="368" t="s">
        <v>6593</v>
      </c>
      <c r="C839" s="368" t="s">
        <v>6548</v>
      </c>
      <c r="D839" t="s">
        <v>6549</v>
      </c>
      <c r="E839" s="172">
        <v>0</v>
      </c>
    </row>
    <row r="840" spans="1:5" ht="15">
      <c r="A840" s="371" t="s">
        <v>1108</v>
      </c>
      <c r="B840" s="368" t="s">
        <v>6594</v>
      </c>
      <c r="C840" s="368" t="s">
        <v>2585</v>
      </c>
      <c r="D840" t="s">
        <v>2586</v>
      </c>
      <c r="E840" s="172">
        <v>0</v>
      </c>
    </row>
    <row r="841" spans="1:5" ht="15">
      <c r="A841" s="371" t="s">
        <v>1108</v>
      </c>
      <c r="B841" s="368" t="s">
        <v>6595</v>
      </c>
      <c r="C841" s="368" t="s">
        <v>6552</v>
      </c>
      <c r="D841" t="s">
        <v>2875</v>
      </c>
      <c r="E841" s="172">
        <v>0</v>
      </c>
    </row>
    <row r="842" spans="1:5" ht="15">
      <c r="A842" s="371" t="s">
        <v>1108</v>
      </c>
      <c r="B842" s="368" t="s">
        <v>6596</v>
      </c>
      <c r="C842" s="368" t="s">
        <v>2587</v>
      </c>
      <c r="D842" t="s">
        <v>2588</v>
      </c>
      <c r="E842" s="172">
        <v>0</v>
      </c>
    </row>
    <row r="843" spans="1:5" ht="15">
      <c r="A843" s="371" t="s">
        <v>1108</v>
      </c>
      <c r="B843" s="368" t="s">
        <v>6597</v>
      </c>
      <c r="C843" s="368" t="s">
        <v>6555</v>
      </c>
      <c r="D843" t="s">
        <v>6556</v>
      </c>
      <c r="E843" s="172">
        <v>0</v>
      </c>
    </row>
    <row r="844" spans="1:5" ht="15">
      <c r="A844" s="371" t="s">
        <v>1108</v>
      </c>
      <c r="B844" s="368" t="s">
        <v>6597</v>
      </c>
      <c r="C844" s="368" t="s">
        <v>3423</v>
      </c>
      <c r="D844" t="s">
        <v>3424</v>
      </c>
      <c r="E844" s="172">
        <v>0</v>
      </c>
    </row>
    <row r="845" spans="1:5" ht="15">
      <c r="A845" s="371" t="s">
        <v>1108</v>
      </c>
      <c r="B845" s="368" t="s">
        <v>6597</v>
      </c>
      <c r="C845" s="368" t="s">
        <v>2876</v>
      </c>
      <c r="D845" t="s">
        <v>2877</v>
      </c>
      <c r="E845" s="172">
        <v>0</v>
      </c>
    </row>
    <row r="846" spans="1:5" ht="15">
      <c r="A846" s="371" t="s">
        <v>1108</v>
      </c>
      <c r="B846" s="368" t="s">
        <v>6598</v>
      </c>
      <c r="C846" s="368" t="s">
        <v>2590</v>
      </c>
      <c r="D846" t="s">
        <v>2591</v>
      </c>
      <c r="E846" s="172">
        <v>0</v>
      </c>
    </row>
    <row r="847" spans="1:5" ht="15">
      <c r="A847" s="371" t="s">
        <v>1108</v>
      </c>
      <c r="B847" s="368" t="s">
        <v>6599</v>
      </c>
      <c r="C847" s="368" t="s">
        <v>2592</v>
      </c>
      <c r="D847" t="s">
        <v>2593</v>
      </c>
      <c r="E847" s="172">
        <v>0</v>
      </c>
    </row>
    <row r="848" spans="1:5" ht="15">
      <c r="A848" s="371" t="s">
        <v>1108</v>
      </c>
      <c r="B848" s="368" t="s">
        <v>6599</v>
      </c>
      <c r="C848" s="368" t="s">
        <v>6561</v>
      </c>
      <c r="D848" t="s">
        <v>2593</v>
      </c>
      <c r="E848" s="172">
        <v>0</v>
      </c>
    </row>
    <row r="849" spans="1:5" ht="15">
      <c r="A849" s="371" t="s">
        <v>1108</v>
      </c>
      <c r="B849" s="368" t="s">
        <v>6600</v>
      </c>
      <c r="C849" s="368" t="s">
        <v>6563</v>
      </c>
      <c r="D849" t="s">
        <v>2881</v>
      </c>
      <c r="E849" s="172">
        <v>0</v>
      </c>
    </row>
    <row r="850" spans="1:5" ht="15">
      <c r="A850" s="371" t="s">
        <v>1108</v>
      </c>
      <c r="B850" s="368" t="s">
        <v>6601</v>
      </c>
      <c r="C850" s="368" t="s">
        <v>6565</v>
      </c>
      <c r="D850" t="s">
        <v>2883</v>
      </c>
      <c r="E850" s="172">
        <v>0</v>
      </c>
    </row>
    <row r="851" spans="1:5" ht="15">
      <c r="A851" s="371" t="s">
        <v>1108</v>
      </c>
      <c r="B851" s="368" t="s">
        <v>6602</v>
      </c>
      <c r="C851" s="368" t="s">
        <v>6567</v>
      </c>
      <c r="D851" t="s">
        <v>2885</v>
      </c>
      <c r="E851" s="172">
        <v>0</v>
      </c>
    </row>
    <row r="852" spans="1:5" ht="15">
      <c r="A852" s="371" t="s">
        <v>1108</v>
      </c>
      <c r="B852" s="368" t="s">
        <v>6603</v>
      </c>
      <c r="C852" s="368" t="s">
        <v>2598</v>
      </c>
      <c r="D852" t="s">
        <v>2599</v>
      </c>
      <c r="E852" s="172">
        <v>0</v>
      </c>
    </row>
    <row r="853" spans="1:5" ht="15">
      <c r="A853" s="371" t="s">
        <v>1108</v>
      </c>
      <c r="B853" s="368" t="s">
        <v>6604</v>
      </c>
      <c r="C853" s="368" t="s">
        <v>6570</v>
      </c>
      <c r="D853" t="s">
        <v>6571</v>
      </c>
      <c r="E853" s="172">
        <v>0</v>
      </c>
    </row>
    <row r="854" spans="1:5" ht="15">
      <c r="A854" s="371" t="s">
        <v>1108</v>
      </c>
      <c r="B854" s="368" t="s">
        <v>6605</v>
      </c>
      <c r="C854" s="368" t="s">
        <v>6573</v>
      </c>
      <c r="D854" t="s">
        <v>6574</v>
      </c>
      <c r="E854" s="172">
        <v>0</v>
      </c>
    </row>
    <row r="855" spans="1:5" ht="15">
      <c r="A855" s="371" t="s">
        <v>1108</v>
      </c>
      <c r="B855" s="368" t="s">
        <v>6606</v>
      </c>
      <c r="C855" s="368" t="s">
        <v>5667</v>
      </c>
      <c r="D855" t="s">
        <v>5668</v>
      </c>
      <c r="E855" s="172">
        <v>0</v>
      </c>
    </row>
    <row r="856" spans="1:5" ht="15">
      <c r="A856" s="371" t="s">
        <v>1108</v>
      </c>
      <c r="B856" s="368" t="s">
        <v>6607</v>
      </c>
      <c r="C856" s="368" t="s">
        <v>5669</v>
      </c>
      <c r="D856" t="s">
        <v>5670</v>
      </c>
      <c r="E856" s="172">
        <v>0</v>
      </c>
    </row>
    <row r="857" spans="1:5" ht="15">
      <c r="A857" s="371" t="s">
        <v>1108</v>
      </c>
      <c r="B857" s="368" t="s">
        <v>6608</v>
      </c>
      <c r="C857" s="368" t="s">
        <v>5674</v>
      </c>
      <c r="D857" t="s">
        <v>5675</v>
      </c>
      <c r="E857" s="172">
        <v>0</v>
      </c>
    </row>
    <row r="858" spans="1:5" ht="15">
      <c r="A858" s="371" t="s">
        <v>1108</v>
      </c>
      <c r="B858" s="368" t="s">
        <v>6609</v>
      </c>
      <c r="C858" s="368" t="s">
        <v>5676</v>
      </c>
      <c r="D858" t="s">
        <v>5677</v>
      </c>
      <c r="E858" s="172">
        <v>0</v>
      </c>
    </row>
    <row r="859" spans="1:5" ht="15">
      <c r="A859" s="371" t="s">
        <v>1108</v>
      </c>
      <c r="B859" s="368" t="s">
        <v>6610</v>
      </c>
      <c r="C859" s="368" t="s">
        <v>5678</v>
      </c>
      <c r="D859" t="s">
        <v>5679</v>
      </c>
      <c r="E859" s="172">
        <v>0</v>
      </c>
    </row>
    <row r="860" spans="1:5" ht="15">
      <c r="A860" s="371" t="s">
        <v>1108</v>
      </c>
      <c r="B860" s="368" t="s">
        <v>6611</v>
      </c>
      <c r="C860" s="368" t="s">
        <v>2600</v>
      </c>
      <c r="D860" t="s">
        <v>2601</v>
      </c>
      <c r="E860" s="172">
        <v>0</v>
      </c>
    </row>
    <row r="861" spans="1:5" ht="15">
      <c r="A861" s="371" t="s">
        <v>1108</v>
      </c>
      <c r="B861" s="368" t="s">
        <v>6612</v>
      </c>
      <c r="C861" s="368" t="s">
        <v>6613</v>
      </c>
      <c r="D861" t="s">
        <v>6614</v>
      </c>
      <c r="E861" s="172">
        <v>0</v>
      </c>
    </row>
    <row r="862" spans="1:5" ht="15">
      <c r="A862" s="371" t="s">
        <v>1108</v>
      </c>
      <c r="B862" s="368" t="s">
        <v>6615</v>
      </c>
      <c r="C862" s="368" t="s">
        <v>2604</v>
      </c>
      <c r="D862" t="s">
        <v>2206</v>
      </c>
      <c r="E862" s="172">
        <v>0</v>
      </c>
    </row>
    <row r="863" spans="1:5" ht="15">
      <c r="A863" s="371" t="s">
        <v>1108</v>
      </c>
      <c r="B863" s="368" t="s">
        <v>6616</v>
      </c>
      <c r="C863" s="368" t="s">
        <v>5663</v>
      </c>
      <c r="D863" t="s">
        <v>5664</v>
      </c>
      <c r="E863" s="172">
        <v>0</v>
      </c>
    </row>
    <row r="864" spans="1:5" ht="15">
      <c r="A864" s="371" t="s">
        <v>1108</v>
      </c>
      <c r="B864" s="368" t="s">
        <v>6617</v>
      </c>
      <c r="C864" s="368" t="s">
        <v>2605</v>
      </c>
      <c r="D864" t="s">
        <v>2208</v>
      </c>
      <c r="E864" s="172">
        <v>0</v>
      </c>
    </row>
    <row r="865" spans="1:5" ht="15">
      <c r="A865" s="371" t="s">
        <v>1108</v>
      </c>
      <c r="B865" s="368" t="s">
        <v>6618</v>
      </c>
      <c r="C865" s="368" t="s">
        <v>6619</v>
      </c>
      <c r="D865" t="s">
        <v>2895</v>
      </c>
      <c r="E865" s="172">
        <v>0</v>
      </c>
    </row>
    <row r="866" spans="1:5" ht="15">
      <c r="A866" s="371" t="s">
        <v>1108</v>
      </c>
      <c r="B866" s="368" t="s">
        <v>6620</v>
      </c>
      <c r="C866" s="368" t="s">
        <v>2894</v>
      </c>
      <c r="D866" t="s">
        <v>2895</v>
      </c>
      <c r="E866" s="172">
        <v>0</v>
      </c>
    </row>
    <row r="867" spans="1:5" ht="15">
      <c r="A867" s="371" t="s">
        <v>1108</v>
      </c>
      <c r="B867" s="368" t="s">
        <v>6621</v>
      </c>
      <c r="C867" s="368" t="s">
        <v>6622</v>
      </c>
      <c r="D867" t="s">
        <v>6623</v>
      </c>
      <c r="E867" s="172">
        <v>0</v>
      </c>
    </row>
    <row r="868" spans="1:5" ht="15">
      <c r="A868" s="371" t="s">
        <v>1108</v>
      </c>
      <c r="B868" s="368" t="s">
        <v>6624</v>
      </c>
      <c r="C868" s="368" t="s">
        <v>2606</v>
      </c>
      <c r="D868" t="s">
        <v>2607</v>
      </c>
      <c r="E868" s="172">
        <v>0</v>
      </c>
    </row>
    <row r="869" spans="1:5" ht="15">
      <c r="A869" s="371" t="s">
        <v>1108</v>
      </c>
      <c r="B869" s="368" t="s">
        <v>2271</v>
      </c>
      <c r="C869" s="368" t="s">
        <v>5663</v>
      </c>
      <c r="D869" t="s">
        <v>5664</v>
      </c>
      <c r="E869" s="172">
        <v>0</v>
      </c>
    </row>
    <row r="870" spans="1:5" ht="15">
      <c r="A870" s="371" t="s">
        <v>1108</v>
      </c>
      <c r="B870" s="368" t="s">
        <v>2179</v>
      </c>
      <c r="C870" s="368" t="s">
        <v>5665</v>
      </c>
      <c r="D870" t="s">
        <v>5666</v>
      </c>
      <c r="E870" s="172">
        <v>0</v>
      </c>
    </row>
    <row r="871" spans="1:5" ht="15">
      <c r="A871" s="371" t="s">
        <v>1108</v>
      </c>
      <c r="B871" s="368" t="s">
        <v>2180</v>
      </c>
      <c r="C871" s="368" t="s">
        <v>5667</v>
      </c>
      <c r="D871" t="s">
        <v>5668</v>
      </c>
      <c r="E871" s="172">
        <v>-3.7252902984619141E-9</v>
      </c>
    </row>
    <row r="872" spans="1:5" ht="15">
      <c r="A872" s="371" t="s">
        <v>1108</v>
      </c>
      <c r="B872" s="368" t="s">
        <v>2181</v>
      </c>
      <c r="C872" s="368" t="s">
        <v>5669</v>
      </c>
      <c r="D872" t="s">
        <v>5670</v>
      </c>
      <c r="E872" s="172">
        <v>0</v>
      </c>
    </row>
    <row r="873" spans="1:5" ht="15">
      <c r="A873" s="371" t="s">
        <v>1108</v>
      </c>
      <c r="B873" s="368" t="s">
        <v>5671</v>
      </c>
      <c r="C873" s="368" t="s">
        <v>5672</v>
      </c>
      <c r="D873" t="s">
        <v>5673</v>
      </c>
      <c r="E873" s="172">
        <v>0</v>
      </c>
    </row>
    <row r="874" spans="1:5" ht="15">
      <c r="A874" s="371" t="s">
        <v>1108</v>
      </c>
      <c r="B874" s="368" t="s">
        <v>2182</v>
      </c>
      <c r="C874" s="368" t="s">
        <v>5674</v>
      </c>
      <c r="D874" t="s">
        <v>5675</v>
      </c>
      <c r="E874" s="172">
        <v>0</v>
      </c>
    </row>
    <row r="875" spans="1:5" ht="15">
      <c r="A875" s="371" t="s">
        <v>1108</v>
      </c>
      <c r="B875" s="368" t="s">
        <v>862</v>
      </c>
      <c r="C875" s="368" t="s">
        <v>5676</v>
      </c>
      <c r="D875" t="s">
        <v>5677</v>
      </c>
      <c r="E875" s="172">
        <v>0</v>
      </c>
    </row>
    <row r="876" spans="1:5" ht="15">
      <c r="A876" s="371" t="s">
        <v>1108</v>
      </c>
      <c r="B876" s="368" t="s">
        <v>2270</v>
      </c>
      <c r="C876" s="368" t="s">
        <v>5678</v>
      </c>
      <c r="D876" t="s">
        <v>5679</v>
      </c>
      <c r="E876" s="172">
        <v>0</v>
      </c>
    </row>
    <row r="877" spans="1:5" ht="15">
      <c r="A877" s="371" t="s">
        <v>1108</v>
      </c>
      <c r="B877" s="368" t="s">
        <v>3518</v>
      </c>
      <c r="C877" s="368" t="s">
        <v>6625</v>
      </c>
      <c r="D877" t="s">
        <v>6626</v>
      </c>
      <c r="E877" s="172">
        <v>0</v>
      </c>
    </row>
    <row r="878" spans="1:5" ht="15">
      <c r="A878" s="371" t="s">
        <v>1108</v>
      </c>
      <c r="B878" s="368" t="s">
        <v>2183</v>
      </c>
      <c r="C878" s="368" t="s">
        <v>2585</v>
      </c>
      <c r="D878" t="s">
        <v>2586</v>
      </c>
      <c r="E878" s="172">
        <v>1745292.1099999999</v>
      </c>
    </row>
    <row r="879" spans="1:5" ht="15">
      <c r="A879" s="371" t="s">
        <v>1108</v>
      </c>
      <c r="B879" s="368" t="s">
        <v>6627</v>
      </c>
      <c r="C879" s="368" t="s">
        <v>6552</v>
      </c>
      <c r="D879" t="s">
        <v>2875</v>
      </c>
      <c r="E879" s="172">
        <v>0</v>
      </c>
    </row>
    <row r="880" spans="1:5" ht="15">
      <c r="A880" s="371" t="s">
        <v>1108</v>
      </c>
      <c r="B880" s="368" t="s">
        <v>2185</v>
      </c>
      <c r="C880" s="368" t="s">
        <v>2587</v>
      </c>
      <c r="D880" t="s">
        <v>2588</v>
      </c>
      <c r="E880" s="172">
        <v>1818091.34</v>
      </c>
    </row>
    <row r="881" spans="1:5" ht="15">
      <c r="A881" s="371" t="s">
        <v>1108</v>
      </c>
      <c r="B881" s="368" t="s">
        <v>6628</v>
      </c>
      <c r="C881" s="368" t="s">
        <v>6555</v>
      </c>
      <c r="D881" t="s">
        <v>6556</v>
      </c>
      <c r="E881" s="172">
        <v>0</v>
      </c>
    </row>
    <row r="882" spans="1:5" ht="15">
      <c r="A882" s="371" t="s">
        <v>1108</v>
      </c>
      <c r="B882" s="368" t="s">
        <v>3421</v>
      </c>
      <c r="C882" s="368" t="s">
        <v>3423</v>
      </c>
      <c r="D882" t="s">
        <v>3424</v>
      </c>
      <c r="E882" s="172">
        <v>536276.78</v>
      </c>
    </row>
    <row r="883" spans="1:5" ht="15">
      <c r="A883" s="371" t="s">
        <v>1108</v>
      </c>
      <c r="B883" s="368" t="s">
        <v>2187</v>
      </c>
      <c r="C883" s="368" t="s">
        <v>2589</v>
      </c>
      <c r="D883" t="s">
        <v>2188</v>
      </c>
      <c r="E883" s="172">
        <v>1324862.67</v>
      </c>
    </row>
    <row r="884" spans="1:5" ht="15">
      <c r="A884" s="371" t="s">
        <v>1108</v>
      </c>
      <c r="B884" s="368" t="s">
        <v>3425</v>
      </c>
      <c r="C884" s="368" t="s">
        <v>3426</v>
      </c>
      <c r="D884" t="s">
        <v>3427</v>
      </c>
      <c r="E884" s="172">
        <v>377042.3</v>
      </c>
    </row>
    <row r="885" spans="1:5" ht="15">
      <c r="A885" s="371" t="s">
        <v>1108</v>
      </c>
      <c r="B885" s="368" t="s">
        <v>2189</v>
      </c>
      <c r="C885" s="368" t="s">
        <v>2590</v>
      </c>
      <c r="D885" t="s">
        <v>2591</v>
      </c>
      <c r="E885" s="172">
        <v>1084651.06</v>
      </c>
    </row>
    <row r="886" spans="1:5" ht="15">
      <c r="A886" s="371" t="s">
        <v>1108</v>
      </c>
      <c r="B886" s="368" t="s">
        <v>2191</v>
      </c>
      <c r="C886" s="368" t="s">
        <v>2592</v>
      </c>
      <c r="D886" t="s">
        <v>2593</v>
      </c>
      <c r="E886" s="172">
        <v>19556988.460000001</v>
      </c>
    </row>
    <row r="887" spans="1:5" ht="15">
      <c r="A887" s="371" t="s">
        <v>1108</v>
      </c>
      <c r="B887" s="368" t="s">
        <v>6629</v>
      </c>
      <c r="C887" s="368" t="s">
        <v>6577</v>
      </c>
      <c r="D887" t="s">
        <v>2879</v>
      </c>
      <c r="E887" s="172">
        <v>0</v>
      </c>
    </row>
    <row r="888" spans="1:5" ht="15">
      <c r="A888" s="371" t="s">
        <v>1108</v>
      </c>
      <c r="B888" s="368" t="s">
        <v>6630</v>
      </c>
      <c r="C888" s="368" t="s">
        <v>6563</v>
      </c>
      <c r="D888" t="s">
        <v>2881</v>
      </c>
      <c r="E888" s="172">
        <v>0</v>
      </c>
    </row>
    <row r="889" spans="1:5" ht="15">
      <c r="A889" s="371" t="s">
        <v>1108</v>
      </c>
      <c r="B889" s="368" t="s">
        <v>6631</v>
      </c>
      <c r="C889" s="368" t="s">
        <v>6565</v>
      </c>
      <c r="D889" t="s">
        <v>2883</v>
      </c>
      <c r="E889" s="172">
        <v>0</v>
      </c>
    </row>
    <row r="890" spans="1:5" ht="15">
      <c r="A890" s="371" t="s">
        <v>1108</v>
      </c>
      <c r="B890" s="368" t="s">
        <v>6632</v>
      </c>
      <c r="C890" s="368" t="s">
        <v>6567</v>
      </c>
      <c r="D890" t="s">
        <v>2885</v>
      </c>
      <c r="E890" s="172">
        <v>0</v>
      </c>
    </row>
    <row r="891" spans="1:5" ht="15">
      <c r="A891" s="371" t="s">
        <v>1108</v>
      </c>
      <c r="B891" s="368" t="s">
        <v>2193</v>
      </c>
      <c r="C891" s="368" t="s">
        <v>2594</v>
      </c>
      <c r="D891" t="s">
        <v>2194</v>
      </c>
      <c r="E891" s="172">
        <v>49869.48</v>
      </c>
    </row>
    <row r="892" spans="1:5" ht="15">
      <c r="A892" s="371" t="s">
        <v>1108</v>
      </c>
      <c r="B892" s="368" t="s">
        <v>2195</v>
      </c>
      <c r="C892" s="368" t="s">
        <v>2595</v>
      </c>
      <c r="D892" t="s">
        <v>2196</v>
      </c>
      <c r="E892" s="172">
        <v>1799194.38</v>
      </c>
    </row>
    <row r="893" spans="1:5" ht="15">
      <c r="A893" s="371" t="s">
        <v>1108</v>
      </c>
      <c r="B893" s="368" t="s">
        <v>2197</v>
      </c>
      <c r="C893" s="368" t="s">
        <v>2596</v>
      </c>
      <c r="D893" t="s">
        <v>2597</v>
      </c>
      <c r="E893" s="172">
        <v>4497033.5599999996</v>
      </c>
    </row>
    <row r="894" spans="1:5" ht="15">
      <c r="A894" s="371" t="s">
        <v>1108</v>
      </c>
      <c r="B894" s="368" t="s">
        <v>2199</v>
      </c>
      <c r="C894" s="368" t="s">
        <v>2598</v>
      </c>
      <c r="D894" t="s">
        <v>2599</v>
      </c>
      <c r="E894" s="172">
        <v>202573.41</v>
      </c>
    </row>
    <row r="895" spans="1:5" ht="15">
      <c r="A895" s="371" t="s">
        <v>1108</v>
      </c>
      <c r="B895" s="368" t="s">
        <v>6633</v>
      </c>
      <c r="C895" s="368" t="s">
        <v>6570</v>
      </c>
      <c r="D895" t="s">
        <v>6571</v>
      </c>
      <c r="E895" s="172">
        <v>0</v>
      </c>
    </row>
    <row r="896" spans="1:5" ht="15">
      <c r="A896" s="371" t="s">
        <v>1108</v>
      </c>
      <c r="B896" s="368" t="s">
        <v>6634</v>
      </c>
      <c r="C896" s="368" t="s">
        <v>6573</v>
      </c>
      <c r="D896" t="s">
        <v>6574</v>
      </c>
      <c r="E896" s="172">
        <v>0</v>
      </c>
    </row>
    <row r="897" spans="1:5" ht="15">
      <c r="A897" s="371" t="s">
        <v>1108</v>
      </c>
      <c r="B897" s="368" t="s">
        <v>2201</v>
      </c>
      <c r="C897" s="368" t="s">
        <v>2600</v>
      </c>
      <c r="D897" t="s">
        <v>2601</v>
      </c>
      <c r="E897" s="172">
        <v>377689.97</v>
      </c>
    </row>
    <row r="898" spans="1:5" ht="15">
      <c r="A898" s="371" t="s">
        <v>1108</v>
      </c>
      <c r="B898" s="368" t="s">
        <v>2203</v>
      </c>
      <c r="C898" s="368" t="s">
        <v>2602</v>
      </c>
      <c r="D898" t="s">
        <v>2603</v>
      </c>
      <c r="E898" s="172">
        <v>36991</v>
      </c>
    </row>
    <row r="899" spans="1:5" ht="15">
      <c r="A899" s="371" t="s">
        <v>1108</v>
      </c>
      <c r="B899" s="368" t="s">
        <v>2205</v>
      </c>
      <c r="C899" s="368" t="s">
        <v>2604</v>
      </c>
      <c r="D899" t="s">
        <v>2206</v>
      </c>
      <c r="E899" s="172">
        <v>28857.41</v>
      </c>
    </row>
    <row r="900" spans="1:5" ht="15">
      <c r="A900" s="371" t="s">
        <v>1108</v>
      </c>
      <c r="B900" s="368" t="s">
        <v>2207</v>
      </c>
      <c r="C900" s="368" t="s">
        <v>2605</v>
      </c>
      <c r="D900" t="s">
        <v>2208</v>
      </c>
      <c r="E900" s="172">
        <v>12560976.530000001</v>
      </c>
    </row>
    <row r="901" spans="1:5" ht="15">
      <c r="A901" s="371" t="s">
        <v>1108</v>
      </c>
      <c r="B901" s="368" t="s">
        <v>6635</v>
      </c>
      <c r="C901" s="368" t="s">
        <v>6619</v>
      </c>
      <c r="D901" t="s">
        <v>2895</v>
      </c>
      <c r="E901" s="172">
        <v>0</v>
      </c>
    </row>
    <row r="902" spans="1:5" ht="15">
      <c r="A902" s="371" t="s">
        <v>1108</v>
      </c>
      <c r="B902" s="368" t="s">
        <v>6636</v>
      </c>
      <c r="C902" s="368" t="s">
        <v>6622</v>
      </c>
      <c r="D902" t="s">
        <v>6623</v>
      </c>
      <c r="E902" s="172">
        <v>0</v>
      </c>
    </row>
    <row r="903" spans="1:5" ht="15">
      <c r="A903" s="371" t="s">
        <v>1108</v>
      </c>
      <c r="B903" s="368" t="s">
        <v>2209</v>
      </c>
      <c r="C903" s="368" t="s">
        <v>2606</v>
      </c>
      <c r="D903" t="s">
        <v>2607</v>
      </c>
      <c r="E903" s="172">
        <v>243688.9</v>
      </c>
    </row>
    <row r="904" spans="1:5" ht="15">
      <c r="A904" s="371" t="s">
        <v>1108</v>
      </c>
      <c r="B904" s="368" t="s">
        <v>5269</v>
      </c>
      <c r="C904" s="368" t="s">
        <v>6637</v>
      </c>
      <c r="D904" t="s">
        <v>2897</v>
      </c>
      <c r="E904" s="172">
        <v>33924.879999999997</v>
      </c>
    </row>
    <row r="905" spans="1:5" ht="15">
      <c r="A905" s="371" t="s">
        <v>1108</v>
      </c>
      <c r="B905" s="368" t="s">
        <v>6638</v>
      </c>
      <c r="C905" s="368" t="s">
        <v>6639</v>
      </c>
      <c r="D905" t="s">
        <v>2899</v>
      </c>
      <c r="E905" s="172">
        <v>0</v>
      </c>
    </row>
    <row r="906" spans="1:5" ht="15">
      <c r="A906" s="371" t="s">
        <v>1108</v>
      </c>
      <c r="B906" s="368" t="s">
        <v>5271</v>
      </c>
      <c r="C906" s="368" t="s">
        <v>6640</v>
      </c>
      <c r="D906" t="s">
        <v>2901</v>
      </c>
      <c r="E906" s="172">
        <v>3060.92</v>
      </c>
    </row>
    <row r="907" spans="1:5" ht="15">
      <c r="A907" s="371" t="s">
        <v>1108</v>
      </c>
      <c r="B907" s="368" t="s">
        <v>5272</v>
      </c>
      <c r="C907" s="368" t="s">
        <v>6641</v>
      </c>
      <c r="D907" t="s">
        <v>2903</v>
      </c>
      <c r="E907" s="172">
        <v>93855.71</v>
      </c>
    </row>
    <row r="908" spans="1:5" ht="15">
      <c r="A908" s="371" t="s">
        <v>1108</v>
      </c>
      <c r="B908" s="368" t="s">
        <v>3428</v>
      </c>
      <c r="C908" s="368" t="s">
        <v>3429</v>
      </c>
      <c r="D908" t="s">
        <v>2904</v>
      </c>
      <c r="E908" s="172">
        <v>34780.92</v>
      </c>
    </row>
    <row r="909" spans="1:5" ht="15">
      <c r="A909" s="371" t="s">
        <v>1108</v>
      </c>
      <c r="B909" s="368" t="s">
        <v>2211</v>
      </c>
      <c r="C909" s="368" t="s">
        <v>2608</v>
      </c>
      <c r="D909" t="s">
        <v>2609</v>
      </c>
      <c r="E909" s="172">
        <v>147261.19</v>
      </c>
    </row>
    <row r="910" spans="1:5" ht="15">
      <c r="A910" s="371" t="s">
        <v>1108</v>
      </c>
      <c r="B910" s="368" t="s">
        <v>2213</v>
      </c>
      <c r="C910" s="368" t="s">
        <v>2610</v>
      </c>
      <c r="D910" t="s">
        <v>2611</v>
      </c>
      <c r="E910" s="172">
        <v>90157.2</v>
      </c>
    </row>
    <row r="911" spans="1:5" ht="15">
      <c r="A911" s="371" t="s">
        <v>1108</v>
      </c>
      <c r="B911" s="368" t="s">
        <v>2215</v>
      </c>
      <c r="C911" s="368" t="s">
        <v>2612</v>
      </c>
      <c r="D911" t="s">
        <v>2613</v>
      </c>
      <c r="E911" s="172">
        <v>4701144.8499999996</v>
      </c>
    </row>
    <row r="912" spans="1:5" ht="15">
      <c r="A912" s="371" t="s">
        <v>1108</v>
      </c>
      <c r="B912" s="368" t="s">
        <v>2561</v>
      </c>
      <c r="C912" s="368" t="s">
        <v>2614</v>
      </c>
      <c r="D912" t="s">
        <v>2615</v>
      </c>
      <c r="E912" s="172">
        <v>0</v>
      </c>
    </row>
    <row r="913" spans="1:5" ht="15">
      <c r="A913" s="371" t="s">
        <v>1108</v>
      </c>
      <c r="B913" s="368" t="s">
        <v>5223</v>
      </c>
      <c r="C913" s="368" t="s">
        <v>5224</v>
      </c>
      <c r="D913" t="s">
        <v>5225</v>
      </c>
      <c r="E913" s="172">
        <v>0</v>
      </c>
    </row>
    <row r="914" spans="1:5" ht="15">
      <c r="A914" s="371" t="s">
        <v>1108</v>
      </c>
      <c r="B914" s="368" t="s">
        <v>2216</v>
      </c>
      <c r="C914" s="368" t="s">
        <v>2874</v>
      </c>
      <c r="D914" t="s">
        <v>2875</v>
      </c>
      <c r="E914" s="172">
        <v>0</v>
      </c>
    </row>
    <row r="915" spans="1:5" ht="15">
      <c r="A915" s="371" t="s">
        <v>1108</v>
      </c>
      <c r="B915" s="368" t="s">
        <v>2217</v>
      </c>
      <c r="C915" s="368" t="s">
        <v>2876</v>
      </c>
      <c r="D915" t="s">
        <v>2877</v>
      </c>
      <c r="E915" s="172">
        <v>0</v>
      </c>
    </row>
    <row r="916" spans="1:5" ht="15">
      <c r="A916" s="371" t="s">
        <v>1108</v>
      </c>
      <c r="B916" s="368" t="s">
        <v>5215</v>
      </c>
      <c r="C916" s="368" t="s">
        <v>6542</v>
      </c>
      <c r="D916" t="s">
        <v>6543</v>
      </c>
      <c r="E916" s="172">
        <v>0</v>
      </c>
    </row>
    <row r="917" spans="1:5" ht="15">
      <c r="A917" s="371" t="s">
        <v>1108</v>
      </c>
      <c r="B917" s="368" t="s">
        <v>6642</v>
      </c>
      <c r="C917" s="368" t="s">
        <v>6561</v>
      </c>
      <c r="D917" t="s">
        <v>2593</v>
      </c>
      <c r="E917" s="172">
        <v>0</v>
      </c>
    </row>
    <row r="918" spans="1:5" ht="15">
      <c r="A918" s="371" t="s">
        <v>1108</v>
      </c>
      <c r="B918" s="368" t="s">
        <v>2218</v>
      </c>
      <c r="C918" s="368" t="s">
        <v>2878</v>
      </c>
      <c r="D918" t="s">
        <v>2879</v>
      </c>
      <c r="E918" s="172">
        <v>0</v>
      </c>
    </row>
    <row r="919" spans="1:5" ht="15">
      <c r="A919" s="371" t="s">
        <v>1108</v>
      </c>
      <c r="B919" s="368" t="s">
        <v>2220</v>
      </c>
      <c r="C919" s="368" t="s">
        <v>2880</v>
      </c>
      <c r="D919" t="s">
        <v>2881</v>
      </c>
      <c r="E919" s="172">
        <v>0</v>
      </c>
    </row>
    <row r="920" spans="1:5" ht="15">
      <c r="A920" s="371" t="s">
        <v>1108</v>
      </c>
      <c r="B920" s="368" t="s">
        <v>2221</v>
      </c>
      <c r="C920" s="368" t="s">
        <v>2882</v>
      </c>
      <c r="D920" t="s">
        <v>2883</v>
      </c>
      <c r="E920" s="172">
        <v>0</v>
      </c>
    </row>
    <row r="921" spans="1:5" ht="15">
      <c r="A921" s="371" t="s">
        <v>1108</v>
      </c>
      <c r="B921" s="368" t="s">
        <v>2222</v>
      </c>
      <c r="C921" s="368" t="s">
        <v>2884</v>
      </c>
      <c r="D921" t="s">
        <v>2885</v>
      </c>
      <c r="E921" s="172">
        <v>0</v>
      </c>
    </row>
    <row r="922" spans="1:5" ht="15">
      <c r="A922" s="371" t="s">
        <v>1108</v>
      </c>
      <c r="B922" s="368" t="s">
        <v>5211</v>
      </c>
      <c r="C922" s="368" t="s">
        <v>6544</v>
      </c>
      <c r="D922" t="s">
        <v>6545</v>
      </c>
      <c r="E922" s="172">
        <v>0</v>
      </c>
    </row>
    <row r="923" spans="1:5" ht="15">
      <c r="A923" s="371" t="s">
        <v>1108</v>
      </c>
      <c r="B923" s="368" t="s">
        <v>2223</v>
      </c>
      <c r="C923" s="368" t="s">
        <v>2886</v>
      </c>
      <c r="D923" t="s">
        <v>2887</v>
      </c>
      <c r="E923" s="172">
        <v>0</v>
      </c>
    </row>
    <row r="924" spans="1:5" ht="15">
      <c r="A924" s="371" t="s">
        <v>1108</v>
      </c>
      <c r="B924" s="368" t="s">
        <v>2225</v>
      </c>
      <c r="C924" s="368" t="s">
        <v>2888</v>
      </c>
      <c r="D924" t="s">
        <v>2889</v>
      </c>
      <c r="E924" s="172">
        <v>0</v>
      </c>
    </row>
    <row r="925" spans="1:5" ht="15">
      <c r="A925" s="371" t="s">
        <v>1108</v>
      </c>
      <c r="B925" s="368" t="s">
        <v>2227</v>
      </c>
      <c r="C925" s="368" t="s">
        <v>2890</v>
      </c>
      <c r="D925" t="s">
        <v>2891</v>
      </c>
      <c r="E925" s="172">
        <v>0</v>
      </c>
    </row>
    <row r="926" spans="1:5" ht="15">
      <c r="A926" s="371" t="s">
        <v>1108</v>
      </c>
      <c r="B926" s="368" t="s">
        <v>2229</v>
      </c>
      <c r="C926" s="368" t="s">
        <v>2892</v>
      </c>
      <c r="D926" t="s">
        <v>2893</v>
      </c>
      <c r="E926" s="172">
        <v>0</v>
      </c>
    </row>
    <row r="927" spans="1:5" ht="15">
      <c r="A927" s="371" t="s">
        <v>1108</v>
      </c>
      <c r="B927" s="368" t="s">
        <v>5212</v>
      </c>
      <c r="C927" s="368" t="s">
        <v>6546</v>
      </c>
      <c r="D927" t="s">
        <v>6547</v>
      </c>
      <c r="E927" s="172">
        <v>0</v>
      </c>
    </row>
    <row r="928" spans="1:5" ht="15">
      <c r="A928" s="371" t="s">
        <v>1108</v>
      </c>
      <c r="B928" s="368" t="s">
        <v>5213</v>
      </c>
      <c r="C928" s="368" t="s">
        <v>6548</v>
      </c>
      <c r="D928" t="s">
        <v>6549</v>
      </c>
      <c r="E928" s="172">
        <v>0</v>
      </c>
    </row>
    <row r="929" spans="1:5" ht="15">
      <c r="A929" s="371" t="s">
        <v>1108</v>
      </c>
      <c r="B929" s="368" t="s">
        <v>6643</v>
      </c>
      <c r="C929" s="368" t="s">
        <v>6613</v>
      </c>
      <c r="D929" t="s">
        <v>6614</v>
      </c>
      <c r="E929" s="172">
        <v>0</v>
      </c>
    </row>
    <row r="930" spans="1:5" ht="15">
      <c r="A930" s="371" t="s">
        <v>1108</v>
      </c>
      <c r="B930" s="368" t="s">
        <v>2230</v>
      </c>
      <c r="C930" s="368" t="s">
        <v>2894</v>
      </c>
      <c r="D930" t="s">
        <v>2895</v>
      </c>
      <c r="E930" s="172">
        <v>0</v>
      </c>
    </row>
    <row r="931" spans="1:5" ht="15">
      <c r="A931" s="371" t="s">
        <v>1108</v>
      </c>
      <c r="B931" s="368" t="s">
        <v>2231</v>
      </c>
      <c r="C931" s="368" t="s">
        <v>2896</v>
      </c>
      <c r="D931" t="s">
        <v>2897</v>
      </c>
      <c r="E931" s="172">
        <v>0</v>
      </c>
    </row>
    <row r="932" spans="1:5" ht="15">
      <c r="A932" s="371" t="s">
        <v>1108</v>
      </c>
      <c r="B932" s="368" t="s">
        <v>2232</v>
      </c>
      <c r="C932" s="368" t="s">
        <v>2898</v>
      </c>
      <c r="D932" t="s">
        <v>2899</v>
      </c>
      <c r="E932" s="172">
        <v>0</v>
      </c>
    </row>
    <row r="933" spans="1:5" ht="15">
      <c r="A933" s="371" t="s">
        <v>1108</v>
      </c>
      <c r="B933" s="368" t="s">
        <v>2233</v>
      </c>
      <c r="C933" s="368" t="s">
        <v>2900</v>
      </c>
      <c r="D933" t="s">
        <v>2901</v>
      </c>
      <c r="E933" s="172">
        <v>0</v>
      </c>
    </row>
    <row r="934" spans="1:5" ht="15">
      <c r="A934" s="371" t="s">
        <v>1108</v>
      </c>
      <c r="B934" s="368" t="s">
        <v>2235</v>
      </c>
      <c r="C934" s="368" t="s">
        <v>2902</v>
      </c>
      <c r="D934" t="s">
        <v>2903</v>
      </c>
      <c r="E934" s="172">
        <v>0</v>
      </c>
    </row>
    <row r="935" spans="1:5" ht="15">
      <c r="A935" s="371" t="s">
        <v>1108</v>
      </c>
      <c r="B935" s="368" t="s">
        <v>2237</v>
      </c>
      <c r="C935" s="368" t="s">
        <v>6644</v>
      </c>
      <c r="D935" t="s">
        <v>2904</v>
      </c>
      <c r="E935" s="172">
        <v>0</v>
      </c>
    </row>
    <row r="936" spans="1:5" ht="15">
      <c r="A936" s="369" t="s">
        <v>1108</v>
      </c>
      <c r="B936" s="368" t="s">
        <v>2239</v>
      </c>
      <c r="C936" s="368" t="s">
        <v>2905</v>
      </c>
      <c r="D936" t="s">
        <v>2906</v>
      </c>
      <c r="E936" s="172">
        <v>0</v>
      </c>
    </row>
    <row r="937" spans="1:5" ht="15">
      <c r="A937" s="371" t="s">
        <v>1109</v>
      </c>
      <c r="B937" s="368" t="s">
        <v>209</v>
      </c>
      <c r="C937" s="368" t="s">
        <v>6645</v>
      </c>
      <c r="D937" t="s">
        <v>6646</v>
      </c>
      <c r="E937" s="172">
        <v>0</v>
      </c>
    </row>
    <row r="938" spans="1:5" ht="15">
      <c r="A938" s="371" t="s">
        <v>1109</v>
      </c>
      <c r="B938" s="368" t="s">
        <v>6647</v>
      </c>
      <c r="C938" s="368" t="s">
        <v>6645</v>
      </c>
      <c r="D938" t="s">
        <v>6646</v>
      </c>
      <c r="E938" s="172">
        <v>0</v>
      </c>
    </row>
    <row r="939" spans="1:5" ht="15">
      <c r="A939" s="371" t="s">
        <v>1109</v>
      </c>
      <c r="B939" s="368" t="s">
        <v>6647</v>
      </c>
      <c r="C939" s="368" t="s">
        <v>2616</v>
      </c>
      <c r="D939" t="s">
        <v>2242</v>
      </c>
      <c r="E939" s="172">
        <v>0</v>
      </c>
    </row>
    <row r="940" spans="1:5" ht="15">
      <c r="A940" s="371" t="s">
        <v>1109</v>
      </c>
      <c r="B940" s="368" t="s">
        <v>6533</v>
      </c>
      <c r="C940" s="368" t="s">
        <v>2617</v>
      </c>
      <c r="D940" t="s">
        <v>2618</v>
      </c>
      <c r="E940" s="172">
        <v>0</v>
      </c>
    </row>
    <row r="941" spans="1:5" ht="15">
      <c r="A941" s="371" t="s">
        <v>1109</v>
      </c>
      <c r="B941" s="368" t="s">
        <v>6648</v>
      </c>
      <c r="C941" s="368" t="s">
        <v>6645</v>
      </c>
      <c r="D941" t="s">
        <v>6646</v>
      </c>
      <c r="E941" s="172">
        <v>0</v>
      </c>
    </row>
    <row r="942" spans="1:5" ht="15">
      <c r="A942" s="371" t="s">
        <v>1109</v>
      </c>
      <c r="B942" s="368" t="s">
        <v>6649</v>
      </c>
      <c r="C942" s="368" t="s">
        <v>6650</v>
      </c>
      <c r="D942" t="s">
        <v>6651</v>
      </c>
      <c r="E942" s="172">
        <v>0</v>
      </c>
    </row>
    <row r="943" spans="1:5" ht="15">
      <c r="A943" s="371" t="s">
        <v>1109</v>
      </c>
      <c r="B943" s="368" t="s">
        <v>6652</v>
      </c>
      <c r="C943" s="368" t="s">
        <v>6653</v>
      </c>
      <c r="D943" t="s">
        <v>6654</v>
      </c>
      <c r="E943" s="172">
        <v>0</v>
      </c>
    </row>
    <row r="944" spans="1:5" ht="15">
      <c r="A944" s="371" t="s">
        <v>1109</v>
      </c>
      <c r="B944" s="368" t="s">
        <v>6655</v>
      </c>
      <c r="C944" s="368" t="s">
        <v>6656</v>
      </c>
      <c r="D944" t="s">
        <v>6657</v>
      </c>
      <c r="E944" s="172">
        <v>0</v>
      </c>
    </row>
    <row r="945" spans="1:5" ht="15">
      <c r="A945" s="371" t="s">
        <v>1109</v>
      </c>
      <c r="B945" s="368" t="s">
        <v>6658</v>
      </c>
      <c r="C945" s="368" t="s">
        <v>6659</v>
      </c>
      <c r="D945" t="s">
        <v>6660</v>
      </c>
      <c r="E945" s="172">
        <v>0</v>
      </c>
    </row>
    <row r="946" spans="1:5" ht="15">
      <c r="A946" s="371" t="s">
        <v>1109</v>
      </c>
      <c r="B946" s="368" t="s">
        <v>6661</v>
      </c>
      <c r="C946" s="368" t="s">
        <v>6662</v>
      </c>
      <c r="D946" t="s">
        <v>6663</v>
      </c>
      <c r="E946" s="172">
        <v>0</v>
      </c>
    </row>
    <row r="947" spans="1:5" ht="15">
      <c r="A947" s="371" t="s">
        <v>1109</v>
      </c>
      <c r="B947" s="368" t="s">
        <v>6664</v>
      </c>
      <c r="C947" s="368" t="s">
        <v>6665</v>
      </c>
      <c r="D947" t="s">
        <v>6666</v>
      </c>
      <c r="E947" s="172">
        <v>0</v>
      </c>
    </row>
    <row r="948" spans="1:5" ht="15">
      <c r="A948" s="369" t="s">
        <v>1109</v>
      </c>
      <c r="B948" s="368" t="s">
        <v>6667</v>
      </c>
      <c r="C948" s="368" t="s">
        <v>6668</v>
      </c>
      <c r="D948" t="s">
        <v>6669</v>
      </c>
      <c r="E948" s="172">
        <v>0</v>
      </c>
    </row>
    <row r="949" spans="1:5" ht="15">
      <c r="A949" s="371" t="s">
        <v>6670</v>
      </c>
      <c r="B949" s="368" t="s">
        <v>6671</v>
      </c>
      <c r="C949" s="368" t="s">
        <v>6672</v>
      </c>
      <c r="D949" t="s">
        <v>6673</v>
      </c>
      <c r="E949" s="172">
        <v>0</v>
      </c>
    </row>
    <row r="950" spans="1:5" ht="15">
      <c r="A950" s="369" t="s">
        <v>6670</v>
      </c>
      <c r="B950" s="368" t="s">
        <v>6674</v>
      </c>
      <c r="C950" s="368" t="s">
        <v>6675</v>
      </c>
      <c r="D950" t="s">
        <v>6676</v>
      </c>
      <c r="E950" s="172">
        <v>0</v>
      </c>
    </row>
    <row r="951" spans="1:5" ht="15">
      <c r="A951" s="371" t="s">
        <v>6677</v>
      </c>
      <c r="B951" s="368" t="s">
        <v>6678</v>
      </c>
      <c r="C951" s="368" t="s">
        <v>6679</v>
      </c>
      <c r="D951" t="s">
        <v>6680</v>
      </c>
      <c r="E951" s="172">
        <v>0</v>
      </c>
    </row>
    <row r="952" spans="1:5" ht="15">
      <c r="A952" s="369" t="s">
        <v>6677</v>
      </c>
      <c r="B952" s="368" t="s">
        <v>6681</v>
      </c>
      <c r="C952" s="368" t="s">
        <v>6682</v>
      </c>
      <c r="D952" t="s">
        <v>6683</v>
      </c>
      <c r="E952" s="172">
        <v>0</v>
      </c>
    </row>
    <row r="953" spans="1:5" ht="15">
      <c r="A953" s="371" t="s">
        <v>6684</v>
      </c>
      <c r="B953" s="368" t="s">
        <v>6685</v>
      </c>
      <c r="C953" s="368" t="s">
        <v>6686</v>
      </c>
      <c r="D953" t="s">
        <v>6687</v>
      </c>
      <c r="E953" s="172">
        <v>0</v>
      </c>
    </row>
    <row r="954" spans="1:5" ht="15">
      <c r="A954" s="369" t="s">
        <v>6684</v>
      </c>
      <c r="B954" s="368" t="s">
        <v>6688</v>
      </c>
      <c r="C954" s="368" t="s">
        <v>6689</v>
      </c>
      <c r="D954" t="s">
        <v>6690</v>
      </c>
      <c r="E954" s="172">
        <v>0</v>
      </c>
    </row>
    <row r="955" spans="1:5" ht="15">
      <c r="A955" s="369" t="s">
        <v>2562</v>
      </c>
      <c r="B955" s="368" t="s">
        <v>2563</v>
      </c>
      <c r="C955" s="368" t="s">
        <v>2619</v>
      </c>
      <c r="D955" t="s">
        <v>2620</v>
      </c>
      <c r="E955" s="172">
        <v>3149.68</v>
      </c>
    </row>
    <row r="956" spans="1:5" ht="15">
      <c r="A956" s="371" t="s">
        <v>1110</v>
      </c>
      <c r="B956" s="368" t="s">
        <v>2257</v>
      </c>
      <c r="C956" s="368" t="s">
        <v>2621</v>
      </c>
      <c r="D956" t="s">
        <v>2622</v>
      </c>
      <c r="E956" s="172">
        <v>85415689.629999995</v>
      </c>
    </row>
    <row r="957" spans="1:5" ht="15">
      <c r="A957" s="371" t="s">
        <v>1110</v>
      </c>
      <c r="B957" s="368" t="s">
        <v>6691</v>
      </c>
      <c r="C957" s="368" t="s">
        <v>6692</v>
      </c>
      <c r="D957" t="s">
        <v>6693</v>
      </c>
      <c r="E957" s="172">
        <v>0</v>
      </c>
    </row>
    <row r="958" spans="1:5" ht="15">
      <c r="A958" s="371" t="s">
        <v>1110</v>
      </c>
      <c r="B958" s="368" t="s">
        <v>5226</v>
      </c>
      <c r="C958" s="368" t="s">
        <v>5227</v>
      </c>
      <c r="D958" t="s">
        <v>5228</v>
      </c>
      <c r="E958" s="172">
        <v>0</v>
      </c>
    </row>
    <row r="959" spans="1:5" ht="15">
      <c r="A959" s="371" t="s">
        <v>1110</v>
      </c>
      <c r="B959" s="368" t="s">
        <v>6694</v>
      </c>
      <c r="C959" s="368" t="s">
        <v>6695</v>
      </c>
      <c r="D959" t="s">
        <v>6696</v>
      </c>
      <c r="E959" s="172">
        <v>0</v>
      </c>
    </row>
    <row r="960" spans="1:5" ht="15">
      <c r="A960" s="371" t="s">
        <v>1110</v>
      </c>
      <c r="B960" s="368" t="s">
        <v>6697</v>
      </c>
      <c r="C960" s="368" t="s">
        <v>6698</v>
      </c>
      <c r="D960" t="s">
        <v>6699</v>
      </c>
      <c r="E960" s="172">
        <v>0</v>
      </c>
    </row>
    <row r="961" spans="1:5" ht="15">
      <c r="A961" s="371" t="s">
        <v>1110</v>
      </c>
      <c r="B961" s="368" t="s">
        <v>6700</v>
      </c>
      <c r="C961" s="368" t="s">
        <v>6701</v>
      </c>
      <c r="D961" t="s">
        <v>6702</v>
      </c>
      <c r="E961" s="172">
        <v>0</v>
      </c>
    </row>
    <row r="962" spans="1:5" ht="15">
      <c r="A962" s="371" t="s">
        <v>1110</v>
      </c>
      <c r="B962" s="368" t="s">
        <v>6703</v>
      </c>
      <c r="C962" s="368" t="s">
        <v>6704</v>
      </c>
      <c r="D962" t="s">
        <v>6705</v>
      </c>
      <c r="E962" s="172">
        <v>0</v>
      </c>
    </row>
    <row r="963" spans="1:5" ht="15">
      <c r="A963" s="371" t="s">
        <v>1110</v>
      </c>
      <c r="B963" s="368" t="s">
        <v>5275</v>
      </c>
      <c r="C963" s="368" t="s">
        <v>6706</v>
      </c>
      <c r="D963" t="s">
        <v>6707</v>
      </c>
      <c r="E963" s="172">
        <v>316956.93</v>
      </c>
    </row>
    <row r="964" spans="1:5" ht="15">
      <c r="A964" s="371" t="s">
        <v>1110</v>
      </c>
      <c r="B964" s="368" t="s">
        <v>5277</v>
      </c>
      <c r="C964" s="368" t="s">
        <v>6708</v>
      </c>
      <c r="D964" t="s">
        <v>2867</v>
      </c>
      <c r="E964" s="172">
        <v>1468530.59</v>
      </c>
    </row>
    <row r="965" spans="1:5" ht="15">
      <c r="A965" s="371" t="s">
        <v>1110</v>
      </c>
      <c r="B965" s="368" t="s">
        <v>5229</v>
      </c>
      <c r="C965" s="368" t="s">
        <v>5230</v>
      </c>
      <c r="D965" t="s">
        <v>2623</v>
      </c>
      <c r="E965" s="172">
        <v>0</v>
      </c>
    </row>
    <row r="966" spans="1:5" ht="15">
      <c r="A966" s="371" t="s">
        <v>1110</v>
      </c>
      <c r="B966" s="368" t="s">
        <v>2565</v>
      </c>
      <c r="C966" s="368" t="s">
        <v>2624</v>
      </c>
      <c r="D966" t="s">
        <v>2625</v>
      </c>
      <c r="E966" s="172">
        <v>8361445</v>
      </c>
    </row>
    <row r="967" spans="1:5" ht="15">
      <c r="A967" s="371" t="s">
        <v>1110</v>
      </c>
      <c r="B967" s="368" t="s">
        <v>2567</v>
      </c>
      <c r="C967" s="368" t="s">
        <v>2626</v>
      </c>
      <c r="D967" t="s">
        <v>2627</v>
      </c>
      <c r="E967" s="172">
        <v>239494.23</v>
      </c>
    </row>
    <row r="968" spans="1:5" ht="15">
      <c r="A968" s="371" t="s">
        <v>1110</v>
      </c>
      <c r="B968" s="368" t="s">
        <v>2259</v>
      </c>
      <c r="C968" s="368" t="s">
        <v>2628</v>
      </c>
      <c r="D968" t="s">
        <v>2629</v>
      </c>
      <c r="E968" s="172">
        <v>-121960.75</v>
      </c>
    </row>
    <row r="969" spans="1:5" ht="15">
      <c r="A969" s="371" t="s">
        <v>1110</v>
      </c>
      <c r="B969" s="368" t="s">
        <v>2261</v>
      </c>
      <c r="C969" s="368" t="s">
        <v>2630</v>
      </c>
      <c r="D969" t="s">
        <v>2631</v>
      </c>
      <c r="E969" s="172">
        <v>0</v>
      </c>
    </row>
    <row r="970" spans="1:5" ht="15">
      <c r="A970" s="371" t="s">
        <v>1110</v>
      </c>
      <c r="B970" s="368" t="s">
        <v>6709</v>
      </c>
      <c r="C970" s="368" t="s">
        <v>6710</v>
      </c>
      <c r="D970" t="s">
        <v>6711</v>
      </c>
      <c r="E970" s="172">
        <v>0</v>
      </c>
    </row>
    <row r="971" spans="1:5" ht="15">
      <c r="A971" s="371" t="s">
        <v>1110</v>
      </c>
      <c r="B971" s="368" t="s">
        <v>6712</v>
      </c>
      <c r="C971" s="368" t="s">
        <v>6713</v>
      </c>
      <c r="D971" t="s">
        <v>6714</v>
      </c>
      <c r="E971" s="172">
        <v>0</v>
      </c>
    </row>
    <row r="972" spans="1:5" ht="15">
      <c r="A972" s="371" t="s">
        <v>1110</v>
      </c>
      <c r="B972" s="368" t="s">
        <v>2262</v>
      </c>
      <c r="C972" s="368" t="s">
        <v>2632</v>
      </c>
      <c r="D972" t="s">
        <v>2633</v>
      </c>
      <c r="E972" s="172">
        <v>123014796</v>
      </c>
    </row>
    <row r="973" spans="1:5" ht="15">
      <c r="A973" s="371" t="s">
        <v>1110</v>
      </c>
      <c r="B973" s="368" t="s">
        <v>2264</v>
      </c>
      <c r="C973" s="368" t="s">
        <v>2634</v>
      </c>
      <c r="D973" t="s">
        <v>2635</v>
      </c>
      <c r="E973" s="172">
        <v>1069161.8700000001</v>
      </c>
    </row>
    <row r="974" spans="1:5" ht="15">
      <c r="A974" s="371" t="s">
        <v>1110</v>
      </c>
      <c r="B974" s="368" t="s">
        <v>6715</v>
      </c>
      <c r="C974" s="368" t="s">
        <v>6717</v>
      </c>
      <c r="D974" t="s">
        <v>6716</v>
      </c>
      <c r="E974" s="172">
        <v>0</v>
      </c>
    </row>
    <row r="975" spans="1:5" ht="15">
      <c r="A975" s="371" t="s">
        <v>1110</v>
      </c>
      <c r="B975" s="368" t="s">
        <v>2266</v>
      </c>
      <c r="C975" s="368" t="s">
        <v>2636</v>
      </c>
      <c r="D975" t="s">
        <v>2637</v>
      </c>
      <c r="E975" s="172">
        <v>843316.53</v>
      </c>
    </row>
    <row r="976" spans="1:5" ht="15">
      <c r="A976" s="371" t="s">
        <v>1110</v>
      </c>
      <c r="B976" s="368" t="s">
        <v>2268</v>
      </c>
      <c r="C976" s="368" t="s">
        <v>2638</v>
      </c>
      <c r="D976" t="s">
        <v>2639</v>
      </c>
      <c r="E976" s="172">
        <v>21880951.07</v>
      </c>
    </row>
    <row r="977" spans="1:5" ht="15">
      <c r="A977" s="371" t="s">
        <v>1110</v>
      </c>
      <c r="B977" s="368" t="s">
        <v>6718</v>
      </c>
      <c r="C977" s="368" t="s">
        <v>6719</v>
      </c>
      <c r="D977" t="s">
        <v>6720</v>
      </c>
      <c r="E977" s="172">
        <v>0</v>
      </c>
    </row>
    <row r="978" spans="1:5" ht="15">
      <c r="A978" s="369" t="s">
        <v>1110</v>
      </c>
      <c r="B978" s="368" t="s">
        <v>6721</v>
      </c>
      <c r="C978" s="368" t="s">
        <v>6722</v>
      </c>
      <c r="D978" t="s">
        <v>6723</v>
      </c>
      <c r="E978" s="172">
        <v>0</v>
      </c>
    </row>
    <row r="979" spans="1:5" ht="15">
      <c r="A979" s="369" t="s">
        <v>6724</v>
      </c>
      <c r="B979" s="368" t="s">
        <v>6725</v>
      </c>
      <c r="C979" s="368" t="s">
        <v>6726</v>
      </c>
      <c r="D979" t="s">
        <v>6727</v>
      </c>
      <c r="E979" s="172">
        <v>0</v>
      </c>
    </row>
    <row r="980" spans="1:5" ht="15">
      <c r="A980" s="369" t="s">
        <v>6728</v>
      </c>
      <c r="B980" s="368" t="s">
        <v>6729</v>
      </c>
      <c r="C980" s="368" t="s">
        <v>6730</v>
      </c>
      <c r="D980" t="s">
        <v>6727</v>
      </c>
      <c r="E980" s="172">
        <v>0</v>
      </c>
    </row>
    <row r="981" spans="1:5" ht="15">
      <c r="A981" s="371" t="s">
        <v>1496</v>
      </c>
      <c r="B981" s="368" t="s">
        <v>209</v>
      </c>
      <c r="C981" s="368" t="s">
        <v>1497</v>
      </c>
      <c r="D981" t="s">
        <v>1498</v>
      </c>
      <c r="E981" s="172">
        <v>3103497.7700000005</v>
      </c>
    </row>
    <row r="982" spans="1:5" ht="15">
      <c r="A982" s="371" t="s">
        <v>1496</v>
      </c>
      <c r="B982" s="368" t="s">
        <v>209</v>
      </c>
      <c r="C982" s="368" t="s">
        <v>6731</v>
      </c>
      <c r="D982" t="s">
        <v>6732</v>
      </c>
      <c r="E982" s="172">
        <v>0</v>
      </c>
    </row>
    <row r="983" spans="1:5" ht="15">
      <c r="A983" s="371" t="s">
        <v>1496</v>
      </c>
      <c r="B983" s="368" t="s">
        <v>209</v>
      </c>
      <c r="C983" s="368" t="s">
        <v>3406</v>
      </c>
      <c r="D983" t="s">
        <v>3407</v>
      </c>
      <c r="E983" s="172">
        <v>0</v>
      </c>
    </row>
    <row r="984" spans="1:5" ht="15">
      <c r="A984" s="371" t="s">
        <v>1496</v>
      </c>
      <c r="B984" s="368" t="s">
        <v>209</v>
      </c>
      <c r="C984" s="368" t="s">
        <v>6733</v>
      </c>
      <c r="D984" t="s">
        <v>6734</v>
      </c>
      <c r="E984" s="172">
        <v>0</v>
      </c>
    </row>
    <row r="985" spans="1:5" ht="15">
      <c r="A985" s="371" t="s">
        <v>1496</v>
      </c>
      <c r="B985" s="368" t="s">
        <v>209</v>
      </c>
      <c r="C985" s="368" t="s">
        <v>6735</v>
      </c>
      <c r="D985" t="s">
        <v>6736</v>
      </c>
      <c r="E985" s="172">
        <v>0</v>
      </c>
    </row>
    <row r="986" spans="1:5" ht="15">
      <c r="A986" s="371" t="s">
        <v>1496</v>
      </c>
      <c r="B986" s="368" t="s">
        <v>209</v>
      </c>
      <c r="C986" s="368" t="s">
        <v>6737</v>
      </c>
      <c r="D986" t="s">
        <v>6738</v>
      </c>
      <c r="E986" s="172">
        <v>0</v>
      </c>
    </row>
    <row r="987" spans="1:5" ht="15">
      <c r="A987" s="371" t="s">
        <v>1496</v>
      </c>
      <c r="B987" s="368" t="s">
        <v>209</v>
      </c>
      <c r="C987" s="368" t="s">
        <v>6739</v>
      </c>
      <c r="D987" t="s">
        <v>6740</v>
      </c>
      <c r="E987" s="172">
        <v>0</v>
      </c>
    </row>
    <row r="988" spans="1:5" ht="15">
      <c r="A988" s="371" t="s">
        <v>1496</v>
      </c>
      <c r="B988" s="368" t="s">
        <v>209</v>
      </c>
      <c r="C988" s="368" t="s">
        <v>3408</v>
      </c>
      <c r="D988" t="s">
        <v>3409</v>
      </c>
      <c r="E988" s="172">
        <v>0</v>
      </c>
    </row>
    <row r="989" spans="1:5" ht="15">
      <c r="A989" s="371" t="s">
        <v>1496</v>
      </c>
      <c r="B989" s="368" t="s">
        <v>209</v>
      </c>
      <c r="C989" s="368" t="s">
        <v>3410</v>
      </c>
      <c r="D989" t="s">
        <v>3411</v>
      </c>
      <c r="E989" s="172">
        <v>0</v>
      </c>
    </row>
    <row r="990" spans="1:5" ht="15">
      <c r="A990" s="371" t="s">
        <v>1496</v>
      </c>
      <c r="B990" s="368" t="s">
        <v>209</v>
      </c>
      <c r="C990" s="368" t="s">
        <v>2542</v>
      </c>
      <c r="D990" t="s">
        <v>2543</v>
      </c>
      <c r="E990" s="172">
        <v>0</v>
      </c>
    </row>
    <row r="991" spans="1:5" ht="15">
      <c r="A991" s="371" t="s">
        <v>1496</v>
      </c>
      <c r="B991" s="368" t="s">
        <v>209</v>
      </c>
      <c r="C991" s="368" t="s">
        <v>6741</v>
      </c>
      <c r="D991" t="s">
        <v>6742</v>
      </c>
      <c r="E991" s="172">
        <v>0</v>
      </c>
    </row>
    <row r="992" spans="1:5" ht="15">
      <c r="A992" s="371" t="s">
        <v>1496</v>
      </c>
      <c r="B992" s="368" t="s">
        <v>209</v>
      </c>
      <c r="C992" s="368" t="s">
        <v>6743</v>
      </c>
      <c r="D992" t="s">
        <v>6744</v>
      </c>
      <c r="E992" s="172">
        <v>0</v>
      </c>
    </row>
    <row r="993" spans="1:5" ht="15">
      <c r="A993" s="371" t="s">
        <v>1496</v>
      </c>
      <c r="B993" s="368" t="s">
        <v>209</v>
      </c>
      <c r="C993" s="368" t="s">
        <v>3412</v>
      </c>
      <c r="D993" t="s">
        <v>3413</v>
      </c>
      <c r="E993" s="172">
        <v>0</v>
      </c>
    </row>
    <row r="994" spans="1:5" ht="15">
      <c r="A994" s="371" t="s">
        <v>1496</v>
      </c>
      <c r="B994" s="368" t="s">
        <v>209</v>
      </c>
      <c r="C994" s="368" t="s">
        <v>6745</v>
      </c>
      <c r="D994" t="s">
        <v>6746</v>
      </c>
      <c r="E994" s="172">
        <v>0</v>
      </c>
    </row>
    <row r="995" spans="1:5" ht="15">
      <c r="A995" s="371" t="s">
        <v>1496</v>
      </c>
      <c r="B995" s="368" t="s">
        <v>209</v>
      </c>
      <c r="C995" s="368" t="s">
        <v>6747</v>
      </c>
      <c r="D995" t="s">
        <v>6748</v>
      </c>
      <c r="E995" s="172">
        <v>0</v>
      </c>
    </row>
    <row r="996" spans="1:5" ht="15">
      <c r="A996" s="371" t="s">
        <v>1496</v>
      </c>
      <c r="B996" s="368" t="s">
        <v>209</v>
      </c>
      <c r="C996" s="368" t="s">
        <v>6749</v>
      </c>
      <c r="D996" t="s">
        <v>6750</v>
      </c>
      <c r="E996" s="172">
        <v>0</v>
      </c>
    </row>
    <row r="997" spans="1:5" ht="15">
      <c r="A997" s="371" t="s">
        <v>1496</v>
      </c>
      <c r="B997" s="368" t="s">
        <v>209</v>
      </c>
      <c r="C997" s="368" t="s">
        <v>6751</v>
      </c>
      <c r="D997" t="s">
        <v>6752</v>
      </c>
      <c r="E997" s="172">
        <v>0</v>
      </c>
    </row>
    <row r="998" spans="1:5" ht="15">
      <c r="A998" s="371" t="s">
        <v>1496</v>
      </c>
      <c r="B998" s="368" t="s">
        <v>209</v>
      </c>
      <c r="C998" s="368" t="s">
        <v>6753</v>
      </c>
      <c r="D998" t="s">
        <v>6754</v>
      </c>
      <c r="E998" s="172">
        <v>0</v>
      </c>
    </row>
    <row r="999" spans="1:5" ht="15">
      <c r="A999" s="371" t="s">
        <v>1496</v>
      </c>
      <c r="B999" s="368" t="s">
        <v>209</v>
      </c>
      <c r="C999" s="368" t="s">
        <v>6755</v>
      </c>
      <c r="D999" t="s">
        <v>6756</v>
      </c>
      <c r="E999" s="172">
        <v>0</v>
      </c>
    </row>
    <row r="1000" spans="1:5" ht="15">
      <c r="A1000" s="371" t="s">
        <v>1496</v>
      </c>
      <c r="B1000" s="368" t="s">
        <v>209</v>
      </c>
      <c r="C1000" s="368" t="s">
        <v>6757</v>
      </c>
      <c r="D1000" t="s">
        <v>6758</v>
      </c>
      <c r="E1000" s="172">
        <v>7552</v>
      </c>
    </row>
    <row r="1001" spans="1:5" ht="15">
      <c r="A1001" s="371" t="s">
        <v>1496</v>
      </c>
      <c r="B1001" s="368" t="s">
        <v>209</v>
      </c>
      <c r="C1001" s="368" t="s">
        <v>1499</v>
      </c>
      <c r="D1001" t="s">
        <v>1500</v>
      </c>
      <c r="E1001" s="172">
        <v>12378.45</v>
      </c>
    </row>
    <row r="1002" spans="1:5" ht="15">
      <c r="A1002" s="371" t="s">
        <v>1496</v>
      </c>
      <c r="B1002" s="368" t="s">
        <v>209</v>
      </c>
      <c r="C1002" s="368" t="s">
        <v>3377</v>
      </c>
      <c r="D1002" t="s">
        <v>3378</v>
      </c>
      <c r="E1002" s="172">
        <v>29988.98</v>
      </c>
    </row>
    <row r="1003" spans="1:5" ht="15">
      <c r="A1003" s="371" t="s">
        <v>1496</v>
      </c>
      <c r="B1003" s="368" t="s">
        <v>209</v>
      </c>
      <c r="C1003" s="368" t="s">
        <v>6759</v>
      </c>
      <c r="D1003" t="s">
        <v>6760</v>
      </c>
      <c r="E1003" s="172">
        <v>117.1</v>
      </c>
    </row>
    <row r="1004" spans="1:5" ht="15">
      <c r="A1004" s="371" t="s">
        <v>1496</v>
      </c>
      <c r="B1004" s="368" t="s">
        <v>209</v>
      </c>
      <c r="C1004" s="368" t="s">
        <v>6761</v>
      </c>
      <c r="D1004" t="s">
        <v>6762</v>
      </c>
      <c r="E1004" s="172">
        <v>666</v>
      </c>
    </row>
    <row r="1005" spans="1:5" ht="15">
      <c r="A1005" s="371" t="s">
        <v>1496</v>
      </c>
      <c r="B1005" s="368" t="s">
        <v>209</v>
      </c>
      <c r="C1005" s="368" t="s">
        <v>3379</v>
      </c>
      <c r="D1005" t="s">
        <v>3380</v>
      </c>
      <c r="E1005" s="172">
        <v>446.88</v>
      </c>
    </row>
    <row r="1006" spans="1:5" ht="15">
      <c r="A1006" s="371" t="s">
        <v>1496</v>
      </c>
      <c r="B1006" s="368" t="s">
        <v>209</v>
      </c>
      <c r="C1006" s="368" t="s">
        <v>6763</v>
      </c>
      <c r="D1006" t="s">
        <v>6764</v>
      </c>
      <c r="E1006" s="172">
        <v>975</v>
      </c>
    </row>
    <row r="1007" spans="1:5" ht="15">
      <c r="A1007" s="371" t="s">
        <v>1496</v>
      </c>
      <c r="B1007" s="368" t="s">
        <v>209</v>
      </c>
      <c r="C1007" s="368" t="s">
        <v>6765</v>
      </c>
      <c r="D1007" t="s">
        <v>6766</v>
      </c>
      <c r="E1007" s="172">
        <v>2733.69</v>
      </c>
    </row>
    <row r="1008" spans="1:5" ht="15">
      <c r="A1008" s="371" t="s">
        <v>1496</v>
      </c>
      <c r="B1008" s="368" t="s">
        <v>209</v>
      </c>
      <c r="C1008" s="368" t="s">
        <v>1501</v>
      </c>
      <c r="D1008" t="s">
        <v>1502</v>
      </c>
      <c r="E1008" s="172">
        <v>96948.61</v>
      </c>
    </row>
    <row r="1009" spans="1:5" ht="15">
      <c r="A1009" s="371" t="s">
        <v>1496</v>
      </c>
      <c r="B1009" s="368" t="s">
        <v>209</v>
      </c>
      <c r="C1009" s="368" t="s">
        <v>2496</v>
      </c>
      <c r="D1009" t="s">
        <v>2497</v>
      </c>
      <c r="E1009" s="172">
        <v>456.08</v>
      </c>
    </row>
    <row r="1010" spans="1:5" ht="15">
      <c r="A1010" s="371" t="s">
        <v>1496</v>
      </c>
      <c r="B1010" s="368" t="s">
        <v>209</v>
      </c>
      <c r="C1010" s="368" t="s">
        <v>6767</v>
      </c>
      <c r="D1010" t="s">
        <v>6768</v>
      </c>
      <c r="E1010" s="172">
        <v>2464.5</v>
      </c>
    </row>
    <row r="1011" spans="1:5" ht="15">
      <c r="A1011" s="371" t="s">
        <v>1496</v>
      </c>
      <c r="B1011" s="368" t="s">
        <v>209</v>
      </c>
      <c r="C1011" s="368" t="s">
        <v>1503</v>
      </c>
      <c r="D1011" t="s">
        <v>1504</v>
      </c>
      <c r="E1011" s="172">
        <v>-152262.79</v>
      </c>
    </row>
    <row r="1012" spans="1:5" ht="15">
      <c r="A1012" s="369" t="s">
        <v>1496</v>
      </c>
      <c r="B1012" s="368" t="s">
        <v>209</v>
      </c>
      <c r="C1012" s="368" t="s">
        <v>6769</v>
      </c>
      <c r="D1012" t="s">
        <v>6770</v>
      </c>
      <c r="E1012" s="172">
        <v>-2464.5</v>
      </c>
    </row>
    <row r="1013" spans="1:5" ht="15">
      <c r="A1013" s="371" t="s">
        <v>6771</v>
      </c>
      <c r="B1013" s="368" t="s">
        <v>209</v>
      </c>
      <c r="C1013" s="368" t="s">
        <v>6772</v>
      </c>
      <c r="D1013" t="s">
        <v>6773</v>
      </c>
      <c r="E1013" s="172">
        <v>0</v>
      </c>
    </row>
    <row r="1014" spans="1:5" ht="15">
      <c r="A1014" s="371" t="s">
        <v>6771</v>
      </c>
      <c r="B1014" s="368" t="s">
        <v>209</v>
      </c>
      <c r="C1014" s="368" t="s">
        <v>6774</v>
      </c>
      <c r="D1014" t="s">
        <v>6775</v>
      </c>
      <c r="E1014" s="172">
        <v>0</v>
      </c>
    </row>
    <row r="1015" spans="1:5" ht="15">
      <c r="A1015" s="371" t="s">
        <v>6771</v>
      </c>
      <c r="B1015" s="368" t="s">
        <v>209</v>
      </c>
      <c r="C1015" s="368" t="s">
        <v>6776</v>
      </c>
      <c r="D1015" t="s">
        <v>6777</v>
      </c>
      <c r="E1015" s="172">
        <v>0</v>
      </c>
    </row>
    <row r="1016" spans="1:5" ht="15">
      <c r="A1016" s="369" t="s">
        <v>6771</v>
      </c>
      <c r="B1016" s="368" t="s">
        <v>209</v>
      </c>
      <c r="C1016" s="368" t="s">
        <v>6778</v>
      </c>
      <c r="D1016" t="s">
        <v>6779</v>
      </c>
      <c r="E1016" s="172">
        <v>0</v>
      </c>
    </row>
    <row r="1017" spans="1:5" ht="15">
      <c r="A1017" s="371" t="s">
        <v>1505</v>
      </c>
      <c r="B1017" s="368" t="s">
        <v>209</v>
      </c>
      <c r="C1017" s="368" t="s">
        <v>6780</v>
      </c>
      <c r="D1017" t="s">
        <v>108</v>
      </c>
      <c r="E1017" s="172">
        <v>0</v>
      </c>
    </row>
    <row r="1018" spans="1:5" ht="15">
      <c r="A1018" s="371" t="s">
        <v>1505</v>
      </c>
      <c r="B1018" s="368" t="s">
        <v>209</v>
      </c>
      <c r="C1018" s="368" t="s">
        <v>1506</v>
      </c>
      <c r="D1018" t="s">
        <v>1507</v>
      </c>
      <c r="E1018" s="172">
        <v>59353.04</v>
      </c>
    </row>
    <row r="1019" spans="1:5" ht="15">
      <c r="A1019" s="369" t="s">
        <v>1505</v>
      </c>
      <c r="B1019" s="368" t="s">
        <v>1508</v>
      </c>
      <c r="C1019" s="368" t="s">
        <v>1506</v>
      </c>
      <c r="D1019" t="s">
        <v>1507</v>
      </c>
      <c r="E1019" s="172">
        <v>21268.850000000002</v>
      </c>
    </row>
    <row r="1020" spans="1:5" ht="15">
      <c r="A1020" s="371" t="s">
        <v>1111</v>
      </c>
      <c r="B1020" s="368" t="s">
        <v>6781</v>
      </c>
      <c r="C1020" s="368" t="s">
        <v>6776</v>
      </c>
      <c r="D1020" t="s">
        <v>6777</v>
      </c>
      <c r="E1020" s="172">
        <v>0</v>
      </c>
    </row>
    <row r="1021" spans="1:5" ht="15">
      <c r="A1021" s="371" t="s">
        <v>1111</v>
      </c>
      <c r="B1021" s="368" t="s">
        <v>6782</v>
      </c>
      <c r="C1021" s="368" t="s">
        <v>6259</v>
      </c>
      <c r="D1021" t="s">
        <v>6260</v>
      </c>
      <c r="E1021" s="172">
        <v>0</v>
      </c>
    </row>
    <row r="1022" spans="1:5" ht="15">
      <c r="A1022" s="369" t="s">
        <v>1111</v>
      </c>
      <c r="B1022" s="368" t="s">
        <v>2273</v>
      </c>
      <c r="C1022" s="368" t="s">
        <v>4720</v>
      </c>
      <c r="D1022" t="s">
        <v>4721</v>
      </c>
      <c r="E1022" s="172">
        <v>131614</v>
      </c>
    </row>
    <row r="1023" spans="1:5" ht="15">
      <c r="A1023" s="371" t="s">
        <v>1112</v>
      </c>
      <c r="B1023" s="368" t="s">
        <v>6783</v>
      </c>
      <c r="C1023" s="368" t="s">
        <v>6784</v>
      </c>
      <c r="D1023" t="s">
        <v>6785</v>
      </c>
      <c r="E1023" s="172">
        <v>0</v>
      </c>
    </row>
    <row r="1024" spans="1:5" ht="15">
      <c r="A1024" s="371" t="s">
        <v>1112</v>
      </c>
      <c r="B1024" s="368" t="s">
        <v>2275</v>
      </c>
      <c r="C1024" s="368" t="s">
        <v>4722</v>
      </c>
      <c r="D1024" t="s">
        <v>4723</v>
      </c>
      <c r="E1024" s="172">
        <v>1845746.53</v>
      </c>
    </row>
    <row r="1025" spans="1:5" ht="15">
      <c r="A1025" s="371" t="s">
        <v>1112</v>
      </c>
      <c r="B1025" s="368" t="s">
        <v>6786</v>
      </c>
      <c r="C1025" s="368" t="s">
        <v>6787</v>
      </c>
      <c r="D1025" t="s">
        <v>6788</v>
      </c>
      <c r="E1025" s="172">
        <v>1.1368683772161603E-13</v>
      </c>
    </row>
    <row r="1026" spans="1:5" ht="15">
      <c r="A1026" s="371" t="s">
        <v>1112</v>
      </c>
      <c r="B1026" s="368" t="s">
        <v>6789</v>
      </c>
      <c r="C1026" s="368" t="s">
        <v>6790</v>
      </c>
      <c r="D1026" t="s">
        <v>6791</v>
      </c>
      <c r="E1026" s="172">
        <v>0</v>
      </c>
    </row>
    <row r="1027" spans="1:5" ht="15">
      <c r="A1027" s="371" t="s">
        <v>1112</v>
      </c>
      <c r="B1027" s="368" t="s">
        <v>6792</v>
      </c>
      <c r="C1027" s="368" t="s">
        <v>6784</v>
      </c>
      <c r="D1027" t="s">
        <v>6785</v>
      </c>
      <c r="E1027" s="172">
        <v>0</v>
      </c>
    </row>
    <row r="1028" spans="1:5" ht="15">
      <c r="A1028" s="371" t="s">
        <v>1112</v>
      </c>
      <c r="B1028" s="368" t="s">
        <v>6793</v>
      </c>
      <c r="C1028" s="368" t="s">
        <v>4722</v>
      </c>
      <c r="D1028" t="s">
        <v>4723</v>
      </c>
      <c r="E1028" s="172">
        <v>0</v>
      </c>
    </row>
    <row r="1029" spans="1:5" ht="15">
      <c r="A1029" s="371" t="s">
        <v>1112</v>
      </c>
      <c r="B1029" s="368" t="s">
        <v>6793</v>
      </c>
      <c r="C1029" s="368" t="s">
        <v>6787</v>
      </c>
      <c r="D1029" t="s">
        <v>6788</v>
      </c>
      <c r="E1029" s="172">
        <v>0</v>
      </c>
    </row>
    <row r="1030" spans="1:5" ht="15">
      <c r="A1030" s="369" t="s">
        <v>1112</v>
      </c>
      <c r="B1030" s="368" t="s">
        <v>6793</v>
      </c>
      <c r="C1030" s="368" t="s">
        <v>6790</v>
      </c>
      <c r="D1030" t="s">
        <v>6791</v>
      </c>
      <c r="E1030" s="172">
        <v>0</v>
      </c>
    </row>
    <row r="1031" spans="1:5" ht="15">
      <c r="A1031" s="369" t="s">
        <v>6794</v>
      </c>
      <c r="B1031" s="368" t="s">
        <v>6795</v>
      </c>
      <c r="C1031" s="368" t="s">
        <v>6796</v>
      </c>
      <c r="D1031" t="s">
        <v>6797</v>
      </c>
      <c r="E1031" s="172">
        <v>0</v>
      </c>
    </row>
    <row r="1032" spans="1:5" ht="15">
      <c r="A1032" s="369" t="s">
        <v>6798</v>
      </c>
      <c r="B1032" s="368" t="s">
        <v>6799</v>
      </c>
      <c r="C1032" s="368" t="s">
        <v>6800</v>
      </c>
      <c r="D1032" t="s">
        <v>6801</v>
      </c>
      <c r="E1032" s="172">
        <v>0</v>
      </c>
    </row>
    <row r="1033" spans="1:5" ht="15">
      <c r="A1033" s="371" t="s">
        <v>6802</v>
      </c>
      <c r="B1033" s="368" t="s">
        <v>6803</v>
      </c>
      <c r="C1033" s="368" t="s">
        <v>6804</v>
      </c>
      <c r="D1033" t="s">
        <v>6805</v>
      </c>
      <c r="E1033" s="172">
        <v>0</v>
      </c>
    </row>
    <row r="1034" spans="1:5" ht="15">
      <c r="A1034" s="369" t="s">
        <v>6802</v>
      </c>
      <c r="B1034" s="368" t="s">
        <v>6806</v>
      </c>
      <c r="C1034" s="368" t="s">
        <v>6807</v>
      </c>
      <c r="D1034" t="s">
        <v>6805</v>
      </c>
      <c r="E1034" s="172">
        <v>0</v>
      </c>
    </row>
    <row r="1035" spans="1:5" ht="15">
      <c r="A1035" s="371" t="s">
        <v>1113</v>
      </c>
      <c r="B1035" s="368" t="s">
        <v>6808</v>
      </c>
      <c r="C1035" s="368" t="s">
        <v>6809</v>
      </c>
      <c r="D1035" t="s">
        <v>6810</v>
      </c>
      <c r="E1035" s="172">
        <v>0</v>
      </c>
    </row>
    <row r="1036" spans="1:5" ht="15">
      <c r="A1036" s="371" t="s">
        <v>1113</v>
      </c>
      <c r="B1036" s="368" t="s">
        <v>6811</v>
      </c>
      <c r="C1036" s="368" t="s">
        <v>6812</v>
      </c>
      <c r="D1036" t="s">
        <v>6813</v>
      </c>
      <c r="E1036" s="172">
        <v>0</v>
      </c>
    </row>
    <row r="1037" spans="1:5" ht="15">
      <c r="A1037" s="371" t="s">
        <v>1113</v>
      </c>
      <c r="B1037" s="368" t="s">
        <v>2277</v>
      </c>
      <c r="C1037" s="368" t="s">
        <v>4724</v>
      </c>
      <c r="D1037" t="s">
        <v>4725</v>
      </c>
      <c r="E1037" s="172">
        <v>492641.88</v>
      </c>
    </row>
    <row r="1038" spans="1:5" ht="15">
      <c r="A1038" s="371" t="s">
        <v>1113</v>
      </c>
      <c r="B1038" s="368" t="s">
        <v>2279</v>
      </c>
      <c r="C1038" s="368" t="s">
        <v>4726</v>
      </c>
      <c r="D1038" t="s">
        <v>4727</v>
      </c>
      <c r="E1038" s="172">
        <v>1119626.2500000019</v>
      </c>
    </row>
    <row r="1039" spans="1:5" ht="15">
      <c r="A1039" s="371" t="s">
        <v>1113</v>
      </c>
      <c r="B1039" s="368" t="s">
        <v>2281</v>
      </c>
      <c r="C1039" s="368" t="s">
        <v>4728</v>
      </c>
      <c r="D1039" t="s">
        <v>4729</v>
      </c>
      <c r="E1039" s="172">
        <v>-1119626.25</v>
      </c>
    </row>
    <row r="1040" spans="1:5" ht="15">
      <c r="A1040" s="371" t="s">
        <v>1113</v>
      </c>
      <c r="B1040" s="368" t="s">
        <v>6814</v>
      </c>
      <c r="C1040" s="368" t="s">
        <v>6815</v>
      </c>
      <c r="D1040" t="s">
        <v>6816</v>
      </c>
      <c r="E1040" s="172">
        <v>0</v>
      </c>
    </row>
    <row r="1041" spans="1:5" ht="15">
      <c r="A1041" s="371" t="s">
        <v>1113</v>
      </c>
      <c r="B1041" s="368" t="s">
        <v>6817</v>
      </c>
      <c r="C1041" s="368" t="s">
        <v>6818</v>
      </c>
      <c r="D1041" t="s">
        <v>6819</v>
      </c>
      <c r="E1041" s="172">
        <v>0</v>
      </c>
    </row>
    <row r="1042" spans="1:5" ht="15">
      <c r="A1042" s="371" t="s">
        <v>1113</v>
      </c>
      <c r="B1042" s="368" t="s">
        <v>6820</v>
      </c>
      <c r="C1042" s="368" t="s">
        <v>6821</v>
      </c>
      <c r="D1042" t="s">
        <v>6822</v>
      </c>
      <c r="E1042" s="172">
        <v>0</v>
      </c>
    </row>
    <row r="1043" spans="1:5" ht="15">
      <c r="A1043" s="371" t="s">
        <v>1113</v>
      </c>
      <c r="B1043" s="368" t="s">
        <v>2283</v>
      </c>
      <c r="C1043" s="368" t="s">
        <v>4730</v>
      </c>
      <c r="D1043" t="s">
        <v>4731</v>
      </c>
      <c r="E1043" s="172">
        <v>333058.41000000003</v>
      </c>
    </row>
    <row r="1044" spans="1:5" ht="15">
      <c r="A1044" s="371" t="s">
        <v>1113</v>
      </c>
      <c r="B1044" s="368" t="s">
        <v>2285</v>
      </c>
      <c r="C1044" s="368" t="s">
        <v>4732</v>
      </c>
      <c r="D1044" t="s">
        <v>2286</v>
      </c>
      <c r="E1044" s="172">
        <v>437470.38</v>
      </c>
    </row>
    <row r="1045" spans="1:5" ht="15">
      <c r="A1045" s="371" t="s">
        <v>1113</v>
      </c>
      <c r="B1045" s="368" t="s">
        <v>2287</v>
      </c>
      <c r="C1045" s="368" t="s">
        <v>4733</v>
      </c>
      <c r="D1045" t="s">
        <v>4734</v>
      </c>
      <c r="E1045" s="172">
        <v>-437470.38</v>
      </c>
    </row>
    <row r="1046" spans="1:5" ht="15">
      <c r="A1046" s="369" t="s">
        <v>1113</v>
      </c>
      <c r="B1046" s="368" t="s">
        <v>6823</v>
      </c>
      <c r="C1046" s="368" t="s">
        <v>6824</v>
      </c>
      <c r="D1046" t="s">
        <v>6825</v>
      </c>
      <c r="E1046" s="172">
        <v>0</v>
      </c>
    </row>
    <row r="1047" spans="1:5" ht="15">
      <c r="A1047" s="371" t="s">
        <v>6826</v>
      </c>
      <c r="B1047" s="368" t="s">
        <v>6827</v>
      </c>
      <c r="C1047" s="368" t="s">
        <v>6828</v>
      </c>
      <c r="D1047" t="s">
        <v>6829</v>
      </c>
      <c r="E1047" s="172">
        <v>0</v>
      </c>
    </row>
    <row r="1048" spans="1:5" ht="15">
      <c r="A1048" s="371" t="s">
        <v>6826</v>
      </c>
      <c r="B1048" s="368" t="s">
        <v>6830</v>
      </c>
      <c r="C1048" s="368" t="s">
        <v>6831</v>
      </c>
      <c r="D1048" t="s">
        <v>6832</v>
      </c>
      <c r="E1048" s="172">
        <v>0</v>
      </c>
    </row>
    <row r="1049" spans="1:5" ht="15">
      <c r="A1049" s="369" t="s">
        <v>6826</v>
      </c>
      <c r="B1049" s="368" t="s">
        <v>6833</v>
      </c>
      <c r="C1049" s="368" t="s">
        <v>6834</v>
      </c>
      <c r="D1049" t="s">
        <v>6835</v>
      </c>
      <c r="E1049" s="172">
        <v>0</v>
      </c>
    </row>
    <row r="1050" spans="1:5" ht="15">
      <c r="A1050" s="371" t="s">
        <v>6836</v>
      </c>
      <c r="B1050" s="368" t="s">
        <v>6837</v>
      </c>
      <c r="C1050" s="368" t="s">
        <v>6838</v>
      </c>
      <c r="D1050" t="s">
        <v>6839</v>
      </c>
      <c r="E1050" s="172">
        <v>0</v>
      </c>
    </row>
    <row r="1051" spans="1:5" ht="15">
      <c r="A1051" s="371" t="s">
        <v>6836</v>
      </c>
      <c r="B1051" s="368" t="s">
        <v>6840</v>
      </c>
      <c r="C1051" s="368" t="s">
        <v>6841</v>
      </c>
      <c r="D1051" t="s">
        <v>6842</v>
      </c>
      <c r="E1051" s="172">
        <v>0</v>
      </c>
    </row>
    <row r="1052" spans="1:5" ht="15">
      <c r="A1052" s="369" t="s">
        <v>6836</v>
      </c>
      <c r="B1052" s="368" t="s">
        <v>6843</v>
      </c>
      <c r="C1052" s="368" t="s">
        <v>6844</v>
      </c>
      <c r="D1052" t="s">
        <v>6835</v>
      </c>
      <c r="E1052" s="172">
        <v>0</v>
      </c>
    </row>
    <row r="1053" spans="1:5" ht="15">
      <c r="A1053" s="371" t="s">
        <v>6845</v>
      </c>
      <c r="B1053" s="368" t="s">
        <v>6846</v>
      </c>
      <c r="C1053" s="368" t="s">
        <v>6847</v>
      </c>
      <c r="D1053" t="s">
        <v>6848</v>
      </c>
      <c r="E1053" s="172">
        <v>0</v>
      </c>
    </row>
    <row r="1054" spans="1:5" ht="15">
      <c r="A1054" s="371" t="s">
        <v>6845</v>
      </c>
      <c r="B1054" s="368" t="s">
        <v>6849</v>
      </c>
      <c r="C1054" s="368" t="s">
        <v>6850</v>
      </c>
      <c r="D1054" t="s">
        <v>6851</v>
      </c>
      <c r="E1054" s="172">
        <v>0</v>
      </c>
    </row>
    <row r="1055" spans="1:5" ht="15">
      <c r="A1055" s="371" t="s">
        <v>6845</v>
      </c>
      <c r="B1055" s="368" t="s">
        <v>6852</v>
      </c>
      <c r="C1055" s="368" t="s">
        <v>6853</v>
      </c>
      <c r="D1055" t="s">
        <v>6854</v>
      </c>
      <c r="E1055" s="172">
        <v>0</v>
      </c>
    </row>
    <row r="1056" spans="1:5" ht="15">
      <c r="A1056" s="371" t="s">
        <v>6845</v>
      </c>
      <c r="B1056" s="368" t="s">
        <v>6855</v>
      </c>
      <c r="C1056" s="368" t="s">
        <v>6856</v>
      </c>
      <c r="D1056" t="s">
        <v>6857</v>
      </c>
      <c r="E1056" s="172">
        <v>0</v>
      </c>
    </row>
    <row r="1057" spans="1:5" ht="15">
      <c r="A1057" s="371" t="s">
        <v>6845</v>
      </c>
      <c r="B1057" s="368" t="s">
        <v>6858</v>
      </c>
      <c r="C1057" s="368" t="s">
        <v>6859</v>
      </c>
      <c r="D1057" t="s">
        <v>6860</v>
      </c>
      <c r="E1057" s="172">
        <v>0</v>
      </c>
    </row>
    <row r="1058" spans="1:5" ht="15">
      <c r="A1058" s="371" t="s">
        <v>6845</v>
      </c>
      <c r="B1058" s="368" t="s">
        <v>6861</v>
      </c>
      <c r="C1058" s="368" t="s">
        <v>6862</v>
      </c>
      <c r="D1058" t="s">
        <v>4</v>
      </c>
      <c r="E1058" s="172">
        <v>0</v>
      </c>
    </row>
    <row r="1059" spans="1:5" ht="15">
      <c r="A1059" s="371" t="s">
        <v>6845</v>
      </c>
      <c r="B1059" s="368" t="s">
        <v>6863</v>
      </c>
      <c r="C1059" s="368" t="s">
        <v>6864</v>
      </c>
      <c r="D1059" t="s">
        <v>6865</v>
      </c>
      <c r="E1059" s="172">
        <v>0</v>
      </c>
    </row>
    <row r="1060" spans="1:5" ht="15">
      <c r="A1060" s="371" t="s">
        <v>6845</v>
      </c>
      <c r="B1060" s="368" t="s">
        <v>6866</v>
      </c>
      <c r="C1060" s="368" t="s">
        <v>6867</v>
      </c>
      <c r="D1060" t="s">
        <v>6868</v>
      </c>
      <c r="E1060" s="172">
        <v>0</v>
      </c>
    </row>
    <row r="1061" spans="1:5" ht="15">
      <c r="A1061" s="371" t="s">
        <v>6845</v>
      </c>
      <c r="B1061" s="368" t="s">
        <v>6869</v>
      </c>
      <c r="C1061" s="368" t="s">
        <v>6870</v>
      </c>
      <c r="D1061" t="s">
        <v>6871</v>
      </c>
      <c r="E1061" s="172">
        <v>0</v>
      </c>
    </row>
    <row r="1062" spans="1:5" ht="15">
      <c r="A1062" s="371" t="s">
        <v>6845</v>
      </c>
      <c r="B1062" s="368" t="s">
        <v>6872</v>
      </c>
      <c r="C1062" s="368" t="s">
        <v>6873</v>
      </c>
      <c r="D1062" t="s">
        <v>6874</v>
      </c>
      <c r="E1062" s="172">
        <v>0</v>
      </c>
    </row>
    <row r="1063" spans="1:5" ht="15">
      <c r="A1063" s="371" t="s">
        <v>6845</v>
      </c>
      <c r="B1063" s="368" t="s">
        <v>6783</v>
      </c>
      <c r="C1063" s="368" t="s">
        <v>6784</v>
      </c>
      <c r="D1063" t="s">
        <v>6785</v>
      </c>
      <c r="E1063" s="172">
        <v>0</v>
      </c>
    </row>
    <row r="1064" spans="1:5" ht="15">
      <c r="A1064" s="371" t="s">
        <v>6845</v>
      </c>
      <c r="B1064" s="368" t="s">
        <v>6875</v>
      </c>
      <c r="C1064" s="368" t="s">
        <v>6876</v>
      </c>
      <c r="D1064" t="s">
        <v>6877</v>
      </c>
      <c r="E1064" s="172">
        <v>0</v>
      </c>
    </row>
    <row r="1065" spans="1:5" ht="15">
      <c r="A1065" s="371" t="s">
        <v>6845</v>
      </c>
      <c r="B1065" s="368" t="s">
        <v>6878</v>
      </c>
      <c r="C1065" s="368" t="s">
        <v>6879</v>
      </c>
      <c r="D1065" t="s">
        <v>6880</v>
      </c>
      <c r="E1065" s="172">
        <v>0</v>
      </c>
    </row>
    <row r="1066" spans="1:5" ht="15">
      <c r="A1066" s="371" t="s">
        <v>6845</v>
      </c>
      <c r="B1066" s="368" t="s">
        <v>6881</v>
      </c>
      <c r="C1066" s="368" t="s">
        <v>6882</v>
      </c>
      <c r="D1066" t="s">
        <v>6883</v>
      </c>
      <c r="E1066" s="172">
        <v>0</v>
      </c>
    </row>
    <row r="1067" spans="1:5" ht="15">
      <c r="A1067" s="371" t="s">
        <v>6845</v>
      </c>
      <c r="B1067" s="368" t="s">
        <v>6884</v>
      </c>
      <c r="C1067" s="368" t="s">
        <v>6885</v>
      </c>
      <c r="D1067" t="s">
        <v>6886</v>
      </c>
      <c r="E1067" s="172">
        <v>0</v>
      </c>
    </row>
    <row r="1068" spans="1:5" ht="15">
      <c r="A1068" s="369" t="s">
        <v>6845</v>
      </c>
      <c r="B1068" s="368" t="s">
        <v>6887</v>
      </c>
      <c r="C1068" s="368" t="s">
        <v>6888</v>
      </c>
      <c r="D1068" t="s">
        <v>6889</v>
      </c>
      <c r="E1068" s="172">
        <v>0</v>
      </c>
    </row>
    <row r="1069" spans="1:5" ht="15">
      <c r="A1069" s="371" t="s">
        <v>6890</v>
      </c>
      <c r="B1069" s="368" t="s">
        <v>6891</v>
      </c>
      <c r="C1069" s="368" t="s">
        <v>6892</v>
      </c>
      <c r="D1069" t="s">
        <v>6893</v>
      </c>
      <c r="E1069" s="172">
        <v>0</v>
      </c>
    </row>
    <row r="1070" spans="1:5" ht="15">
      <c r="A1070" s="369" t="s">
        <v>6890</v>
      </c>
      <c r="B1070" s="368" t="s">
        <v>6894</v>
      </c>
      <c r="C1070" s="368" t="s">
        <v>6895</v>
      </c>
      <c r="D1070" t="s">
        <v>6896</v>
      </c>
      <c r="E1070" s="172">
        <v>0</v>
      </c>
    </row>
    <row r="1071" spans="1:5" ht="15">
      <c r="A1071" s="371" t="s">
        <v>6897</v>
      </c>
      <c r="B1071" s="368" t="s">
        <v>6898</v>
      </c>
      <c r="C1071" s="368" t="s">
        <v>6899</v>
      </c>
      <c r="D1071" t="s">
        <v>6893</v>
      </c>
      <c r="E1071" s="172">
        <v>0</v>
      </c>
    </row>
    <row r="1072" spans="1:5" ht="15">
      <c r="A1072" s="369" t="s">
        <v>6897</v>
      </c>
      <c r="B1072" s="368" t="s">
        <v>6900</v>
      </c>
      <c r="C1072" s="368" t="s">
        <v>6901</v>
      </c>
      <c r="D1072" t="s">
        <v>6902</v>
      </c>
      <c r="E1072" s="172">
        <v>0</v>
      </c>
    </row>
    <row r="1073" spans="1:5" ht="15">
      <c r="A1073" s="369" t="s">
        <v>6903</v>
      </c>
      <c r="B1073" s="368" t="s">
        <v>209</v>
      </c>
      <c r="C1073" s="368" t="s">
        <v>6904</v>
      </c>
      <c r="D1073" t="s">
        <v>6905</v>
      </c>
      <c r="E1073" s="172">
        <v>0</v>
      </c>
    </row>
    <row r="1074" spans="1:5" ht="15">
      <c r="A1074" s="371" t="s">
        <v>1509</v>
      </c>
      <c r="B1074" s="368" t="s">
        <v>209</v>
      </c>
      <c r="C1074" s="368" t="s">
        <v>6906</v>
      </c>
      <c r="D1074" t="s">
        <v>6907</v>
      </c>
      <c r="E1074" s="172">
        <v>0</v>
      </c>
    </row>
    <row r="1075" spans="1:5" ht="15">
      <c r="A1075" s="371" t="s">
        <v>1509</v>
      </c>
      <c r="B1075" s="368" t="s">
        <v>209</v>
      </c>
      <c r="C1075" s="368" t="s">
        <v>6908</v>
      </c>
      <c r="D1075" t="s">
        <v>6909</v>
      </c>
      <c r="E1075" s="172">
        <v>0</v>
      </c>
    </row>
    <row r="1076" spans="1:5" ht="15">
      <c r="A1076" s="371" t="s">
        <v>1509</v>
      </c>
      <c r="B1076" s="368" t="s">
        <v>209</v>
      </c>
      <c r="C1076" s="368" t="s">
        <v>6910</v>
      </c>
      <c r="D1076" t="s">
        <v>6911</v>
      </c>
      <c r="E1076" s="172">
        <v>0</v>
      </c>
    </row>
    <row r="1077" spans="1:5" ht="15">
      <c r="A1077" s="371" t="s">
        <v>1509</v>
      </c>
      <c r="B1077" s="368" t="s">
        <v>209</v>
      </c>
      <c r="C1077" s="368" t="s">
        <v>6912</v>
      </c>
      <c r="D1077" t="s">
        <v>6913</v>
      </c>
      <c r="E1077" s="172">
        <v>0</v>
      </c>
    </row>
    <row r="1078" spans="1:5" ht="15">
      <c r="A1078" s="371" t="s">
        <v>1509</v>
      </c>
      <c r="B1078" s="368" t="s">
        <v>209</v>
      </c>
      <c r="C1078" s="368" t="s">
        <v>6914</v>
      </c>
      <c r="D1078" t="s">
        <v>6915</v>
      </c>
      <c r="E1078" s="172">
        <v>0</v>
      </c>
    </row>
    <row r="1079" spans="1:5" ht="15">
      <c r="A1079" s="371" t="s">
        <v>1509</v>
      </c>
      <c r="B1079" s="368" t="s">
        <v>209</v>
      </c>
      <c r="C1079" s="368" t="s">
        <v>6916</v>
      </c>
      <c r="D1079" t="s">
        <v>6917</v>
      </c>
      <c r="E1079" s="172">
        <v>0</v>
      </c>
    </row>
    <row r="1080" spans="1:5" ht="15">
      <c r="A1080" s="371" t="s">
        <v>1509</v>
      </c>
      <c r="B1080" s="368" t="s">
        <v>209</v>
      </c>
      <c r="C1080" s="368" t="s">
        <v>6918</v>
      </c>
      <c r="D1080" t="s">
        <v>6919</v>
      </c>
      <c r="E1080" s="172">
        <v>0</v>
      </c>
    </row>
    <row r="1081" spans="1:5" ht="15">
      <c r="A1081" s="371" t="s">
        <v>1509</v>
      </c>
      <c r="B1081" s="368" t="s">
        <v>209</v>
      </c>
      <c r="C1081" s="368" t="s">
        <v>6920</v>
      </c>
      <c r="D1081" t="s">
        <v>6921</v>
      </c>
      <c r="E1081" s="172">
        <v>0</v>
      </c>
    </row>
    <row r="1082" spans="1:5" ht="15">
      <c r="A1082" s="371" t="s">
        <v>1509</v>
      </c>
      <c r="B1082" s="368" t="s">
        <v>209</v>
      </c>
      <c r="C1082" s="368" t="s">
        <v>6922</v>
      </c>
      <c r="D1082" t="s">
        <v>6923</v>
      </c>
      <c r="E1082" s="172">
        <v>0</v>
      </c>
    </row>
    <row r="1083" spans="1:5" ht="15">
      <c r="A1083" s="371" t="s">
        <v>1509</v>
      </c>
      <c r="B1083" s="368" t="s">
        <v>209</v>
      </c>
      <c r="C1083" s="368" t="s">
        <v>6924</v>
      </c>
      <c r="D1083" t="s">
        <v>6925</v>
      </c>
      <c r="E1083" s="172">
        <v>0</v>
      </c>
    </row>
    <row r="1084" spans="1:5" ht="15">
      <c r="A1084" s="371" t="s">
        <v>1509</v>
      </c>
      <c r="B1084" s="368" t="s">
        <v>209</v>
      </c>
      <c r="C1084" s="368" t="s">
        <v>6926</v>
      </c>
      <c r="D1084" t="s">
        <v>6927</v>
      </c>
      <c r="E1084" s="172">
        <v>0</v>
      </c>
    </row>
    <row r="1085" spans="1:5" ht="15">
      <c r="A1085" s="371" t="s">
        <v>1509</v>
      </c>
      <c r="B1085" s="368" t="s">
        <v>209</v>
      </c>
      <c r="C1085" s="368" t="s">
        <v>6928</v>
      </c>
      <c r="D1085" t="s">
        <v>6913</v>
      </c>
      <c r="E1085" s="172">
        <v>0</v>
      </c>
    </row>
    <row r="1086" spans="1:5" ht="15">
      <c r="A1086" s="371" t="s">
        <v>1509</v>
      </c>
      <c r="B1086" s="368" t="s">
        <v>209</v>
      </c>
      <c r="C1086" s="368" t="s">
        <v>6929</v>
      </c>
      <c r="D1086" t="s">
        <v>6930</v>
      </c>
      <c r="E1086" s="172">
        <v>0</v>
      </c>
    </row>
    <row r="1087" spans="1:5" ht="15">
      <c r="A1087" s="371" t="s">
        <v>1509</v>
      </c>
      <c r="B1087" s="368" t="s">
        <v>209</v>
      </c>
      <c r="C1087" s="368" t="s">
        <v>6931</v>
      </c>
      <c r="D1087" t="s">
        <v>6932</v>
      </c>
      <c r="E1087" s="172">
        <v>0</v>
      </c>
    </row>
    <row r="1088" spans="1:5" ht="15">
      <c r="A1088" s="371" t="s">
        <v>1509</v>
      </c>
      <c r="B1088" s="368" t="s">
        <v>209</v>
      </c>
      <c r="C1088" s="368" t="s">
        <v>6933</v>
      </c>
      <c r="D1088" t="s">
        <v>6934</v>
      </c>
      <c r="E1088" s="172">
        <v>0</v>
      </c>
    </row>
    <row r="1089" spans="1:5" ht="15">
      <c r="A1089" s="371" t="s">
        <v>1509</v>
      </c>
      <c r="B1089" s="368" t="s">
        <v>209</v>
      </c>
      <c r="C1089" s="368" t="s">
        <v>6935</v>
      </c>
      <c r="D1089" t="s">
        <v>6936</v>
      </c>
      <c r="E1089" s="172">
        <v>0</v>
      </c>
    </row>
    <row r="1090" spans="1:5" ht="15">
      <c r="A1090" s="371" t="s">
        <v>1509</v>
      </c>
      <c r="B1090" s="368" t="s">
        <v>209</v>
      </c>
      <c r="C1090" s="368" t="s">
        <v>6937</v>
      </c>
      <c r="D1090" t="s">
        <v>6938</v>
      </c>
      <c r="E1090" s="172">
        <v>0</v>
      </c>
    </row>
    <row r="1091" spans="1:5" ht="15">
      <c r="A1091" s="371" t="s">
        <v>1509</v>
      </c>
      <c r="B1091" s="368" t="s">
        <v>209</v>
      </c>
      <c r="C1091" s="368" t="s">
        <v>6939</v>
      </c>
      <c r="D1091" t="s">
        <v>6940</v>
      </c>
      <c r="E1091" s="172">
        <v>0</v>
      </c>
    </row>
    <row r="1092" spans="1:5" ht="15">
      <c r="A1092" s="371" t="s">
        <v>1509</v>
      </c>
      <c r="B1092" s="368" t="s">
        <v>209</v>
      </c>
      <c r="C1092" s="368" t="s">
        <v>6941</v>
      </c>
      <c r="D1092" t="s">
        <v>6942</v>
      </c>
      <c r="E1092" s="172">
        <v>0</v>
      </c>
    </row>
    <row r="1093" spans="1:5" ht="15">
      <c r="A1093" s="371" t="s">
        <v>1509</v>
      </c>
      <c r="B1093" s="368" t="s">
        <v>209</v>
      </c>
      <c r="C1093" s="368" t="s">
        <v>6943</v>
      </c>
      <c r="D1093" t="s">
        <v>6944</v>
      </c>
      <c r="E1093" s="172">
        <v>0</v>
      </c>
    </row>
    <row r="1094" spans="1:5" ht="15">
      <c r="A1094" s="371" t="s">
        <v>1509</v>
      </c>
      <c r="B1094" s="368" t="s">
        <v>209</v>
      </c>
      <c r="C1094" s="368" t="s">
        <v>6945</v>
      </c>
      <c r="D1094" t="s">
        <v>6946</v>
      </c>
      <c r="E1094" s="172">
        <v>0</v>
      </c>
    </row>
    <row r="1095" spans="1:5" ht="15">
      <c r="A1095" s="371" t="s">
        <v>1509</v>
      </c>
      <c r="B1095" s="368" t="s">
        <v>209</v>
      </c>
      <c r="C1095" s="368" t="s">
        <v>6947</v>
      </c>
      <c r="D1095" t="s">
        <v>6948</v>
      </c>
      <c r="E1095" s="172">
        <v>0</v>
      </c>
    </row>
    <row r="1096" spans="1:5" ht="15">
      <c r="A1096" s="371" t="s">
        <v>1509</v>
      </c>
      <c r="B1096" s="368" t="s">
        <v>209</v>
      </c>
      <c r="C1096" s="368" t="s">
        <v>6949</v>
      </c>
      <c r="D1096" t="s">
        <v>6950</v>
      </c>
      <c r="E1096" s="172">
        <v>0</v>
      </c>
    </row>
    <row r="1097" spans="1:5" ht="15">
      <c r="A1097" s="371" t="s">
        <v>1509</v>
      </c>
      <c r="B1097" s="368" t="s">
        <v>209</v>
      </c>
      <c r="C1097" s="368" t="s">
        <v>6951</v>
      </c>
      <c r="D1097" t="s">
        <v>6952</v>
      </c>
      <c r="E1097" s="172">
        <v>0</v>
      </c>
    </row>
    <row r="1098" spans="1:5" ht="15">
      <c r="A1098" s="371" t="s">
        <v>1509</v>
      </c>
      <c r="B1098" s="368" t="s">
        <v>209</v>
      </c>
      <c r="C1098" s="368" t="s">
        <v>6953</v>
      </c>
      <c r="D1098" t="s">
        <v>6954</v>
      </c>
      <c r="E1098" s="172">
        <v>0</v>
      </c>
    </row>
    <row r="1099" spans="1:5" ht="15">
      <c r="A1099" s="371" t="s">
        <v>1509</v>
      </c>
      <c r="B1099" s="368" t="s">
        <v>209</v>
      </c>
      <c r="C1099" s="368" t="s">
        <v>6955</v>
      </c>
      <c r="D1099" t="s">
        <v>6956</v>
      </c>
      <c r="E1099" s="172">
        <v>0</v>
      </c>
    </row>
    <row r="1100" spans="1:5" ht="15">
      <c r="A1100" s="371" t="s">
        <v>1509</v>
      </c>
      <c r="B1100" s="368" t="s">
        <v>209</v>
      </c>
      <c r="C1100" s="368" t="s">
        <v>6957</v>
      </c>
      <c r="D1100" t="s">
        <v>6958</v>
      </c>
      <c r="E1100" s="172">
        <v>0</v>
      </c>
    </row>
    <row r="1101" spans="1:5" ht="15">
      <c r="A1101" s="371" t="s">
        <v>1509</v>
      </c>
      <c r="B1101" s="368" t="s">
        <v>209</v>
      </c>
      <c r="C1101" s="368" t="s">
        <v>6959</v>
      </c>
      <c r="D1101" t="s">
        <v>6960</v>
      </c>
      <c r="E1101" s="172">
        <v>0</v>
      </c>
    </row>
    <row r="1102" spans="1:5" ht="15">
      <c r="A1102" s="371" t="s">
        <v>1509</v>
      </c>
      <c r="B1102" s="368" t="s">
        <v>209</v>
      </c>
      <c r="C1102" s="368" t="s">
        <v>6961</v>
      </c>
      <c r="D1102" t="s">
        <v>6962</v>
      </c>
      <c r="E1102" s="172">
        <v>0</v>
      </c>
    </row>
    <row r="1103" spans="1:5" ht="15">
      <c r="A1103" s="371" t="s">
        <v>1509</v>
      </c>
      <c r="B1103" s="368" t="s">
        <v>209</v>
      </c>
      <c r="C1103" s="368" t="s">
        <v>6963</v>
      </c>
      <c r="D1103" t="s">
        <v>6964</v>
      </c>
      <c r="E1103" s="172">
        <v>0</v>
      </c>
    </row>
    <row r="1104" spans="1:5" ht="15">
      <c r="A1104" s="371" t="s">
        <v>1509</v>
      </c>
      <c r="B1104" s="368" t="s">
        <v>209</v>
      </c>
      <c r="C1104" s="368" t="s">
        <v>6965</v>
      </c>
      <c r="D1104" t="s">
        <v>6966</v>
      </c>
      <c r="E1104" s="172">
        <v>0</v>
      </c>
    </row>
    <row r="1105" spans="1:5" ht="15">
      <c r="A1105" s="371" t="s">
        <v>1509</v>
      </c>
      <c r="B1105" s="368" t="s">
        <v>209</v>
      </c>
      <c r="C1105" s="368" t="s">
        <v>6967</v>
      </c>
      <c r="D1105" t="s">
        <v>6968</v>
      </c>
      <c r="E1105" s="172">
        <v>0</v>
      </c>
    </row>
    <row r="1106" spans="1:5" ht="15">
      <c r="A1106" s="371" t="s">
        <v>1509</v>
      </c>
      <c r="B1106" s="368" t="s">
        <v>209</v>
      </c>
      <c r="C1106" s="368" t="s">
        <v>6969</v>
      </c>
      <c r="D1106" t="s">
        <v>6970</v>
      </c>
      <c r="E1106" s="172">
        <v>0</v>
      </c>
    </row>
    <row r="1107" spans="1:5" ht="15">
      <c r="A1107" s="371" t="s">
        <v>1509</v>
      </c>
      <c r="B1107" s="368" t="s">
        <v>209</v>
      </c>
      <c r="C1107" s="368" t="s">
        <v>6971</v>
      </c>
      <c r="D1107" t="s">
        <v>6972</v>
      </c>
      <c r="E1107" s="172">
        <v>0</v>
      </c>
    </row>
    <row r="1108" spans="1:5" ht="15">
      <c r="A1108" s="371" t="s">
        <v>1509</v>
      </c>
      <c r="B1108" s="368" t="s">
        <v>209</v>
      </c>
      <c r="C1108" s="368" t="s">
        <v>6973</v>
      </c>
      <c r="D1108" t="s">
        <v>6974</v>
      </c>
      <c r="E1108" s="172">
        <v>0</v>
      </c>
    </row>
    <row r="1109" spans="1:5" ht="15">
      <c r="A1109" s="371" t="s">
        <v>1509</v>
      </c>
      <c r="B1109" s="368" t="s">
        <v>209</v>
      </c>
      <c r="C1109" s="368" t="s">
        <v>6975</v>
      </c>
      <c r="D1109" t="s">
        <v>6976</v>
      </c>
      <c r="E1109" s="172">
        <v>0</v>
      </c>
    </row>
    <row r="1110" spans="1:5" ht="15">
      <c r="A1110" s="371" t="s">
        <v>1509</v>
      </c>
      <c r="B1110" s="368" t="s">
        <v>209</v>
      </c>
      <c r="C1110" s="368" t="s">
        <v>6977</v>
      </c>
      <c r="D1110" t="s">
        <v>6978</v>
      </c>
      <c r="E1110" s="172">
        <v>0</v>
      </c>
    </row>
    <row r="1111" spans="1:5" ht="15">
      <c r="A1111" s="371" t="s">
        <v>1509</v>
      </c>
      <c r="B1111" s="368" t="s">
        <v>209</v>
      </c>
      <c r="C1111" s="368" t="s">
        <v>6979</v>
      </c>
      <c r="D1111" t="s">
        <v>6980</v>
      </c>
      <c r="E1111" s="172">
        <v>0</v>
      </c>
    </row>
    <row r="1112" spans="1:5" ht="15">
      <c r="A1112" s="371" t="s">
        <v>1509</v>
      </c>
      <c r="B1112" s="368" t="s">
        <v>209</v>
      </c>
      <c r="C1112" s="368" t="s">
        <v>1510</v>
      </c>
      <c r="D1112" t="s">
        <v>1511</v>
      </c>
      <c r="E1112" s="172">
        <v>882177.62</v>
      </c>
    </row>
    <row r="1113" spans="1:5" ht="15">
      <c r="A1113" s="371" t="s">
        <v>1509</v>
      </c>
      <c r="B1113" s="368" t="s">
        <v>209</v>
      </c>
      <c r="C1113" s="368" t="s">
        <v>1512</v>
      </c>
      <c r="D1113" t="s">
        <v>1513</v>
      </c>
      <c r="E1113" s="172">
        <v>2211686.29</v>
      </c>
    </row>
    <row r="1114" spans="1:5" ht="15">
      <c r="A1114" s="371" t="s">
        <v>1509</v>
      </c>
      <c r="B1114" s="368" t="s">
        <v>209</v>
      </c>
      <c r="C1114" s="368" t="s">
        <v>1514</v>
      </c>
      <c r="D1114" t="s">
        <v>1515</v>
      </c>
      <c r="E1114" s="172">
        <v>924922.02</v>
      </c>
    </row>
    <row r="1115" spans="1:5" ht="15">
      <c r="A1115" s="371" t="s">
        <v>1509</v>
      </c>
      <c r="B1115" s="368" t="s">
        <v>209</v>
      </c>
      <c r="C1115" s="368" t="s">
        <v>6981</v>
      </c>
      <c r="D1115" t="s">
        <v>6982</v>
      </c>
      <c r="E1115" s="172">
        <v>0</v>
      </c>
    </row>
    <row r="1116" spans="1:5" ht="15">
      <c r="A1116" s="371" t="s">
        <v>1509</v>
      </c>
      <c r="B1116" s="368" t="s">
        <v>209</v>
      </c>
      <c r="C1116" s="368" t="s">
        <v>6983</v>
      </c>
      <c r="D1116" t="s">
        <v>6982</v>
      </c>
      <c r="E1116" s="172">
        <v>0</v>
      </c>
    </row>
    <row r="1117" spans="1:5" ht="15">
      <c r="A1117" s="371" t="s">
        <v>1509</v>
      </c>
      <c r="B1117" s="368" t="s">
        <v>209</v>
      </c>
      <c r="C1117" s="368" t="s">
        <v>1516</v>
      </c>
      <c r="D1117" t="s">
        <v>1517</v>
      </c>
      <c r="E1117" s="172">
        <v>26376.799999999996</v>
      </c>
    </row>
    <row r="1118" spans="1:5" ht="15">
      <c r="A1118" s="371" t="s">
        <v>1509</v>
      </c>
      <c r="B1118" s="368" t="s">
        <v>209</v>
      </c>
      <c r="C1118" s="368" t="s">
        <v>1518</v>
      </c>
      <c r="D1118" t="s">
        <v>1519</v>
      </c>
      <c r="E1118" s="172">
        <v>20703.050000000003</v>
      </c>
    </row>
    <row r="1119" spans="1:5" ht="15">
      <c r="A1119" s="371" t="s">
        <v>1509</v>
      </c>
      <c r="B1119" s="368" t="s">
        <v>209</v>
      </c>
      <c r="C1119" s="368" t="s">
        <v>1520</v>
      </c>
      <c r="D1119" t="s">
        <v>1521</v>
      </c>
      <c r="E1119" s="172">
        <v>30133.07</v>
      </c>
    </row>
    <row r="1120" spans="1:5" ht="15">
      <c r="A1120" s="371" t="s">
        <v>1509</v>
      </c>
      <c r="B1120" s="368" t="s">
        <v>209</v>
      </c>
      <c r="C1120" s="368" t="s">
        <v>1522</v>
      </c>
      <c r="D1120" t="s">
        <v>1523</v>
      </c>
      <c r="E1120" s="172">
        <v>166261.41</v>
      </c>
    </row>
    <row r="1121" spans="1:5" ht="15">
      <c r="A1121" s="371" t="s">
        <v>1509</v>
      </c>
      <c r="B1121" s="368" t="s">
        <v>209</v>
      </c>
      <c r="C1121" s="368" t="s">
        <v>1524</v>
      </c>
      <c r="D1121" t="s">
        <v>1525</v>
      </c>
      <c r="E1121" s="172">
        <v>113242.82999999999</v>
      </c>
    </row>
    <row r="1122" spans="1:5" ht="15">
      <c r="A1122" s="371" t="s">
        <v>1509</v>
      </c>
      <c r="B1122" s="368" t="s">
        <v>209</v>
      </c>
      <c r="C1122" s="368" t="s">
        <v>1526</v>
      </c>
      <c r="D1122" t="s">
        <v>1527</v>
      </c>
      <c r="E1122" s="172">
        <v>53502.090000000084</v>
      </c>
    </row>
    <row r="1123" spans="1:5" ht="15">
      <c r="A1123" s="371" t="s">
        <v>1509</v>
      </c>
      <c r="B1123" s="368" t="s">
        <v>209</v>
      </c>
      <c r="C1123" s="368" t="s">
        <v>1528</v>
      </c>
      <c r="D1123" t="s">
        <v>1529</v>
      </c>
      <c r="E1123" s="172">
        <v>103737.89999999991</v>
      </c>
    </row>
    <row r="1124" spans="1:5" ht="15">
      <c r="A1124" s="371" t="s">
        <v>1509</v>
      </c>
      <c r="B1124" s="368" t="s">
        <v>209</v>
      </c>
      <c r="C1124" s="368" t="s">
        <v>1530</v>
      </c>
      <c r="D1124" t="s">
        <v>1531</v>
      </c>
      <c r="E1124" s="172">
        <v>329955.76999999996</v>
      </c>
    </row>
    <row r="1125" spans="1:5" ht="15">
      <c r="A1125" s="371" t="s">
        <v>1509</v>
      </c>
      <c r="B1125" s="368" t="s">
        <v>209</v>
      </c>
      <c r="C1125" s="368" t="s">
        <v>1532</v>
      </c>
      <c r="D1125" t="s">
        <v>1533</v>
      </c>
      <c r="E1125" s="172">
        <v>342832.09</v>
      </c>
    </row>
    <row r="1126" spans="1:5" ht="15">
      <c r="A1126" s="371" t="s">
        <v>1509</v>
      </c>
      <c r="B1126" s="368" t="s">
        <v>209</v>
      </c>
      <c r="C1126" s="368" t="s">
        <v>1534</v>
      </c>
      <c r="D1126" t="s">
        <v>1535</v>
      </c>
      <c r="E1126" s="172">
        <v>241695.08000000002</v>
      </c>
    </row>
    <row r="1127" spans="1:5" ht="15">
      <c r="A1127" s="371" t="s">
        <v>1509</v>
      </c>
      <c r="B1127" s="368" t="s">
        <v>209</v>
      </c>
      <c r="C1127" s="368" t="s">
        <v>1536</v>
      </c>
      <c r="D1127" t="s">
        <v>1537</v>
      </c>
      <c r="E1127" s="172">
        <v>101396.69</v>
      </c>
    </row>
    <row r="1128" spans="1:5" ht="15">
      <c r="A1128" s="371" t="s">
        <v>1509</v>
      </c>
      <c r="B1128" s="368" t="s">
        <v>209</v>
      </c>
      <c r="C1128" s="368" t="s">
        <v>6984</v>
      </c>
      <c r="D1128" t="s">
        <v>6985</v>
      </c>
      <c r="E1128" s="172">
        <v>0</v>
      </c>
    </row>
    <row r="1129" spans="1:5" ht="15">
      <c r="A1129" s="371" t="s">
        <v>1509</v>
      </c>
      <c r="B1129" s="368" t="s">
        <v>209</v>
      </c>
      <c r="C1129" s="368" t="s">
        <v>6986</v>
      </c>
      <c r="D1129" t="s">
        <v>6987</v>
      </c>
      <c r="E1129" s="172">
        <v>0</v>
      </c>
    </row>
    <row r="1130" spans="1:5" ht="15">
      <c r="A1130" s="371" t="s">
        <v>1509</v>
      </c>
      <c r="B1130" s="368" t="s">
        <v>209</v>
      </c>
      <c r="C1130" s="368" t="s">
        <v>1538</v>
      </c>
      <c r="D1130" t="s">
        <v>1539</v>
      </c>
      <c r="E1130" s="172">
        <v>28450.39</v>
      </c>
    </row>
    <row r="1131" spans="1:5" ht="15">
      <c r="A1131" s="371" t="s">
        <v>1509</v>
      </c>
      <c r="B1131" s="368" t="s">
        <v>209</v>
      </c>
      <c r="C1131" s="368" t="s">
        <v>6988</v>
      </c>
      <c r="D1131" t="s">
        <v>6989</v>
      </c>
      <c r="E1131" s="172">
        <v>0</v>
      </c>
    </row>
    <row r="1132" spans="1:5" ht="15">
      <c r="A1132" s="371" t="s">
        <v>1509</v>
      </c>
      <c r="B1132" s="368" t="s">
        <v>209</v>
      </c>
      <c r="C1132" s="368" t="s">
        <v>1540</v>
      </c>
      <c r="D1132" t="s">
        <v>1541</v>
      </c>
      <c r="E1132" s="172">
        <v>28879.74</v>
      </c>
    </row>
    <row r="1133" spans="1:5" ht="15">
      <c r="A1133" s="371" t="s">
        <v>1509</v>
      </c>
      <c r="B1133" s="368" t="s">
        <v>209</v>
      </c>
      <c r="C1133" s="368" t="s">
        <v>6990</v>
      </c>
      <c r="D1133" t="s">
        <v>6991</v>
      </c>
      <c r="E1133" s="172">
        <v>0</v>
      </c>
    </row>
    <row r="1134" spans="1:5" ht="15">
      <c r="A1134" s="371" t="s">
        <v>1509</v>
      </c>
      <c r="B1134" s="368" t="s">
        <v>209</v>
      </c>
      <c r="C1134" s="368" t="s">
        <v>6992</v>
      </c>
      <c r="D1134" t="s">
        <v>6993</v>
      </c>
      <c r="E1134" s="172">
        <v>0</v>
      </c>
    </row>
    <row r="1135" spans="1:5" ht="15">
      <c r="A1135" s="371" t="s">
        <v>1509</v>
      </c>
      <c r="B1135" s="368" t="s">
        <v>209</v>
      </c>
      <c r="C1135" s="368" t="s">
        <v>1542</v>
      </c>
      <c r="D1135" t="s">
        <v>1543</v>
      </c>
      <c r="E1135" s="172">
        <v>101328.29999999999</v>
      </c>
    </row>
    <row r="1136" spans="1:5" ht="15">
      <c r="A1136" s="371" t="s">
        <v>1509</v>
      </c>
      <c r="B1136" s="368" t="s">
        <v>209</v>
      </c>
      <c r="C1136" s="368" t="s">
        <v>1544</v>
      </c>
      <c r="D1136" t="s">
        <v>1545</v>
      </c>
      <c r="E1136" s="172">
        <v>60834.599999999977</v>
      </c>
    </row>
    <row r="1137" spans="1:5" ht="15">
      <c r="A1137" s="371" t="s">
        <v>1509</v>
      </c>
      <c r="B1137" s="368" t="s">
        <v>209</v>
      </c>
      <c r="C1137" s="368" t="s">
        <v>1546</v>
      </c>
      <c r="D1137" t="s">
        <v>1547</v>
      </c>
      <c r="E1137" s="172">
        <v>16009.170000000042</v>
      </c>
    </row>
    <row r="1138" spans="1:5" ht="15">
      <c r="A1138" s="371" t="s">
        <v>1509</v>
      </c>
      <c r="B1138" s="368" t="s">
        <v>209</v>
      </c>
      <c r="C1138" s="368" t="s">
        <v>1548</v>
      </c>
      <c r="D1138" t="s">
        <v>1549</v>
      </c>
      <c r="E1138" s="172">
        <v>62690.94</v>
      </c>
    </row>
    <row r="1139" spans="1:5" ht="15">
      <c r="A1139" s="371" t="s">
        <v>1509</v>
      </c>
      <c r="B1139" s="368" t="s">
        <v>209</v>
      </c>
      <c r="C1139" s="368" t="s">
        <v>6994</v>
      </c>
      <c r="D1139" t="s">
        <v>6995</v>
      </c>
      <c r="E1139" s="172">
        <v>0</v>
      </c>
    </row>
    <row r="1140" spans="1:5" ht="15">
      <c r="A1140" s="371" t="s">
        <v>1509</v>
      </c>
      <c r="B1140" s="368" t="s">
        <v>209</v>
      </c>
      <c r="C1140" s="368" t="s">
        <v>1550</v>
      </c>
      <c r="D1140" t="s">
        <v>1551</v>
      </c>
      <c r="E1140" s="172">
        <v>167692.69</v>
      </c>
    </row>
    <row r="1141" spans="1:5" ht="15">
      <c r="A1141" s="371" t="s">
        <v>1509</v>
      </c>
      <c r="B1141" s="368" t="s">
        <v>209</v>
      </c>
      <c r="C1141" s="368" t="s">
        <v>6996</v>
      </c>
      <c r="D1141" t="s">
        <v>6997</v>
      </c>
      <c r="E1141" s="172">
        <v>0</v>
      </c>
    </row>
    <row r="1142" spans="1:5" ht="15">
      <c r="A1142" s="371" t="s">
        <v>1509</v>
      </c>
      <c r="B1142" s="368" t="s">
        <v>209</v>
      </c>
      <c r="C1142" s="368" t="s">
        <v>6998</v>
      </c>
      <c r="D1142" t="s">
        <v>6999</v>
      </c>
      <c r="E1142" s="172">
        <v>0</v>
      </c>
    </row>
    <row r="1143" spans="1:5" ht="15">
      <c r="A1143" s="371" t="s">
        <v>1509</v>
      </c>
      <c r="B1143" s="368" t="s">
        <v>209</v>
      </c>
      <c r="C1143" s="368" t="s">
        <v>7000</v>
      </c>
      <c r="D1143" t="s">
        <v>7001</v>
      </c>
      <c r="E1143" s="172">
        <v>0</v>
      </c>
    </row>
    <row r="1144" spans="1:5" ht="15">
      <c r="A1144" s="371" t="s">
        <v>1509</v>
      </c>
      <c r="B1144" s="368" t="s">
        <v>209</v>
      </c>
      <c r="C1144" s="368" t="s">
        <v>7002</v>
      </c>
      <c r="D1144" t="s">
        <v>7003</v>
      </c>
      <c r="E1144" s="172">
        <v>0</v>
      </c>
    </row>
    <row r="1145" spans="1:5" ht="15">
      <c r="A1145" s="371" t="s">
        <v>1509</v>
      </c>
      <c r="B1145" s="368" t="s">
        <v>209</v>
      </c>
      <c r="C1145" s="368" t="s">
        <v>7004</v>
      </c>
      <c r="D1145" t="s">
        <v>7005</v>
      </c>
      <c r="E1145" s="172">
        <v>0</v>
      </c>
    </row>
    <row r="1146" spans="1:5" ht="15">
      <c r="A1146" s="371" t="s">
        <v>1509</v>
      </c>
      <c r="B1146" s="368" t="s">
        <v>209</v>
      </c>
      <c r="C1146" s="368" t="s">
        <v>7006</v>
      </c>
      <c r="D1146" t="s">
        <v>7007</v>
      </c>
      <c r="E1146" s="172">
        <v>0</v>
      </c>
    </row>
    <row r="1147" spans="1:5" ht="15">
      <c r="A1147" s="371" t="s">
        <v>1509</v>
      </c>
      <c r="B1147" s="368" t="s">
        <v>209</v>
      </c>
      <c r="C1147" s="368" t="s">
        <v>7008</v>
      </c>
      <c r="D1147" t="s">
        <v>7009</v>
      </c>
      <c r="E1147" s="172">
        <v>0</v>
      </c>
    </row>
    <row r="1148" spans="1:5" ht="15">
      <c r="A1148" s="371" t="s">
        <v>1509</v>
      </c>
      <c r="B1148" s="368" t="s">
        <v>209</v>
      </c>
      <c r="C1148" s="368" t="s">
        <v>7010</v>
      </c>
      <c r="D1148" t="s">
        <v>7011</v>
      </c>
      <c r="E1148" s="172">
        <v>0</v>
      </c>
    </row>
    <row r="1149" spans="1:5" ht="15">
      <c r="A1149" s="371" t="s">
        <v>1509</v>
      </c>
      <c r="B1149" s="368" t="s">
        <v>209</v>
      </c>
      <c r="C1149" s="368" t="s">
        <v>2498</v>
      </c>
      <c r="D1149" t="s">
        <v>2499</v>
      </c>
      <c r="E1149" s="172">
        <v>478244.79</v>
      </c>
    </row>
    <row r="1150" spans="1:5" ht="15">
      <c r="A1150" s="371" t="s">
        <v>1509</v>
      </c>
      <c r="B1150" s="368" t="s">
        <v>209</v>
      </c>
      <c r="C1150" s="368" t="s">
        <v>2500</v>
      </c>
      <c r="D1150" t="s">
        <v>2501</v>
      </c>
      <c r="E1150" s="172">
        <v>292454.40000000002</v>
      </c>
    </row>
    <row r="1151" spans="1:5" ht="15">
      <c r="A1151" s="371" t="s">
        <v>1509</v>
      </c>
      <c r="B1151" s="368" t="s">
        <v>209</v>
      </c>
      <c r="C1151" s="368" t="s">
        <v>2502</v>
      </c>
      <c r="D1151" t="s">
        <v>1607</v>
      </c>
      <c r="E1151" s="172">
        <v>110474.07</v>
      </c>
    </row>
    <row r="1152" spans="1:5" ht="15">
      <c r="A1152" s="371" t="s">
        <v>1509</v>
      </c>
      <c r="B1152" s="368" t="s">
        <v>209</v>
      </c>
      <c r="C1152" s="368" t="s">
        <v>2503</v>
      </c>
      <c r="D1152" t="s">
        <v>2504</v>
      </c>
      <c r="E1152" s="172">
        <v>288324.23</v>
      </c>
    </row>
    <row r="1153" spans="1:5" ht="15">
      <c r="A1153" s="371" t="s">
        <v>1509</v>
      </c>
      <c r="B1153" s="368" t="s">
        <v>209</v>
      </c>
      <c r="C1153" s="368" t="s">
        <v>7012</v>
      </c>
      <c r="D1153" t="s">
        <v>7013</v>
      </c>
      <c r="E1153" s="172">
        <v>0</v>
      </c>
    </row>
    <row r="1154" spans="1:5" ht="15">
      <c r="A1154" s="369" t="s">
        <v>1509</v>
      </c>
      <c r="B1154" s="368" t="s">
        <v>209</v>
      </c>
      <c r="C1154" s="368" t="s">
        <v>7014</v>
      </c>
      <c r="D1154" t="s">
        <v>7015</v>
      </c>
      <c r="E1154" s="172">
        <v>0</v>
      </c>
    </row>
    <row r="1155" spans="1:5" ht="15">
      <c r="A1155" s="371" t="s">
        <v>1114</v>
      </c>
      <c r="B1155" s="368" t="s">
        <v>4736</v>
      </c>
      <c r="C1155" s="368" t="s">
        <v>4777</v>
      </c>
      <c r="D1155" t="s">
        <v>4778</v>
      </c>
      <c r="E1155" s="172">
        <v>4980500.9800000004</v>
      </c>
    </row>
    <row r="1156" spans="1:5" ht="15">
      <c r="A1156" s="371" t="s">
        <v>1114</v>
      </c>
      <c r="B1156" s="368" t="s">
        <v>7016</v>
      </c>
      <c r="C1156" s="368" t="s">
        <v>7018</v>
      </c>
      <c r="D1156" t="s">
        <v>7019</v>
      </c>
      <c r="E1156" s="172">
        <v>878553.06</v>
      </c>
    </row>
    <row r="1157" spans="1:5" ht="15">
      <c r="A1157" s="371" t="s">
        <v>1114</v>
      </c>
      <c r="B1157" s="368" t="s">
        <v>4737</v>
      </c>
      <c r="C1157" s="368" t="s">
        <v>4779</v>
      </c>
      <c r="D1157" t="s">
        <v>4780</v>
      </c>
      <c r="E1157" s="172">
        <v>0</v>
      </c>
    </row>
    <row r="1158" spans="1:5" ht="15">
      <c r="A1158" s="371" t="s">
        <v>1114</v>
      </c>
      <c r="B1158" s="368" t="s">
        <v>4738</v>
      </c>
      <c r="C1158" s="368" t="s">
        <v>4781</v>
      </c>
      <c r="D1158" t="s">
        <v>2328</v>
      </c>
      <c r="E1158" s="172">
        <v>19099710.48</v>
      </c>
    </row>
    <row r="1159" spans="1:5" ht="15">
      <c r="A1159" s="371" t="s">
        <v>1114</v>
      </c>
      <c r="B1159" s="368" t="s">
        <v>7020</v>
      </c>
      <c r="C1159" s="368" t="s">
        <v>7021</v>
      </c>
      <c r="D1159" t="s">
        <v>7022</v>
      </c>
      <c r="E1159" s="172">
        <v>0</v>
      </c>
    </row>
    <row r="1160" spans="1:5" ht="15">
      <c r="A1160" s="371" t="s">
        <v>1114</v>
      </c>
      <c r="B1160" s="368" t="s">
        <v>4740</v>
      </c>
      <c r="C1160" s="368" t="s">
        <v>4782</v>
      </c>
      <c r="D1160" t="s">
        <v>3176</v>
      </c>
      <c r="E1160" s="172">
        <v>9643394.1099999994</v>
      </c>
    </row>
    <row r="1161" spans="1:5" ht="15">
      <c r="A1161" s="371" t="s">
        <v>1114</v>
      </c>
      <c r="B1161" s="368" t="s">
        <v>4742</v>
      </c>
      <c r="C1161" s="368" t="s">
        <v>4783</v>
      </c>
      <c r="D1161" t="s">
        <v>4784</v>
      </c>
      <c r="E1161" s="172">
        <v>2014332.23</v>
      </c>
    </row>
    <row r="1162" spans="1:5" ht="15">
      <c r="A1162" s="371" t="s">
        <v>1114</v>
      </c>
      <c r="B1162" s="368" t="s">
        <v>4744</v>
      </c>
      <c r="C1162" s="368" t="s">
        <v>4785</v>
      </c>
      <c r="D1162" t="s">
        <v>4786</v>
      </c>
      <c r="E1162" s="172">
        <v>947522.38</v>
      </c>
    </row>
    <row r="1163" spans="1:5" ht="15">
      <c r="A1163" s="371" t="s">
        <v>1114</v>
      </c>
      <c r="B1163" s="368" t="s">
        <v>4746</v>
      </c>
      <c r="C1163" s="368" t="s">
        <v>4787</v>
      </c>
      <c r="D1163" t="s">
        <v>4788</v>
      </c>
      <c r="E1163" s="172">
        <v>1072010.33</v>
      </c>
    </row>
    <row r="1164" spans="1:5" ht="15">
      <c r="A1164" s="371" t="s">
        <v>1114</v>
      </c>
      <c r="B1164" s="368" t="s">
        <v>4748</v>
      </c>
      <c r="C1164" s="368" t="s">
        <v>4789</v>
      </c>
      <c r="D1164" t="s">
        <v>4790</v>
      </c>
      <c r="E1164" s="172">
        <v>131500.57999999999</v>
      </c>
    </row>
    <row r="1165" spans="1:5" ht="15">
      <c r="A1165" s="371" t="s">
        <v>1114</v>
      </c>
      <c r="B1165" s="368" t="s">
        <v>4750</v>
      </c>
      <c r="C1165" s="368" t="s">
        <v>4791</v>
      </c>
      <c r="D1165" t="s">
        <v>4792</v>
      </c>
      <c r="E1165" s="172">
        <v>50646.53</v>
      </c>
    </row>
    <row r="1166" spans="1:5" ht="15">
      <c r="A1166" s="371" t="s">
        <v>1114</v>
      </c>
      <c r="B1166" s="368" t="s">
        <v>4752</v>
      </c>
      <c r="C1166" s="368" t="s">
        <v>4793</v>
      </c>
      <c r="D1166" t="s">
        <v>4794</v>
      </c>
      <c r="E1166" s="172">
        <v>1200414.03</v>
      </c>
    </row>
    <row r="1167" spans="1:5" ht="15">
      <c r="A1167" s="371" t="s">
        <v>1114</v>
      </c>
      <c r="B1167" s="368" t="s">
        <v>4754</v>
      </c>
      <c r="C1167" s="368" t="s">
        <v>4795</v>
      </c>
      <c r="D1167" t="s">
        <v>4796</v>
      </c>
      <c r="E1167" s="172">
        <v>46891.65</v>
      </c>
    </row>
    <row r="1168" spans="1:5" ht="15">
      <c r="A1168" s="371" t="s">
        <v>1114</v>
      </c>
      <c r="B1168" s="368" t="s">
        <v>4756</v>
      </c>
      <c r="C1168" s="368" t="s">
        <v>4797</v>
      </c>
      <c r="D1168" t="s">
        <v>4798</v>
      </c>
      <c r="E1168" s="172">
        <v>133300.76999999999</v>
      </c>
    </row>
    <row r="1169" spans="1:5" ht="15">
      <c r="A1169" s="371" t="s">
        <v>1114</v>
      </c>
      <c r="B1169" s="368" t="s">
        <v>4823</v>
      </c>
      <c r="C1169" s="368" t="s">
        <v>4821</v>
      </c>
      <c r="D1169" t="s">
        <v>4822</v>
      </c>
      <c r="E1169" s="172">
        <v>0</v>
      </c>
    </row>
    <row r="1170" spans="1:5" ht="15">
      <c r="A1170" s="371" t="s">
        <v>1114</v>
      </c>
      <c r="B1170" s="368" t="s">
        <v>2290</v>
      </c>
      <c r="C1170" s="368" t="s">
        <v>3137</v>
      </c>
      <c r="D1170" t="s">
        <v>3138</v>
      </c>
      <c r="E1170" s="172">
        <v>506170</v>
      </c>
    </row>
    <row r="1171" spans="1:5" ht="15">
      <c r="A1171" s="371" t="s">
        <v>1114</v>
      </c>
      <c r="B1171" s="368" t="s">
        <v>4826</v>
      </c>
      <c r="C1171" s="368" t="s">
        <v>4824</v>
      </c>
      <c r="D1171" t="s">
        <v>4825</v>
      </c>
      <c r="E1171" s="172">
        <v>0</v>
      </c>
    </row>
    <row r="1172" spans="1:5" ht="15">
      <c r="A1172" s="371" t="s">
        <v>1114</v>
      </c>
      <c r="B1172" s="368" t="s">
        <v>2292</v>
      </c>
      <c r="C1172" s="368" t="s">
        <v>3139</v>
      </c>
      <c r="D1172" t="s">
        <v>3140</v>
      </c>
      <c r="E1172" s="172">
        <v>65656</v>
      </c>
    </row>
    <row r="1173" spans="1:5" ht="15">
      <c r="A1173" s="371" t="s">
        <v>1114</v>
      </c>
      <c r="B1173" s="368" t="s">
        <v>4829</v>
      </c>
      <c r="C1173" s="368" t="s">
        <v>4827</v>
      </c>
      <c r="D1173" t="s">
        <v>4828</v>
      </c>
      <c r="E1173" s="172">
        <v>0</v>
      </c>
    </row>
    <row r="1174" spans="1:5" ht="15">
      <c r="A1174" s="371" t="s">
        <v>1114</v>
      </c>
      <c r="B1174" s="368" t="s">
        <v>4832</v>
      </c>
      <c r="C1174" s="368" t="s">
        <v>4830</v>
      </c>
      <c r="D1174" t="s">
        <v>4831</v>
      </c>
      <c r="E1174" s="172">
        <v>0</v>
      </c>
    </row>
    <row r="1175" spans="1:5" ht="15">
      <c r="A1175" s="371" t="s">
        <v>1114</v>
      </c>
      <c r="B1175" s="368" t="s">
        <v>4835</v>
      </c>
      <c r="C1175" s="368" t="s">
        <v>4833</v>
      </c>
      <c r="D1175" t="s">
        <v>4834</v>
      </c>
      <c r="E1175" s="172">
        <v>0</v>
      </c>
    </row>
    <row r="1176" spans="1:5" ht="15">
      <c r="A1176" s="371" t="s">
        <v>1114</v>
      </c>
      <c r="B1176" s="368" t="s">
        <v>4838</v>
      </c>
      <c r="C1176" s="368" t="s">
        <v>4836</v>
      </c>
      <c r="D1176" t="s">
        <v>4837</v>
      </c>
      <c r="E1176" s="172">
        <v>0</v>
      </c>
    </row>
    <row r="1177" spans="1:5" ht="15">
      <c r="A1177" s="371" t="s">
        <v>1114</v>
      </c>
      <c r="B1177" s="368" t="s">
        <v>4841</v>
      </c>
      <c r="C1177" s="368" t="s">
        <v>4839</v>
      </c>
      <c r="D1177" t="s">
        <v>4840</v>
      </c>
      <c r="E1177" s="172">
        <v>0</v>
      </c>
    </row>
    <row r="1178" spans="1:5" ht="15">
      <c r="A1178" s="371" t="s">
        <v>1114</v>
      </c>
      <c r="B1178" s="368" t="s">
        <v>3118</v>
      </c>
      <c r="C1178" s="368" t="s">
        <v>3141</v>
      </c>
      <c r="D1178" t="s">
        <v>3142</v>
      </c>
      <c r="E1178" s="172">
        <v>1015137.6</v>
      </c>
    </row>
    <row r="1179" spans="1:5" ht="15">
      <c r="A1179" s="371" t="s">
        <v>1114</v>
      </c>
      <c r="B1179" s="368" t="s">
        <v>4844</v>
      </c>
      <c r="C1179" s="368" t="s">
        <v>4842</v>
      </c>
      <c r="D1179" t="s">
        <v>4843</v>
      </c>
      <c r="E1179" s="172">
        <v>0</v>
      </c>
    </row>
    <row r="1180" spans="1:5" ht="15">
      <c r="A1180" s="371" t="s">
        <v>1114</v>
      </c>
      <c r="B1180" s="368" t="s">
        <v>4847</v>
      </c>
      <c r="C1180" s="368" t="s">
        <v>4845</v>
      </c>
      <c r="D1180" t="s">
        <v>4846</v>
      </c>
      <c r="E1180" s="172">
        <v>0</v>
      </c>
    </row>
    <row r="1181" spans="1:5" ht="15">
      <c r="A1181" s="371" t="s">
        <v>1114</v>
      </c>
      <c r="B1181" s="368" t="s">
        <v>4850</v>
      </c>
      <c r="C1181" s="368" t="s">
        <v>4848</v>
      </c>
      <c r="D1181" t="s">
        <v>4849</v>
      </c>
      <c r="E1181" s="172">
        <v>0</v>
      </c>
    </row>
    <row r="1182" spans="1:5" ht="15">
      <c r="A1182" s="371" t="s">
        <v>1114</v>
      </c>
      <c r="B1182" s="368" t="s">
        <v>4853</v>
      </c>
      <c r="C1182" s="368" t="s">
        <v>4851</v>
      </c>
      <c r="D1182" t="s">
        <v>4852</v>
      </c>
      <c r="E1182" s="172">
        <v>0</v>
      </c>
    </row>
    <row r="1183" spans="1:5" ht="15">
      <c r="A1183" s="371" t="s">
        <v>1114</v>
      </c>
      <c r="B1183" s="368" t="s">
        <v>4856</v>
      </c>
      <c r="C1183" s="368" t="s">
        <v>4854</v>
      </c>
      <c r="D1183" t="s">
        <v>4855</v>
      </c>
      <c r="E1183" s="172">
        <v>0</v>
      </c>
    </row>
    <row r="1184" spans="1:5" ht="15">
      <c r="A1184" s="371" t="s">
        <v>1114</v>
      </c>
      <c r="B1184" s="368" t="s">
        <v>4859</v>
      </c>
      <c r="C1184" s="368" t="s">
        <v>4857</v>
      </c>
      <c r="D1184" t="s">
        <v>4858</v>
      </c>
      <c r="E1184" s="172">
        <v>0</v>
      </c>
    </row>
    <row r="1185" spans="1:5" ht="15">
      <c r="A1185" s="371" t="s">
        <v>1114</v>
      </c>
      <c r="B1185" s="368" t="s">
        <v>2294</v>
      </c>
      <c r="C1185" s="368" t="s">
        <v>3143</v>
      </c>
      <c r="D1185" t="s">
        <v>3144</v>
      </c>
      <c r="E1185" s="172">
        <v>0</v>
      </c>
    </row>
    <row r="1186" spans="1:5" ht="15">
      <c r="A1186" s="371" t="s">
        <v>1114</v>
      </c>
      <c r="B1186" s="368" t="s">
        <v>2296</v>
      </c>
      <c r="C1186" s="368" t="s">
        <v>3145</v>
      </c>
      <c r="D1186" t="s">
        <v>3146</v>
      </c>
      <c r="E1186" s="172">
        <v>41823353.579999998</v>
      </c>
    </row>
    <row r="1187" spans="1:5" ht="15">
      <c r="A1187" s="371" t="s">
        <v>1114</v>
      </c>
      <c r="B1187" s="368" t="s">
        <v>2298</v>
      </c>
      <c r="C1187" s="368" t="s">
        <v>3147</v>
      </c>
      <c r="D1187" t="s">
        <v>3148</v>
      </c>
      <c r="E1187" s="172">
        <v>4678951.21</v>
      </c>
    </row>
    <row r="1188" spans="1:5" ht="15">
      <c r="A1188" s="371" t="s">
        <v>1114</v>
      </c>
      <c r="B1188" s="368" t="s">
        <v>4862</v>
      </c>
      <c r="C1188" s="368" t="s">
        <v>4860</v>
      </c>
      <c r="D1188" t="s">
        <v>4861</v>
      </c>
      <c r="E1188" s="172">
        <v>0</v>
      </c>
    </row>
    <row r="1189" spans="1:5" ht="15">
      <c r="A1189" s="371" t="s">
        <v>1114</v>
      </c>
      <c r="B1189" s="368" t="s">
        <v>4865</v>
      </c>
      <c r="C1189" s="368" t="s">
        <v>4863</v>
      </c>
      <c r="D1189" t="s">
        <v>4864</v>
      </c>
      <c r="E1189" s="172">
        <v>0</v>
      </c>
    </row>
    <row r="1190" spans="1:5" ht="15">
      <c r="A1190" s="371" t="s">
        <v>1114</v>
      </c>
      <c r="B1190" s="368" t="s">
        <v>3315</v>
      </c>
      <c r="C1190" s="368" t="s">
        <v>4866</v>
      </c>
      <c r="D1190" t="s">
        <v>4867</v>
      </c>
      <c r="E1190" s="172">
        <v>0</v>
      </c>
    </row>
    <row r="1191" spans="1:5" ht="15">
      <c r="A1191" s="371" t="s">
        <v>1114</v>
      </c>
      <c r="B1191" s="368" t="s">
        <v>2300</v>
      </c>
      <c r="C1191" s="368" t="s">
        <v>3149</v>
      </c>
      <c r="D1191" t="s">
        <v>3150</v>
      </c>
      <c r="E1191" s="172">
        <v>191295.65</v>
      </c>
    </row>
    <row r="1192" spans="1:5" ht="15">
      <c r="A1192" s="371" t="s">
        <v>1114</v>
      </c>
      <c r="B1192" s="368" t="s">
        <v>4870</v>
      </c>
      <c r="C1192" s="368" t="s">
        <v>4868</v>
      </c>
      <c r="D1192" t="s">
        <v>4869</v>
      </c>
      <c r="E1192" s="172">
        <v>0</v>
      </c>
    </row>
    <row r="1193" spans="1:5" ht="15">
      <c r="A1193" s="371" t="s">
        <v>1114</v>
      </c>
      <c r="B1193" s="368" t="s">
        <v>2302</v>
      </c>
      <c r="C1193" s="368" t="s">
        <v>3151</v>
      </c>
      <c r="D1193" t="s">
        <v>3152</v>
      </c>
      <c r="E1193" s="172">
        <v>0</v>
      </c>
    </row>
    <row r="1194" spans="1:5" ht="15">
      <c r="A1194" s="371" t="s">
        <v>1114</v>
      </c>
      <c r="B1194" s="368" t="s">
        <v>3316</v>
      </c>
      <c r="C1194" s="368" t="s">
        <v>4871</v>
      </c>
      <c r="D1194" t="s">
        <v>4872</v>
      </c>
      <c r="E1194" s="172">
        <v>0</v>
      </c>
    </row>
    <row r="1195" spans="1:5" ht="15">
      <c r="A1195" s="371" t="s">
        <v>1114</v>
      </c>
      <c r="B1195" s="368" t="s">
        <v>2303</v>
      </c>
      <c r="C1195" s="368" t="s">
        <v>3153</v>
      </c>
      <c r="D1195" t="s">
        <v>3154</v>
      </c>
      <c r="E1195" s="172">
        <v>362420.85</v>
      </c>
    </row>
    <row r="1196" spans="1:5" ht="15">
      <c r="A1196" s="371" t="s">
        <v>1114</v>
      </c>
      <c r="B1196" s="368" t="s">
        <v>4875</v>
      </c>
      <c r="C1196" s="368" t="s">
        <v>4873</v>
      </c>
      <c r="D1196" t="s">
        <v>4874</v>
      </c>
      <c r="E1196" s="172">
        <v>0</v>
      </c>
    </row>
    <row r="1197" spans="1:5" ht="15">
      <c r="A1197" s="371" t="s">
        <v>1114</v>
      </c>
      <c r="B1197" s="368" t="s">
        <v>2305</v>
      </c>
      <c r="C1197" s="368" t="s">
        <v>3155</v>
      </c>
      <c r="D1197" t="s">
        <v>3156</v>
      </c>
      <c r="E1197" s="172">
        <v>-10681.52</v>
      </c>
    </row>
    <row r="1198" spans="1:5" ht="15">
      <c r="A1198" s="371" t="s">
        <v>1114</v>
      </c>
      <c r="B1198" s="368" t="s">
        <v>4878</v>
      </c>
      <c r="C1198" s="368" t="s">
        <v>4876</v>
      </c>
      <c r="D1198" t="s">
        <v>4877</v>
      </c>
      <c r="E1198" s="172">
        <v>0</v>
      </c>
    </row>
    <row r="1199" spans="1:5" ht="15">
      <c r="A1199" s="371" t="s">
        <v>1114</v>
      </c>
      <c r="B1199" s="368" t="s">
        <v>2307</v>
      </c>
      <c r="C1199" s="368" t="s">
        <v>3157</v>
      </c>
      <c r="D1199" t="s">
        <v>3158</v>
      </c>
      <c r="E1199" s="172">
        <v>307491.61</v>
      </c>
    </row>
    <row r="1200" spans="1:5" ht="15">
      <c r="A1200" s="371" t="s">
        <v>1114</v>
      </c>
      <c r="B1200" s="368" t="s">
        <v>2309</v>
      </c>
      <c r="C1200" s="368" t="s">
        <v>3159</v>
      </c>
      <c r="D1200" t="s">
        <v>3160</v>
      </c>
      <c r="E1200" s="172">
        <v>17076.080000000002</v>
      </c>
    </row>
    <row r="1201" spans="1:5" ht="15">
      <c r="A1201" s="371" t="s">
        <v>1114</v>
      </c>
      <c r="B1201" s="368" t="s">
        <v>2311</v>
      </c>
      <c r="C1201" s="368" t="s">
        <v>3161</v>
      </c>
      <c r="D1201" t="s">
        <v>3162</v>
      </c>
      <c r="E1201" s="172">
        <v>350921.6</v>
      </c>
    </row>
    <row r="1202" spans="1:5" ht="15">
      <c r="A1202" s="371" t="s">
        <v>1114</v>
      </c>
      <c r="B1202" s="368" t="s">
        <v>4881</v>
      </c>
      <c r="C1202" s="368" t="s">
        <v>4879</v>
      </c>
      <c r="D1202" t="s">
        <v>4880</v>
      </c>
      <c r="E1202" s="172">
        <v>0</v>
      </c>
    </row>
    <row r="1203" spans="1:5" ht="15">
      <c r="A1203" s="371" t="s">
        <v>1114</v>
      </c>
      <c r="B1203" s="368" t="s">
        <v>3120</v>
      </c>
      <c r="C1203" s="368" t="s">
        <v>3163</v>
      </c>
      <c r="D1203" t="s">
        <v>3164</v>
      </c>
      <c r="E1203" s="172">
        <v>102040.49</v>
      </c>
    </row>
    <row r="1204" spans="1:5" ht="15">
      <c r="A1204" s="371" t="s">
        <v>1114</v>
      </c>
      <c r="B1204" s="368" t="s">
        <v>7023</v>
      </c>
      <c r="C1204" s="368" t="s">
        <v>7025</v>
      </c>
      <c r="D1204" t="s">
        <v>7026</v>
      </c>
      <c r="E1204" s="172">
        <v>2631996.7200000002</v>
      </c>
    </row>
    <row r="1205" spans="1:5" ht="15">
      <c r="A1205" s="371" t="s">
        <v>1114</v>
      </c>
      <c r="B1205" s="368" t="s">
        <v>4884</v>
      </c>
      <c r="C1205" s="368" t="s">
        <v>4882</v>
      </c>
      <c r="D1205" t="s">
        <v>4883</v>
      </c>
      <c r="E1205" s="172">
        <v>0</v>
      </c>
    </row>
    <row r="1206" spans="1:5" ht="15">
      <c r="A1206" s="371" t="s">
        <v>1114</v>
      </c>
      <c r="B1206" s="368" t="s">
        <v>2313</v>
      </c>
      <c r="C1206" s="368" t="s">
        <v>3165</v>
      </c>
      <c r="D1206" t="s">
        <v>3166</v>
      </c>
      <c r="E1206" s="172">
        <v>2454254.34</v>
      </c>
    </row>
    <row r="1207" spans="1:5" ht="15">
      <c r="A1207" s="371" t="s">
        <v>1114</v>
      </c>
      <c r="B1207" s="368" t="s">
        <v>2352</v>
      </c>
      <c r="C1207" s="368" t="s">
        <v>3211</v>
      </c>
      <c r="D1207" t="s">
        <v>3212</v>
      </c>
      <c r="E1207" s="172">
        <v>0</v>
      </c>
    </row>
    <row r="1208" spans="1:5" ht="15">
      <c r="A1208" s="371" t="s">
        <v>1114</v>
      </c>
      <c r="B1208" s="368" t="s">
        <v>4887</v>
      </c>
      <c r="C1208" s="368" t="s">
        <v>4885</v>
      </c>
      <c r="D1208" t="s">
        <v>4886</v>
      </c>
      <c r="E1208" s="172">
        <v>0</v>
      </c>
    </row>
    <row r="1209" spans="1:5" ht="15">
      <c r="A1209" s="371" t="s">
        <v>1114</v>
      </c>
      <c r="B1209" s="368" t="s">
        <v>2315</v>
      </c>
      <c r="C1209" s="368" t="s">
        <v>3167</v>
      </c>
      <c r="D1209" t="s">
        <v>3168</v>
      </c>
      <c r="E1209" s="172">
        <v>0</v>
      </c>
    </row>
    <row r="1210" spans="1:5" ht="15">
      <c r="A1210" s="371" t="s">
        <v>1114</v>
      </c>
      <c r="B1210" s="368" t="s">
        <v>4890</v>
      </c>
      <c r="C1210" s="368" t="s">
        <v>4888</v>
      </c>
      <c r="D1210" t="s">
        <v>4889</v>
      </c>
      <c r="E1210" s="172">
        <v>0</v>
      </c>
    </row>
    <row r="1211" spans="1:5" ht="15">
      <c r="A1211" s="371" t="s">
        <v>1114</v>
      </c>
      <c r="B1211" s="368" t="s">
        <v>4893</v>
      </c>
      <c r="C1211" s="368" t="s">
        <v>4891</v>
      </c>
      <c r="D1211" t="s">
        <v>4892</v>
      </c>
      <c r="E1211" s="172">
        <v>0</v>
      </c>
    </row>
    <row r="1212" spans="1:5" ht="15">
      <c r="A1212" s="371" t="s">
        <v>1114</v>
      </c>
      <c r="B1212" s="368" t="s">
        <v>4896</v>
      </c>
      <c r="C1212" s="368" t="s">
        <v>4894</v>
      </c>
      <c r="D1212" t="s">
        <v>4895</v>
      </c>
      <c r="E1212" s="172">
        <v>0</v>
      </c>
    </row>
    <row r="1213" spans="1:5" ht="15">
      <c r="A1213" s="371" t="s">
        <v>1114</v>
      </c>
      <c r="B1213" s="368" t="s">
        <v>2316</v>
      </c>
      <c r="C1213" s="368" t="s">
        <v>3169</v>
      </c>
      <c r="D1213" t="s">
        <v>3170</v>
      </c>
      <c r="E1213" s="172">
        <v>-0.01</v>
      </c>
    </row>
    <row r="1214" spans="1:5" ht="15">
      <c r="A1214" s="371" t="s">
        <v>1114</v>
      </c>
      <c r="B1214" s="368" t="s">
        <v>4899</v>
      </c>
      <c r="C1214" s="368" t="s">
        <v>4897</v>
      </c>
      <c r="D1214" t="s">
        <v>4898</v>
      </c>
      <c r="E1214" s="172">
        <v>0</v>
      </c>
    </row>
    <row r="1215" spans="1:5" ht="15">
      <c r="A1215" s="371" t="s">
        <v>1114</v>
      </c>
      <c r="B1215" s="368" t="s">
        <v>4902</v>
      </c>
      <c r="C1215" s="368" t="s">
        <v>4900</v>
      </c>
      <c r="D1215" t="s">
        <v>4901</v>
      </c>
      <c r="E1215" s="172">
        <v>0</v>
      </c>
    </row>
    <row r="1216" spans="1:5" ht="15">
      <c r="A1216" s="371" t="s">
        <v>1114</v>
      </c>
      <c r="B1216" s="368" t="s">
        <v>2318</v>
      </c>
      <c r="C1216" s="368" t="s">
        <v>3171</v>
      </c>
      <c r="D1216" t="s">
        <v>3172</v>
      </c>
      <c r="E1216" s="172">
        <v>13316394.65</v>
      </c>
    </row>
    <row r="1217" spans="1:5" ht="15">
      <c r="A1217" s="371" t="s">
        <v>1114</v>
      </c>
      <c r="B1217" s="368" t="s">
        <v>2320</v>
      </c>
      <c r="C1217" s="368" t="s">
        <v>3173</v>
      </c>
      <c r="D1217" t="s">
        <v>3174</v>
      </c>
      <c r="E1217" s="172">
        <v>47023073.030000001</v>
      </c>
    </row>
    <row r="1218" spans="1:5" ht="15">
      <c r="A1218" s="371" t="s">
        <v>1114</v>
      </c>
      <c r="B1218" s="368" t="s">
        <v>4758</v>
      </c>
      <c r="C1218" s="368" t="s">
        <v>4799</v>
      </c>
      <c r="D1218" t="s">
        <v>4800</v>
      </c>
      <c r="E1218" s="172">
        <v>0</v>
      </c>
    </row>
    <row r="1219" spans="1:5" ht="15">
      <c r="A1219" s="371" t="s">
        <v>1114</v>
      </c>
      <c r="B1219" s="368" t="s">
        <v>4905</v>
      </c>
      <c r="C1219" s="368" t="s">
        <v>4903</v>
      </c>
      <c r="D1219" t="s">
        <v>4904</v>
      </c>
      <c r="E1219" s="172">
        <v>0</v>
      </c>
    </row>
    <row r="1220" spans="1:5" ht="15">
      <c r="A1220" s="371" t="s">
        <v>1114</v>
      </c>
      <c r="B1220" s="368" t="s">
        <v>4908</v>
      </c>
      <c r="C1220" s="368" t="s">
        <v>4906</v>
      </c>
      <c r="D1220" t="s">
        <v>4907</v>
      </c>
      <c r="E1220" s="172">
        <v>0</v>
      </c>
    </row>
    <row r="1221" spans="1:5" ht="15">
      <c r="A1221" s="371" t="s">
        <v>1114</v>
      </c>
      <c r="B1221" s="368" t="s">
        <v>4911</v>
      </c>
      <c r="C1221" s="368" t="s">
        <v>4909</v>
      </c>
      <c r="D1221" t="s">
        <v>4910</v>
      </c>
      <c r="E1221" s="172">
        <v>0</v>
      </c>
    </row>
    <row r="1222" spans="1:5" ht="15">
      <c r="A1222" s="371" t="s">
        <v>1114</v>
      </c>
      <c r="B1222" s="368" t="s">
        <v>4914</v>
      </c>
      <c r="C1222" s="368" t="s">
        <v>4912</v>
      </c>
      <c r="D1222" t="s">
        <v>4913</v>
      </c>
      <c r="E1222" s="172">
        <v>0</v>
      </c>
    </row>
    <row r="1223" spans="1:5" ht="15">
      <c r="A1223" s="371" t="s">
        <v>1114</v>
      </c>
      <c r="B1223" s="368" t="s">
        <v>4759</v>
      </c>
      <c r="C1223" s="368" t="s">
        <v>4801</v>
      </c>
      <c r="D1223" t="s">
        <v>4802</v>
      </c>
      <c r="E1223" s="172">
        <v>1237377.19</v>
      </c>
    </row>
    <row r="1224" spans="1:5" ht="15">
      <c r="A1224" s="371" t="s">
        <v>1114</v>
      </c>
      <c r="B1224" s="368" t="s">
        <v>4917</v>
      </c>
      <c r="C1224" s="368" t="s">
        <v>4915</v>
      </c>
      <c r="D1224" t="s">
        <v>4916</v>
      </c>
      <c r="E1224" s="172">
        <v>0</v>
      </c>
    </row>
    <row r="1225" spans="1:5" ht="15">
      <c r="A1225" s="371" t="s">
        <v>1114</v>
      </c>
      <c r="B1225" s="368" t="s">
        <v>4920</v>
      </c>
      <c r="C1225" s="368" t="s">
        <v>4918</v>
      </c>
      <c r="D1225" t="s">
        <v>4919</v>
      </c>
      <c r="E1225" s="172">
        <v>0</v>
      </c>
    </row>
    <row r="1226" spans="1:5" ht="15">
      <c r="A1226" s="371" t="s">
        <v>1114</v>
      </c>
      <c r="B1226" s="368" t="s">
        <v>4923</v>
      </c>
      <c r="C1226" s="368" t="s">
        <v>4921</v>
      </c>
      <c r="D1226" t="s">
        <v>4922</v>
      </c>
      <c r="E1226" s="172">
        <v>0</v>
      </c>
    </row>
    <row r="1227" spans="1:5" ht="15">
      <c r="A1227" s="371" t="s">
        <v>1114</v>
      </c>
      <c r="B1227" s="368" t="s">
        <v>4926</v>
      </c>
      <c r="C1227" s="368" t="s">
        <v>4924</v>
      </c>
      <c r="D1227" t="s">
        <v>4925</v>
      </c>
      <c r="E1227" s="172">
        <v>0</v>
      </c>
    </row>
    <row r="1228" spans="1:5" ht="15">
      <c r="A1228" s="371" t="s">
        <v>1114</v>
      </c>
      <c r="B1228" s="368" t="s">
        <v>4929</v>
      </c>
      <c r="C1228" s="368" t="s">
        <v>4927</v>
      </c>
      <c r="D1228" t="s">
        <v>4928</v>
      </c>
      <c r="E1228" s="172">
        <v>0</v>
      </c>
    </row>
    <row r="1229" spans="1:5" ht="15">
      <c r="A1229" s="371" t="s">
        <v>1114</v>
      </c>
      <c r="B1229" s="368" t="s">
        <v>4932</v>
      </c>
      <c r="C1229" s="368" t="s">
        <v>4930</v>
      </c>
      <c r="D1229" t="s">
        <v>4931</v>
      </c>
      <c r="E1229" s="172">
        <v>0</v>
      </c>
    </row>
    <row r="1230" spans="1:5" ht="15">
      <c r="A1230" s="371" t="s">
        <v>1114</v>
      </c>
      <c r="B1230" s="368" t="s">
        <v>4935</v>
      </c>
      <c r="C1230" s="368" t="s">
        <v>4933</v>
      </c>
      <c r="D1230" t="s">
        <v>4934</v>
      </c>
      <c r="E1230" s="172">
        <v>0</v>
      </c>
    </row>
    <row r="1231" spans="1:5" ht="15">
      <c r="A1231" s="371" t="s">
        <v>1114</v>
      </c>
      <c r="B1231" s="368" t="s">
        <v>2322</v>
      </c>
      <c r="C1231" s="368" t="s">
        <v>3175</v>
      </c>
      <c r="D1231" t="s">
        <v>3176</v>
      </c>
      <c r="E1231" s="172">
        <v>0</v>
      </c>
    </row>
    <row r="1232" spans="1:5" ht="15">
      <c r="A1232" s="371" t="s">
        <v>1114</v>
      </c>
      <c r="B1232" s="368" t="s">
        <v>2323</v>
      </c>
      <c r="C1232" s="368" t="s">
        <v>3177</v>
      </c>
      <c r="D1232" t="s">
        <v>3178</v>
      </c>
      <c r="E1232" s="172">
        <v>6288266.6799999997</v>
      </c>
    </row>
    <row r="1233" spans="1:5" ht="15">
      <c r="A1233" s="371" t="s">
        <v>1114</v>
      </c>
      <c r="B1233" s="368" t="s">
        <v>4761</v>
      </c>
      <c r="C1233" s="368" t="s">
        <v>4803</v>
      </c>
      <c r="D1233" t="s">
        <v>4804</v>
      </c>
      <c r="E1233" s="172">
        <v>106095.05</v>
      </c>
    </row>
    <row r="1234" spans="1:5" ht="15">
      <c r="A1234" s="371" t="s">
        <v>1114</v>
      </c>
      <c r="B1234" s="368" t="s">
        <v>4938</v>
      </c>
      <c r="C1234" s="368" t="s">
        <v>4936</v>
      </c>
      <c r="D1234" t="s">
        <v>4937</v>
      </c>
      <c r="E1234" s="172">
        <v>0</v>
      </c>
    </row>
    <row r="1235" spans="1:5" ht="15">
      <c r="A1235" s="371" t="s">
        <v>1114</v>
      </c>
      <c r="B1235" s="368" t="s">
        <v>4941</v>
      </c>
      <c r="C1235" s="368" t="s">
        <v>4939</v>
      </c>
      <c r="D1235" t="s">
        <v>4940</v>
      </c>
      <c r="E1235" s="172">
        <v>0</v>
      </c>
    </row>
    <row r="1236" spans="1:5" ht="15">
      <c r="A1236" s="371" t="s">
        <v>1114</v>
      </c>
      <c r="B1236" s="368" t="s">
        <v>2325</v>
      </c>
      <c r="C1236" s="368" t="s">
        <v>3179</v>
      </c>
      <c r="D1236" t="s">
        <v>2326</v>
      </c>
      <c r="E1236" s="172">
        <v>12794245.289999999</v>
      </c>
    </row>
    <row r="1237" spans="1:5" ht="15">
      <c r="A1237" s="371" t="s">
        <v>1114</v>
      </c>
      <c r="B1237" s="368" t="s">
        <v>4944</v>
      </c>
      <c r="C1237" s="368" t="s">
        <v>4942</v>
      </c>
      <c r="D1237" t="s">
        <v>4943</v>
      </c>
      <c r="E1237" s="172">
        <v>0</v>
      </c>
    </row>
    <row r="1238" spans="1:5" ht="15">
      <c r="A1238" s="371" t="s">
        <v>1114</v>
      </c>
      <c r="B1238" s="368" t="s">
        <v>4947</v>
      </c>
      <c r="C1238" s="368" t="s">
        <v>4945</v>
      </c>
      <c r="D1238" t="s">
        <v>4946</v>
      </c>
      <c r="E1238" s="172">
        <v>0</v>
      </c>
    </row>
    <row r="1239" spans="1:5" ht="15">
      <c r="A1239" s="371" t="s">
        <v>1114</v>
      </c>
      <c r="B1239" s="368" t="s">
        <v>2327</v>
      </c>
      <c r="C1239" s="368" t="s">
        <v>3180</v>
      </c>
      <c r="D1239" t="s">
        <v>2328</v>
      </c>
      <c r="E1239" s="172">
        <v>0</v>
      </c>
    </row>
    <row r="1240" spans="1:5" ht="15">
      <c r="A1240" s="371" t="s">
        <v>1114</v>
      </c>
      <c r="B1240" s="368" t="s">
        <v>4950</v>
      </c>
      <c r="C1240" s="368" t="s">
        <v>4948</v>
      </c>
      <c r="D1240" t="s">
        <v>4949</v>
      </c>
      <c r="E1240" s="172">
        <v>0</v>
      </c>
    </row>
    <row r="1241" spans="1:5" ht="15">
      <c r="A1241" s="371" t="s">
        <v>1114</v>
      </c>
      <c r="B1241" s="368" t="s">
        <v>2329</v>
      </c>
      <c r="C1241" s="368" t="s">
        <v>3181</v>
      </c>
      <c r="D1241" t="s">
        <v>3182</v>
      </c>
      <c r="E1241" s="172">
        <v>429499.01</v>
      </c>
    </row>
    <row r="1242" spans="1:5" ht="15">
      <c r="A1242" s="371" t="s">
        <v>1114</v>
      </c>
      <c r="B1242" s="368" t="s">
        <v>2331</v>
      </c>
      <c r="C1242" s="368" t="s">
        <v>3183</v>
      </c>
      <c r="D1242" t="s">
        <v>3184</v>
      </c>
      <c r="E1242" s="172">
        <v>157154.99</v>
      </c>
    </row>
    <row r="1243" spans="1:5" ht="15">
      <c r="A1243" s="371" t="s">
        <v>1114</v>
      </c>
      <c r="B1243" s="368" t="s">
        <v>2333</v>
      </c>
      <c r="C1243" s="368" t="s">
        <v>3185</v>
      </c>
      <c r="D1243" t="s">
        <v>3186</v>
      </c>
      <c r="E1243" s="172">
        <v>51541</v>
      </c>
    </row>
    <row r="1244" spans="1:5" ht="15">
      <c r="A1244" s="371" t="s">
        <v>1114</v>
      </c>
      <c r="B1244" s="368" t="s">
        <v>4953</v>
      </c>
      <c r="C1244" s="368" t="s">
        <v>4951</v>
      </c>
      <c r="D1244" t="s">
        <v>4952</v>
      </c>
      <c r="E1244" s="172">
        <v>0</v>
      </c>
    </row>
    <row r="1245" spans="1:5" ht="15">
      <c r="A1245" s="371" t="s">
        <v>1114</v>
      </c>
      <c r="B1245" s="368" t="s">
        <v>2335</v>
      </c>
      <c r="C1245" s="368" t="s">
        <v>3187</v>
      </c>
      <c r="D1245" t="s">
        <v>3188</v>
      </c>
      <c r="E1245" s="172">
        <v>0</v>
      </c>
    </row>
    <row r="1246" spans="1:5" ht="15">
      <c r="A1246" s="371" t="s">
        <v>1114</v>
      </c>
      <c r="B1246" s="368" t="s">
        <v>2336</v>
      </c>
      <c r="C1246" s="368" t="s">
        <v>3189</v>
      </c>
      <c r="D1246" t="s">
        <v>3190</v>
      </c>
      <c r="E1246" s="172">
        <v>4238777.41</v>
      </c>
    </row>
    <row r="1247" spans="1:5" ht="15">
      <c r="A1247" s="371" t="s">
        <v>1114</v>
      </c>
      <c r="B1247" s="368" t="s">
        <v>4956</v>
      </c>
      <c r="C1247" s="368" t="s">
        <v>4954</v>
      </c>
      <c r="D1247" t="s">
        <v>4955</v>
      </c>
      <c r="E1247" s="172">
        <v>0</v>
      </c>
    </row>
    <row r="1248" spans="1:5" ht="15">
      <c r="A1248" s="371" t="s">
        <v>1114</v>
      </c>
      <c r="B1248" s="368" t="s">
        <v>2338</v>
      </c>
      <c r="C1248" s="368" t="s">
        <v>3191</v>
      </c>
      <c r="D1248" t="s">
        <v>3192</v>
      </c>
      <c r="E1248" s="172">
        <v>23893146.66</v>
      </c>
    </row>
    <row r="1249" spans="1:5" ht="15">
      <c r="A1249" s="371" t="s">
        <v>1114</v>
      </c>
      <c r="B1249" s="368" t="s">
        <v>4959</v>
      </c>
      <c r="C1249" s="368" t="s">
        <v>4957</v>
      </c>
      <c r="D1249" t="s">
        <v>4958</v>
      </c>
      <c r="E1249" s="172">
        <v>0</v>
      </c>
    </row>
    <row r="1250" spans="1:5" ht="15">
      <c r="A1250" s="371" t="s">
        <v>1114</v>
      </c>
      <c r="B1250" s="368" t="s">
        <v>4962</v>
      </c>
      <c r="C1250" s="368" t="s">
        <v>4960</v>
      </c>
      <c r="D1250" t="s">
        <v>4961</v>
      </c>
      <c r="E1250" s="172">
        <v>0</v>
      </c>
    </row>
    <row r="1251" spans="1:5" ht="15">
      <c r="A1251" s="371" t="s">
        <v>1114</v>
      </c>
      <c r="B1251" s="368" t="s">
        <v>4965</v>
      </c>
      <c r="C1251" s="368" t="s">
        <v>4963</v>
      </c>
      <c r="D1251" t="s">
        <v>4964</v>
      </c>
      <c r="E1251" s="172">
        <v>0</v>
      </c>
    </row>
    <row r="1252" spans="1:5" ht="15">
      <c r="A1252" s="371" t="s">
        <v>1114</v>
      </c>
      <c r="B1252" s="368" t="s">
        <v>4968</v>
      </c>
      <c r="C1252" s="368" t="s">
        <v>4966</v>
      </c>
      <c r="D1252" t="s">
        <v>4967</v>
      </c>
      <c r="E1252" s="172">
        <v>0</v>
      </c>
    </row>
    <row r="1253" spans="1:5" ht="15">
      <c r="A1253" s="371" t="s">
        <v>1114</v>
      </c>
      <c r="B1253" s="368" t="s">
        <v>4971</v>
      </c>
      <c r="C1253" s="368" t="s">
        <v>4969</v>
      </c>
      <c r="D1253" t="s">
        <v>4970</v>
      </c>
      <c r="E1253" s="172">
        <v>0</v>
      </c>
    </row>
    <row r="1254" spans="1:5" ht="15">
      <c r="A1254" s="371" t="s">
        <v>1114</v>
      </c>
      <c r="B1254" s="368" t="s">
        <v>2340</v>
      </c>
      <c r="C1254" s="368" t="s">
        <v>3193</v>
      </c>
      <c r="D1254" t="s">
        <v>3194</v>
      </c>
      <c r="E1254" s="172">
        <v>10496243.300000001</v>
      </c>
    </row>
    <row r="1255" spans="1:5" ht="15">
      <c r="A1255" s="371" t="s">
        <v>1114</v>
      </c>
      <c r="B1255" s="368" t="s">
        <v>4974</v>
      </c>
      <c r="C1255" s="368" t="s">
        <v>4972</v>
      </c>
      <c r="D1255" t="s">
        <v>4973</v>
      </c>
      <c r="E1255" s="172">
        <v>0</v>
      </c>
    </row>
    <row r="1256" spans="1:5" ht="15">
      <c r="A1256" s="371" t="s">
        <v>1114</v>
      </c>
      <c r="B1256" s="368" t="s">
        <v>3122</v>
      </c>
      <c r="C1256" s="368" t="s">
        <v>3195</v>
      </c>
      <c r="D1256" t="s">
        <v>3196</v>
      </c>
      <c r="E1256" s="172">
        <v>45201007.170000002</v>
      </c>
    </row>
    <row r="1257" spans="1:5" ht="15">
      <c r="A1257" s="371" t="s">
        <v>1114</v>
      </c>
      <c r="B1257" s="368" t="s">
        <v>4977</v>
      </c>
      <c r="C1257" s="368" t="s">
        <v>4975</v>
      </c>
      <c r="D1257" t="s">
        <v>4976</v>
      </c>
      <c r="E1257" s="172">
        <v>0</v>
      </c>
    </row>
    <row r="1258" spans="1:5" ht="15">
      <c r="A1258" s="371" t="s">
        <v>1114</v>
      </c>
      <c r="B1258" s="368" t="s">
        <v>3317</v>
      </c>
      <c r="C1258" s="368" t="s">
        <v>4978</v>
      </c>
      <c r="D1258" t="s">
        <v>4979</v>
      </c>
      <c r="E1258" s="172">
        <v>0</v>
      </c>
    </row>
    <row r="1259" spans="1:5" ht="15">
      <c r="A1259" s="371" t="s">
        <v>1114</v>
      </c>
      <c r="B1259" s="368" t="s">
        <v>4982</v>
      </c>
      <c r="C1259" s="368" t="s">
        <v>4980</v>
      </c>
      <c r="D1259" t="s">
        <v>4981</v>
      </c>
      <c r="E1259" s="172">
        <v>0</v>
      </c>
    </row>
    <row r="1260" spans="1:5" ht="15">
      <c r="A1260" s="371" t="s">
        <v>1114</v>
      </c>
      <c r="B1260" s="368" t="s">
        <v>4985</v>
      </c>
      <c r="C1260" s="368" t="s">
        <v>4983</v>
      </c>
      <c r="D1260" t="s">
        <v>4984</v>
      </c>
      <c r="E1260" s="172">
        <v>0</v>
      </c>
    </row>
    <row r="1261" spans="1:5" ht="15">
      <c r="A1261" s="371" t="s">
        <v>1114</v>
      </c>
      <c r="B1261" s="368" t="s">
        <v>4988</v>
      </c>
      <c r="C1261" s="368" t="s">
        <v>4986</v>
      </c>
      <c r="D1261" t="s">
        <v>4987</v>
      </c>
      <c r="E1261" s="172">
        <v>0</v>
      </c>
    </row>
    <row r="1262" spans="1:5" ht="15">
      <c r="A1262" s="371" t="s">
        <v>1114</v>
      </c>
      <c r="B1262" s="368" t="s">
        <v>4991</v>
      </c>
      <c r="C1262" s="368" t="s">
        <v>4989</v>
      </c>
      <c r="D1262" t="s">
        <v>4990</v>
      </c>
      <c r="E1262" s="172">
        <v>0</v>
      </c>
    </row>
    <row r="1263" spans="1:5" ht="15">
      <c r="A1263" s="371" t="s">
        <v>1114</v>
      </c>
      <c r="B1263" s="368" t="s">
        <v>4994</v>
      </c>
      <c r="C1263" s="368" t="s">
        <v>4992</v>
      </c>
      <c r="D1263" t="s">
        <v>4993</v>
      </c>
      <c r="E1263" s="172">
        <v>0</v>
      </c>
    </row>
    <row r="1264" spans="1:5" ht="15">
      <c r="A1264" s="371" t="s">
        <v>1114</v>
      </c>
      <c r="B1264" s="368" t="s">
        <v>2342</v>
      </c>
      <c r="C1264" s="368" t="s">
        <v>3197</v>
      </c>
      <c r="D1264" t="s">
        <v>3198</v>
      </c>
      <c r="E1264" s="172">
        <v>316817</v>
      </c>
    </row>
    <row r="1265" spans="1:5" ht="15">
      <c r="A1265" s="371" t="s">
        <v>1114</v>
      </c>
      <c r="B1265" s="368" t="s">
        <v>2344</v>
      </c>
      <c r="C1265" s="368" t="s">
        <v>3199</v>
      </c>
      <c r="D1265" t="s">
        <v>3200</v>
      </c>
      <c r="E1265" s="172">
        <v>460534</v>
      </c>
    </row>
    <row r="1266" spans="1:5" ht="15">
      <c r="A1266" s="371" t="s">
        <v>1114</v>
      </c>
      <c r="B1266" s="368" t="s">
        <v>2346</v>
      </c>
      <c r="C1266" s="368" t="s">
        <v>3201</v>
      </c>
      <c r="D1266" t="s">
        <v>3202</v>
      </c>
      <c r="E1266" s="172">
        <v>41097</v>
      </c>
    </row>
    <row r="1267" spans="1:5" ht="15">
      <c r="A1267" s="369" t="s">
        <v>1114</v>
      </c>
      <c r="B1267" s="368" t="s">
        <v>2348</v>
      </c>
      <c r="C1267" s="368" t="s">
        <v>3203</v>
      </c>
      <c r="D1267" t="s">
        <v>3204</v>
      </c>
      <c r="E1267" s="172">
        <v>59739</v>
      </c>
    </row>
    <row r="1268" spans="1:5" ht="15">
      <c r="A1268" s="369" t="s">
        <v>1115</v>
      </c>
      <c r="B1268" s="368" t="s">
        <v>2350</v>
      </c>
      <c r="C1268" s="368" t="s">
        <v>3205</v>
      </c>
      <c r="D1268" t="s">
        <v>3206</v>
      </c>
      <c r="E1268" s="172">
        <v>8686382.2100000009</v>
      </c>
    </row>
    <row r="1269" spans="1:5" ht="15">
      <c r="A1269" s="371" t="s">
        <v>1116</v>
      </c>
      <c r="B1269" s="368" t="s">
        <v>4997</v>
      </c>
      <c r="C1269" s="368" t="s">
        <v>4995</v>
      </c>
      <c r="D1269" t="s">
        <v>4996</v>
      </c>
      <c r="E1269" s="172">
        <v>0</v>
      </c>
    </row>
    <row r="1270" spans="1:5" ht="15">
      <c r="A1270" s="371" t="s">
        <v>1116</v>
      </c>
      <c r="B1270" s="368" t="s">
        <v>5000</v>
      </c>
      <c r="C1270" s="368" t="s">
        <v>4998</v>
      </c>
      <c r="D1270" t="s">
        <v>4999</v>
      </c>
      <c r="E1270" s="172">
        <v>0</v>
      </c>
    </row>
    <row r="1271" spans="1:5" ht="15">
      <c r="A1271" s="371" t="s">
        <v>1116</v>
      </c>
      <c r="B1271" s="368" t="s">
        <v>5002</v>
      </c>
      <c r="C1271" s="368" t="s">
        <v>5001</v>
      </c>
      <c r="D1271" t="s">
        <v>4999</v>
      </c>
      <c r="E1271" s="172">
        <v>0</v>
      </c>
    </row>
    <row r="1272" spans="1:5" ht="15">
      <c r="A1272" s="371" t="s">
        <v>1116</v>
      </c>
      <c r="B1272" s="368" t="s">
        <v>5005</v>
      </c>
      <c r="C1272" s="368" t="s">
        <v>5003</v>
      </c>
      <c r="D1272" t="s">
        <v>5004</v>
      </c>
      <c r="E1272" s="172">
        <v>0</v>
      </c>
    </row>
    <row r="1273" spans="1:5" ht="15">
      <c r="A1273" s="371" t="s">
        <v>1116</v>
      </c>
      <c r="B1273" s="368" t="s">
        <v>5007</v>
      </c>
      <c r="C1273" s="368" t="s">
        <v>5006</v>
      </c>
      <c r="D1273" t="s">
        <v>5004</v>
      </c>
      <c r="E1273" s="172">
        <v>0</v>
      </c>
    </row>
    <row r="1274" spans="1:5" ht="15">
      <c r="A1274" s="371" t="s">
        <v>1116</v>
      </c>
      <c r="B1274" s="368" t="s">
        <v>5010</v>
      </c>
      <c r="C1274" s="368" t="s">
        <v>5008</v>
      </c>
      <c r="D1274" t="s">
        <v>5009</v>
      </c>
      <c r="E1274" s="172">
        <v>0</v>
      </c>
    </row>
    <row r="1275" spans="1:5" ht="15">
      <c r="A1275" s="371" t="s">
        <v>1116</v>
      </c>
      <c r="B1275" s="368" t="s">
        <v>5012</v>
      </c>
      <c r="C1275" s="368" t="s">
        <v>5011</v>
      </c>
      <c r="D1275" t="s">
        <v>5009</v>
      </c>
      <c r="E1275" s="172">
        <v>0</v>
      </c>
    </row>
    <row r="1276" spans="1:5" ht="15">
      <c r="A1276" s="371" t="s">
        <v>1116</v>
      </c>
      <c r="B1276" s="368" t="s">
        <v>5015</v>
      </c>
      <c r="C1276" s="368" t="s">
        <v>5013</v>
      </c>
      <c r="D1276" t="s">
        <v>5014</v>
      </c>
      <c r="E1276" s="172">
        <v>0</v>
      </c>
    </row>
    <row r="1277" spans="1:5" ht="15">
      <c r="A1277" s="371" t="s">
        <v>1116</v>
      </c>
      <c r="B1277" s="368" t="s">
        <v>5018</v>
      </c>
      <c r="C1277" s="368" t="s">
        <v>5016</v>
      </c>
      <c r="D1277" t="s">
        <v>5017</v>
      </c>
      <c r="E1277" s="172">
        <v>0</v>
      </c>
    </row>
    <row r="1278" spans="1:5" ht="15">
      <c r="A1278" s="371" t="s">
        <v>1116</v>
      </c>
      <c r="B1278" s="368" t="s">
        <v>5021</v>
      </c>
      <c r="C1278" s="368" t="s">
        <v>5019</v>
      </c>
      <c r="D1278" t="s">
        <v>5020</v>
      </c>
      <c r="E1278" s="172">
        <v>0</v>
      </c>
    </row>
    <row r="1279" spans="1:5" ht="15">
      <c r="A1279" s="371" t="s">
        <v>1116</v>
      </c>
      <c r="B1279" s="368" t="s">
        <v>5023</v>
      </c>
      <c r="C1279" s="368" t="s">
        <v>5022</v>
      </c>
      <c r="D1279" t="s">
        <v>5020</v>
      </c>
      <c r="E1279" s="172">
        <v>0</v>
      </c>
    </row>
    <row r="1280" spans="1:5" ht="15">
      <c r="A1280" s="371" t="s">
        <v>1116</v>
      </c>
      <c r="B1280" s="368" t="s">
        <v>5026</v>
      </c>
      <c r="C1280" s="368" t="s">
        <v>5024</v>
      </c>
      <c r="D1280" t="s">
        <v>5025</v>
      </c>
      <c r="E1280" s="172">
        <v>0</v>
      </c>
    </row>
    <row r="1281" spans="1:9" ht="15">
      <c r="A1281" s="371" t="s">
        <v>1116</v>
      </c>
      <c r="B1281" s="368" t="s">
        <v>5028</v>
      </c>
      <c r="C1281" s="368" t="s">
        <v>5027</v>
      </c>
      <c r="D1281" t="s">
        <v>5025</v>
      </c>
      <c r="E1281" s="172">
        <v>0</v>
      </c>
    </row>
    <row r="1282" spans="1:9" ht="15">
      <c r="A1282" s="371" t="s">
        <v>1116</v>
      </c>
      <c r="B1282" s="368" t="s">
        <v>5031</v>
      </c>
      <c r="C1282" s="368" t="s">
        <v>5029</v>
      </c>
      <c r="D1282" t="s">
        <v>5030</v>
      </c>
      <c r="E1282" s="172">
        <v>0</v>
      </c>
    </row>
    <row r="1283" spans="1:9" ht="15">
      <c r="A1283" s="371" t="s">
        <v>1116</v>
      </c>
      <c r="B1283" s="368" t="s">
        <v>5033</v>
      </c>
      <c r="C1283" s="368" t="s">
        <v>5032</v>
      </c>
      <c r="D1283" t="s">
        <v>5030</v>
      </c>
      <c r="E1283" s="172">
        <v>0</v>
      </c>
    </row>
    <row r="1284" spans="1:9" ht="15">
      <c r="A1284" s="371" t="s">
        <v>1116</v>
      </c>
      <c r="B1284" s="368" t="s">
        <v>5036</v>
      </c>
      <c r="C1284" s="368" t="s">
        <v>5034</v>
      </c>
      <c r="D1284" t="s">
        <v>5035</v>
      </c>
      <c r="E1284" s="172">
        <v>0</v>
      </c>
    </row>
    <row r="1285" spans="1:9" ht="15">
      <c r="A1285" s="371" t="s">
        <v>1116</v>
      </c>
      <c r="B1285" s="368" t="s">
        <v>5039</v>
      </c>
      <c r="C1285" s="368" t="s">
        <v>5037</v>
      </c>
      <c r="D1285" t="s">
        <v>5038</v>
      </c>
      <c r="E1285" s="172">
        <v>0</v>
      </c>
    </row>
    <row r="1286" spans="1:9" ht="15">
      <c r="A1286" s="371" t="s">
        <v>1116</v>
      </c>
      <c r="B1286" s="368" t="s">
        <v>5042</v>
      </c>
      <c r="C1286" s="368" t="s">
        <v>5040</v>
      </c>
      <c r="D1286" t="s">
        <v>5041</v>
      </c>
      <c r="E1286" s="172">
        <v>0</v>
      </c>
    </row>
    <row r="1287" spans="1:9" ht="15">
      <c r="A1287" s="371" t="s">
        <v>1116</v>
      </c>
      <c r="B1287" s="368" t="s">
        <v>5045</v>
      </c>
      <c r="C1287" s="368" t="s">
        <v>5043</v>
      </c>
      <c r="D1287" t="s">
        <v>5044</v>
      </c>
      <c r="E1287" s="172">
        <v>0</v>
      </c>
    </row>
    <row r="1288" spans="1:9" ht="15">
      <c r="A1288" s="371" t="s">
        <v>1116</v>
      </c>
      <c r="B1288" s="368" t="s">
        <v>5048</v>
      </c>
      <c r="C1288" s="368" t="s">
        <v>5046</v>
      </c>
      <c r="D1288" t="s">
        <v>5047</v>
      </c>
      <c r="E1288" s="172">
        <v>0</v>
      </c>
    </row>
    <row r="1289" spans="1:9" ht="15">
      <c r="A1289" s="371" t="s">
        <v>1116</v>
      </c>
      <c r="B1289" s="368" t="s">
        <v>4962</v>
      </c>
      <c r="C1289" s="368" t="s">
        <v>4960</v>
      </c>
      <c r="D1289" t="s">
        <v>4961</v>
      </c>
      <c r="E1289" s="172">
        <v>0</v>
      </c>
    </row>
    <row r="1290" spans="1:9" ht="15">
      <c r="A1290" s="371" t="s">
        <v>1116</v>
      </c>
      <c r="B1290" s="368" t="s">
        <v>3124</v>
      </c>
      <c r="C1290" s="368" t="s">
        <v>3207</v>
      </c>
      <c r="D1290" t="s">
        <v>3208</v>
      </c>
      <c r="E1290" s="172">
        <v>-3039469</v>
      </c>
    </row>
    <row r="1291" spans="1:9" ht="15">
      <c r="A1291" s="369" t="s">
        <v>1116</v>
      </c>
      <c r="B1291" s="368" t="s">
        <v>3126</v>
      </c>
      <c r="C1291" s="368" t="s">
        <v>3209</v>
      </c>
      <c r="D1291" t="s">
        <v>3210</v>
      </c>
      <c r="E1291" s="172">
        <v>837770</v>
      </c>
    </row>
    <row r="1292" spans="1:9" ht="15">
      <c r="A1292" s="371" t="s">
        <v>1117</v>
      </c>
      <c r="B1292" s="368" t="s">
        <v>209</v>
      </c>
      <c r="C1292" s="368" t="s">
        <v>1212</v>
      </c>
      <c r="D1292" t="s">
        <v>1213</v>
      </c>
      <c r="E1292" s="172">
        <v>0</v>
      </c>
    </row>
    <row r="1293" spans="1:9" ht="15">
      <c r="A1293" s="371" t="s">
        <v>1117</v>
      </c>
      <c r="B1293" s="368" t="s">
        <v>209</v>
      </c>
      <c r="C1293" s="368" t="s">
        <v>5711</v>
      </c>
      <c r="D1293" t="s">
        <v>5712</v>
      </c>
      <c r="E1293" s="172">
        <v>0</v>
      </c>
    </row>
    <row r="1294" spans="1:9" ht="15">
      <c r="A1294" s="371" t="s">
        <v>1117</v>
      </c>
      <c r="B1294" s="368" t="s">
        <v>209</v>
      </c>
      <c r="C1294" s="368" t="s">
        <v>1214</v>
      </c>
      <c r="D1294" t="s">
        <v>1215</v>
      </c>
      <c r="E1294" s="172">
        <v>0</v>
      </c>
    </row>
    <row r="1295" spans="1:9" ht="15">
      <c r="A1295" s="371" t="s">
        <v>1117</v>
      </c>
      <c r="B1295" s="368" t="s">
        <v>209</v>
      </c>
      <c r="C1295" s="368" t="s">
        <v>1208</v>
      </c>
      <c r="D1295" t="s">
        <v>1209</v>
      </c>
      <c r="E1295" s="172">
        <v>0</v>
      </c>
    </row>
    <row r="1296" spans="1:9" ht="15">
      <c r="A1296" s="371" t="s">
        <v>1117</v>
      </c>
      <c r="B1296" s="368" t="s">
        <v>209</v>
      </c>
      <c r="C1296" s="368" t="s">
        <v>1216</v>
      </c>
      <c r="D1296" t="s">
        <v>1217</v>
      </c>
      <c r="E1296" s="377">
        <v>0</v>
      </c>
      <c r="F1296" s="378" t="s">
        <v>8935</v>
      </c>
      <c r="G1296" s="378" t="s">
        <v>8936</v>
      </c>
      <c r="H1296" s="378" t="s">
        <v>8938</v>
      </c>
      <c r="I1296" s="379" t="s">
        <v>8937</v>
      </c>
    </row>
    <row r="1297" spans="1:9" ht="15">
      <c r="A1297" s="371" t="s">
        <v>1117</v>
      </c>
      <c r="B1297" s="368" t="s">
        <v>209</v>
      </c>
      <c r="C1297" s="368" t="s">
        <v>1552</v>
      </c>
      <c r="D1297" t="s">
        <v>1553</v>
      </c>
      <c r="E1297" s="380">
        <v>-357062916</v>
      </c>
      <c r="F1297" s="363">
        <v>-357060915</v>
      </c>
      <c r="G1297" s="381">
        <v>-1000</v>
      </c>
      <c r="H1297" s="381">
        <v>-1</v>
      </c>
      <c r="I1297" s="382">
        <v>-1000</v>
      </c>
    </row>
    <row r="1298" spans="1:9" ht="15">
      <c r="A1298" s="369" t="s">
        <v>1117</v>
      </c>
      <c r="B1298" s="368" t="s">
        <v>209</v>
      </c>
      <c r="C1298" s="368" t="s">
        <v>1554</v>
      </c>
      <c r="D1298" t="s">
        <v>1553</v>
      </c>
      <c r="E1298" s="172">
        <v>-3060884981.2399998</v>
      </c>
    </row>
    <row r="1299" spans="1:9" ht="15">
      <c r="A1299" s="371" t="s">
        <v>1118</v>
      </c>
      <c r="B1299" s="368" t="s">
        <v>209</v>
      </c>
      <c r="C1299" s="368" t="s">
        <v>7027</v>
      </c>
      <c r="D1299" t="s">
        <v>7028</v>
      </c>
      <c r="E1299" s="172">
        <v>0</v>
      </c>
    </row>
    <row r="1300" spans="1:9" ht="15">
      <c r="A1300" s="371" t="s">
        <v>1118</v>
      </c>
      <c r="B1300" s="368" t="s">
        <v>209</v>
      </c>
      <c r="C1300" s="368" t="s">
        <v>7029</v>
      </c>
      <c r="D1300" t="s">
        <v>7030</v>
      </c>
      <c r="E1300" s="172">
        <v>0</v>
      </c>
    </row>
    <row r="1301" spans="1:9" ht="15">
      <c r="A1301" s="371" t="s">
        <v>1118</v>
      </c>
      <c r="B1301" s="368" t="s">
        <v>209</v>
      </c>
      <c r="C1301" s="368" t="s">
        <v>7031</v>
      </c>
      <c r="D1301" t="s">
        <v>7032</v>
      </c>
      <c r="E1301" s="172">
        <v>0</v>
      </c>
    </row>
    <row r="1302" spans="1:9" ht="15">
      <c r="A1302" s="371" t="s">
        <v>1118</v>
      </c>
      <c r="B1302" s="368" t="s">
        <v>209</v>
      </c>
      <c r="C1302" s="368" t="s">
        <v>1555</v>
      </c>
      <c r="D1302" t="s">
        <v>1556</v>
      </c>
      <c r="E1302" s="172">
        <v>-1804600</v>
      </c>
    </row>
    <row r="1303" spans="1:9" ht="15">
      <c r="A1303" s="371" t="s">
        <v>1118</v>
      </c>
      <c r="B1303" s="368" t="s">
        <v>209</v>
      </c>
      <c r="C1303" s="368" t="s">
        <v>1557</v>
      </c>
      <c r="D1303" t="s">
        <v>1558</v>
      </c>
      <c r="E1303" s="172">
        <v>-593000</v>
      </c>
    </row>
    <row r="1304" spans="1:9" ht="15">
      <c r="A1304" s="371" t="s">
        <v>1118</v>
      </c>
      <c r="B1304" s="368" t="s">
        <v>209</v>
      </c>
      <c r="C1304" s="368" t="s">
        <v>7033</v>
      </c>
      <c r="D1304" t="s">
        <v>7034</v>
      </c>
      <c r="E1304" s="172">
        <v>0</v>
      </c>
    </row>
    <row r="1305" spans="1:9" ht="15">
      <c r="A1305" s="371" t="s">
        <v>1118</v>
      </c>
      <c r="B1305" s="368" t="s">
        <v>209</v>
      </c>
      <c r="C1305" s="368" t="s">
        <v>7035</v>
      </c>
      <c r="D1305" t="s">
        <v>7036</v>
      </c>
      <c r="E1305" s="172">
        <v>0</v>
      </c>
    </row>
    <row r="1306" spans="1:9" ht="15">
      <c r="A1306" s="371" t="s">
        <v>1118</v>
      </c>
      <c r="B1306" s="368" t="s">
        <v>209</v>
      </c>
      <c r="C1306" s="368" t="s">
        <v>7037</v>
      </c>
      <c r="D1306" t="s">
        <v>7038</v>
      </c>
      <c r="E1306" s="172">
        <v>0</v>
      </c>
    </row>
    <row r="1307" spans="1:9" ht="15">
      <c r="A1307" s="371" t="s">
        <v>1118</v>
      </c>
      <c r="B1307" s="368" t="s">
        <v>209</v>
      </c>
      <c r="C1307" s="368" t="s">
        <v>7039</v>
      </c>
      <c r="D1307" t="s">
        <v>7032</v>
      </c>
      <c r="E1307" s="172">
        <v>0</v>
      </c>
    </row>
    <row r="1308" spans="1:9" ht="15">
      <c r="A1308" s="371" t="s">
        <v>1118</v>
      </c>
      <c r="B1308" s="368" t="s">
        <v>209</v>
      </c>
      <c r="C1308" s="368" t="s">
        <v>7040</v>
      </c>
      <c r="D1308" t="s">
        <v>7041</v>
      </c>
      <c r="E1308" s="172">
        <v>0</v>
      </c>
    </row>
    <row r="1309" spans="1:9" ht="15">
      <c r="A1309" s="371" t="s">
        <v>1118</v>
      </c>
      <c r="B1309" s="368" t="s">
        <v>209</v>
      </c>
      <c r="C1309" s="368" t="s">
        <v>7042</v>
      </c>
      <c r="D1309" t="s">
        <v>7041</v>
      </c>
      <c r="E1309" s="172">
        <v>0</v>
      </c>
    </row>
    <row r="1310" spans="1:9" ht="15">
      <c r="A1310" s="371" t="s">
        <v>1118</v>
      </c>
      <c r="B1310" s="368" t="s">
        <v>209</v>
      </c>
      <c r="C1310" s="368" t="s">
        <v>7043</v>
      </c>
      <c r="D1310" t="s">
        <v>7041</v>
      </c>
      <c r="E1310" s="172">
        <v>0</v>
      </c>
    </row>
    <row r="1311" spans="1:9" ht="15">
      <c r="A1311" s="371" t="s">
        <v>1118</v>
      </c>
      <c r="B1311" s="368" t="s">
        <v>209</v>
      </c>
      <c r="C1311" s="368" t="s">
        <v>7044</v>
      </c>
      <c r="D1311" t="s">
        <v>7045</v>
      </c>
      <c r="E1311" s="172">
        <v>0</v>
      </c>
    </row>
    <row r="1312" spans="1:9" ht="15">
      <c r="A1312" s="369" t="s">
        <v>1118</v>
      </c>
      <c r="B1312" s="368" t="s">
        <v>209</v>
      </c>
      <c r="C1312" s="368" t="s">
        <v>7046</v>
      </c>
      <c r="D1312" t="s">
        <v>7045</v>
      </c>
      <c r="E1312" s="172">
        <v>0</v>
      </c>
    </row>
    <row r="1313" spans="1:5" ht="15">
      <c r="A1313" s="371" t="s">
        <v>1559</v>
      </c>
      <c r="B1313" s="368" t="s">
        <v>209</v>
      </c>
      <c r="C1313" s="368" t="s">
        <v>1208</v>
      </c>
      <c r="D1313" t="s">
        <v>1209</v>
      </c>
      <c r="E1313" s="172">
        <v>0</v>
      </c>
    </row>
    <row r="1314" spans="1:5" ht="15">
      <c r="A1314" s="371" t="s">
        <v>1559</v>
      </c>
      <c r="B1314" s="368" t="s">
        <v>209</v>
      </c>
      <c r="C1314" s="368" t="s">
        <v>1216</v>
      </c>
      <c r="D1314" t="s">
        <v>1217</v>
      </c>
      <c r="E1314" s="172">
        <v>0</v>
      </c>
    </row>
    <row r="1315" spans="1:5" ht="15">
      <c r="A1315" s="371" t="s">
        <v>1559</v>
      </c>
      <c r="B1315" s="368" t="s">
        <v>209</v>
      </c>
      <c r="C1315" s="368" t="s">
        <v>1210</v>
      </c>
      <c r="D1315" t="s">
        <v>1211</v>
      </c>
      <c r="E1315" s="172">
        <v>0</v>
      </c>
    </row>
    <row r="1316" spans="1:5" ht="15">
      <c r="A1316" s="371" t="s">
        <v>1559</v>
      </c>
      <c r="B1316" s="368" t="s">
        <v>209</v>
      </c>
      <c r="C1316" s="368" t="s">
        <v>1560</v>
      </c>
      <c r="D1316" t="s">
        <v>1561</v>
      </c>
      <c r="E1316" s="172">
        <v>-1973218</v>
      </c>
    </row>
    <row r="1317" spans="1:5" ht="15">
      <c r="A1317" s="371" t="s">
        <v>1559</v>
      </c>
      <c r="B1317" s="368" t="s">
        <v>209</v>
      </c>
      <c r="C1317" s="368" t="s">
        <v>1562</v>
      </c>
      <c r="D1317" t="s">
        <v>1563</v>
      </c>
      <c r="E1317" s="172">
        <v>-14422979</v>
      </c>
    </row>
    <row r="1318" spans="1:5" ht="15">
      <c r="A1318" s="371" t="s">
        <v>1559</v>
      </c>
      <c r="B1318" s="368" t="s">
        <v>209</v>
      </c>
      <c r="C1318" s="368" t="s">
        <v>1564</v>
      </c>
      <c r="D1318" t="s">
        <v>1565</v>
      </c>
      <c r="E1318" s="172">
        <v>3575760</v>
      </c>
    </row>
    <row r="1319" spans="1:5" ht="15">
      <c r="A1319" s="371" t="s">
        <v>1559</v>
      </c>
      <c r="B1319" s="368" t="s">
        <v>209</v>
      </c>
      <c r="C1319" s="368" t="s">
        <v>7047</v>
      </c>
      <c r="D1319" t="s">
        <v>7048</v>
      </c>
      <c r="E1319" s="172">
        <v>0</v>
      </c>
    </row>
    <row r="1320" spans="1:5" ht="15">
      <c r="A1320" s="371" t="s">
        <v>1559</v>
      </c>
      <c r="B1320" s="368" t="s">
        <v>209</v>
      </c>
      <c r="C1320" s="368" t="s">
        <v>7049</v>
      </c>
      <c r="D1320" t="s">
        <v>7050</v>
      </c>
      <c r="E1320" s="172">
        <v>0</v>
      </c>
    </row>
    <row r="1321" spans="1:5" ht="15">
      <c r="A1321" s="371" t="s">
        <v>1559</v>
      </c>
      <c r="B1321" s="368" t="s">
        <v>209</v>
      </c>
      <c r="C1321" s="368" t="s">
        <v>1566</v>
      </c>
      <c r="D1321" t="s">
        <v>1567</v>
      </c>
      <c r="E1321" s="172">
        <v>-1120565947.8800001</v>
      </c>
    </row>
    <row r="1322" spans="1:5" ht="15">
      <c r="A1322" s="369" t="s">
        <v>1559</v>
      </c>
      <c r="B1322" s="368" t="s">
        <v>209</v>
      </c>
      <c r="C1322" s="368" t="s">
        <v>7051</v>
      </c>
      <c r="D1322" t="s">
        <v>7052</v>
      </c>
      <c r="E1322" s="172">
        <v>0</v>
      </c>
    </row>
    <row r="1323" spans="1:5" ht="15">
      <c r="A1323" s="369" t="s">
        <v>7053</v>
      </c>
      <c r="B1323" s="368" t="s">
        <v>209</v>
      </c>
      <c r="C1323" s="368" t="s">
        <v>7054</v>
      </c>
      <c r="D1323" t="s">
        <v>7055</v>
      </c>
      <c r="E1323" s="172">
        <v>0</v>
      </c>
    </row>
    <row r="1324" spans="1:5" ht="15">
      <c r="A1324" s="369" t="s">
        <v>7056</v>
      </c>
      <c r="B1324" s="368" t="s">
        <v>209</v>
      </c>
      <c r="C1324" s="368" t="s">
        <v>7057</v>
      </c>
      <c r="D1324" t="s">
        <v>7058</v>
      </c>
      <c r="E1324" s="172">
        <v>0</v>
      </c>
    </row>
    <row r="1325" spans="1:5" ht="15">
      <c r="A1325" s="371" t="s">
        <v>1119</v>
      </c>
      <c r="B1325" s="368" t="s">
        <v>209</v>
      </c>
      <c r="C1325" s="368" t="s">
        <v>1568</v>
      </c>
      <c r="D1325" t="s">
        <v>1569</v>
      </c>
      <c r="E1325" s="172">
        <v>40456970.149999999</v>
      </c>
    </row>
    <row r="1326" spans="1:5" ht="15">
      <c r="A1326" s="371" t="s">
        <v>1119</v>
      </c>
      <c r="B1326" s="368" t="s">
        <v>209</v>
      </c>
      <c r="C1326" s="368" t="s">
        <v>7059</v>
      </c>
      <c r="D1326" t="s">
        <v>7060</v>
      </c>
      <c r="E1326" s="172">
        <v>0</v>
      </c>
    </row>
    <row r="1327" spans="1:5" ht="15">
      <c r="A1327" s="371" t="s">
        <v>1119</v>
      </c>
      <c r="B1327" s="368" t="s">
        <v>209</v>
      </c>
      <c r="C1327" s="368" t="s">
        <v>7061</v>
      </c>
      <c r="D1327" t="s">
        <v>7032</v>
      </c>
      <c r="E1327" s="172">
        <v>0</v>
      </c>
    </row>
    <row r="1328" spans="1:5" ht="15">
      <c r="A1328" s="371" t="s">
        <v>1119</v>
      </c>
      <c r="B1328" s="368" t="s">
        <v>209</v>
      </c>
      <c r="C1328" s="368" t="s">
        <v>7062</v>
      </c>
      <c r="D1328" t="s">
        <v>7038</v>
      </c>
      <c r="E1328" s="172">
        <v>0</v>
      </c>
    </row>
    <row r="1329" spans="1:5" ht="15">
      <c r="A1329" s="371" t="s">
        <v>1119</v>
      </c>
      <c r="B1329" s="368" t="s">
        <v>209</v>
      </c>
      <c r="C1329" s="368" t="s">
        <v>7063</v>
      </c>
      <c r="D1329" t="s">
        <v>7032</v>
      </c>
      <c r="E1329" s="172">
        <v>0</v>
      </c>
    </row>
    <row r="1330" spans="1:5" ht="15">
      <c r="A1330" s="371" t="s">
        <v>1119</v>
      </c>
      <c r="B1330" s="368" t="s">
        <v>209</v>
      </c>
      <c r="C1330" s="368" t="s">
        <v>7064</v>
      </c>
      <c r="D1330" t="s">
        <v>7065</v>
      </c>
      <c r="E1330" s="172">
        <v>0</v>
      </c>
    </row>
    <row r="1331" spans="1:5" ht="15">
      <c r="A1331" s="371" t="s">
        <v>1119</v>
      </c>
      <c r="B1331" s="368" t="s">
        <v>209</v>
      </c>
      <c r="C1331" s="368" t="s">
        <v>7066</v>
      </c>
      <c r="D1331" t="s">
        <v>7067</v>
      </c>
      <c r="E1331" s="172">
        <v>0</v>
      </c>
    </row>
    <row r="1332" spans="1:5" ht="15">
      <c r="A1332" s="371" t="s">
        <v>1119</v>
      </c>
      <c r="B1332" s="368" t="s">
        <v>209</v>
      </c>
      <c r="C1332" s="368" t="s">
        <v>7068</v>
      </c>
      <c r="D1332" t="s">
        <v>7067</v>
      </c>
      <c r="E1332" s="172">
        <v>0</v>
      </c>
    </row>
    <row r="1333" spans="1:5" ht="15">
      <c r="A1333" s="369" t="s">
        <v>1119</v>
      </c>
      <c r="B1333" s="368" t="s">
        <v>209</v>
      </c>
      <c r="C1333" s="368" t="s">
        <v>1570</v>
      </c>
      <c r="D1333" t="s">
        <v>1571</v>
      </c>
      <c r="E1333" s="172">
        <v>644091.1</v>
      </c>
    </row>
    <row r="1334" spans="1:5" ht="15">
      <c r="A1334" s="369" t="s">
        <v>7069</v>
      </c>
      <c r="B1334" s="368" t="s">
        <v>209</v>
      </c>
      <c r="C1334" s="368" t="s">
        <v>6513</v>
      </c>
      <c r="D1334" t="s">
        <v>6514</v>
      </c>
      <c r="E1334" s="172">
        <v>0</v>
      </c>
    </row>
    <row r="1335" spans="1:5" ht="15">
      <c r="A1335" s="369" t="s">
        <v>1120</v>
      </c>
      <c r="B1335" s="368" t="s">
        <v>209</v>
      </c>
      <c r="C1335" s="368" t="s">
        <v>1572</v>
      </c>
      <c r="D1335" t="s">
        <v>1573</v>
      </c>
      <c r="E1335" s="172">
        <v>-10660802.609999999</v>
      </c>
    </row>
    <row r="1336" spans="1:5" ht="15">
      <c r="A1336" s="371" t="s">
        <v>1574</v>
      </c>
      <c r="B1336" s="368" t="s">
        <v>209</v>
      </c>
      <c r="C1336" s="368" t="s">
        <v>1575</v>
      </c>
      <c r="D1336" t="s">
        <v>1576</v>
      </c>
      <c r="E1336" s="172">
        <v>-4784002046.0099926</v>
      </c>
    </row>
    <row r="1337" spans="1:5" ht="15">
      <c r="A1337" s="369" t="s">
        <v>1574</v>
      </c>
      <c r="B1337" s="368" t="s">
        <v>209</v>
      </c>
      <c r="C1337" s="368" t="s">
        <v>1577</v>
      </c>
      <c r="D1337" t="s">
        <v>1578</v>
      </c>
      <c r="E1337" s="172">
        <v>353820379.27999997</v>
      </c>
    </row>
    <row r="1338" spans="1:5" ht="15">
      <c r="A1338" s="371" t="s">
        <v>7070</v>
      </c>
      <c r="B1338" s="368" t="s">
        <v>209</v>
      </c>
      <c r="C1338" s="368" t="s">
        <v>1575</v>
      </c>
      <c r="D1338" t="s">
        <v>1576</v>
      </c>
      <c r="E1338" s="172">
        <v>0</v>
      </c>
    </row>
    <row r="1339" spans="1:5" ht="15">
      <c r="A1339" s="369" t="s">
        <v>7070</v>
      </c>
      <c r="B1339" s="368" t="s">
        <v>209</v>
      </c>
      <c r="C1339" s="368" t="s">
        <v>7071</v>
      </c>
      <c r="D1339" t="s">
        <v>7072</v>
      </c>
      <c r="E1339" s="172">
        <v>0</v>
      </c>
    </row>
    <row r="1340" spans="1:5" ht="15">
      <c r="A1340" s="369" t="s">
        <v>7073</v>
      </c>
      <c r="B1340" s="368" t="s">
        <v>209</v>
      </c>
      <c r="C1340" s="368" t="s">
        <v>7074</v>
      </c>
      <c r="D1340" t="s">
        <v>7075</v>
      </c>
      <c r="E1340" s="172">
        <v>0</v>
      </c>
    </row>
    <row r="1341" spans="1:5" ht="15">
      <c r="A1341" s="369" t="s">
        <v>3353</v>
      </c>
      <c r="B1341" s="368" t="s">
        <v>209</v>
      </c>
      <c r="C1341" s="368" t="s">
        <v>1577</v>
      </c>
      <c r="D1341" t="s">
        <v>1578</v>
      </c>
      <c r="E1341" s="172">
        <v>1249997604.9100001</v>
      </c>
    </row>
    <row r="1342" spans="1:5" ht="15">
      <c r="A1342" s="371" t="s">
        <v>1121</v>
      </c>
      <c r="B1342" s="368" t="s">
        <v>209</v>
      </c>
      <c r="C1342" s="368" t="s">
        <v>1575</v>
      </c>
      <c r="D1342" t="s">
        <v>1576</v>
      </c>
      <c r="E1342" s="172">
        <v>0</v>
      </c>
    </row>
    <row r="1343" spans="1:5" ht="15">
      <c r="A1343" s="371" t="s">
        <v>1121</v>
      </c>
      <c r="B1343" s="368" t="s">
        <v>209</v>
      </c>
      <c r="C1343" s="368" t="s">
        <v>1579</v>
      </c>
      <c r="D1343" t="s">
        <v>1580</v>
      </c>
      <c r="E1343" s="172">
        <v>-127567580.46999992</v>
      </c>
    </row>
    <row r="1344" spans="1:5" ht="15">
      <c r="A1344" s="369" t="s">
        <v>1121</v>
      </c>
      <c r="B1344" s="368" t="s">
        <v>209</v>
      </c>
      <c r="C1344" s="368" t="s">
        <v>7076</v>
      </c>
      <c r="D1344" t="s">
        <v>7077</v>
      </c>
      <c r="E1344" s="172">
        <v>0</v>
      </c>
    </row>
    <row r="1345" spans="1:5" ht="15">
      <c r="A1345" s="369" t="s">
        <v>7078</v>
      </c>
      <c r="B1345" s="368" t="s">
        <v>209</v>
      </c>
      <c r="C1345" s="368" t="s">
        <v>7079</v>
      </c>
      <c r="D1345" t="s">
        <v>7080</v>
      </c>
      <c r="E1345" s="172">
        <v>0</v>
      </c>
    </row>
    <row r="1346" spans="1:5" ht="15">
      <c r="A1346" s="371" t="s">
        <v>7081</v>
      </c>
      <c r="B1346" s="368" t="s">
        <v>209</v>
      </c>
      <c r="C1346" s="368" t="s">
        <v>7082</v>
      </c>
      <c r="D1346" t="s">
        <v>7083</v>
      </c>
      <c r="E1346" s="172">
        <v>0</v>
      </c>
    </row>
    <row r="1347" spans="1:5" ht="15">
      <c r="A1347" s="371" t="s">
        <v>7081</v>
      </c>
      <c r="B1347" s="368" t="s">
        <v>209</v>
      </c>
      <c r="C1347" s="368" t="s">
        <v>7084</v>
      </c>
      <c r="D1347" t="s">
        <v>7085</v>
      </c>
      <c r="E1347" s="172">
        <v>0</v>
      </c>
    </row>
    <row r="1348" spans="1:5" ht="15">
      <c r="A1348" s="371" t="s">
        <v>7081</v>
      </c>
      <c r="B1348" s="368" t="s">
        <v>209</v>
      </c>
      <c r="C1348" s="368" t="s">
        <v>7086</v>
      </c>
      <c r="D1348" t="s">
        <v>7087</v>
      </c>
      <c r="E1348" s="172">
        <v>0</v>
      </c>
    </row>
    <row r="1349" spans="1:5" ht="15">
      <c r="A1349" s="371" t="s">
        <v>7081</v>
      </c>
      <c r="B1349" s="368" t="s">
        <v>209</v>
      </c>
      <c r="C1349" s="368" t="s">
        <v>7088</v>
      </c>
      <c r="D1349" t="s">
        <v>7087</v>
      </c>
      <c r="E1349" s="172">
        <v>0</v>
      </c>
    </row>
    <row r="1350" spans="1:5" ht="15">
      <c r="A1350" s="371" t="s">
        <v>7081</v>
      </c>
      <c r="B1350" s="368" t="s">
        <v>209</v>
      </c>
      <c r="C1350" s="368" t="s">
        <v>7089</v>
      </c>
      <c r="D1350" t="s">
        <v>7090</v>
      </c>
      <c r="E1350" s="172">
        <v>0</v>
      </c>
    </row>
    <row r="1351" spans="1:5" ht="15">
      <c r="A1351" s="371" t="s">
        <v>7081</v>
      </c>
      <c r="B1351" s="368" t="s">
        <v>209</v>
      </c>
      <c r="C1351" s="368" t="s">
        <v>7091</v>
      </c>
      <c r="D1351" t="s">
        <v>7090</v>
      </c>
      <c r="E1351" s="172">
        <v>0</v>
      </c>
    </row>
    <row r="1352" spans="1:5" ht="15">
      <c r="A1352" s="371" t="s">
        <v>7081</v>
      </c>
      <c r="B1352" s="368" t="s">
        <v>209</v>
      </c>
      <c r="C1352" s="368" t="s">
        <v>7092</v>
      </c>
      <c r="D1352" t="s">
        <v>7090</v>
      </c>
      <c r="E1352" s="172">
        <v>0</v>
      </c>
    </row>
    <row r="1353" spans="1:5" ht="15">
      <c r="A1353" s="371" t="s">
        <v>7081</v>
      </c>
      <c r="B1353" s="368" t="s">
        <v>209</v>
      </c>
      <c r="C1353" s="368" t="s">
        <v>7093</v>
      </c>
      <c r="D1353" t="s">
        <v>7094</v>
      </c>
      <c r="E1353" s="172">
        <v>0</v>
      </c>
    </row>
    <row r="1354" spans="1:5" ht="15">
      <c r="A1354" s="371" t="s">
        <v>7081</v>
      </c>
      <c r="B1354" s="368" t="s">
        <v>209</v>
      </c>
      <c r="C1354" s="368" t="s">
        <v>7095</v>
      </c>
      <c r="D1354" t="s">
        <v>7096</v>
      </c>
      <c r="E1354" s="172">
        <v>0</v>
      </c>
    </row>
    <row r="1355" spans="1:5" ht="15">
      <c r="A1355" s="371" t="s">
        <v>7081</v>
      </c>
      <c r="B1355" s="368" t="s">
        <v>209</v>
      </c>
      <c r="C1355" s="368" t="s">
        <v>7097</v>
      </c>
      <c r="D1355" t="s">
        <v>7096</v>
      </c>
      <c r="E1355" s="172">
        <v>0</v>
      </c>
    </row>
    <row r="1356" spans="1:5" ht="15">
      <c r="A1356" s="371" t="s">
        <v>7081</v>
      </c>
      <c r="B1356" s="368" t="s">
        <v>209</v>
      </c>
      <c r="C1356" s="368" t="s">
        <v>7098</v>
      </c>
      <c r="D1356" t="s">
        <v>7099</v>
      </c>
      <c r="E1356" s="172">
        <v>0</v>
      </c>
    </row>
    <row r="1357" spans="1:5" ht="15">
      <c r="A1357" s="371" t="s">
        <v>7081</v>
      </c>
      <c r="B1357" s="368" t="s">
        <v>209</v>
      </c>
      <c r="C1357" s="368" t="s">
        <v>7100</v>
      </c>
      <c r="D1357" t="s">
        <v>7099</v>
      </c>
      <c r="E1357" s="172">
        <v>0</v>
      </c>
    </row>
    <row r="1358" spans="1:5" ht="15">
      <c r="A1358" s="371" t="s">
        <v>7081</v>
      </c>
      <c r="B1358" s="368" t="s">
        <v>209</v>
      </c>
      <c r="C1358" s="368" t="s">
        <v>7101</v>
      </c>
      <c r="D1358" t="s">
        <v>7102</v>
      </c>
      <c r="E1358" s="172">
        <v>0</v>
      </c>
    </row>
    <row r="1359" spans="1:5" ht="15">
      <c r="A1359" s="371" t="s">
        <v>7081</v>
      </c>
      <c r="B1359" s="368" t="s">
        <v>209</v>
      </c>
      <c r="C1359" s="368" t="s">
        <v>7103</v>
      </c>
      <c r="D1359" t="s">
        <v>7104</v>
      </c>
      <c r="E1359" s="172">
        <v>0</v>
      </c>
    </row>
    <row r="1360" spans="1:5" ht="15">
      <c r="A1360" s="371" t="s">
        <v>7081</v>
      </c>
      <c r="B1360" s="368" t="s">
        <v>209</v>
      </c>
      <c r="C1360" s="368" t="s">
        <v>7105</v>
      </c>
      <c r="D1360" t="s">
        <v>7106</v>
      </c>
      <c r="E1360" s="172">
        <v>0</v>
      </c>
    </row>
    <row r="1361" spans="1:5" ht="15">
      <c r="A1361" s="371" t="s">
        <v>7081</v>
      </c>
      <c r="B1361" s="368" t="s">
        <v>209</v>
      </c>
      <c r="C1361" s="368" t="s">
        <v>7107</v>
      </c>
      <c r="D1361" t="s">
        <v>7108</v>
      </c>
      <c r="E1361" s="172">
        <v>0</v>
      </c>
    </row>
    <row r="1362" spans="1:5" ht="15">
      <c r="A1362" s="371" t="s">
        <v>7081</v>
      </c>
      <c r="B1362" s="368" t="s">
        <v>209</v>
      </c>
      <c r="C1362" s="368" t="s">
        <v>7109</v>
      </c>
      <c r="D1362" t="s">
        <v>7110</v>
      </c>
      <c r="E1362" s="172">
        <v>0</v>
      </c>
    </row>
    <row r="1363" spans="1:5" ht="15">
      <c r="A1363" s="371" t="s">
        <v>7081</v>
      </c>
      <c r="B1363" s="368" t="s">
        <v>209</v>
      </c>
      <c r="C1363" s="368" t="s">
        <v>7111</v>
      </c>
      <c r="D1363" t="s">
        <v>7112</v>
      </c>
      <c r="E1363" s="172">
        <v>0</v>
      </c>
    </row>
    <row r="1364" spans="1:5" ht="15">
      <c r="A1364" s="371" t="s">
        <v>7081</v>
      </c>
      <c r="B1364" s="368" t="s">
        <v>209</v>
      </c>
      <c r="C1364" s="368" t="s">
        <v>7113</v>
      </c>
      <c r="D1364" t="s">
        <v>7114</v>
      </c>
      <c r="E1364" s="172">
        <v>0</v>
      </c>
    </row>
    <row r="1365" spans="1:5" ht="15">
      <c r="A1365" s="371" t="s">
        <v>7081</v>
      </c>
      <c r="B1365" s="368" t="s">
        <v>209</v>
      </c>
      <c r="C1365" s="368" t="s">
        <v>7115</v>
      </c>
      <c r="D1365" t="s">
        <v>7116</v>
      </c>
      <c r="E1365" s="172">
        <v>0</v>
      </c>
    </row>
    <row r="1366" spans="1:5" ht="15">
      <c r="A1366" s="371" t="s">
        <v>7081</v>
      </c>
      <c r="B1366" s="368" t="s">
        <v>209</v>
      </c>
      <c r="C1366" s="368" t="s">
        <v>7117</v>
      </c>
      <c r="D1366" t="s">
        <v>7118</v>
      </c>
      <c r="E1366" s="172">
        <v>0</v>
      </c>
    </row>
    <row r="1367" spans="1:5" ht="15">
      <c r="A1367" s="371" t="s">
        <v>7081</v>
      </c>
      <c r="B1367" s="368" t="s">
        <v>209</v>
      </c>
      <c r="C1367" s="368" t="s">
        <v>7119</v>
      </c>
      <c r="D1367" t="s">
        <v>7120</v>
      </c>
      <c r="E1367" s="172">
        <v>0</v>
      </c>
    </row>
    <row r="1368" spans="1:5" ht="15">
      <c r="A1368" s="371" t="s">
        <v>7081</v>
      </c>
      <c r="B1368" s="368" t="s">
        <v>209</v>
      </c>
      <c r="C1368" s="368" t="s">
        <v>7121</v>
      </c>
      <c r="D1368" t="s">
        <v>7122</v>
      </c>
      <c r="E1368" s="172">
        <v>0</v>
      </c>
    </row>
    <row r="1369" spans="1:5" ht="15">
      <c r="A1369" s="371" t="s">
        <v>7081</v>
      </c>
      <c r="B1369" s="368" t="s">
        <v>209</v>
      </c>
      <c r="C1369" s="368" t="s">
        <v>7123</v>
      </c>
      <c r="D1369" t="s">
        <v>7124</v>
      </c>
      <c r="E1369" s="172">
        <v>0</v>
      </c>
    </row>
    <row r="1370" spans="1:5" ht="15">
      <c r="A1370" s="371" t="s">
        <v>7081</v>
      </c>
      <c r="B1370" s="368" t="s">
        <v>209</v>
      </c>
      <c r="C1370" s="368" t="s">
        <v>7125</v>
      </c>
      <c r="D1370" t="s">
        <v>7126</v>
      </c>
      <c r="E1370" s="172">
        <v>0</v>
      </c>
    </row>
    <row r="1371" spans="1:5" ht="15">
      <c r="A1371" s="371" t="s">
        <v>7081</v>
      </c>
      <c r="B1371" s="368" t="s">
        <v>209</v>
      </c>
      <c r="C1371" s="368" t="s">
        <v>7127</v>
      </c>
      <c r="D1371" t="s">
        <v>7128</v>
      </c>
      <c r="E1371" s="172">
        <v>0</v>
      </c>
    </row>
    <row r="1372" spans="1:5" ht="15">
      <c r="A1372" s="369" t="s">
        <v>7081</v>
      </c>
      <c r="B1372" s="368" t="s">
        <v>209</v>
      </c>
      <c r="C1372" s="368" t="s">
        <v>7129</v>
      </c>
      <c r="D1372" t="s">
        <v>7130</v>
      </c>
      <c r="E1372" s="172">
        <v>0</v>
      </c>
    </row>
    <row r="1373" spans="1:5" ht="15">
      <c r="A1373" s="371" t="s">
        <v>1122</v>
      </c>
      <c r="B1373" s="368" t="s">
        <v>209</v>
      </c>
      <c r="C1373" s="368" t="s">
        <v>7131</v>
      </c>
      <c r="D1373" t="s">
        <v>7132</v>
      </c>
      <c r="E1373" s="172">
        <v>0</v>
      </c>
    </row>
    <row r="1374" spans="1:5" ht="15">
      <c r="A1374" s="371" t="s">
        <v>1122</v>
      </c>
      <c r="B1374" s="368" t="s">
        <v>209</v>
      </c>
      <c r="C1374" s="368" t="s">
        <v>7133</v>
      </c>
      <c r="D1374" t="s">
        <v>7134</v>
      </c>
      <c r="E1374" s="172">
        <v>0</v>
      </c>
    </row>
    <row r="1375" spans="1:5" ht="15">
      <c r="A1375" s="371" t="s">
        <v>1122</v>
      </c>
      <c r="B1375" s="368" t="s">
        <v>209</v>
      </c>
      <c r="C1375" s="368" t="s">
        <v>7135</v>
      </c>
      <c r="D1375" t="s">
        <v>7136</v>
      </c>
      <c r="E1375" s="172">
        <v>0</v>
      </c>
    </row>
    <row r="1376" spans="1:5" ht="15">
      <c r="A1376" s="371" t="s">
        <v>1122</v>
      </c>
      <c r="B1376" s="368" t="s">
        <v>209</v>
      </c>
      <c r="C1376" s="368" t="s">
        <v>7137</v>
      </c>
      <c r="D1376" t="s">
        <v>7138</v>
      </c>
      <c r="E1376" s="172">
        <v>0</v>
      </c>
    </row>
    <row r="1377" spans="1:5" ht="15">
      <c r="A1377" s="371" t="s">
        <v>1122</v>
      </c>
      <c r="B1377" s="368" t="s">
        <v>209</v>
      </c>
      <c r="C1377" s="368" t="s">
        <v>7054</v>
      </c>
      <c r="D1377" t="s">
        <v>7055</v>
      </c>
      <c r="E1377" s="172">
        <v>0</v>
      </c>
    </row>
    <row r="1378" spans="1:5" ht="15">
      <c r="A1378" s="371" t="s">
        <v>1122</v>
      </c>
      <c r="B1378" s="368" t="s">
        <v>209</v>
      </c>
      <c r="C1378" s="368" t="s">
        <v>7139</v>
      </c>
      <c r="D1378" t="s">
        <v>7140</v>
      </c>
      <c r="E1378" s="172">
        <v>0</v>
      </c>
    </row>
    <row r="1379" spans="1:5" ht="15">
      <c r="A1379" s="371" t="s">
        <v>1122</v>
      </c>
      <c r="B1379" s="368" t="s">
        <v>209</v>
      </c>
      <c r="C1379" s="368" t="s">
        <v>7141</v>
      </c>
      <c r="D1379" t="s">
        <v>7142</v>
      </c>
      <c r="E1379" s="172">
        <v>0</v>
      </c>
    </row>
    <row r="1380" spans="1:5" ht="15">
      <c r="A1380" s="371" t="s">
        <v>1122</v>
      </c>
      <c r="B1380" s="368" t="s">
        <v>209</v>
      </c>
      <c r="C1380" s="368" t="s">
        <v>7143</v>
      </c>
      <c r="D1380" t="s">
        <v>7144</v>
      </c>
      <c r="E1380" s="172">
        <v>0</v>
      </c>
    </row>
    <row r="1381" spans="1:5" ht="15">
      <c r="A1381" s="371" t="s">
        <v>1122</v>
      </c>
      <c r="B1381" s="368" t="s">
        <v>209</v>
      </c>
      <c r="C1381" s="368" t="s">
        <v>7145</v>
      </c>
      <c r="D1381" t="s">
        <v>7146</v>
      </c>
      <c r="E1381" s="172">
        <v>0</v>
      </c>
    </row>
    <row r="1382" spans="1:5" ht="15">
      <c r="A1382" s="371" t="s">
        <v>1122</v>
      </c>
      <c r="B1382" s="368" t="s">
        <v>209</v>
      </c>
      <c r="C1382" s="368" t="s">
        <v>7147</v>
      </c>
      <c r="D1382" t="s">
        <v>7148</v>
      </c>
      <c r="E1382" s="172">
        <v>0</v>
      </c>
    </row>
    <row r="1383" spans="1:5" ht="15">
      <c r="A1383" s="371" t="s">
        <v>1122</v>
      </c>
      <c r="B1383" s="368" t="s">
        <v>209</v>
      </c>
      <c r="C1383" s="368" t="s">
        <v>2665</v>
      </c>
      <c r="D1383" t="s">
        <v>2666</v>
      </c>
      <c r="E1383" s="172">
        <v>22024012</v>
      </c>
    </row>
    <row r="1384" spans="1:5" ht="15">
      <c r="A1384" s="371" t="s">
        <v>1122</v>
      </c>
      <c r="B1384" s="368" t="s">
        <v>209</v>
      </c>
      <c r="C1384" s="368" t="s">
        <v>7149</v>
      </c>
      <c r="D1384" t="s">
        <v>7150</v>
      </c>
      <c r="E1384" s="172">
        <v>0</v>
      </c>
    </row>
    <row r="1385" spans="1:5" ht="15">
      <c r="A1385" s="371" t="s">
        <v>1122</v>
      </c>
      <c r="B1385" s="368" t="s">
        <v>209</v>
      </c>
      <c r="C1385" s="368" t="s">
        <v>7151</v>
      </c>
      <c r="D1385" t="s">
        <v>7152</v>
      </c>
      <c r="E1385" s="172">
        <v>0</v>
      </c>
    </row>
    <row r="1386" spans="1:5" ht="15">
      <c r="A1386" s="371" t="s">
        <v>1122</v>
      </c>
      <c r="B1386" s="368" t="s">
        <v>209</v>
      </c>
      <c r="C1386" s="368" t="s">
        <v>7153</v>
      </c>
      <c r="D1386" t="s">
        <v>7154</v>
      </c>
      <c r="E1386" s="172">
        <v>0</v>
      </c>
    </row>
    <row r="1387" spans="1:5" ht="15">
      <c r="A1387" s="371" t="s">
        <v>1122</v>
      </c>
      <c r="B1387" s="368" t="s">
        <v>209</v>
      </c>
      <c r="C1387" s="368" t="s">
        <v>7155</v>
      </c>
      <c r="D1387" t="s">
        <v>7156</v>
      </c>
      <c r="E1387" s="172">
        <v>0</v>
      </c>
    </row>
    <row r="1388" spans="1:5" ht="15">
      <c r="A1388" s="369" t="s">
        <v>1122</v>
      </c>
      <c r="B1388" s="368" t="s">
        <v>209</v>
      </c>
      <c r="C1388" s="368" t="s">
        <v>2667</v>
      </c>
      <c r="D1388" t="s">
        <v>2668</v>
      </c>
      <c r="E1388" s="172">
        <v>-8358331.54</v>
      </c>
    </row>
    <row r="1389" spans="1:5" ht="15">
      <c r="A1389" s="371" t="s">
        <v>1123</v>
      </c>
      <c r="B1389" s="368" t="s">
        <v>209</v>
      </c>
      <c r="C1389" s="368" t="s">
        <v>7157</v>
      </c>
      <c r="D1389" t="s">
        <v>7158</v>
      </c>
      <c r="E1389" s="172">
        <v>0</v>
      </c>
    </row>
    <row r="1390" spans="1:5" ht="15">
      <c r="A1390" s="371" t="s">
        <v>1123</v>
      </c>
      <c r="B1390" s="368" t="s">
        <v>209</v>
      </c>
      <c r="C1390" s="368" t="s">
        <v>7159</v>
      </c>
      <c r="D1390" t="s">
        <v>7160</v>
      </c>
      <c r="E1390" s="172">
        <v>0</v>
      </c>
    </row>
    <row r="1391" spans="1:5" ht="15">
      <c r="A1391" s="371" t="s">
        <v>1123</v>
      </c>
      <c r="B1391" s="368" t="s">
        <v>209</v>
      </c>
      <c r="C1391" s="368" t="s">
        <v>7161</v>
      </c>
      <c r="D1391" t="s">
        <v>7162</v>
      </c>
      <c r="E1391" s="172">
        <v>0</v>
      </c>
    </row>
    <row r="1392" spans="1:5" ht="15">
      <c r="A1392" s="371" t="s">
        <v>1123</v>
      </c>
      <c r="B1392" s="368" t="s">
        <v>209</v>
      </c>
      <c r="C1392" s="368" t="s">
        <v>7163</v>
      </c>
      <c r="D1392" t="s">
        <v>7164</v>
      </c>
      <c r="E1392" s="172">
        <v>0</v>
      </c>
    </row>
    <row r="1393" spans="1:5" ht="15">
      <c r="A1393" s="371" t="s">
        <v>1123</v>
      </c>
      <c r="B1393" s="368" t="s">
        <v>209</v>
      </c>
      <c r="C1393" s="368" t="s">
        <v>7165</v>
      </c>
      <c r="D1393" t="s">
        <v>7166</v>
      </c>
      <c r="E1393" s="172">
        <v>0</v>
      </c>
    </row>
    <row r="1394" spans="1:5" ht="15">
      <c r="A1394" s="371" t="s">
        <v>1123</v>
      </c>
      <c r="B1394" s="368" t="s">
        <v>209</v>
      </c>
      <c r="C1394" s="368" t="s">
        <v>7167</v>
      </c>
      <c r="D1394" t="s">
        <v>7168</v>
      </c>
      <c r="E1394" s="172">
        <v>0</v>
      </c>
    </row>
    <row r="1395" spans="1:5" ht="15">
      <c r="A1395" s="371" t="s">
        <v>1123</v>
      </c>
      <c r="B1395" s="368" t="s">
        <v>209</v>
      </c>
      <c r="C1395" s="368" t="s">
        <v>7169</v>
      </c>
      <c r="D1395" t="s">
        <v>7170</v>
      </c>
      <c r="E1395" s="172">
        <v>0</v>
      </c>
    </row>
    <row r="1396" spans="1:5" ht="15">
      <c r="A1396" s="371" t="s">
        <v>1123</v>
      </c>
      <c r="B1396" s="368" t="s">
        <v>209</v>
      </c>
      <c r="C1396" s="368" t="s">
        <v>7171</v>
      </c>
      <c r="D1396" t="s">
        <v>7172</v>
      </c>
      <c r="E1396" s="172">
        <v>0</v>
      </c>
    </row>
    <row r="1397" spans="1:5" ht="15">
      <c r="A1397" s="371" t="s">
        <v>1123</v>
      </c>
      <c r="B1397" s="368" t="s">
        <v>209</v>
      </c>
      <c r="C1397" s="368" t="s">
        <v>7173</v>
      </c>
      <c r="D1397" t="s">
        <v>7174</v>
      </c>
      <c r="E1397" s="172">
        <v>0</v>
      </c>
    </row>
    <row r="1398" spans="1:5" ht="15">
      <c r="A1398" s="371" t="s">
        <v>1123</v>
      </c>
      <c r="B1398" s="368" t="s">
        <v>209</v>
      </c>
      <c r="C1398" s="368" t="s">
        <v>7175</v>
      </c>
      <c r="D1398" t="s">
        <v>7176</v>
      </c>
      <c r="E1398" s="172">
        <v>0</v>
      </c>
    </row>
    <row r="1399" spans="1:5" ht="15">
      <c r="A1399" s="371" t="s">
        <v>1123</v>
      </c>
      <c r="B1399" s="368" t="s">
        <v>209</v>
      </c>
      <c r="C1399" s="368" t="s">
        <v>7177</v>
      </c>
      <c r="D1399" t="s">
        <v>7178</v>
      </c>
      <c r="E1399" s="172">
        <v>0</v>
      </c>
    </row>
    <row r="1400" spans="1:5" ht="15">
      <c r="A1400" s="371" t="s">
        <v>1123</v>
      </c>
      <c r="B1400" s="368" t="s">
        <v>209</v>
      </c>
      <c r="C1400" s="368" t="s">
        <v>7179</v>
      </c>
      <c r="D1400" t="s">
        <v>7178</v>
      </c>
      <c r="E1400" s="172">
        <v>0</v>
      </c>
    </row>
    <row r="1401" spans="1:5" ht="15">
      <c r="A1401" s="371" t="s">
        <v>1123</v>
      </c>
      <c r="B1401" s="368" t="s">
        <v>209</v>
      </c>
      <c r="C1401" s="368" t="s">
        <v>7180</v>
      </c>
      <c r="D1401" t="s">
        <v>7181</v>
      </c>
      <c r="E1401" s="172">
        <v>0</v>
      </c>
    </row>
    <row r="1402" spans="1:5" ht="15">
      <c r="A1402" s="371" t="s">
        <v>1123</v>
      </c>
      <c r="B1402" s="368" t="s">
        <v>209</v>
      </c>
      <c r="C1402" s="368" t="s">
        <v>7182</v>
      </c>
      <c r="D1402" t="s">
        <v>7183</v>
      </c>
      <c r="E1402" s="172">
        <v>0</v>
      </c>
    </row>
    <row r="1403" spans="1:5" ht="15">
      <c r="A1403" s="371" t="s">
        <v>1123</v>
      </c>
      <c r="B1403" s="368" t="s">
        <v>209</v>
      </c>
      <c r="C1403" s="368" t="s">
        <v>7184</v>
      </c>
      <c r="D1403" t="s">
        <v>7185</v>
      </c>
      <c r="E1403" s="172">
        <v>0</v>
      </c>
    </row>
    <row r="1404" spans="1:5" ht="15">
      <c r="A1404" s="371" t="s">
        <v>1123</v>
      </c>
      <c r="B1404" s="368" t="s">
        <v>209</v>
      </c>
      <c r="C1404" s="368" t="s">
        <v>7186</v>
      </c>
      <c r="D1404" t="s">
        <v>7187</v>
      </c>
      <c r="E1404" s="172">
        <v>0</v>
      </c>
    </row>
    <row r="1405" spans="1:5" ht="15">
      <c r="A1405" s="371" t="s">
        <v>1123</v>
      </c>
      <c r="B1405" s="368" t="s">
        <v>209</v>
      </c>
      <c r="C1405" s="368" t="s">
        <v>7188</v>
      </c>
      <c r="D1405" t="s">
        <v>7189</v>
      </c>
      <c r="E1405" s="172">
        <v>0</v>
      </c>
    </row>
    <row r="1406" spans="1:5" ht="15">
      <c r="A1406" s="371" t="s">
        <v>1123</v>
      </c>
      <c r="B1406" s="368" t="s">
        <v>209</v>
      </c>
      <c r="C1406" s="368" t="s">
        <v>7190</v>
      </c>
      <c r="D1406" t="s">
        <v>7191</v>
      </c>
      <c r="E1406" s="172">
        <v>0</v>
      </c>
    </row>
    <row r="1407" spans="1:5" ht="15">
      <c r="A1407" s="371" t="s">
        <v>1123</v>
      </c>
      <c r="B1407" s="368" t="s">
        <v>209</v>
      </c>
      <c r="C1407" s="368" t="s">
        <v>7192</v>
      </c>
      <c r="D1407" t="s">
        <v>7193</v>
      </c>
      <c r="E1407" s="172">
        <v>0</v>
      </c>
    </row>
    <row r="1408" spans="1:5" ht="15">
      <c r="A1408" s="371" t="s">
        <v>1123</v>
      </c>
      <c r="B1408" s="368" t="s">
        <v>209</v>
      </c>
      <c r="C1408" s="368" t="s">
        <v>7194</v>
      </c>
      <c r="D1408" t="s">
        <v>7193</v>
      </c>
      <c r="E1408" s="172">
        <v>0</v>
      </c>
    </row>
    <row r="1409" spans="1:5" ht="15">
      <c r="A1409" s="371" t="s">
        <v>1123</v>
      </c>
      <c r="B1409" s="368" t="s">
        <v>209</v>
      </c>
      <c r="C1409" s="368" t="s">
        <v>7195</v>
      </c>
      <c r="D1409" t="s">
        <v>7191</v>
      </c>
      <c r="E1409" s="172">
        <v>0</v>
      </c>
    </row>
    <row r="1410" spans="1:5" ht="15">
      <c r="A1410" s="371" t="s">
        <v>1123</v>
      </c>
      <c r="B1410" s="368" t="s">
        <v>209</v>
      </c>
      <c r="C1410" s="368" t="s">
        <v>7196</v>
      </c>
      <c r="D1410" t="s">
        <v>7197</v>
      </c>
      <c r="E1410" s="172">
        <v>0</v>
      </c>
    </row>
    <row r="1411" spans="1:5" ht="15">
      <c r="A1411" s="371" t="s">
        <v>1123</v>
      </c>
      <c r="B1411" s="368" t="s">
        <v>209</v>
      </c>
      <c r="C1411" s="368" t="s">
        <v>7198</v>
      </c>
      <c r="D1411" t="s">
        <v>7199</v>
      </c>
      <c r="E1411" s="172">
        <v>0</v>
      </c>
    </row>
    <row r="1412" spans="1:5" ht="15">
      <c r="A1412" s="371" t="s">
        <v>1123</v>
      </c>
      <c r="B1412" s="368" t="s">
        <v>209</v>
      </c>
      <c r="C1412" s="368" t="s">
        <v>7200</v>
      </c>
      <c r="D1412" t="s">
        <v>7199</v>
      </c>
      <c r="E1412" s="172">
        <v>0</v>
      </c>
    </row>
    <row r="1413" spans="1:5" ht="15">
      <c r="A1413" s="371" t="s">
        <v>1123</v>
      </c>
      <c r="B1413" s="368" t="s">
        <v>209</v>
      </c>
      <c r="C1413" s="368" t="s">
        <v>7201</v>
      </c>
      <c r="D1413" t="s">
        <v>7202</v>
      </c>
      <c r="E1413" s="172">
        <v>0</v>
      </c>
    </row>
    <row r="1414" spans="1:5" ht="15">
      <c r="A1414" s="371" t="s">
        <v>1123</v>
      </c>
      <c r="B1414" s="368" t="s">
        <v>209</v>
      </c>
      <c r="C1414" s="368" t="s">
        <v>7203</v>
      </c>
      <c r="D1414" t="s">
        <v>7202</v>
      </c>
      <c r="E1414" s="172">
        <v>0</v>
      </c>
    </row>
    <row r="1415" spans="1:5" ht="15">
      <c r="A1415" s="371" t="s">
        <v>1123</v>
      </c>
      <c r="B1415" s="368" t="s">
        <v>209</v>
      </c>
      <c r="C1415" s="368" t="s">
        <v>7204</v>
      </c>
      <c r="D1415" t="s">
        <v>7205</v>
      </c>
      <c r="E1415" s="172">
        <v>0</v>
      </c>
    </row>
    <row r="1416" spans="1:5" ht="15">
      <c r="A1416" s="371" t="s">
        <v>1123</v>
      </c>
      <c r="B1416" s="368" t="s">
        <v>209</v>
      </c>
      <c r="C1416" s="368" t="s">
        <v>7206</v>
      </c>
      <c r="D1416" t="s">
        <v>7160</v>
      </c>
      <c r="E1416" s="172">
        <v>0</v>
      </c>
    </row>
    <row r="1417" spans="1:5" ht="15">
      <c r="A1417" s="371" t="s">
        <v>1123</v>
      </c>
      <c r="B1417" s="368" t="s">
        <v>209</v>
      </c>
      <c r="C1417" s="368" t="s">
        <v>7207</v>
      </c>
      <c r="D1417" t="s">
        <v>7208</v>
      </c>
      <c r="E1417" s="172">
        <v>0</v>
      </c>
    </row>
    <row r="1418" spans="1:5" ht="15">
      <c r="A1418" s="371" t="s">
        <v>1123</v>
      </c>
      <c r="B1418" s="368" t="s">
        <v>209</v>
      </c>
      <c r="C1418" s="368" t="s">
        <v>7209</v>
      </c>
      <c r="D1418" t="s">
        <v>7210</v>
      </c>
      <c r="E1418" s="172">
        <v>0</v>
      </c>
    </row>
    <row r="1419" spans="1:5" ht="15">
      <c r="A1419" s="371" t="s">
        <v>1123</v>
      </c>
      <c r="B1419" s="368" t="s">
        <v>209</v>
      </c>
      <c r="C1419" s="368" t="s">
        <v>7211</v>
      </c>
      <c r="D1419" t="s">
        <v>7212</v>
      </c>
      <c r="E1419" s="172">
        <v>0</v>
      </c>
    </row>
    <row r="1420" spans="1:5" ht="15">
      <c r="A1420" s="371" t="s">
        <v>1123</v>
      </c>
      <c r="B1420" s="368" t="s">
        <v>209</v>
      </c>
      <c r="C1420" s="368" t="s">
        <v>7213</v>
      </c>
      <c r="D1420" t="s">
        <v>7214</v>
      </c>
      <c r="E1420" s="172">
        <v>0</v>
      </c>
    </row>
    <row r="1421" spans="1:5" ht="15">
      <c r="A1421" s="371" t="s">
        <v>1123</v>
      </c>
      <c r="B1421" s="368" t="s">
        <v>209</v>
      </c>
      <c r="C1421" s="368" t="s">
        <v>1581</v>
      </c>
      <c r="D1421" t="s">
        <v>1582</v>
      </c>
      <c r="E1421" s="172">
        <v>-7199000</v>
      </c>
    </row>
    <row r="1422" spans="1:5" ht="15">
      <c r="A1422" s="371" t="s">
        <v>1123</v>
      </c>
      <c r="B1422" s="368" t="s">
        <v>209</v>
      </c>
      <c r="C1422" s="368" t="s">
        <v>7215</v>
      </c>
      <c r="D1422" t="s">
        <v>7216</v>
      </c>
      <c r="E1422" s="172">
        <v>0</v>
      </c>
    </row>
    <row r="1423" spans="1:5" ht="15">
      <c r="A1423" s="371" t="s">
        <v>1123</v>
      </c>
      <c r="B1423" s="368" t="s">
        <v>209</v>
      </c>
      <c r="C1423" s="368" t="s">
        <v>7217</v>
      </c>
      <c r="D1423" t="s">
        <v>7218</v>
      </c>
      <c r="E1423" s="172">
        <v>0</v>
      </c>
    </row>
    <row r="1424" spans="1:5" ht="15">
      <c r="A1424" s="371" t="s">
        <v>1123</v>
      </c>
      <c r="B1424" s="368" t="s">
        <v>209</v>
      </c>
      <c r="C1424" s="368" t="s">
        <v>2505</v>
      </c>
      <c r="D1424" t="s">
        <v>2506</v>
      </c>
      <c r="E1424" s="172">
        <v>-9365000</v>
      </c>
    </row>
    <row r="1425" spans="1:5" ht="15">
      <c r="A1425" s="371" t="s">
        <v>1123</v>
      </c>
      <c r="B1425" s="368" t="s">
        <v>209</v>
      </c>
      <c r="C1425" s="368" t="s">
        <v>3381</v>
      </c>
      <c r="D1425" t="s">
        <v>3382</v>
      </c>
      <c r="E1425" s="172">
        <v>-115000000</v>
      </c>
    </row>
    <row r="1426" spans="1:5" ht="15">
      <c r="A1426" s="371" t="s">
        <v>1123</v>
      </c>
      <c r="B1426" s="368" t="s">
        <v>209</v>
      </c>
      <c r="C1426" s="368" t="s">
        <v>7219</v>
      </c>
      <c r="D1426" t="s">
        <v>7160</v>
      </c>
      <c r="E1426" s="172">
        <v>0</v>
      </c>
    </row>
    <row r="1427" spans="1:5" ht="15">
      <c r="A1427" s="371" t="s">
        <v>1123</v>
      </c>
      <c r="B1427" s="368" t="s">
        <v>209</v>
      </c>
      <c r="C1427" s="368" t="s">
        <v>7220</v>
      </c>
      <c r="D1427" t="s">
        <v>7162</v>
      </c>
      <c r="E1427" s="172">
        <v>0</v>
      </c>
    </row>
    <row r="1428" spans="1:5" ht="15">
      <c r="A1428" s="371" t="s">
        <v>1123</v>
      </c>
      <c r="B1428" s="368" t="s">
        <v>209</v>
      </c>
      <c r="C1428" s="368" t="s">
        <v>7221</v>
      </c>
      <c r="D1428" t="s">
        <v>7164</v>
      </c>
      <c r="E1428" s="172">
        <v>0</v>
      </c>
    </row>
    <row r="1429" spans="1:5" ht="15">
      <c r="A1429" s="371" t="s">
        <v>1123</v>
      </c>
      <c r="B1429" s="368" t="s">
        <v>209</v>
      </c>
      <c r="C1429" s="368" t="s">
        <v>7222</v>
      </c>
      <c r="D1429" t="s">
        <v>7166</v>
      </c>
      <c r="E1429" s="172">
        <v>0</v>
      </c>
    </row>
    <row r="1430" spans="1:5" ht="15">
      <c r="A1430" s="371" t="s">
        <v>1123</v>
      </c>
      <c r="B1430" s="368" t="s">
        <v>209</v>
      </c>
      <c r="C1430" s="368" t="s">
        <v>7223</v>
      </c>
      <c r="D1430" t="s">
        <v>7168</v>
      </c>
      <c r="E1430" s="172">
        <v>0</v>
      </c>
    </row>
    <row r="1431" spans="1:5" ht="15">
      <c r="A1431" s="371" t="s">
        <v>1123</v>
      </c>
      <c r="B1431" s="368" t="s">
        <v>209</v>
      </c>
      <c r="C1431" s="368" t="s">
        <v>1583</v>
      </c>
      <c r="D1431" t="s">
        <v>7170</v>
      </c>
      <c r="E1431" s="172">
        <v>0</v>
      </c>
    </row>
    <row r="1432" spans="1:5" ht="15">
      <c r="A1432" s="371" t="s">
        <v>1123</v>
      </c>
      <c r="B1432" s="368" t="s">
        <v>209</v>
      </c>
      <c r="C1432" s="368" t="s">
        <v>1584</v>
      </c>
      <c r="D1432" t="s">
        <v>7172</v>
      </c>
      <c r="E1432" s="172">
        <v>-1686000</v>
      </c>
    </row>
    <row r="1433" spans="1:5" ht="15">
      <c r="A1433" s="371" t="s">
        <v>1123</v>
      </c>
      <c r="B1433" s="368" t="s">
        <v>209</v>
      </c>
      <c r="C1433" s="368" t="s">
        <v>1585</v>
      </c>
      <c r="D1433" t="s">
        <v>7174</v>
      </c>
      <c r="E1433" s="172">
        <v>-3313000</v>
      </c>
    </row>
    <row r="1434" spans="1:5" ht="15">
      <c r="A1434" s="371" t="s">
        <v>1123</v>
      </c>
      <c r="B1434" s="368" t="s">
        <v>209</v>
      </c>
      <c r="C1434" s="368" t="s">
        <v>7224</v>
      </c>
      <c r="D1434" t="s">
        <v>7225</v>
      </c>
      <c r="E1434" s="172">
        <v>0</v>
      </c>
    </row>
    <row r="1435" spans="1:5" ht="15">
      <c r="A1435" s="371" t="s">
        <v>1123</v>
      </c>
      <c r="B1435" s="368" t="s">
        <v>209</v>
      </c>
      <c r="C1435" s="368" t="s">
        <v>7226</v>
      </c>
      <c r="D1435" t="s">
        <v>7227</v>
      </c>
      <c r="E1435" s="172">
        <v>0</v>
      </c>
    </row>
    <row r="1436" spans="1:5" ht="15">
      <c r="A1436" s="371" t="s">
        <v>1123</v>
      </c>
      <c r="B1436" s="368" t="s">
        <v>209</v>
      </c>
      <c r="C1436" s="368" t="s">
        <v>7228</v>
      </c>
      <c r="D1436" t="s">
        <v>6501</v>
      </c>
      <c r="E1436" s="172">
        <v>0</v>
      </c>
    </row>
    <row r="1437" spans="1:5" ht="15">
      <c r="A1437" s="371" t="s">
        <v>1123</v>
      </c>
      <c r="B1437" s="368" t="s">
        <v>209</v>
      </c>
      <c r="C1437" s="368" t="s">
        <v>1598</v>
      </c>
      <c r="D1437" t="s">
        <v>1473</v>
      </c>
      <c r="E1437" s="172">
        <v>-300000000</v>
      </c>
    </row>
    <row r="1438" spans="1:5" ht="15">
      <c r="A1438" s="371" t="s">
        <v>1123</v>
      </c>
      <c r="B1438" s="368" t="s">
        <v>209</v>
      </c>
      <c r="C1438" s="368" t="s">
        <v>7229</v>
      </c>
      <c r="D1438" t="s">
        <v>6507</v>
      </c>
      <c r="E1438" s="172">
        <v>0</v>
      </c>
    </row>
    <row r="1439" spans="1:5" ht="15">
      <c r="A1439" s="371" t="s">
        <v>1123</v>
      </c>
      <c r="B1439" s="368" t="s">
        <v>209</v>
      </c>
      <c r="C1439" s="368" t="s">
        <v>7230</v>
      </c>
      <c r="D1439" t="s">
        <v>6509</v>
      </c>
      <c r="E1439" s="172">
        <v>0</v>
      </c>
    </row>
    <row r="1440" spans="1:5" ht="15">
      <c r="A1440" s="371" t="s">
        <v>1123</v>
      </c>
      <c r="B1440" s="368" t="s">
        <v>209</v>
      </c>
      <c r="C1440" s="368" t="s">
        <v>7231</v>
      </c>
      <c r="D1440" t="s">
        <v>1475</v>
      </c>
      <c r="E1440" s="172">
        <v>0</v>
      </c>
    </row>
    <row r="1441" spans="1:5" ht="15">
      <c r="A1441" s="371" t="s">
        <v>1123</v>
      </c>
      <c r="B1441" s="368" t="s">
        <v>209</v>
      </c>
      <c r="C1441" s="368" t="s">
        <v>1586</v>
      </c>
      <c r="D1441" t="s">
        <v>1477</v>
      </c>
      <c r="E1441" s="172">
        <v>-200000000</v>
      </c>
    </row>
    <row r="1442" spans="1:5" ht="15">
      <c r="A1442" s="371" t="s">
        <v>1123</v>
      </c>
      <c r="B1442" s="368" t="s">
        <v>209</v>
      </c>
      <c r="C1442" s="368" t="s">
        <v>1587</v>
      </c>
      <c r="D1442" t="s">
        <v>1479</v>
      </c>
      <c r="E1442" s="172">
        <v>-300000000</v>
      </c>
    </row>
    <row r="1443" spans="1:5" ht="15">
      <c r="A1443" s="371" t="s">
        <v>1123</v>
      </c>
      <c r="B1443" s="368" t="s">
        <v>209</v>
      </c>
      <c r="C1443" s="368" t="s">
        <v>1588</v>
      </c>
      <c r="D1443" t="s">
        <v>1481</v>
      </c>
      <c r="E1443" s="172">
        <v>-350000000</v>
      </c>
    </row>
    <row r="1444" spans="1:5" ht="15">
      <c r="A1444" s="371" t="s">
        <v>1123</v>
      </c>
      <c r="B1444" s="368" t="s">
        <v>209</v>
      </c>
      <c r="C1444" s="368" t="s">
        <v>1589</v>
      </c>
      <c r="D1444" t="s">
        <v>1483</v>
      </c>
      <c r="E1444" s="172">
        <v>-600000000</v>
      </c>
    </row>
    <row r="1445" spans="1:5" ht="15">
      <c r="A1445" s="371" t="s">
        <v>1123</v>
      </c>
      <c r="B1445" s="368" t="s">
        <v>209</v>
      </c>
      <c r="C1445" s="368" t="s">
        <v>1590</v>
      </c>
      <c r="D1445" t="s">
        <v>1485</v>
      </c>
      <c r="E1445" s="172">
        <v>-600000000</v>
      </c>
    </row>
    <row r="1446" spans="1:5" ht="15">
      <c r="A1446" s="371" t="s">
        <v>1123</v>
      </c>
      <c r="B1446" s="368" t="s">
        <v>209</v>
      </c>
      <c r="C1446" s="368" t="s">
        <v>1591</v>
      </c>
      <c r="D1446" t="s">
        <v>1487</v>
      </c>
      <c r="E1446" s="172">
        <v>-500000000</v>
      </c>
    </row>
    <row r="1447" spans="1:5" ht="15">
      <c r="A1447" s="371" t="s">
        <v>1123</v>
      </c>
      <c r="B1447" s="368" t="s">
        <v>209</v>
      </c>
      <c r="C1447" s="368" t="s">
        <v>1592</v>
      </c>
      <c r="D1447" t="s">
        <v>1489</v>
      </c>
      <c r="E1447" s="172">
        <v>-300000000</v>
      </c>
    </row>
    <row r="1448" spans="1:5" ht="15">
      <c r="A1448" s="371" t="s">
        <v>1123</v>
      </c>
      <c r="B1448" s="368" t="s">
        <v>209</v>
      </c>
      <c r="C1448" s="368" t="s">
        <v>1593</v>
      </c>
      <c r="D1448" t="s">
        <v>1491</v>
      </c>
      <c r="E1448" s="172">
        <v>-350000000</v>
      </c>
    </row>
    <row r="1449" spans="1:5" ht="15">
      <c r="A1449" s="371" t="s">
        <v>1123</v>
      </c>
      <c r="B1449" s="368" t="s">
        <v>209</v>
      </c>
      <c r="C1449" s="368" t="s">
        <v>1594</v>
      </c>
      <c r="D1449" t="s">
        <v>1493</v>
      </c>
      <c r="E1449" s="172">
        <v>-650000000</v>
      </c>
    </row>
    <row r="1450" spans="1:5" ht="15">
      <c r="A1450" s="371" t="s">
        <v>1123</v>
      </c>
      <c r="B1450" s="368" t="s">
        <v>209</v>
      </c>
      <c r="C1450" s="368" t="s">
        <v>1595</v>
      </c>
      <c r="D1450" t="s">
        <v>1495</v>
      </c>
      <c r="E1450" s="172">
        <v>-400000000</v>
      </c>
    </row>
    <row r="1451" spans="1:5" ht="15">
      <c r="A1451" s="371" t="s">
        <v>1123</v>
      </c>
      <c r="B1451" s="368" t="s">
        <v>209</v>
      </c>
      <c r="C1451" s="368" t="s">
        <v>2507</v>
      </c>
      <c r="D1451" t="s">
        <v>2493</v>
      </c>
      <c r="E1451" s="172">
        <v>-350000000</v>
      </c>
    </row>
    <row r="1452" spans="1:5" ht="15">
      <c r="A1452" s="371" t="s">
        <v>1123</v>
      </c>
      <c r="B1452" s="368" t="s">
        <v>209</v>
      </c>
      <c r="C1452" s="368" t="s">
        <v>2508</v>
      </c>
      <c r="D1452" t="s">
        <v>2495</v>
      </c>
      <c r="E1452" s="172">
        <v>-300000000</v>
      </c>
    </row>
    <row r="1453" spans="1:5" ht="15">
      <c r="A1453" s="371" t="s">
        <v>1123</v>
      </c>
      <c r="B1453" s="368" t="s">
        <v>209</v>
      </c>
      <c r="C1453" s="368" t="s">
        <v>2509</v>
      </c>
      <c r="D1453" t="s">
        <v>2493</v>
      </c>
      <c r="E1453" s="172">
        <v>-100000000</v>
      </c>
    </row>
    <row r="1454" spans="1:5" ht="15">
      <c r="A1454" s="371" t="s">
        <v>1123</v>
      </c>
      <c r="B1454" s="368" t="s">
        <v>209</v>
      </c>
      <c r="C1454" s="368" t="s">
        <v>3383</v>
      </c>
      <c r="D1454" t="s">
        <v>3376</v>
      </c>
      <c r="E1454" s="172">
        <v>-300000000</v>
      </c>
    </row>
    <row r="1455" spans="1:5" ht="15">
      <c r="A1455" s="371" t="s">
        <v>1123</v>
      </c>
      <c r="B1455" s="368" t="s">
        <v>209</v>
      </c>
      <c r="C1455" s="368" t="s">
        <v>7232</v>
      </c>
      <c r="D1455" t="s">
        <v>6511</v>
      </c>
      <c r="E1455" s="172">
        <v>-425000000</v>
      </c>
    </row>
    <row r="1456" spans="1:5" ht="15">
      <c r="A1456" s="371" t="s">
        <v>1123</v>
      </c>
      <c r="B1456" s="368" t="s">
        <v>209</v>
      </c>
      <c r="C1456" s="368" t="s">
        <v>7233</v>
      </c>
      <c r="D1456" t="s">
        <v>1398</v>
      </c>
      <c r="E1456" s="172">
        <v>0</v>
      </c>
    </row>
    <row r="1457" spans="1:5" ht="15">
      <c r="A1457" s="371" t="s">
        <v>1123</v>
      </c>
      <c r="B1457" s="368" t="s">
        <v>209</v>
      </c>
      <c r="C1457" s="368" t="s">
        <v>7234</v>
      </c>
      <c r="D1457" t="s">
        <v>7235</v>
      </c>
      <c r="E1457" s="172">
        <v>0</v>
      </c>
    </row>
    <row r="1458" spans="1:5" ht="15">
      <c r="A1458" s="371" t="s">
        <v>1123</v>
      </c>
      <c r="B1458" s="368" t="s">
        <v>209</v>
      </c>
      <c r="C1458" s="368" t="s">
        <v>7236</v>
      </c>
      <c r="D1458" t="s">
        <v>1406</v>
      </c>
      <c r="E1458" s="172">
        <v>0</v>
      </c>
    </row>
    <row r="1459" spans="1:5" ht="15">
      <c r="A1459" s="371" t="s">
        <v>1123</v>
      </c>
      <c r="B1459" s="368" t="s">
        <v>209</v>
      </c>
      <c r="C1459" s="368" t="s">
        <v>7237</v>
      </c>
      <c r="D1459" t="s">
        <v>1408</v>
      </c>
      <c r="E1459" s="172">
        <v>0</v>
      </c>
    </row>
    <row r="1460" spans="1:5" ht="15">
      <c r="A1460" s="371" t="s">
        <v>1123</v>
      </c>
      <c r="B1460" s="368" t="s">
        <v>209</v>
      </c>
      <c r="C1460" s="368" t="s">
        <v>7238</v>
      </c>
      <c r="D1460" t="s">
        <v>1428</v>
      </c>
      <c r="E1460" s="172">
        <v>0</v>
      </c>
    </row>
    <row r="1461" spans="1:5" ht="15">
      <c r="A1461" s="371" t="s">
        <v>1123</v>
      </c>
      <c r="B1461" s="368" t="s">
        <v>209</v>
      </c>
      <c r="C1461" s="368" t="s">
        <v>7239</v>
      </c>
      <c r="D1461" t="s">
        <v>7240</v>
      </c>
      <c r="E1461" s="172">
        <v>0</v>
      </c>
    </row>
    <row r="1462" spans="1:5" ht="15">
      <c r="A1462" s="371" t="s">
        <v>1123</v>
      </c>
      <c r="B1462" s="368" t="s">
        <v>209</v>
      </c>
      <c r="C1462" s="368" t="s">
        <v>1596</v>
      </c>
      <c r="D1462" t="s">
        <v>7241</v>
      </c>
      <c r="E1462" s="172">
        <v>-45000000</v>
      </c>
    </row>
    <row r="1463" spans="1:5" ht="15">
      <c r="A1463" s="371" t="s">
        <v>1123</v>
      </c>
      <c r="B1463" s="368" t="s">
        <v>209</v>
      </c>
      <c r="C1463" s="368" t="s">
        <v>7242</v>
      </c>
      <c r="D1463" t="s">
        <v>7243</v>
      </c>
      <c r="E1463" s="172">
        <v>0</v>
      </c>
    </row>
    <row r="1464" spans="1:5" ht="15">
      <c r="A1464" s="371" t="s">
        <v>1123</v>
      </c>
      <c r="B1464" s="368" t="s">
        <v>209</v>
      </c>
      <c r="C1464" s="368" t="s">
        <v>3384</v>
      </c>
      <c r="D1464" t="s">
        <v>7244</v>
      </c>
      <c r="E1464" s="172">
        <v>-8500000</v>
      </c>
    </row>
    <row r="1465" spans="1:5" ht="15">
      <c r="A1465" s="371" t="s">
        <v>1123</v>
      </c>
      <c r="B1465" s="368" t="s">
        <v>209</v>
      </c>
      <c r="C1465" s="368" t="s">
        <v>3385</v>
      </c>
      <c r="D1465" t="s">
        <v>7245</v>
      </c>
      <c r="E1465" s="172">
        <v>-5300000</v>
      </c>
    </row>
    <row r="1466" spans="1:5" ht="15">
      <c r="A1466" s="371" t="s">
        <v>1123</v>
      </c>
      <c r="B1466" s="368" t="s">
        <v>209</v>
      </c>
      <c r="C1466" s="368" t="s">
        <v>3386</v>
      </c>
      <c r="D1466" t="s">
        <v>7246</v>
      </c>
      <c r="E1466" s="172">
        <v>-22000000</v>
      </c>
    </row>
    <row r="1467" spans="1:5" ht="15">
      <c r="A1467" s="371" t="s">
        <v>1123</v>
      </c>
      <c r="B1467" s="368" t="s">
        <v>209</v>
      </c>
      <c r="C1467" s="368" t="s">
        <v>1599</v>
      </c>
      <c r="D1467" t="s">
        <v>7247</v>
      </c>
      <c r="E1467" s="172">
        <v>0</v>
      </c>
    </row>
    <row r="1468" spans="1:5" ht="15">
      <c r="A1468" s="371" t="s">
        <v>1123</v>
      </c>
      <c r="B1468" s="368" t="s">
        <v>209</v>
      </c>
      <c r="C1468" s="368" t="s">
        <v>7248</v>
      </c>
      <c r="D1468" t="s">
        <v>7249</v>
      </c>
      <c r="E1468" s="172">
        <v>0</v>
      </c>
    </row>
    <row r="1469" spans="1:5" ht="15">
      <c r="A1469" s="371" t="s">
        <v>1123</v>
      </c>
      <c r="B1469" s="368" t="s">
        <v>209</v>
      </c>
      <c r="C1469" s="368" t="s">
        <v>1600</v>
      </c>
      <c r="D1469" t="s">
        <v>7250</v>
      </c>
      <c r="E1469" s="172">
        <v>-45000000</v>
      </c>
    </row>
    <row r="1470" spans="1:5" ht="15">
      <c r="A1470" s="371" t="s">
        <v>1123</v>
      </c>
      <c r="B1470" s="368" t="s">
        <v>209</v>
      </c>
      <c r="C1470" s="368" t="s">
        <v>1601</v>
      </c>
      <c r="D1470" t="s">
        <v>7251</v>
      </c>
      <c r="E1470" s="172">
        <v>-50000000</v>
      </c>
    </row>
    <row r="1471" spans="1:5" ht="15">
      <c r="A1471" s="371" t="s">
        <v>1123</v>
      </c>
      <c r="B1471" s="368" t="s">
        <v>209</v>
      </c>
      <c r="C1471" s="368" t="s">
        <v>1602</v>
      </c>
      <c r="D1471" t="s">
        <v>7252</v>
      </c>
      <c r="E1471" s="172">
        <v>-41200000</v>
      </c>
    </row>
    <row r="1472" spans="1:5" ht="15">
      <c r="A1472" s="371" t="s">
        <v>1123</v>
      </c>
      <c r="B1472" s="368" t="s">
        <v>209</v>
      </c>
      <c r="C1472" s="368" t="s">
        <v>7253</v>
      </c>
      <c r="D1472" t="s">
        <v>7254</v>
      </c>
      <c r="E1472" s="172">
        <v>0</v>
      </c>
    </row>
    <row r="1473" spans="1:5" ht="15">
      <c r="A1473" s="371" t="s">
        <v>1123</v>
      </c>
      <c r="B1473" s="368" t="s">
        <v>209</v>
      </c>
      <c r="C1473" s="368" t="s">
        <v>7255</v>
      </c>
      <c r="D1473" t="s">
        <v>7256</v>
      </c>
      <c r="E1473" s="172">
        <v>0</v>
      </c>
    </row>
    <row r="1474" spans="1:5" ht="15">
      <c r="A1474" s="371" t="s">
        <v>1123</v>
      </c>
      <c r="B1474" s="368" t="s">
        <v>209</v>
      </c>
      <c r="C1474" s="368" t="s">
        <v>7257</v>
      </c>
      <c r="D1474" t="s">
        <v>7258</v>
      </c>
      <c r="E1474" s="172">
        <v>0</v>
      </c>
    </row>
    <row r="1475" spans="1:5" ht="15">
      <c r="A1475" s="371" t="s">
        <v>1123</v>
      </c>
      <c r="B1475" s="368" t="s">
        <v>209</v>
      </c>
      <c r="C1475" s="368" t="s">
        <v>1603</v>
      </c>
      <c r="D1475" t="s">
        <v>7259</v>
      </c>
      <c r="E1475" s="172">
        <v>0</v>
      </c>
    </row>
    <row r="1476" spans="1:5" ht="15">
      <c r="A1476" s="371" t="s">
        <v>1123</v>
      </c>
      <c r="B1476" s="368" t="s">
        <v>209</v>
      </c>
      <c r="C1476" s="368" t="s">
        <v>1604</v>
      </c>
      <c r="D1476" t="s">
        <v>7260</v>
      </c>
      <c r="E1476" s="172">
        <v>-9335000</v>
      </c>
    </row>
    <row r="1477" spans="1:5" ht="15">
      <c r="A1477" s="371" t="s">
        <v>1123</v>
      </c>
      <c r="B1477" s="368" t="s">
        <v>209</v>
      </c>
      <c r="C1477" s="368" t="s">
        <v>1605</v>
      </c>
      <c r="D1477" t="s">
        <v>7261</v>
      </c>
      <c r="E1477" s="172">
        <v>-22485000</v>
      </c>
    </row>
    <row r="1478" spans="1:5" ht="15">
      <c r="A1478" s="371" t="s">
        <v>1123</v>
      </c>
      <c r="B1478" s="368" t="s">
        <v>209</v>
      </c>
      <c r="C1478" s="368" t="s">
        <v>1606</v>
      </c>
      <c r="D1478" t="s">
        <v>7262</v>
      </c>
      <c r="E1478" s="172">
        <v>-6305000</v>
      </c>
    </row>
    <row r="1479" spans="1:5" ht="15">
      <c r="A1479" s="371" t="s">
        <v>1123</v>
      </c>
      <c r="B1479" s="368" t="s">
        <v>209</v>
      </c>
      <c r="C1479" s="368" t="s">
        <v>7263</v>
      </c>
      <c r="D1479" t="s">
        <v>7264</v>
      </c>
      <c r="E1479" s="172">
        <v>0</v>
      </c>
    </row>
    <row r="1480" spans="1:5" ht="15">
      <c r="A1480" s="371" t="s">
        <v>1123</v>
      </c>
      <c r="B1480" s="368" t="s">
        <v>209</v>
      </c>
      <c r="C1480" s="368" t="s">
        <v>7265</v>
      </c>
      <c r="D1480" t="s">
        <v>7266</v>
      </c>
      <c r="E1480" s="172">
        <v>0</v>
      </c>
    </row>
    <row r="1481" spans="1:5" ht="15">
      <c r="A1481" s="371" t="s">
        <v>1123</v>
      </c>
      <c r="B1481" s="368" t="s">
        <v>209</v>
      </c>
      <c r="C1481" s="368" t="s">
        <v>7267</v>
      </c>
      <c r="D1481" t="s">
        <v>1607</v>
      </c>
      <c r="E1481" s="172">
        <v>0</v>
      </c>
    </row>
    <row r="1482" spans="1:5" ht="15">
      <c r="A1482" s="371" t="s">
        <v>1123</v>
      </c>
      <c r="B1482" s="368" t="s">
        <v>209</v>
      </c>
      <c r="C1482" s="368" t="s">
        <v>1608</v>
      </c>
      <c r="D1482" t="s">
        <v>7268</v>
      </c>
      <c r="E1482" s="172">
        <v>-21260000</v>
      </c>
    </row>
    <row r="1483" spans="1:5" ht="15">
      <c r="A1483" s="371" t="s">
        <v>1123</v>
      </c>
      <c r="B1483" s="368" t="s">
        <v>209</v>
      </c>
      <c r="C1483" s="368" t="s">
        <v>1609</v>
      </c>
      <c r="D1483" t="s">
        <v>7269</v>
      </c>
      <c r="E1483" s="172">
        <v>-8190000</v>
      </c>
    </row>
    <row r="1484" spans="1:5" ht="15">
      <c r="A1484" s="371" t="s">
        <v>1123</v>
      </c>
      <c r="B1484" s="368" t="s">
        <v>209</v>
      </c>
      <c r="C1484" s="368" t="s">
        <v>1611</v>
      </c>
      <c r="D1484" t="s">
        <v>7270</v>
      </c>
      <c r="E1484" s="172">
        <v>-121940000</v>
      </c>
    </row>
    <row r="1485" spans="1:5" ht="15">
      <c r="A1485" s="371" t="s">
        <v>1123</v>
      </c>
      <c r="B1485" s="368" t="s">
        <v>209</v>
      </c>
      <c r="C1485" s="368" t="s">
        <v>1612</v>
      </c>
      <c r="D1485" t="s">
        <v>7271</v>
      </c>
      <c r="E1485" s="172">
        <v>0</v>
      </c>
    </row>
    <row r="1486" spans="1:5" ht="15">
      <c r="A1486" s="371" t="s">
        <v>1123</v>
      </c>
      <c r="B1486" s="368" t="s">
        <v>209</v>
      </c>
      <c r="C1486" s="368" t="s">
        <v>1613</v>
      </c>
      <c r="D1486" t="s">
        <v>7272</v>
      </c>
      <c r="E1486" s="172">
        <v>-15060000</v>
      </c>
    </row>
    <row r="1487" spans="1:5" ht="15">
      <c r="A1487" s="371" t="s">
        <v>1123</v>
      </c>
      <c r="B1487" s="368" t="s">
        <v>209</v>
      </c>
      <c r="C1487" s="368" t="s">
        <v>7273</v>
      </c>
      <c r="D1487" t="s">
        <v>7274</v>
      </c>
      <c r="E1487" s="172">
        <v>0</v>
      </c>
    </row>
    <row r="1488" spans="1:5" ht="15">
      <c r="A1488" s="371" t="s">
        <v>1123</v>
      </c>
      <c r="B1488" s="368" t="s">
        <v>209</v>
      </c>
      <c r="C1488" s="368" t="s">
        <v>7275</v>
      </c>
      <c r="D1488" t="s">
        <v>1610</v>
      </c>
      <c r="E1488" s="172">
        <v>0</v>
      </c>
    </row>
    <row r="1489" spans="1:5" ht="15">
      <c r="A1489" s="371" t="s">
        <v>1123</v>
      </c>
      <c r="B1489" s="368" t="s">
        <v>209</v>
      </c>
      <c r="C1489" s="368" t="s">
        <v>7276</v>
      </c>
      <c r="D1489" t="s">
        <v>1614</v>
      </c>
      <c r="E1489" s="172">
        <v>0</v>
      </c>
    </row>
    <row r="1490" spans="1:5" ht="15">
      <c r="A1490" s="371" t="s">
        <v>1123</v>
      </c>
      <c r="B1490" s="368" t="s">
        <v>209</v>
      </c>
      <c r="C1490" s="368" t="s">
        <v>1615</v>
      </c>
      <c r="D1490" t="s">
        <v>7277</v>
      </c>
      <c r="E1490" s="172">
        <v>-24400000</v>
      </c>
    </row>
    <row r="1491" spans="1:5" ht="15">
      <c r="A1491" s="371" t="s">
        <v>1123</v>
      </c>
      <c r="B1491" s="368" t="s">
        <v>209</v>
      </c>
      <c r="C1491" s="368" t="s">
        <v>7278</v>
      </c>
      <c r="D1491" t="s">
        <v>7279</v>
      </c>
      <c r="E1491" s="172">
        <v>0</v>
      </c>
    </row>
    <row r="1492" spans="1:5" ht="15">
      <c r="A1492" s="371" t="s">
        <v>1123</v>
      </c>
      <c r="B1492" s="368" t="s">
        <v>209</v>
      </c>
      <c r="C1492" s="368" t="s">
        <v>7280</v>
      </c>
      <c r="D1492" t="s">
        <v>6503</v>
      </c>
      <c r="E1492" s="172">
        <v>0</v>
      </c>
    </row>
    <row r="1493" spans="1:5" ht="15">
      <c r="A1493" s="371" t="s">
        <v>1123</v>
      </c>
      <c r="B1493" s="368" t="s">
        <v>209</v>
      </c>
      <c r="C1493" s="368" t="s">
        <v>7281</v>
      </c>
      <c r="D1493" t="s">
        <v>7282</v>
      </c>
      <c r="E1493" s="172">
        <v>0</v>
      </c>
    </row>
    <row r="1494" spans="1:5" ht="15">
      <c r="A1494" s="371" t="s">
        <v>1123</v>
      </c>
      <c r="B1494" s="368" t="s">
        <v>209</v>
      </c>
      <c r="C1494" s="368" t="s">
        <v>7283</v>
      </c>
      <c r="D1494" t="s">
        <v>7284</v>
      </c>
      <c r="E1494" s="172">
        <v>0</v>
      </c>
    </row>
    <row r="1495" spans="1:5" ht="15">
      <c r="A1495" s="371" t="s">
        <v>1123</v>
      </c>
      <c r="B1495" s="368" t="s">
        <v>209</v>
      </c>
      <c r="C1495" s="368" t="s">
        <v>7285</v>
      </c>
      <c r="D1495" t="s">
        <v>7286</v>
      </c>
      <c r="E1495" s="172">
        <v>0</v>
      </c>
    </row>
    <row r="1496" spans="1:5" ht="15">
      <c r="A1496" s="371" t="s">
        <v>1123</v>
      </c>
      <c r="B1496" s="368" t="s">
        <v>209</v>
      </c>
      <c r="C1496" s="368" t="s">
        <v>7287</v>
      </c>
      <c r="D1496" t="s">
        <v>7282</v>
      </c>
      <c r="E1496" s="172">
        <v>0</v>
      </c>
    </row>
    <row r="1497" spans="1:5" ht="15">
      <c r="A1497" s="371" t="s">
        <v>1123</v>
      </c>
      <c r="B1497" s="368" t="s">
        <v>209</v>
      </c>
      <c r="C1497" s="368" t="s">
        <v>7288</v>
      </c>
      <c r="D1497" t="s">
        <v>7289</v>
      </c>
      <c r="E1497" s="172">
        <v>0</v>
      </c>
    </row>
    <row r="1498" spans="1:5" ht="15">
      <c r="A1498" s="371" t="s">
        <v>1123</v>
      </c>
      <c r="B1498" s="368" t="s">
        <v>209</v>
      </c>
      <c r="C1498" s="368" t="s">
        <v>7290</v>
      </c>
      <c r="D1498" t="s">
        <v>7291</v>
      </c>
      <c r="E1498" s="172">
        <v>0</v>
      </c>
    </row>
    <row r="1499" spans="1:5" ht="15">
      <c r="A1499" s="371" t="s">
        <v>1123</v>
      </c>
      <c r="B1499" s="368" t="s">
        <v>209</v>
      </c>
      <c r="C1499" s="368" t="s">
        <v>7292</v>
      </c>
      <c r="D1499" t="s">
        <v>7293</v>
      </c>
      <c r="E1499" s="172">
        <v>0</v>
      </c>
    </row>
    <row r="1500" spans="1:5" ht="15">
      <c r="A1500" s="371" t="s">
        <v>1123</v>
      </c>
      <c r="B1500" s="368" t="s">
        <v>209</v>
      </c>
      <c r="C1500" s="368" t="s">
        <v>7294</v>
      </c>
      <c r="D1500" t="s">
        <v>7295</v>
      </c>
      <c r="E1500" s="172">
        <v>0</v>
      </c>
    </row>
    <row r="1501" spans="1:5" ht="15">
      <c r="A1501" s="371" t="s">
        <v>1123</v>
      </c>
      <c r="B1501" s="368" t="s">
        <v>209</v>
      </c>
      <c r="C1501" s="368" t="s">
        <v>7296</v>
      </c>
      <c r="D1501" t="s">
        <v>7297</v>
      </c>
      <c r="E1501" s="172">
        <v>0</v>
      </c>
    </row>
    <row r="1502" spans="1:5" ht="15">
      <c r="A1502" s="371" t="s">
        <v>1123</v>
      </c>
      <c r="B1502" s="368" t="s">
        <v>209</v>
      </c>
      <c r="C1502" s="368" t="s">
        <v>7298</v>
      </c>
      <c r="D1502" t="s">
        <v>7299</v>
      </c>
      <c r="E1502" s="172">
        <v>0</v>
      </c>
    </row>
    <row r="1503" spans="1:5" ht="15">
      <c r="A1503" s="371" t="s">
        <v>1123</v>
      </c>
      <c r="B1503" s="368" t="s">
        <v>209</v>
      </c>
      <c r="C1503" s="368" t="s">
        <v>7300</v>
      </c>
      <c r="D1503" t="s">
        <v>7301</v>
      </c>
      <c r="E1503" s="172">
        <v>0</v>
      </c>
    </row>
    <row r="1504" spans="1:5" ht="15">
      <c r="A1504" s="371" t="s">
        <v>1123</v>
      </c>
      <c r="B1504" s="368" t="s">
        <v>209</v>
      </c>
      <c r="C1504" s="368" t="s">
        <v>7302</v>
      </c>
      <c r="D1504" t="s">
        <v>7303</v>
      </c>
      <c r="E1504" s="172">
        <v>0</v>
      </c>
    </row>
    <row r="1505" spans="1:5" ht="15">
      <c r="A1505" s="371" t="s">
        <v>1123</v>
      </c>
      <c r="B1505" s="368" t="s">
        <v>209</v>
      </c>
      <c r="C1505" s="368" t="s">
        <v>7304</v>
      </c>
      <c r="D1505" t="s">
        <v>7305</v>
      </c>
      <c r="E1505" s="172">
        <v>0</v>
      </c>
    </row>
    <row r="1506" spans="1:5" ht="15">
      <c r="A1506" s="371" t="s">
        <v>1123</v>
      </c>
      <c r="B1506" s="368" t="s">
        <v>209</v>
      </c>
      <c r="C1506" s="368" t="s">
        <v>7306</v>
      </c>
      <c r="D1506" t="s">
        <v>7307</v>
      </c>
      <c r="E1506" s="172">
        <v>0</v>
      </c>
    </row>
    <row r="1507" spans="1:5" ht="15">
      <c r="A1507" s="371" t="s">
        <v>1123</v>
      </c>
      <c r="B1507" s="368" t="s">
        <v>209</v>
      </c>
      <c r="C1507" s="368" t="s">
        <v>7308</v>
      </c>
      <c r="D1507" t="s">
        <v>7309</v>
      </c>
      <c r="E1507" s="172">
        <v>0</v>
      </c>
    </row>
    <row r="1508" spans="1:5" ht="15">
      <c r="A1508" s="371" t="s">
        <v>1123</v>
      </c>
      <c r="B1508" s="368" t="s">
        <v>209</v>
      </c>
      <c r="C1508" s="368" t="s">
        <v>7310</v>
      </c>
      <c r="D1508" t="s">
        <v>7309</v>
      </c>
      <c r="E1508" s="172">
        <v>0</v>
      </c>
    </row>
    <row r="1509" spans="1:5" ht="15">
      <c r="A1509" s="371" t="s">
        <v>1123</v>
      </c>
      <c r="B1509" s="368" t="s">
        <v>209</v>
      </c>
      <c r="C1509" s="368" t="s">
        <v>7311</v>
      </c>
      <c r="D1509" t="s">
        <v>7312</v>
      </c>
      <c r="E1509" s="172">
        <v>0</v>
      </c>
    </row>
    <row r="1510" spans="1:5" ht="15">
      <c r="A1510" s="371" t="s">
        <v>1123</v>
      </c>
      <c r="B1510" s="368" t="s">
        <v>209</v>
      </c>
      <c r="C1510" s="368" t="s">
        <v>1616</v>
      </c>
      <c r="D1510" t="s">
        <v>1617</v>
      </c>
      <c r="E1510" s="172">
        <v>-15000000</v>
      </c>
    </row>
    <row r="1511" spans="1:5" ht="15">
      <c r="A1511" s="371" t="s">
        <v>1123</v>
      </c>
      <c r="B1511" s="368" t="s">
        <v>209</v>
      </c>
      <c r="C1511" s="368" t="s">
        <v>7313</v>
      </c>
      <c r="D1511" t="s">
        <v>7314</v>
      </c>
      <c r="E1511" s="172">
        <v>0</v>
      </c>
    </row>
    <row r="1512" spans="1:5" ht="15">
      <c r="A1512" s="371" t="s">
        <v>1123</v>
      </c>
      <c r="B1512" s="368" t="s">
        <v>209</v>
      </c>
      <c r="C1512" s="368" t="s">
        <v>1618</v>
      </c>
      <c r="D1512" t="s">
        <v>1619</v>
      </c>
      <c r="E1512" s="172">
        <v>-5000000</v>
      </c>
    </row>
    <row r="1513" spans="1:5" ht="15">
      <c r="A1513" s="371" t="s">
        <v>1123</v>
      </c>
      <c r="B1513" s="368" t="s">
        <v>209</v>
      </c>
      <c r="C1513" s="368" t="s">
        <v>1620</v>
      </c>
      <c r="D1513" t="s">
        <v>1597</v>
      </c>
      <c r="E1513" s="172">
        <v>-5000000</v>
      </c>
    </row>
    <row r="1514" spans="1:5" ht="15">
      <c r="A1514" s="371" t="s">
        <v>1123</v>
      </c>
      <c r="B1514" s="368" t="s">
        <v>209</v>
      </c>
      <c r="C1514" s="368" t="s">
        <v>1621</v>
      </c>
      <c r="D1514" t="s">
        <v>1622</v>
      </c>
      <c r="E1514" s="172">
        <v>-4000000</v>
      </c>
    </row>
    <row r="1515" spans="1:5" ht="15">
      <c r="A1515" s="371" t="s">
        <v>1123</v>
      </c>
      <c r="B1515" s="368" t="s">
        <v>209</v>
      </c>
      <c r="C1515" s="368" t="s">
        <v>7315</v>
      </c>
      <c r="D1515" t="s">
        <v>1597</v>
      </c>
      <c r="E1515" s="172">
        <v>0</v>
      </c>
    </row>
    <row r="1516" spans="1:5" ht="15">
      <c r="A1516" s="371" t="s">
        <v>1123</v>
      </c>
      <c r="B1516" s="368" t="s">
        <v>209</v>
      </c>
      <c r="C1516" s="368" t="s">
        <v>7316</v>
      </c>
      <c r="D1516" t="s">
        <v>7317</v>
      </c>
      <c r="E1516" s="172">
        <v>0</v>
      </c>
    </row>
    <row r="1517" spans="1:5" ht="15">
      <c r="A1517" s="371" t="s">
        <v>1123</v>
      </c>
      <c r="B1517" s="368" t="s">
        <v>209</v>
      </c>
      <c r="C1517" s="368" t="s">
        <v>7318</v>
      </c>
      <c r="D1517" t="s">
        <v>7319</v>
      </c>
      <c r="E1517" s="172">
        <v>0</v>
      </c>
    </row>
    <row r="1518" spans="1:5" ht="15">
      <c r="A1518" s="371" t="s">
        <v>1123</v>
      </c>
      <c r="B1518" s="368" t="s">
        <v>209</v>
      </c>
      <c r="C1518" s="368" t="s">
        <v>7320</v>
      </c>
      <c r="D1518" t="s">
        <v>7321</v>
      </c>
      <c r="E1518" s="172">
        <v>0</v>
      </c>
    </row>
    <row r="1519" spans="1:5" ht="15">
      <c r="A1519" s="371" t="s">
        <v>1123</v>
      </c>
      <c r="B1519" s="368" t="s">
        <v>209</v>
      </c>
      <c r="C1519" s="368" t="s">
        <v>7322</v>
      </c>
      <c r="D1519" t="s">
        <v>7323</v>
      </c>
      <c r="E1519" s="172">
        <v>0</v>
      </c>
    </row>
    <row r="1520" spans="1:5" ht="15">
      <c r="A1520" s="371" t="s">
        <v>1123</v>
      </c>
      <c r="B1520" s="368" t="s">
        <v>209</v>
      </c>
      <c r="C1520" s="368" t="s">
        <v>7324</v>
      </c>
      <c r="D1520" t="s">
        <v>7325</v>
      </c>
      <c r="E1520" s="172">
        <v>0</v>
      </c>
    </row>
    <row r="1521" spans="1:5" ht="15">
      <c r="A1521" s="371" t="s">
        <v>1123</v>
      </c>
      <c r="B1521" s="368" t="s">
        <v>209</v>
      </c>
      <c r="C1521" s="368" t="s">
        <v>7326</v>
      </c>
      <c r="D1521" t="s">
        <v>7327</v>
      </c>
      <c r="E1521" s="172">
        <v>0</v>
      </c>
    </row>
    <row r="1522" spans="1:5" ht="15">
      <c r="A1522" s="371" t="s">
        <v>1123</v>
      </c>
      <c r="B1522" s="368" t="s">
        <v>209</v>
      </c>
      <c r="C1522" s="368" t="s">
        <v>7328</v>
      </c>
      <c r="D1522" t="s">
        <v>7329</v>
      </c>
      <c r="E1522" s="172">
        <v>0</v>
      </c>
    </row>
    <row r="1523" spans="1:5" ht="15">
      <c r="A1523" s="371" t="s">
        <v>1123</v>
      </c>
      <c r="B1523" s="368" t="s">
        <v>209</v>
      </c>
      <c r="C1523" s="368" t="s">
        <v>7330</v>
      </c>
      <c r="D1523" t="s">
        <v>7331</v>
      </c>
      <c r="E1523" s="172">
        <v>0</v>
      </c>
    </row>
    <row r="1524" spans="1:5" ht="15">
      <c r="A1524" s="371" t="s">
        <v>1123</v>
      </c>
      <c r="B1524" s="368" t="s">
        <v>209</v>
      </c>
      <c r="C1524" s="368" t="s">
        <v>7332</v>
      </c>
      <c r="D1524" t="s">
        <v>7331</v>
      </c>
      <c r="E1524" s="172">
        <v>0</v>
      </c>
    </row>
    <row r="1525" spans="1:5" ht="15">
      <c r="A1525" s="371" t="s">
        <v>1123</v>
      </c>
      <c r="B1525" s="368" t="s">
        <v>209</v>
      </c>
      <c r="C1525" s="368" t="s">
        <v>7333</v>
      </c>
      <c r="D1525" t="s">
        <v>7331</v>
      </c>
      <c r="E1525" s="172">
        <v>0</v>
      </c>
    </row>
    <row r="1526" spans="1:5" ht="15">
      <c r="A1526" s="371" t="s">
        <v>1123</v>
      </c>
      <c r="B1526" s="368" t="s">
        <v>209</v>
      </c>
      <c r="C1526" s="368" t="s">
        <v>7334</v>
      </c>
      <c r="D1526" t="s">
        <v>7331</v>
      </c>
      <c r="E1526" s="172">
        <v>0</v>
      </c>
    </row>
    <row r="1527" spans="1:5" ht="15">
      <c r="A1527" s="371" t="s">
        <v>1123</v>
      </c>
      <c r="B1527" s="368" t="s">
        <v>209</v>
      </c>
      <c r="C1527" s="368" t="s">
        <v>7335</v>
      </c>
      <c r="D1527" t="s">
        <v>7336</v>
      </c>
      <c r="E1527" s="172">
        <v>0</v>
      </c>
    </row>
    <row r="1528" spans="1:5" ht="15">
      <c r="A1528" s="371" t="s">
        <v>1123</v>
      </c>
      <c r="B1528" s="368" t="s">
        <v>209</v>
      </c>
      <c r="C1528" s="368" t="s">
        <v>7337</v>
      </c>
      <c r="D1528" t="s">
        <v>7336</v>
      </c>
      <c r="E1528" s="172">
        <v>0</v>
      </c>
    </row>
    <row r="1529" spans="1:5" ht="15">
      <c r="A1529" s="371" t="s">
        <v>1123</v>
      </c>
      <c r="B1529" s="368" t="s">
        <v>209</v>
      </c>
      <c r="C1529" s="368" t="s">
        <v>7338</v>
      </c>
      <c r="D1529" t="s">
        <v>7339</v>
      </c>
      <c r="E1529" s="172">
        <v>0</v>
      </c>
    </row>
    <row r="1530" spans="1:5" ht="15">
      <c r="A1530" s="371" t="s">
        <v>1123</v>
      </c>
      <c r="B1530" s="368" t="s">
        <v>209</v>
      </c>
      <c r="C1530" s="368" t="s">
        <v>7340</v>
      </c>
      <c r="D1530" t="s">
        <v>7341</v>
      </c>
      <c r="E1530" s="172">
        <v>0</v>
      </c>
    </row>
    <row r="1531" spans="1:5" ht="15">
      <c r="A1531" s="371" t="s">
        <v>1123</v>
      </c>
      <c r="B1531" s="368" t="s">
        <v>209</v>
      </c>
      <c r="C1531" s="368" t="s">
        <v>7342</v>
      </c>
      <c r="D1531" t="s">
        <v>7343</v>
      </c>
      <c r="E1531" s="172">
        <v>0</v>
      </c>
    </row>
    <row r="1532" spans="1:5" ht="15">
      <c r="A1532" s="371" t="s">
        <v>1123</v>
      </c>
      <c r="B1532" s="368" t="s">
        <v>209</v>
      </c>
      <c r="C1532" s="368" t="s">
        <v>7344</v>
      </c>
      <c r="D1532" t="s">
        <v>7345</v>
      </c>
      <c r="E1532" s="172">
        <v>0</v>
      </c>
    </row>
    <row r="1533" spans="1:5" ht="15">
      <c r="A1533" s="371" t="s">
        <v>1123</v>
      </c>
      <c r="B1533" s="368" t="s">
        <v>209</v>
      </c>
      <c r="C1533" s="368" t="s">
        <v>7346</v>
      </c>
      <c r="D1533" t="s">
        <v>7347</v>
      </c>
      <c r="E1533" s="172">
        <v>0</v>
      </c>
    </row>
    <row r="1534" spans="1:5" ht="15">
      <c r="A1534" s="371" t="s">
        <v>1123</v>
      </c>
      <c r="B1534" s="368" t="s">
        <v>209</v>
      </c>
      <c r="C1534" s="368" t="s">
        <v>1623</v>
      </c>
      <c r="D1534" t="s">
        <v>1624</v>
      </c>
      <c r="E1534" s="172">
        <v>-8000000</v>
      </c>
    </row>
    <row r="1535" spans="1:5" ht="15">
      <c r="A1535" s="371" t="s">
        <v>1123</v>
      </c>
      <c r="B1535" s="368" t="s">
        <v>209</v>
      </c>
      <c r="C1535" s="368" t="s">
        <v>7348</v>
      </c>
      <c r="D1535" t="s">
        <v>7349</v>
      </c>
      <c r="E1535" s="172">
        <v>0</v>
      </c>
    </row>
    <row r="1536" spans="1:5" ht="15">
      <c r="A1536" s="371" t="s">
        <v>1123</v>
      </c>
      <c r="B1536" s="368" t="s">
        <v>209</v>
      </c>
      <c r="C1536" s="368" t="s">
        <v>7350</v>
      </c>
      <c r="D1536" t="s">
        <v>7351</v>
      </c>
      <c r="E1536" s="172">
        <v>0</v>
      </c>
    </row>
    <row r="1537" spans="1:5" ht="15">
      <c r="A1537" s="371" t="s">
        <v>1123</v>
      </c>
      <c r="B1537" s="368" t="s">
        <v>209</v>
      </c>
      <c r="C1537" s="368" t="s">
        <v>7352</v>
      </c>
      <c r="D1537" t="s">
        <v>7353</v>
      </c>
      <c r="E1537" s="172">
        <v>0</v>
      </c>
    </row>
    <row r="1538" spans="1:5" ht="15">
      <c r="A1538" s="371" t="s">
        <v>1123</v>
      </c>
      <c r="B1538" s="368" t="s">
        <v>209</v>
      </c>
      <c r="C1538" s="368" t="s">
        <v>1625</v>
      </c>
      <c r="D1538" t="s">
        <v>1626</v>
      </c>
      <c r="E1538" s="172">
        <v>-50000000</v>
      </c>
    </row>
    <row r="1539" spans="1:5" ht="15">
      <c r="A1539" s="371" t="s">
        <v>1123</v>
      </c>
      <c r="B1539" s="368" t="s">
        <v>209</v>
      </c>
      <c r="C1539" s="368" t="s">
        <v>1627</v>
      </c>
      <c r="D1539" t="s">
        <v>1628</v>
      </c>
      <c r="E1539" s="172">
        <v>-12000000</v>
      </c>
    </row>
    <row r="1540" spans="1:5" ht="15">
      <c r="A1540" s="371" t="s">
        <v>1123</v>
      </c>
      <c r="B1540" s="368" t="s">
        <v>209</v>
      </c>
      <c r="C1540" s="368" t="s">
        <v>1629</v>
      </c>
      <c r="D1540" t="s">
        <v>1630</v>
      </c>
      <c r="E1540" s="172">
        <v>-10000000</v>
      </c>
    </row>
    <row r="1541" spans="1:5" ht="15">
      <c r="A1541" s="371" t="s">
        <v>1123</v>
      </c>
      <c r="B1541" s="368" t="s">
        <v>209</v>
      </c>
      <c r="C1541" s="368" t="s">
        <v>7354</v>
      </c>
      <c r="D1541" t="s">
        <v>7355</v>
      </c>
      <c r="E1541" s="172">
        <v>0</v>
      </c>
    </row>
    <row r="1542" spans="1:5" ht="15">
      <c r="A1542" s="371" t="s">
        <v>1123</v>
      </c>
      <c r="B1542" s="368" t="s">
        <v>209</v>
      </c>
      <c r="C1542" s="368" t="s">
        <v>7356</v>
      </c>
      <c r="D1542" t="s">
        <v>7357</v>
      </c>
      <c r="E1542" s="172">
        <v>0</v>
      </c>
    </row>
    <row r="1543" spans="1:5" ht="15">
      <c r="A1543" s="371" t="s">
        <v>1123</v>
      </c>
      <c r="B1543" s="368" t="s">
        <v>209</v>
      </c>
      <c r="C1543" s="368" t="s">
        <v>7358</v>
      </c>
      <c r="D1543" t="s">
        <v>7359</v>
      </c>
      <c r="E1543" s="172">
        <v>0</v>
      </c>
    </row>
    <row r="1544" spans="1:5" ht="15">
      <c r="A1544" s="371" t="s">
        <v>1123</v>
      </c>
      <c r="B1544" s="368" t="s">
        <v>209</v>
      </c>
      <c r="C1544" s="368" t="s">
        <v>7360</v>
      </c>
      <c r="D1544" t="s">
        <v>7361</v>
      </c>
      <c r="E1544" s="172">
        <v>0</v>
      </c>
    </row>
    <row r="1545" spans="1:5" ht="15">
      <c r="A1545" s="371" t="s">
        <v>1123</v>
      </c>
      <c r="B1545" s="368" t="s">
        <v>209</v>
      </c>
      <c r="C1545" s="368" t="s">
        <v>7362</v>
      </c>
      <c r="D1545" t="s">
        <v>7363</v>
      </c>
      <c r="E1545" s="172">
        <v>0</v>
      </c>
    </row>
    <row r="1546" spans="1:5" ht="15">
      <c r="A1546" s="371" t="s">
        <v>1123</v>
      </c>
      <c r="B1546" s="368" t="s">
        <v>209</v>
      </c>
      <c r="C1546" s="368" t="s">
        <v>7364</v>
      </c>
      <c r="D1546" t="s">
        <v>7365</v>
      </c>
      <c r="E1546" s="172">
        <v>0</v>
      </c>
    </row>
    <row r="1547" spans="1:5" ht="15">
      <c r="A1547" s="371" t="s">
        <v>1123</v>
      </c>
      <c r="B1547" s="368" t="s">
        <v>209</v>
      </c>
      <c r="C1547" s="368" t="s">
        <v>1631</v>
      </c>
      <c r="D1547" t="s">
        <v>1630</v>
      </c>
      <c r="E1547" s="172">
        <v>-15000000</v>
      </c>
    </row>
    <row r="1548" spans="1:5" ht="15">
      <c r="A1548" s="371" t="s">
        <v>1123</v>
      </c>
      <c r="B1548" s="368" t="s">
        <v>209</v>
      </c>
      <c r="C1548" s="368" t="s">
        <v>7366</v>
      </c>
      <c r="D1548" t="s">
        <v>7367</v>
      </c>
      <c r="E1548" s="172">
        <v>0</v>
      </c>
    </row>
    <row r="1549" spans="1:5" ht="15">
      <c r="A1549" s="371" t="s">
        <v>1123</v>
      </c>
      <c r="B1549" s="368" t="s">
        <v>209</v>
      </c>
      <c r="C1549" s="368" t="s">
        <v>7368</v>
      </c>
      <c r="D1549" t="s">
        <v>7369</v>
      </c>
      <c r="E1549" s="172">
        <v>0</v>
      </c>
    </row>
    <row r="1550" spans="1:5" ht="15">
      <c r="A1550" s="371" t="s">
        <v>1123</v>
      </c>
      <c r="B1550" s="368" t="s">
        <v>209</v>
      </c>
      <c r="C1550" s="368" t="s">
        <v>7370</v>
      </c>
      <c r="D1550" t="s">
        <v>7371</v>
      </c>
      <c r="E1550" s="172">
        <v>0</v>
      </c>
    </row>
    <row r="1551" spans="1:5" ht="15">
      <c r="A1551" s="371" t="s">
        <v>1123</v>
      </c>
      <c r="B1551" s="368" t="s">
        <v>209</v>
      </c>
      <c r="C1551" s="368" t="s">
        <v>1632</v>
      </c>
      <c r="D1551" t="s">
        <v>1633</v>
      </c>
      <c r="E1551" s="172">
        <v>-26000000</v>
      </c>
    </row>
    <row r="1552" spans="1:5" ht="15">
      <c r="A1552" s="371" t="s">
        <v>1123</v>
      </c>
      <c r="B1552" s="368" t="s">
        <v>209</v>
      </c>
      <c r="C1552" s="368" t="s">
        <v>1634</v>
      </c>
      <c r="D1552" t="s">
        <v>1633</v>
      </c>
      <c r="E1552" s="172">
        <v>-25000000</v>
      </c>
    </row>
    <row r="1553" spans="1:5" ht="15">
      <c r="A1553" s="371" t="s">
        <v>1123</v>
      </c>
      <c r="B1553" s="368" t="s">
        <v>209</v>
      </c>
      <c r="C1553" s="368" t="s">
        <v>7372</v>
      </c>
      <c r="D1553" t="s">
        <v>7373</v>
      </c>
      <c r="E1553" s="172">
        <v>0</v>
      </c>
    </row>
    <row r="1554" spans="1:5" ht="15">
      <c r="A1554" s="371" t="s">
        <v>1123</v>
      </c>
      <c r="B1554" s="368" t="s">
        <v>209</v>
      </c>
      <c r="C1554" s="368" t="s">
        <v>7374</v>
      </c>
      <c r="D1554" t="s">
        <v>7375</v>
      </c>
      <c r="E1554" s="172">
        <v>0</v>
      </c>
    </row>
    <row r="1555" spans="1:5" ht="15">
      <c r="A1555" s="371" t="s">
        <v>1123</v>
      </c>
      <c r="B1555" s="368" t="s">
        <v>209</v>
      </c>
      <c r="C1555" s="368" t="s">
        <v>7376</v>
      </c>
      <c r="D1555" t="s">
        <v>7377</v>
      </c>
      <c r="E1555" s="172">
        <v>0</v>
      </c>
    </row>
    <row r="1556" spans="1:5" ht="15">
      <c r="A1556" s="371" t="s">
        <v>1123</v>
      </c>
      <c r="B1556" s="368" t="s">
        <v>209</v>
      </c>
      <c r="C1556" s="368" t="s">
        <v>7378</v>
      </c>
      <c r="D1556" t="s">
        <v>7379</v>
      </c>
      <c r="E1556" s="172">
        <v>0</v>
      </c>
    </row>
    <row r="1557" spans="1:5" ht="15">
      <c r="A1557" s="371" t="s">
        <v>1123</v>
      </c>
      <c r="B1557" s="368" t="s">
        <v>209</v>
      </c>
      <c r="C1557" s="368" t="s">
        <v>7380</v>
      </c>
      <c r="D1557" t="s">
        <v>7381</v>
      </c>
      <c r="E1557" s="172">
        <v>0</v>
      </c>
    </row>
    <row r="1558" spans="1:5" ht="15">
      <c r="A1558" s="371" t="s">
        <v>1123</v>
      </c>
      <c r="B1558" s="368" t="s">
        <v>209</v>
      </c>
      <c r="C1558" s="368" t="s">
        <v>7382</v>
      </c>
      <c r="D1558" t="s">
        <v>7383</v>
      </c>
      <c r="E1558" s="172">
        <v>0</v>
      </c>
    </row>
    <row r="1559" spans="1:5" ht="15">
      <c r="A1559" s="371" t="s">
        <v>1123</v>
      </c>
      <c r="B1559" s="368" t="s">
        <v>209</v>
      </c>
      <c r="C1559" s="368" t="s">
        <v>7384</v>
      </c>
      <c r="D1559" t="s">
        <v>7383</v>
      </c>
      <c r="E1559" s="172">
        <v>0</v>
      </c>
    </row>
    <row r="1560" spans="1:5" ht="15">
      <c r="A1560" s="371" t="s">
        <v>1123</v>
      </c>
      <c r="B1560" s="368" t="s">
        <v>209</v>
      </c>
      <c r="C1560" s="368" t="s">
        <v>7385</v>
      </c>
      <c r="D1560" t="s">
        <v>7383</v>
      </c>
      <c r="E1560" s="172">
        <v>0</v>
      </c>
    </row>
    <row r="1561" spans="1:5" ht="15">
      <c r="A1561" s="371" t="s">
        <v>1123</v>
      </c>
      <c r="B1561" s="368" t="s">
        <v>209</v>
      </c>
      <c r="C1561" s="368" t="s">
        <v>7386</v>
      </c>
      <c r="D1561" t="s">
        <v>7387</v>
      </c>
      <c r="E1561" s="172">
        <v>0</v>
      </c>
    </row>
    <row r="1562" spans="1:5" ht="15">
      <c r="A1562" s="371" t="s">
        <v>1123</v>
      </c>
      <c r="B1562" s="368" t="s">
        <v>209</v>
      </c>
      <c r="C1562" s="368" t="s">
        <v>7388</v>
      </c>
      <c r="D1562" t="s">
        <v>7389</v>
      </c>
      <c r="E1562" s="172">
        <v>0</v>
      </c>
    </row>
    <row r="1563" spans="1:5" ht="15">
      <c r="A1563" s="371" t="s">
        <v>1123</v>
      </c>
      <c r="B1563" s="368" t="s">
        <v>209</v>
      </c>
      <c r="C1563" s="368" t="s">
        <v>7390</v>
      </c>
      <c r="D1563" t="s">
        <v>7389</v>
      </c>
      <c r="E1563" s="172">
        <v>0</v>
      </c>
    </row>
    <row r="1564" spans="1:5" ht="15">
      <c r="A1564" s="371" t="s">
        <v>1123</v>
      </c>
      <c r="B1564" s="368" t="s">
        <v>209</v>
      </c>
      <c r="C1564" s="368" t="s">
        <v>7391</v>
      </c>
      <c r="D1564" t="s">
        <v>7392</v>
      </c>
      <c r="E1564" s="172">
        <v>0</v>
      </c>
    </row>
    <row r="1565" spans="1:5" ht="15">
      <c r="A1565" s="371" t="s">
        <v>1123</v>
      </c>
      <c r="B1565" s="368" t="s">
        <v>209</v>
      </c>
      <c r="C1565" s="368" t="s">
        <v>7393</v>
      </c>
      <c r="D1565" t="s">
        <v>7394</v>
      </c>
      <c r="E1565" s="172">
        <v>0</v>
      </c>
    </row>
    <row r="1566" spans="1:5" ht="15">
      <c r="A1566" s="371" t="s">
        <v>1123</v>
      </c>
      <c r="B1566" s="368" t="s">
        <v>209</v>
      </c>
      <c r="C1566" s="368" t="s">
        <v>7395</v>
      </c>
      <c r="D1566" t="s">
        <v>7396</v>
      </c>
      <c r="E1566" s="172">
        <v>0</v>
      </c>
    </row>
    <row r="1567" spans="1:5" ht="15">
      <c r="A1567" s="371" t="s">
        <v>1123</v>
      </c>
      <c r="B1567" s="368" t="s">
        <v>209</v>
      </c>
      <c r="C1567" s="368" t="s">
        <v>7397</v>
      </c>
      <c r="D1567" t="s">
        <v>7398</v>
      </c>
      <c r="E1567" s="172">
        <v>0</v>
      </c>
    </row>
    <row r="1568" spans="1:5" ht="15">
      <c r="A1568" s="371" t="s">
        <v>1123</v>
      </c>
      <c r="B1568" s="368" t="s">
        <v>209</v>
      </c>
      <c r="C1568" s="368" t="s">
        <v>7399</v>
      </c>
      <c r="D1568" t="s">
        <v>7400</v>
      </c>
      <c r="E1568" s="172">
        <v>0</v>
      </c>
    </row>
    <row r="1569" spans="1:5" ht="15">
      <c r="A1569" s="371" t="s">
        <v>1123</v>
      </c>
      <c r="B1569" s="368" t="s">
        <v>209</v>
      </c>
      <c r="C1569" s="368" t="s">
        <v>7401</v>
      </c>
      <c r="D1569" t="s">
        <v>7402</v>
      </c>
      <c r="E1569" s="172">
        <v>0</v>
      </c>
    </row>
    <row r="1570" spans="1:5" ht="15">
      <c r="A1570" s="371" t="s">
        <v>1123</v>
      </c>
      <c r="B1570" s="368" t="s">
        <v>209</v>
      </c>
      <c r="C1570" s="368" t="s">
        <v>7403</v>
      </c>
      <c r="D1570" t="s">
        <v>7404</v>
      </c>
      <c r="E1570" s="172">
        <v>0</v>
      </c>
    </row>
    <row r="1571" spans="1:5" ht="15">
      <c r="A1571" s="371" t="s">
        <v>1123</v>
      </c>
      <c r="B1571" s="368" t="s">
        <v>209</v>
      </c>
      <c r="C1571" s="368" t="s">
        <v>1635</v>
      </c>
      <c r="D1571" t="s">
        <v>1636</v>
      </c>
      <c r="E1571" s="172">
        <v>-5000000</v>
      </c>
    </row>
    <row r="1572" spans="1:5" ht="15">
      <c r="A1572" s="371" t="s">
        <v>1123</v>
      </c>
      <c r="B1572" s="368" t="s">
        <v>209</v>
      </c>
      <c r="C1572" s="368" t="s">
        <v>7405</v>
      </c>
      <c r="D1572" t="s">
        <v>7406</v>
      </c>
      <c r="E1572" s="172">
        <v>0</v>
      </c>
    </row>
    <row r="1573" spans="1:5" ht="15">
      <c r="A1573" s="371" t="s">
        <v>1123</v>
      </c>
      <c r="B1573" s="368" t="s">
        <v>209</v>
      </c>
      <c r="C1573" s="368" t="s">
        <v>7407</v>
      </c>
      <c r="D1573" t="s">
        <v>7408</v>
      </c>
      <c r="E1573" s="172">
        <v>0</v>
      </c>
    </row>
    <row r="1574" spans="1:5" ht="15">
      <c r="A1574" s="371" t="s">
        <v>1123</v>
      </c>
      <c r="B1574" s="368" t="s">
        <v>209</v>
      </c>
      <c r="C1574" s="368" t="s">
        <v>7409</v>
      </c>
      <c r="D1574" t="s">
        <v>7410</v>
      </c>
      <c r="E1574" s="172">
        <v>0</v>
      </c>
    </row>
    <row r="1575" spans="1:5" ht="15">
      <c r="A1575" s="371" t="s">
        <v>1123</v>
      </c>
      <c r="B1575" s="368" t="s">
        <v>209</v>
      </c>
      <c r="C1575" s="368" t="s">
        <v>7411</v>
      </c>
      <c r="D1575" t="s">
        <v>7412</v>
      </c>
      <c r="E1575" s="172">
        <v>0</v>
      </c>
    </row>
    <row r="1576" spans="1:5" ht="15">
      <c r="A1576" s="371" t="s">
        <v>1123</v>
      </c>
      <c r="B1576" s="368" t="s">
        <v>209</v>
      </c>
      <c r="C1576" s="368" t="s">
        <v>7413</v>
      </c>
      <c r="D1576" t="s">
        <v>7412</v>
      </c>
      <c r="E1576" s="172">
        <v>0</v>
      </c>
    </row>
    <row r="1577" spans="1:5" ht="15">
      <c r="A1577" s="371" t="s">
        <v>1123</v>
      </c>
      <c r="B1577" s="368" t="s">
        <v>209</v>
      </c>
      <c r="C1577" s="368" t="s">
        <v>7414</v>
      </c>
      <c r="D1577" t="s">
        <v>7415</v>
      </c>
      <c r="E1577" s="172">
        <v>0</v>
      </c>
    </row>
    <row r="1578" spans="1:5" ht="15">
      <c r="A1578" s="371" t="s">
        <v>1123</v>
      </c>
      <c r="B1578" s="368" t="s">
        <v>209</v>
      </c>
      <c r="C1578" s="368" t="s">
        <v>7416</v>
      </c>
      <c r="D1578" t="s">
        <v>7417</v>
      </c>
      <c r="E1578" s="172">
        <v>0</v>
      </c>
    </row>
    <row r="1579" spans="1:5" ht="15">
      <c r="A1579" s="371" t="s">
        <v>1123</v>
      </c>
      <c r="B1579" s="368" t="s">
        <v>209</v>
      </c>
      <c r="C1579" s="368" t="s">
        <v>7418</v>
      </c>
      <c r="D1579" t="s">
        <v>7419</v>
      </c>
      <c r="E1579" s="172">
        <v>0</v>
      </c>
    </row>
    <row r="1580" spans="1:5" ht="15">
      <c r="A1580" s="371" t="s">
        <v>1123</v>
      </c>
      <c r="B1580" s="368" t="s">
        <v>209</v>
      </c>
      <c r="C1580" s="368" t="s">
        <v>1637</v>
      </c>
      <c r="D1580" t="s">
        <v>1636</v>
      </c>
      <c r="E1580" s="172">
        <v>-4000000</v>
      </c>
    </row>
    <row r="1581" spans="1:5" ht="15">
      <c r="A1581" s="371" t="s">
        <v>1123</v>
      </c>
      <c r="B1581" s="368" t="s">
        <v>209</v>
      </c>
      <c r="C1581" s="368" t="s">
        <v>7420</v>
      </c>
      <c r="D1581" t="s">
        <v>7421</v>
      </c>
      <c r="E1581" s="172">
        <v>0</v>
      </c>
    </row>
    <row r="1582" spans="1:5" ht="15">
      <c r="A1582" s="371" t="s">
        <v>1123</v>
      </c>
      <c r="B1582" s="368" t="s">
        <v>209</v>
      </c>
      <c r="C1582" s="368" t="s">
        <v>7422</v>
      </c>
      <c r="D1582" t="s">
        <v>7421</v>
      </c>
      <c r="E1582" s="172">
        <v>0</v>
      </c>
    </row>
    <row r="1583" spans="1:5" ht="15">
      <c r="A1583" s="371" t="s">
        <v>1123</v>
      </c>
      <c r="B1583" s="368" t="s">
        <v>209</v>
      </c>
      <c r="C1583" s="368" t="s">
        <v>7423</v>
      </c>
      <c r="D1583" t="s">
        <v>7421</v>
      </c>
      <c r="E1583" s="172">
        <v>0</v>
      </c>
    </row>
    <row r="1584" spans="1:5" ht="15">
      <c r="A1584" s="371" t="s">
        <v>1123</v>
      </c>
      <c r="B1584" s="368" t="s">
        <v>209</v>
      </c>
      <c r="C1584" s="368" t="s">
        <v>7424</v>
      </c>
      <c r="D1584" t="s">
        <v>7421</v>
      </c>
      <c r="E1584" s="172">
        <v>0</v>
      </c>
    </row>
    <row r="1585" spans="1:5" ht="15">
      <c r="A1585" s="371" t="s">
        <v>1123</v>
      </c>
      <c r="B1585" s="368" t="s">
        <v>209</v>
      </c>
      <c r="C1585" s="368" t="s">
        <v>7425</v>
      </c>
      <c r="D1585" t="s">
        <v>7426</v>
      </c>
      <c r="E1585" s="172">
        <v>0</v>
      </c>
    </row>
    <row r="1586" spans="1:5" ht="15">
      <c r="A1586" s="371" t="s">
        <v>1123</v>
      </c>
      <c r="B1586" s="368" t="s">
        <v>209</v>
      </c>
      <c r="C1586" s="368" t="s">
        <v>7427</v>
      </c>
      <c r="D1586" t="s">
        <v>7426</v>
      </c>
      <c r="E1586" s="172">
        <v>0</v>
      </c>
    </row>
    <row r="1587" spans="1:5" ht="15">
      <c r="A1587" s="371" t="s">
        <v>1123</v>
      </c>
      <c r="B1587" s="368" t="s">
        <v>209</v>
      </c>
      <c r="C1587" s="368" t="s">
        <v>7428</v>
      </c>
      <c r="D1587" t="s">
        <v>7426</v>
      </c>
      <c r="E1587" s="172">
        <v>0</v>
      </c>
    </row>
    <row r="1588" spans="1:5" ht="15">
      <c r="A1588" s="371" t="s">
        <v>1123</v>
      </c>
      <c r="B1588" s="368" t="s">
        <v>209</v>
      </c>
      <c r="C1588" s="368" t="s">
        <v>7429</v>
      </c>
      <c r="D1588" t="s">
        <v>7426</v>
      </c>
      <c r="E1588" s="172">
        <v>0</v>
      </c>
    </row>
    <row r="1589" spans="1:5" ht="15">
      <c r="A1589" s="371" t="s">
        <v>1123</v>
      </c>
      <c r="B1589" s="368" t="s">
        <v>209</v>
      </c>
      <c r="C1589" s="368" t="s">
        <v>7430</v>
      </c>
      <c r="D1589" t="s">
        <v>7426</v>
      </c>
      <c r="E1589" s="172">
        <v>0</v>
      </c>
    </row>
    <row r="1590" spans="1:5" ht="15">
      <c r="A1590" s="371" t="s">
        <v>1123</v>
      </c>
      <c r="B1590" s="368" t="s">
        <v>209</v>
      </c>
      <c r="C1590" s="368" t="s">
        <v>7431</v>
      </c>
      <c r="D1590" t="s">
        <v>7432</v>
      </c>
      <c r="E1590" s="172">
        <v>0</v>
      </c>
    </row>
    <row r="1591" spans="1:5" ht="15">
      <c r="A1591" s="371" t="s">
        <v>1123</v>
      </c>
      <c r="B1591" s="368" t="s">
        <v>209</v>
      </c>
      <c r="C1591" s="368" t="s">
        <v>7433</v>
      </c>
      <c r="D1591" t="s">
        <v>7432</v>
      </c>
      <c r="E1591" s="172">
        <v>0</v>
      </c>
    </row>
    <row r="1592" spans="1:5" ht="15">
      <c r="A1592" s="371" t="s">
        <v>1123</v>
      </c>
      <c r="B1592" s="368" t="s">
        <v>209</v>
      </c>
      <c r="C1592" s="368" t="s">
        <v>7434</v>
      </c>
      <c r="D1592" t="s">
        <v>7432</v>
      </c>
      <c r="E1592" s="172">
        <v>0</v>
      </c>
    </row>
    <row r="1593" spans="1:5" ht="15">
      <c r="A1593" s="371" t="s">
        <v>1123</v>
      </c>
      <c r="B1593" s="368" t="s">
        <v>209</v>
      </c>
      <c r="C1593" s="368" t="s">
        <v>7435</v>
      </c>
      <c r="D1593" t="s">
        <v>7432</v>
      </c>
      <c r="E1593" s="172">
        <v>0</v>
      </c>
    </row>
    <row r="1594" spans="1:5" ht="15">
      <c r="A1594" s="371" t="s">
        <v>1123</v>
      </c>
      <c r="B1594" s="368" t="s">
        <v>209</v>
      </c>
      <c r="C1594" s="368" t="s">
        <v>7436</v>
      </c>
      <c r="D1594" t="s">
        <v>7437</v>
      </c>
      <c r="E1594" s="172">
        <v>0</v>
      </c>
    </row>
    <row r="1595" spans="1:5" ht="15">
      <c r="A1595" s="371" t="s">
        <v>1123</v>
      </c>
      <c r="B1595" s="368" t="s">
        <v>209</v>
      </c>
      <c r="C1595" s="368" t="s">
        <v>1638</v>
      </c>
      <c r="D1595" t="s">
        <v>1639</v>
      </c>
      <c r="E1595" s="172">
        <v>-27000000</v>
      </c>
    </row>
    <row r="1596" spans="1:5" ht="15">
      <c r="A1596" s="371" t="s">
        <v>1123</v>
      </c>
      <c r="B1596" s="368" t="s">
        <v>209</v>
      </c>
      <c r="C1596" s="368" t="s">
        <v>1640</v>
      </c>
      <c r="D1596" t="s">
        <v>1639</v>
      </c>
      <c r="E1596" s="172">
        <v>-11000000</v>
      </c>
    </row>
    <row r="1597" spans="1:5" ht="15">
      <c r="A1597" s="371" t="s">
        <v>1123</v>
      </c>
      <c r="B1597" s="368" t="s">
        <v>209</v>
      </c>
      <c r="C1597" s="368" t="s">
        <v>7438</v>
      </c>
      <c r="D1597" t="s">
        <v>7439</v>
      </c>
      <c r="E1597" s="172">
        <v>0</v>
      </c>
    </row>
    <row r="1598" spans="1:5" ht="15">
      <c r="A1598" s="371" t="s">
        <v>1123</v>
      </c>
      <c r="B1598" s="368" t="s">
        <v>209</v>
      </c>
      <c r="C1598" s="368" t="s">
        <v>7440</v>
      </c>
      <c r="D1598" t="s">
        <v>7439</v>
      </c>
      <c r="E1598" s="172">
        <v>0</v>
      </c>
    </row>
    <row r="1599" spans="1:5" ht="15">
      <c r="A1599" s="371" t="s">
        <v>1123</v>
      </c>
      <c r="B1599" s="368" t="s">
        <v>209</v>
      </c>
      <c r="C1599" s="368" t="s">
        <v>7441</v>
      </c>
      <c r="D1599" t="s">
        <v>7439</v>
      </c>
      <c r="E1599" s="172">
        <v>0</v>
      </c>
    </row>
    <row r="1600" spans="1:5" ht="15">
      <c r="A1600" s="371" t="s">
        <v>1123</v>
      </c>
      <c r="B1600" s="368" t="s">
        <v>209</v>
      </c>
      <c r="C1600" s="368" t="s">
        <v>7442</v>
      </c>
      <c r="D1600" t="s">
        <v>7439</v>
      </c>
      <c r="E1600" s="172">
        <v>0</v>
      </c>
    </row>
    <row r="1601" spans="1:5" ht="15">
      <c r="A1601" s="371" t="s">
        <v>1123</v>
      </c>
      <c r="B1601" s="368" t="s">
        <v>209</v>
      </c>
      <c r="C1601" s="368" t="s">
        <v>7443</v>
      </c>
      <c r="D1601" t="s">
        <v>7444</v>
      </c>
      <c r="E1601" s="172">
        <v>0</v>
      </c>
    </row>
    <row r="1602" spans="1:5" ht="15">
      <c r="A1602" s="371" t="s">
        <v>1123</v>
      </c>
      <c r="B1602" s="368" t="s">
        <v>209</v>
      </c>
      <c r="C1602" s="368" t="s">
        <v>7445</v>
      </c>
      <c r="D1602" t="s">
        <v>7446</v>
      </c>
      <c r="E1602" s="172">
        <v>0</v>
      </c>
    </row>
    <row r="1603" spans="1:5" ht="15">
      <c r="A1603" s="371" t="s">
        <v>1123</v>
      </c>
      <c r="B1603" s="368" t="s">
        <v>209</v>
      </c>
      <c r="C1603" s="368" t="s">
        <v>7447</v>
      </c>
      <c r="D1603" t="s">
        <v>7446</v>
      </c>
      <c r="E1603" s="172">
        <v>0</v>
      </c>
    </row>
    <row r="1604" spans="1:5" ht="15">
      <c r="A1604" s="371" t="s">
        <v>1123</v>
      </c>
      <c r="B1604" s="368" t="s">
        <v>209</v>
      </c>
      <c r="C1604" s="368" t="s">
        <v>7448</v>
      </c>
      <c r="D1604" t="s">
        <v>7446</v>
      </c>
      <c r="E1604" s="172">
        <v>0</v>
      </c>
    </row>
    <row r="1605" spans="1:5" ht="15">
      <c r="A1605" s="371" t="s">
        <v>1123</v>
      </c>
      <c r="B1605" s="368" t="s">
        <v>209</v>
      </c>
      <c r="C1605" s="368" t="s">
        <v>7449</v>
      </c>
      <c r="D1605" t="s">
        <v>7446</v>
      </c>
      <c r="E1605" s="172">
        <v>0</v>
      </c>
    </row>
    <row r="1606" spans="1:5" ht="15">
      <c r="A1606" s="371" t="s">
        <v>1123</v>
      </c>
      <c r="B1606" s="368" t="s">
        <v>209</v>
      </c>
      <c r="C1606" s="368" t="s">
        <v>1641</v>
      </c>
      <c r="D1606" t="s">
        <v>1642</v>
      </c>
      <c r="E1606" s="172">
        <v>-15000000</v>
      </c>
    </row>
    <row r="1607" spans="1:5" ht="15">
      <c r="A1607" s="371" t="s">
        <v>1123</v>
      </c>
      <c r="B1607" s="368" t="s">
        <v>209</v>
      </c>
      <c r="C1607" s="368" t="s">
        <v>1643</v>
      </c>
      <c r="D1607" t="s">
        <v>1644</v>
      </c>
      <c r="E1607" s="172">
        <v>-30000000</v>
      </c>
    </row>
    <row r="1608" spans="1:5" ht="15">
      <c r="A1608" s="371" t="s">
        <v>1123</v>
      </c>
      <c r="B1608" s="368" t="s">
        <v>209</v>
      </c>
      <c r="C1608" s="368" t="s">
        <v>7450</v>
      </c>
      <c r="D1608" t="s">
        <v>7451</v>
      </c>
      <c r="E1608" s="172">
        <v>0</v>
      </c>
    </row>
    <row r="1609" spans="1:5" ht="15">
      <c r="A1609" s="371" t="s">
        <v>1123</v>
      </c>
      <c r="B1609" s="368" t="s">
        <v>209</v>
      </c>
      <c r="C1609" s="368" t="s">
        <v>1645</v>
      </c>
      <c r="D1609" t="s">
        <v>1646</v>
      </c>
      <c r="E1609" s="172">
        <v>-2000000</v>
      </c>
    </row>
    <row r="1610" spans="1:5" ht="15">
      <c r="A1610" s="371" t="s">
        <v>1123</v>
      </c>
      <c r="B1610" s="368" t="s">
        <v>209</v>
      </c>
      <c r="C1610" s="368" t="s">
        <v>1647</v>
      </c>
      <c r="D1610" t="s">
        <v>1648</v>
      </c>
      <c r="E1610" s="172">
        <v>-2000000</v>
      </c>
    </row>
    <row r="1611" spans="1:5" ht="15">
      <c r="A1611" s="371" t="s">
        <v>1123</v>
      </c>
      <c r="B1611" s="368" t="s">
        <v>209</v>
      </c>
      <c r="C1611" s="368" t="s">
        <v>1649</v>
      </c>
      <c r="D1611" t="s">
        <v>1650</v>
      </c>
      <c r="E1611" s="172">
        <v>-20000000</v>
      </c>
    </row>
    <row r="1612" spans="1:5" ht="15">
      <c r="A1612" s="371" t="s">
        <v>1123</v>
      </c>
      <c r="B1612" s="368" t="s">
        <v>209</v>
      </c>
      <c r="C1612" s="368" t="s">
        <v>1651</v>
      </c>
      <c r="D1612" t="s">
        <v>1650</v>
      </c>
      <c r="E1612" s="172">
        <v>-16000000</v>
      </c>
    </row>
    <row r="1613" spans="1:5" ht="15">
      <c r="A1613" s="371" t="s">
        <v>1123</v>
      </c>
      <c r="B1613" s="368" t="s">
        <v>209</v>
      </c>
      <c r="C1613" s="368" t="s">
        <v>1652</v>
      </c>
      <c r="D1613" t="s">
        <v>1650</v>
      </c>
      <c r="E1613" s="172">
        <v>-12000000</v>
      </c>
    </row>
    <row r="1614" spans="1:5" ht="15">
      <c r="A1614" s="371" t="s">
        <v>1123</v>
      </c>
      <c r="B1614" s="368" t="s">
        <v>209</v>
      </c>
      <c r="C1614" s="368" t="s">
        <v>7452</v>
      </c>
      <c r="D1614" t="s">
        <v>7453</v>
      </c>
      <c r="E1614" s="172">
        <v>0</v>
      </c>
    </row>
    <row r="1615" spans="1:5" ht="15">
      <c r="A1615" s="371" t="s">
        <v>1123</v>
      </c>
      <c r="B1615" s="368" t="s">
        <v>209</v>
      </c>
      <c r="C1615" s="368" t="s">
        <v>7454</v>
      </c>
      <c r="D1615" t="s">
        <v>7455</v>
      </c>
      <c r="E1615" s="172">
        <v>0</v>
      </c>
    </row>
    <row r="1616" spans="1:5" ht="15">
      <c r="A1616" s="371" t="s">
        <v>1123</v>
      </c>
      <c r="B1616" s="368" t="s">
        <v>209</v>
      </c>
      <c r="C1616" s="368" t="s">
        <v>7456</v>
      </c>
      <c r="D1616" t="s">
        <v>7457</v>
      </c>
      <c r="E1616" s="172">
        <v>0</v>
      </c>
    </row>
    <row r="1617" spans="1:5" ht="15">
      <c r="A1617" s="371" t="s">
        <v>1123</v>
      </c>
      <c r="B1617" s="368" t="s">
        <v>209</v>
      </c>
      <c r="C1617" s="368" t="s">
        <v>1653</v>
      </c>
      <c r="D1617" t="s">
        <v>1654</v>
      </c>
      <c r="E1617" s="172">
        <v>-100000000</v>
      </c>
    </row>
    <row r="1618" spans="1:5" ht="15">
      <c r="A1618" s="371" t="s">
        <v>1123</v>
      </c>
      <c r="B1618" s="368" t="s">
        <v>209</v>
      </c>
      <c r="C1618" s="368" t="s">
        <v>7458</v>
      </c>
      <c r="D1618" t="s">
        <v>7459</v>
      </c>
      <c r="E1618" s="172">
        <v>0</v>
      </c>
    </row>
    <row r="1619" spans="1:5" ht="15">
      <c r="A1619" s="371" t="s">
        <v>1123</v>
      </c>
      <c r="B1619" s="368" t="s">
        <v>209</v>
      </c>
      <c r="C1619" s="368" t="s">
        <v>7460</v>
      </c>
      <c r="D1619" t="s">
        <v>7461</v>
      </c>
      <c r="E1619" s="172">
        <v>0</v>
      </c>
    </row>
    <row r="1620" spans="1:5" ht="15">
      <c r="A1620" s="371" t="s">
        <v>1123</v>
      </c>
      <c r="B1620" s="368" t="s">
        <v>209</v>
      </c>
      <c r="C1620" s="368" t="s">
        <v>7462</v>
      </c>
      <c r="D1620" t="s">
        <v>7463</v>
      </c>
      <c r="E1620" s="172">
        <v>0</v>
      </c>
    </row>
    <row r="1621" spans="1:5" ht="15">
      <c r="A1621" s="369" t="s">
        <v>1123</v>
      </c>
      <c r="B1621" s="368" t="s">
        <v>209</v>
      </c>
      <c r="C1621" s="368" t="s">
        <v>1655</v>
      </c>
      <c r="D1621" t="s">
        <v>1646</v>
      </c>
      <c r="E1621" s="172">
        <v>-5000000</v>
      </c>
    </row>
    <row r="1622" spans="1:5" ht="15">
      <c r="A1622" s="371" t="s">
        <v>7464</v>
      </c>
      <c r="B1622" s="368" t="s">
        <v>209</v>
      </c>
      <c r="C1622" s="368" t="s">
        <v>7465</v>
      </c>
      <c r="D1622" t="s">
        <v>7466</v>
      </c>
      <c r="E1622" s="172">
        <v>0</v>
      </c>
    </row>
    <row r="1623" spans="1:5" ht="15">
      <c r="A1623" s="371" t="s">
        <v>7464</v>
      </c>
      <c r="B1623" s="368" t="s">
        <v>209</v>
      </c>
      <c r="C1623" s="368" t="s">
        <v>7467</v>
      </c>
      <c r="D1623" t="s">
        <v>7468</v>
      </c>
      <c r="E1623" s="172">
        <v>0</v>
      </c>
    </row>
    <row r="1624" spans="1:5" ht="15">
      <c r="A1624" s="371" t="s">
        <v>7464</v>
      </c>
      <c r="B1624" s="368" t="s">
        <v>209</v>
      </c>
      <c r="C1624" s="368" t="s">
        <v>7469</v>
      </c>
      <c r="D1624" t="s">
        <v>7470</v>
      </c>
      <c r="E1624" s="172">
        <v>0</v>
      </c>
    </row>
    <row r="1625" spans="1:5" ht="15">
      <c r="A1625" s="369" t="s">
        <v>7464</v>
      </c>
      <c r="B1625" s="368" t="s">
        <v>209</v>
      </c>
      <c r="C1625" s="368" t="s">
        <v>7471</v>
      </c>
      <c r="D1625" t="s">
        <v>7472</v>
      </c>
      <c r="E1625" s="172">
        <v>0</v>
      </c>
    </row>
    <row r="1626" spans="1:5" ht="15">
      <c r="A1626" s="371" t="s">
        <v>7473</v>
      </c>
      <c r="B1626" s="368" t="s">
        <v>209</v>
      </c>
      <c r="C1626" s="368" t="s">
        <v>7474</v>
      </c>
      <c r="D1626" t="s">
        <v>7475</v>
      </c>
      <c r="E1626" s="172">
        <v>0</v>
      </c>
    </row>
    <row r="1627" spans="1:5" ht="15">
      <c r="A1627" s="371" t="s">
        <v>7473</v>
      </c>
      <c r="B1627" s="368" t="s">
        <v>209</v>
      </c>
      <c r="C1627" s="368" t="s">
        <v>7476</v>
      </c>
      <c r="D1627" t="s">
        <v>7477</v>
      </c>
      <c r="E1627" s="172">
        <v>0</v>
      </c>
    </row>
    <row r="1628" spans="1:5" ht="15">
      <c r="A1628" s="371" t="s">
        <v>7473</v>
      </c>
      <c r="B1628" s="368" t="s">
        <v>209</v>
      </c>
      <c r="C1628" s="368" t="s">
        <v>7478</v>
      </c>
      <c r="D1628" t="s">
        <v>7479</v>
      </c>
      <c r="E1628" s="172">
        <v>0</v>
      </c>
    </row>
    <row r="1629" spans="1:5" ht="15">
      <c r="A1629" s="371" t="s">
        <v>7473</v>
      </c>
      <c r="B1629" s="368" t="s">
        <v>209</v>
      </c>
      <c r="C1629" s="368" t="s">
        <v>7480</v>
      </c>
      <c r="D1629" t="s">
        <v>7481</v>
      </c>
      <c r="E1629" s="172">
        <v>0</v>
      </c>
    </row>
    <row r="1630" spans="1:5" ht="15">
      <c r="A1630" s="371" t="s">
        <v>7473</v>
      </c>
      <c r="B1630" s="368" t="s">
        <v>209</v>
      </c>
      <c r="C1630" s="368" t="s">
        <v>7482</v>
      </c>
      <c r="D1630" t="s">
        <v>7483</v>
      </c>
      <c r="E1630" s="172">
        <v>0</v>
      </c>
    </row>
    <row r="1631" spans="1:5" ht="15">
      <c r="A1631" s="369" t="s">
        <v>7473</v>
      </c>
      <c r="B1631" s="368" t="s">
        <v>209</v>
      </c>
      <c r="C1631" s="368" t="s">
        <v>7484</v>
      </c>
      <c r="D1631" t="s">
        <v>7485</v>
      </c>
      <c r="E1631" s="172">
        <v>0</v>
      </c>
    </row>
    <row r="1632" spans="1:5" ht="15">
      <c r="A1632" s="371" t="s">
        <v>7486</v>
      </c>
      <c r="B1632" s="368" t="s">
        <v>209</v>
      </c>
      <c r="C1632" s="368" t="s">
        <v>7487</v>
      </c>
      <c r="D1632" t="s">
        <v>7488</v>
      </c>
      <c r="E1632" s="172">
        <v>0</v>
      </c>
    </row>
    <row r="1633" spans="1:5" ht="15">
      <c r="A1633" s="369" t="s">
        <v>7486</v>
      </c>
      <c r="B1633" s="368" t="s">
        <v>209</v>
      </c>
      <c r="C1633" s="368" t="s">
        <v>7489</v>
      </c>
      <c r="D1633" t="s">
        <v>7490</v>
      </c>
      <c r="E1633" s="172">
        <v>0</v>
      </c>
    </row>
    <row r="1634" spans="1:5" ht="15">
      <c r="A1634" s="369" t="s">
        <v>7491</v>
      </c>
      <c r="B1634" s="368" t="s">
        <v>209</v>
      </c>
      <c r="C1634" s="368" t="s">
        <v>7492</v>
      </c>
      <c r="D1634" t="s">
        <v>7493</v>
      </c>
      <c r="E1634" s="172">
        <v>0</v>
      </c>
    </row>
    <row r="1635" spans="1:5" ht="15">
      <c r="A1635" s="371" t="s">
        <v>7494</v>
      </c>
      <c r="B1635" s="368" t="s">
        <v>209</v>
      </c>
      <c r="C1635" s="368" t="s">
        <v>7027</v>
      </c>
      <c r="D1635" t="s">
        <v>7028</v>
      </c>
      <c r="E1635" s="172">
        <v>0</v>
      </c>
    </row>
    <row r="1636" spans="1:5" ht="15">
      <c r="A1636" s="369" t="s">
        <v>7494</v>
      </c>
      <c r="B1636" s="368" t="s">
        <v>209</v>
      </c>
      <c r="C1636" s="368" t="s">
        <v>7046</v>
      </c>
      <c r="D1636" t="s">
        <v>7045</v>
      </c>
      <c r="E1636" s="172">
        <v>0</v>
      </c>
    </row>
    <row r="1637" spans="1:5" ht="15">
      <c r="A1637" s="371" t="s">
        <v>1124</v>
      </c>
      <c r="B1637" s="368" t="s">
        <v>209</v>
      </c>
      <c r="C1637" s="368" t="s">
        <v>7495</v>
      </c>
      <c r="D1637" t="s">
        <v>7496</v>
      </c>
      <c r="E1637" s="172">
        <v>0</v>
      </c>
    </row>
    <row r="1638" spans="1:5" ht="15">
      <c r="A1638" s="371" t="s">
        <v>1124</v>
      </c>
      <c r="B1638" s="368" t="s">
        <v>209</v>
      </c>
      <c r="C1638" s="368" t="s">
        <v>7497</v>
      </c>
      <c r="D1638" t="s">
        <v>6497</v>
      </c>
      <c r="E1638" s="172">
        <v>0</v>
      </c>
    </row>
    <row r="1639" spans="1:5" ht="15">
      <c r="A1639" s="371" t="s">
        <v>1124</v>
      </c>
      <c r="B1639" s="368" t="s">
        <v>209</v>
      </c>
      <c r="C1639" s="368" t="s">
        <v>7498</v>
      </c>
      <c r="D1639" t="s">
        <v>7499</v>
      </c>
      <c r="E1639" s="172">
        <v>0</v>
      </c>
    </row>
    <row r="1640" spans="1:5" ht="15">
      <c r="A1640" s="371" t="s">
        <v>1124</v>
      </c>
      <c r="B1640" s="368" t="s">
        <v>209</v>
      </c>
      <c r="C1640" s="368" t="s">
        <v>1656</v>
      </c>
      <c r="D1640" t="s">
        <v>1657</v>
      </c>
      <c r="E1640" s="172">
        <v>-21971.95</v>
      </c>
    </row>
    <row r="1641" spans="1:5" ht="15">
      <c r="A1641" s="371" t="s">
        <v>1124</v>
      </c>
      <c r="B1641" s="368" t="s">
        <v>209</v>
      </c>
      <c r="C1641" s="368" t="s">
        <v>2510</v>
      </c>
      <c r="D1641" t="s">
        <v>2493</v>
      </c>
      <c r="E1641" s="172">
        <v>-58153.77</v>
      </c>
    </row>
    <row r="1642" spans="1:5" ht="15">
      <c r="A1642" s="369" t="s">
        <v>1124</v>
      </c>
      <c r="B1642" s="368" t="s">
        <v>209</v>
      </c>
      <c r="C1642" s="368" t="s">
        <v>7500</v>
      </c>
      <c r="D1642" t="s">
        <v>7501</v>
      </c>
      <c r="E1642" s="172">
        <v>0</v>
      </c>
    </row>
    <row r="1643" spans="1:5" ht="15">
      <c r="A1643" s="371" t="s">
        <v>1125</v>
      </c>
      <c r="B1643" s="368" t="s">
        <v>209</v>
      </c>
      <c r="C1643" s="368" t="s">
        <v>2511</v>
      </c>
      <c r="D1643" t="s">
        <v>2512</v>
      </c>
      <c r="E1643" s="172">
        <v>0</v>
      </c>
    </row>
    <row r="1644" spans="1:5" ht="15">
      <c r="A1644" s="371" t="s">
        <v>1125</v>
      </c>
      <c r="B1644" s="368" t="s">
        <v>209</v>
      </c>
      <c r="C1644" s="368" t="s">
        <v>7502</v>
      </c>
      <c r="D1644" t="s">
        <v>7503</v>
      </c>
      <c r="E1644" s="172">
        <v>0</v>
      </c>
    </row>
    <row r="1645" spans="1:5" ht="15">
      <c r="A1645" s="371" t="s">
        <v>1125</v>
      </c>
      <c r="B1645" s="368" t="s">
        <v>209</v>
      </c>
      <c r="C1645" s="368" t="s">
        <v>3387</v>
      </c>
      <c r="D1645" t="s">
        <v>3388</v>
      </c>
      <c r="E1645" s="172">
        <v>0</v>
      </c>
    </row>
    <row r="1646" spans="1:5" ht="15">
      <c r="A1646" s="371" t="s">
        <v>1125</v>
      </c>
      <c r="B1646" s="368" t="s">
        <v>209</v>
      </c>
      <c r="C1646" s="368" t="s">
        <v>7504</v>
      </c>
      <c r="D1646" t="s">
        <v>7505</v>
      </c>
      <c r="E1646" s="172">
        <v>0</v>
      </c>
    </row>
    <row r="1647" spans="1:5" ht="15">
      <c r="A1647" s="371" t="s">
        <v>1125</v>
      </c>
      <c r="B1647" s="368" t="s">
        <v>209</v>
      </c>
      <c r="C1647" s="368" t="s">
        <v>7506</v>
      </c>
      <c r="D1647" t="s">
        <v>1406</v>
      </c>
      <c r="E1647" s="172">
        <v>0</v>
      </c>
    </row>
    <row r="1648" spans="1:5" ht="15">
      <c r="A1648" s="371" t="s">
        <v>1125</v>
      </c>
      <c r="B1648" s="368" t="s">
        <v>209</v>
      </c>
      <c r="C1648" s="368" t="s">
        <v>7507</v>
      </c>
      <c r="D1648" t="s">
        <v>7266</v>
      </c>
      <c r="E1648" s="172">
        <v>0</v>
      </c>
    </row>
    <row r="1649" spans="1:5" ht="15">
      <c r="A1649" s="371" t="s">
        <v>1125</v>
      </c>
      <c r="B1649" s="368" t="s">
        <v>209</v>
      </c>
      <c r="C1649" s="368" t="s">
        <v>7508</v>
      </c>
      <c r="D1649" t="s">
        <v>1607</v>
      </c>
      <c r="E1649" s="172">
        <v>0</v>
      </c>
    </row>
    <row r="1650" spans="1:5" ht="15">
      <c r="A1650" s="371" t="s">
        <v>1125</v>
      </c>
      <c r="B1650" s="368" t="s">
        <v>209</v>
      </c>
      <c r="C1650" s="368" t="s">
        <v>7509</v>
      </c>
      <c r="D1650" t="s">
        <v>7279</v>
      </c>
      <c r="E1650" s="172">
        <v>0</v>
      </c>
    </row>
    <row r="1651" spans="1:5" ht="15">
      <c r="A1651" s="371" t="s">
        <v>1125</v>
      </c>
      <c r="B1651" s="368" t="s">
        <v>209</v>
      </c>
      <c r="C1651" s="368" t="s">
        <v>7510</v>
      </c>
      <c r="D1651" t="s">
        <v>6289</v>
      </c>
      <c r="E1651" s="172">
        <v>0</v>
      </c>
    </row>
    <row r="1652" spans="1:5" ht="15">
      <c r="A1652" s="371" t="s">
        <v>1125</v>
      </c>
      <c r="B1652" s="368" t="s">
        <v>209</v>
      </c>
      <c r="C1652" s="368" t="s">
        <v>7511</v>
      </c>
      <c r="D1652" t="s">
        <v>7453</v>
      </c>
      <c r="E1652" s="172">
        <v>0</v>
      </c>
    </row>
    <row r="1653" spans="1:5" ht="15">
      <c r="A1653" s="371" t="s">
        <v>1125</v>
      </c>
      <c r="B1653" s="368" t="s">
        <v>209</v>
      </c>
      <c r="C1653" s="368" t="s">
        <v>7512</v>
      </c>
      <c r="D1653" t="s">
        <v>7513</v>
      </c>
      <c r="E1653" s="172">
        <v>0</v>
      </c>
    </row>
    <row r="1654" spans="1:5" ht="15">
      <c r="A1654" s="371" t="s">
        <v>1125</v>
      </c>
      <c r="B1654" s="368" t="s">
        <v>209</v>
      </c>
      <c r="C1654" s="368" t="s">
        <v>7514</v>
      </c>
      <c r="D1654" t="s">
        <v>7459</v>
      </c>
      <c r="E1654" s="172">
        <v>0</v>
      </c>
    </row>
    <row r="1655" spans="1:5" ht="15">
      <c r="A1655" s="371" t="s">
        <v>1125</v>
      </c>
      <c r="B1655" s="368" t="s">
        <v>209</v>
      </c>
      <c r="C1655" s="368" t="s">
        <v>7515</v>
      </c>
      <c r="D1655" t="s">
        <v>7461</v>
      </c>
      <c r="E1655" s="172">
        <v>0</v>
      </c>
    </row>
    <row r="1656" spans="1:5" ht="15">
      <c r="A1656" s="371" t="s">
        <v>1125</v>
      </c>
      <c r="B1656" s="368" t="s">
        <v>209</v>
      </c>
      <c r="C1656" s="368" t="s">
        <v>7516</v>
      </c>
      <c r="D1656" t="s">
        <v>7463</v>
      </c>
      <c r="E1656" s="172">
        <v>0</v>
      </c>
    </row>
    <row r="1657" spans="1:5" ht="15">
      <c r="A1657" s="371" t="s">
        <v>1125</v>
      </c>
      <c r="B1657" s="368" t="s">
        <v>209</v>
      </c>
      <c r="C1657" s="368" t="s">
        <v>7517</v>
      </c>
      <c r="D1657" t="s">
        <v>6291</v>
      </c>
      <c r="E1657" s="172">
        <v>0</v>
      </c>
    </row>
    <row r="1658" spans="1:5" ht="15">
      <c r="A1658" s="371" t="s">
        <v>1125</v>
      </c>
      <c r="B1658" s="368" t="s">
        <v>209</v>
      </c>
      <c r="C1658" s="368" t="s">
        <v>7518</v>
      </c>
      <c r="D1658" t="s">
        <v>6501</v>
      </c>
      <c r="E1658" s="172">
        <v>0</v>
      </c>
    </row>
    <row r="1659" spans="1:5" ht="15">
      <c r="A1659" s="371" t="s">
        <v>1125</v>
      </c>
      <c r="B1659" s="368" t="s">
        <v>209</v>
      </c>
      <c r="C1659" s="368" t="s">
        <v>1658</v>
      </c>
      <c r="D1659" t="s">
        <v>1473</v>
      </c>
      <c r="E1659" s="172">
        <v>484800</v>
      </c>
    </row>
    <row r="1660" spans="1:5" ht="15">
      <c r="A1660" s="371" t="s">
        <v>1125</v>
      </c>
      <c r="B1660" s="368" t="s">
        <v>209</v>
      </c>
      <c r="C1660" s="368" t="s">
        <v>7519</v>
      </c>
      <c r="D1660" t="s">
        <v>6507</v>
      </c>
      <c r="E1660" s="172">
        <v>0</v>
      </c>
    </row>
    <row r="1661" spans="1:5" ht="15">
      <c r="A1661" s="371" t="s">
        <v>1125</v>
      </c>
      <c r="B1661" s="368" t="s">
        <v>209</v>
      </c>
      <c r="C1661" s="368" t="s">
        <v>7520</v>
      </c>
      <c r="D1661" t="s">
        <v>6509</v>
      </c>
      <c r="E1661" s="172">
        <v>0</v>
      </c>
    </row>
    <row r="1662" spans="1:5" ht="15">
      <c r="A1662" s="371" t="s">
        <v>1125</v>
      </c>
      <c r="B1662" s="368" t="s">
        <v>209</v>
      </c>
      <c r="C1662" s="368" t="s">
        <v>7521</v>
      </c>
      <c r="D1662" t="s">
        <v>1475</v>
      </c>
      <c r="E1662" s="172">
        <v>0</v>
      </c>
    </row>
    <row r="1663" spans="1:5" ht="15">
      <c r="A1663" s="371" t="s">
        <v>1125</v>
      </c>
      <c r="B1663" s="368" t="s">
        <v>209</v>
      </c>
      <c r="C1663" s="368" t="s">
        <v>1659</v>
      </c>
      <c r="D1663" t="s">
        <v>1477</v>
      </c>
      <c r="E1663" s="172">
        <v>471305.42</v>
      </c>
    </row>
    <row r="1664" spans="1:5" ht="15">
      <c r="A1664" s="371" t="s">
        <v>1125</v>
      </c>
      <c r="B1664" s="368" t="s">
        <v>209</v>
      </c>
      <c r="C1664" s="368" t="s">
        <v>1660</v>
      </c>
      <c r="D1664" t="s">
        <v>1479</v>
      </c>
      <c r="E1664" s="172">
        <v>735000</v>
      </c>
    </row>
    <row r="1665" spans="1:5" ht="15">
      <c r="A1665" s="371" t="s">
        <v>1125</v>
      </c>
      <c r="B1665" s="368" t="s">
        <v>209</v>
      </c>
      <c r="C1665" s="368" t="s">
        <v>1661</v>
      </c>
      <c r="D1665" t="s">
        <v>1481</v>
      </c>
      <c r="E1665" s="172">
        <v>820886.25</v>
      </c>
    </row>
    <row r="1666" spans="1:5" ht="15">
      <c r="A1666" s="371" t="s">
        <v>1125</v>
      </c>
      <c r="B1666" s="368" t="s">
        <v>209</v>
      </c>
      <c r="C1666" s="368" t="s">
        <v>1662</v>
      </c>
      <c r="D1666" t="s">
        <v>1483</v>
      </c>
      <c r="E1666" s="172">
        <v>17817.36</v>
      </c>
    </row>
    <row r="1667" spans="1:5" ht="15">
      <c r="A1667" s="371" t="s">
        <v>1125</v>
      </c>
      <c r="B1667" s="368" t="s">
        <v>209</v>
      </c>
      <c r="C1667" s="368" t="s">
        <v>1663</v>
      </c>
      <c r="D1667" t="s">
        <v>1485</v>
      </c>
      <c r="E1667" s="172">
        <v>568750.29</v>
      </c>
    </row>
    <row r="1668" spans="1:5" ht="15">
      <c r="A1668" s="371" t="s">
        <v>1125</v>
      </c>
      <c r="B1668" s="368" t="s">
        <v>209</v>
      </c>
      <c r="C1668" s="368" t="s">
        <v>1664</v>
      </c>
      <c r="D1668" t="s">
        <v>1487</v>
      </c>
      <c r="E1668" s="172">
        <v>316749.93</v>
      </c>
    </row>
    <row r="1669" spans="1:5" ht="15">
      <c r="A1669" s="371" t="s">
        <v>1125</v>
      </c>
      <c r="B1669" s="368" t="s">
        <v>209</v>
      </c>
      <c r="C1669" s="368" t="s">
        <v>1665</v>
      </c>
      <c r="D1669" t="s">
        <v>1489</v>
      </c>
      <c r="E1669" s="172">
        <v>1308949.74</v>
      </c>
    </row>
    <row r="1670" spans="1:5" ht="15">
      <c r="A1670" s="371" t="s">
        <v>1125</v>
      </c>
      <c r="B1670" s="368" t="s">
        <v>209</v>
      </c>
      <c r="C1670" s="368" t="s">
        <v>1666</v>
      </c>
      <c r="D1670" t="s">
        <v>1491</v>
      </c>
      <c r="E1670" s="172">
        <v>936104.08</v>
      </c>
    </row>
    <row r="1671" spans="1:5" ht="15">
      <c r="A1671" s="371" t="s">
        <v>1125</v>
      </c>
      <c r="B1671" s="368" t="s">
        <v>209</v>
      </c>
      <c r="C1671" s="368" t="s">
        <v>1667</v>
      </c>
      <c r="D1671" t="s">
        <v>1493</v>
      </c>
      <c r="E1671" s="172">
        <v>4957152.62</v>
      </c>
    </row>
    <row r="1672" spans="1:5" ht="15">
      <c r="A1672" s="371" t="s">
        <v>1125</v>
      </c>
      <c r="B1672" s="368" t="s">
        <v>209</v>
      </c>
      <c r="C1672" s="368" t="s">
        <v>1668</v>
      </c>
      <c r="D1672" t="s">
        <v>1495</v>
      </c>
      <c r="E1672" s="172">
        <v>471200</v>
      </c>
    </row>
    <row r="1673" spans="1:5" ht="15">
      <c r="A1673" s="371" t="s">
        <v>1125</v>
      </c>
      <c r="B1673" s="368" t="s">
        <v>209</v>
      </c>
      <c r="C1673" s="368" t="s">
        <v>2513</v>
      </c>
      <c r="D1673" t="s">
        <v>2493</v>
      </c>
      <c r="E1673" s="172">
        <v>215599.88</v>
      </c>
    </row>
    <row r="1674" spans="1:5" ht="15">
      <c r="A1674" s="371" t="s">
        <v>1125</v>
      </c>
      <c r="B1674" s="368" t="s">
        <v>209</v>
      </c>
      <c r="C1674" s="368" t="s">
        <v>2514</v>
      </c>
      <c r="D1674" t="s">
        <v>2495</v>
      </c>
      <c r="E1674" s="172">
        <v>888299.88</v>
      </c>
    </row>
    <row r="1675" spans="1:5" ht="15">
      <c r="A1675" s="371" t="s">
        <v>1125</v>
      </c>
      <c r="B1675" s="368" t="s">
        <v>209</v>
      </c>
      <c r="C1675" s="368" t="s">
        <v>3389</v>
      </c>
      <c r="D1675" t="s">
        <v>3376</v>
      </c>
      <c r="E1675" s="172">
        <v>758677.62</v>
      </c>
    </row>
    <row r="1676" spans="1:5" ht="15">
      <c r="A1676" s="369" t="s">
        <v>1125</v>
      </c>
      <c r="B1676" s="368" t="s">
        <v>209</v>
      </c>
      <c r="C1676" s="368" t="s">
        <v>7522</v>
      </c>
      <c r="D1676" t="s">
        <v>6511</v>
      </c>
      <c r="E1676" s="172">
        <v>233750</v>
      </c>
    </row>
    <row r="1677" spans="1:5" ht="15">
      <c r="A1677" s="371" t="s">
        <v>1126</v>
      </c>
      <c r="B1677" s="368" t="s">
        <v>209</v>
      </c>
      <c r="C1677" s="368" t="s">
        <v>2669</v>
      </c>
      <c r="D1677" t="s">
        <v>2670</v>
      </c>
      <c r="E1677" s="172">
        <v>-10242774.920000002</v>
      </c>
    </row>
    <row r="1678" spans="1:5" ht="15">
      <c r="A1678" s="371" t="s">
        <v>1126</v>
      </c>
      <c r="B1678" s="368" t="s">
        <v>209</v>
      </c>
      <c r="C1678" s="368" t="s">
        <v>2671</v>
      </c>
      <c r="D1678" t="s">
        <v>2672</v>
      </c>
      <c r="E1678" s="172">
        <v>-312068.49</v>
      </c>
    </row>
    <row r="1679" spans="1:5" ht="15">
      <c r="A1679" s="371" t="s">
        <v>1126</v>
      </c>
      <c r="B1679" s="368" t="s">
        <v>209</v>
      </c>
      <c r="C1679" s="368" t="s">
        <v>7523</v>
      </c>
      <c r="D1679" t="s">
        <v>7524</v>
      </c>
      <c r="E1679" s="172">
        <v>0</v>
      </c>
    </row>
    <row r="1680" spans="1:5" ht="15">
      <c r="A1680" s="371" t="s">
        <v>1126</v>
      </c>
      <c r="B1680" s="368" t="s">
        <v>209</v>
      </c>
      <c r="C1680" s="368" t="s">
        <v>7525</v>
      </c>
      <c r="D1680" t="s">
        <v>2672</v>
      </c>
      <c r="E1680" s="172">
        <v>0</v>
      </c>
    </row>
    <row r="1681" spans="1:5" ht="15">
      <c r="A1681" s="371" t="s">
        <v>1126</v>
      </c>
      <c r="B1681" s="368" t="s">
        <v>209</v>
      </c>
      <c r="C1681" s="368" t="s">
        <v>2673</v>
      </c>
      <c r="D1681" t="s">
        <v>2674</v>
      </c>
      <c r="E1681" s="172">
        <v>-1509006.8</v>
      </c>
    </row>
    <row r="1682" spans="1:5" ht="15">
      <c r="A1682" s="371" t="s">
        <v>1126</v>
      </c>
      <c r="B1682" s="368" t="s">
        <v>209</v>
      </c>
      <c r="C1682" s="368" t="s">
        <v>2675</v>
      </c>
      <c r="D1682" t="s">
        <v>2676</v>
      </c>
      <c r="E1682" s="172">
        <v>-9400681.0600000005</v>
      </c>
    </row>
    <row r="1683" spans="1:5" ht="15">
      <c r="A1683" s="371" t="s">
        <v>1126</v>
      </c>
      <c r="B1683" s="368" t="s">
        <v>209</v>
      </c>
      <c r="C1683" s="368" t="s">
        <v>2677</v>
      </c>
      <c r="D1683" t="s">
        <v>2678</v>
      </c>
      <c r="E1683" s="172">
        <v>0</v>
      </c>
    </row>
    <row r="1684" spans="1:5" ht="15">
      <c r="A1684" s="371" t="s">
        <v>1126</v>
      </c>
      <c r="B1684" s="368" t="s">
        <v>209</v>
      </c>
      <c r="C1684" s="368" t="s">
        <v>2679</v>
      </c>
      <c r="D1684" t="s">
        <v>2680</v>
      </c>
      <c r="E1684" s="172">
        <v>-6402975.96</v>
      </c>
    </row>
    <row r="1685" spans="1:5" ht="15">
      <c r="A1685" s="369" t="s">
        <v>1126</v>
      </c>
      <c r="B1685" s="368" t="s">
        <v>209</v>
      </c>
      <c r="C1685" s="368" t="s">
        <v>2681</v>
      </c>
      <c r="D1685" t="s">
        <v>2682</v>
      </c>
      <c r="E1685" s="172">
        <v>-4015182.4</v>
      </c>
    </row>
    <row r="1686" spans="1:5" ht="15">
      <c r="A1686" s="371" t="s">
        <v>1127</v>
      </c>
      <c r="B1686" s="368" t="s">
        <v>7526</v>
      </c>
      <c r="C1686" s="368" t="s">
        <v>7527</v>
      </c>
      <c r="D1686" t="s">
        <v>7528</v>
      </c>
      <c r="E1686" s="172">
        <v>0</v>
      </c>
    </row>
    <row r="1687" spans="1:5" ht="15">
      <c r="A1687" s="371" t="s">
        <v>1127</v>
      </c>
      <c r="B1687" s="368" t="s">
        <v>7529</v>
      </c>
      <c r="C1687" s="368" t="s">
        <v>7530</v>
      </c>
      <c r="D1687" t="s">
        <v>7531</v>
      </c>
      <c r="E1687" s="172">
        <v>0</v>
      </c>
    </row>
    <row r="1688" spans="1:5" ht="15">
      <c r="A1688" s="371" t="s">
        <v>1127</v>
      </c>
      <c r="B1688" s="368" t="s">
        <v>3445</v>
      </c>
      <c r="C1688" s="368" t="s">
        <v>3447</v>
      </c>
      <c r="D1688" t="s">
        <v>3448</v>
      </c>
      <c r="E1688" s="172">
        <v>0</v>
      </c>
    </row>
    <row r="1689" spans="1:5" ht="15">
      <c r="A1689" s="371" t="s">
        <v>1127</v>
      </c>
      <c r="B1689" s="368" t="s">
        <v>2006</v>
      </c>
      <c r="C1689" s="368" t="s">
        <v>2683</v>
      </c>
      <c r="D1689" t="s">
        <v>2684</v>
      </c>
      <c r="E1689" s="172">
        <v>-34080085</v>
      </c>
    </row>
    <row r="1690" spans="1:5" ht="15">
      <c r="A1690" s="371" t="s">
        <v>1127</v>
      </c>
      <c r="B1690" s="368" t="s">
        <v>7532</v>
      </c>
      <c r="C1690" s="368" t="s">
        <v>7533</v>
      </c>
      <c r="D1690" t="s">
        <v>7534</v>
      </c>
      <c r="E1690" s="172">
        <v>0</v>
      </c>
    </row>
    <row r="1691" spans="1:5" ht="15">
      <c r="A1691" s="371" t="s">
        <v>1127</v>
      </c>
      <c r="B1691" s="368" t="s">
        <v>7535</v>
      </c>
      <c r="C1691" s="368" t="s">
        <v>7536</v>
      </c>
      <c r="D1691" t="s">
        <v>7537</v>
      </c>
      <c r="E1691" s="172">
        <v>0</v>
      </c>
    </row>
    <row r="1692" spans="1:5" ht="15">
      <c r="A1692" s="371" t="s">
        <v>1127</v>
      </c>
      <c r="B1692" s="368" t="s">
        <v>7538</v>
      </c>
      <c r="C1692" s="368" t="s">
        <v>7539</v>
      </c>
      <c r="D1692" t="s">
        <v>7540</v>
      </c>
      <c r="E1692" s="172">
        <v>0</v>
      </c>
    </row>
    <row r="1693" spans="1:5" ht="15">
      <c r="A1693" s="369" t="s">
        <v>1127</v>
      </c>
      <c r="B1693" s="368" t="s">
        <v>2008</v>
      </c>
      <c r="C1693" s="368" t="s">
        <v>2685</v>
      </c>
      <c r="D1693" t="s">
        <v>2686</v>
      </c>
      <c r="E1693" s="172">
        <v>-3260460</v>
      </c>
    </row>
    <row r="1694" spans="1:5" ht="15">
      <c r="A1694" s="369" t="s">
        <v>7541</v>
      </c>
      <c r="B1694" s="368" t="s">
        <v>7542</v>
      </c>
      <c r="C1694" s="368" t="s">
        <v>7543</v>
      </c>
      <c r="D1694" t="s">
        <v>7544</v>
      </c>
      <c r="E1694" s="172">
        <v>0</v>
      </c>
    </row>
    <row r="1695" spans="1:5" ht="15">
      <c r="A1695" s="369" t="s">
        <v>7545</v>
      </c>
      <c r="B1695" s="368" t="s">
        <v>7546</v>
      </c>
      <c r="C1695" s="368" t="s">
        <v>7547</v>
      </c>
      <c r="D1695" t="s">
        <v>7548</v>
      </c>
      <c r="E1695" s="172">
        <v>0</v>
      </c>
    </row>
    <row r="1696" spans="1:5" ht="15">
      <c r="A1696" s="371" t="s">
        <v>1128</v>
      </c>
      <c r="B1696" s="368" t="s">
        <v>7549</v>
      </c>
      <c r="C1696" s="368" t="s">
        <v>1936</v>
      </c>
      <c r="D1696" t="s">
        <v>1937</v>
      </c>
      <c r="E1696" s="172">
        <v>0</v>
      </c>
    </row>
    <row r="1697" spans="1:5" ht="15">
      <c r="A1697" s="371" t="s">
        <v>1128</v>
      </c>
      <c r="B1697" s="368" t="s">
        <v>7550</v>
      </c>
      <c r="C1697" s="368" t="s">
        <v>7551</v>
      </c>
      <c r="D1697" t="s">
        <v>7552</v>
      </c>
      <c r="E1697" s="172">
        <v>0</v>
      </c>
    </row>
    <row r="1698" spans="1:5" ht="15">
      <c r="A1698" s="371" t="s">
        <v>1128</v>
      </c>
      <c r="B1698" s="368" t="s">
        <v>7553</v>
      </c>
      <c r="C1698" s="368" t="s">
        <v>7554</v>
      </c>
      <c r="D1698" t="s">
        <v>7555</v>
      </c>
      <c r="E1698" s="172">
        <v>2.9103830456733704E-11</v>
      </c>
    </row>
    <row r="1699" spans="1:5" ht="15">
      <c r="A1699" s="371" t="s">
        <v>1128</v>
      </c>
      <c r="B1699" s="368" t="s">
        <v>7556</v>
      </c>
      <c r="C1699" s="368" t="s">
        <v>7557</v>
      </c>
      <c r="D1699" t="s">
        <v>7558</v>
      </c>
      <c r="E1699" s="172">
        <v>7.2759576141834259E-12</v>
      </c>
    </row>
    <row r="1700" spans="1:5" ht="15">
      <c r="A1700" s="371" t="s">
        <v>1128</v>
      </c>
      <c r="B1700" s="368" t="s">
        <v>7559</v>
      </c>
      <c r="C1700" s="368" t="s">
        <v>7560</v>
      </c>
      <c r="D1700" t="s">
        <v>7561</v>
      </c>
      <c r="E1700" s="172">
        <v>0</v>
      </c>
    </row>
    <row r="1701" spans="1:5" ht="15">
      <c r="A1701" s="371" t="s">
        <v>1128</v>
      </c>
      <c r="B1701" s="368" t="s">
        <v>3445</v>
      </c>
      <c r="C1701" s="368" t="s">
        <v>3447</v>
      </c>
      <c r="D1701" t="s">
        <v>3448</v>
      </c>
      <c r="E1701" s="172">
        <v>281527.27999999997</v>
      </c>
    </row>
    <row r="1702" spans="1:5" ht="15">
      <c r="A1702" s="371" t="s">
        <v>1128</v>
      </c>
      <c r="B1702" s="368" t="s">
        <v>2640</v>
      </c>
      <c r="C1702" s="368" t="s">
        <v>2687</v>
      </c>
      <c r="D1702" t="s">
        <v>2688</v>
      </c>
      <c r="E1702" s="172">
        <v>287222</v>
      </c>
    </row>
    <row r="1703" spans="1:5" ht="15">
      <c r="A1703" s="369" t="s">
        <v>1128</v>
      </c>
      <c r="B1703" s="368" t="s">
        <v>7562</v>
      </c>
      <c r="C1703" s="368" t="s">
        <v>7563</v>
      </c>
      <c r="D1703" t="s">
        <v>7564</v>
      </c>
      <c r="E1703" s="172">
        <v>0</v>
      </c>
    </row>
    <row r="1704" spans="1:5" ht="15">
      <c r="A1704" s="371" t="s">
        <v>1129</v>
      </c>
      <c r="B1704" s="368" t="s">
        <v>7565</v>
      </c>
      <c r="C1704" s="368" t="s">
        <v>7566</v>
      </c>
      <c r="D1704" t="s">
        <v>7567</v>
      </c>
      <c r="E1704" s="172">
        <v>0</v>
      </c>
    </row>
    <row r="1705" spans="1:5" ht="15">
      <c r="A1705" s="371" t="s">
        <v>1129</v>
      </c>
      <c r="B1705" s="368" t="s">
        <v>7568</v>
      </c>
      <c r="C1705" s="368" t="s">
        <v>7569</v>
      </c>
      <c r="D1705" t="s">
        <v>7570</v>
      </c>
      <c r="E1705" s="172">
        <v>0</v>
      </c>
    </row>
    <row r="1706" spans="1:5" ht="15">
      <c r="A1706" s="371" t="s">
        <v>1129</v>
      </c>
      <c r="B1706" s="368" t="s">
        <v>7571</v>
      </c>
      <c r="C1706" s="368" t="s">
        <v>7572</v>
      </c>
      <c r="D1706" t="s">
        <v>7573</v>
      </c>
      <c r="E1706" s="172">
        <v>0</v>
      </c>
    </row>
    <row r="1707" spans="1:5" ht="15">
      <c r="A1707" s="371" t="s">
        <v>1129</v>
      </c>
      <c r="B1707" s="368" t="s">
        <v>7574</v>
      </c>
      <c r="C1707" s="368" t="s">
        <v>7575</v>
      </c>
      <c r="D1707" t="s">
        <v>7576</v>
      </c>
      <c r="E1707" s="172">
        <v>0</v>
      </c>
    </row>
    <row r="1708" spans="1:5" ht="15">
      <c r="A1708" s="371" t="s">
        <v>1129</v>
      </c>
      <c r="B1708" s="368" t="s">
        <v>7577</v>
      </c>
      <c r="C1708" s="368" t="s">
        <v>7578</v>
      </c>
      <c r="D1708" t="s">
        <v>7579</v>
      </c>
      <c r="E1708" s="172">
        <v>2.9103830456733704E-11</v>
      </c>
    </row>
    <row r="1709" spans="1:5" ht="15">
      <c r="A1709" s="371" t="s">
        <v>1129</v>
      </c>
      <c r="B1709" s="368" t="s">
        <v>7580</v>
      </c>
      <c r="C1709" s="368" t="s">
        <v>7581</v>
      </c>
      <c r="D1709" t="s">
        <v>7582</v>
      </c>
      <c r="E1709" s="172">
        <v>0</v>
      </c>
    </row>
    <row r="1710" spans="1:5" ht="15">
      <c r="A1710" s="371" t="s">
        <v>1129</v>
      </c>
      <c r="B1710" s="368" t="s">
        <v>2010</v>
      </c>
      <c r="C1710" s="368" t="s">
        <v>2689</v>
      </c>
      <c r="D1710" t="s">
        <v>2690</v>
      </c>
      <c r="E1710" s="172">
        <v>-62957885</v>
      </c>
    </row>
    <row r="1711" spans="1:5" ht="15">
      <c r="A1711" s="369" t="s">
        <v>1129</v>
      </c>
      <c r="B1711" s="368" t="s">
        <v>2012</v>
      </c>
      <c r="C1711" s="368" t="s">
        <v>2691</v>
      </c>
      <c r="D1711" t="s">
        <v>2692</v>
      </c>
      <c r="E1711" s="172">
        <v>4286381</v>
      </c>
    </row>
    <row r="1712" spans="1:5" ht="15">
      <c r="A1712" s="371" t="s">
        <v>7583</v>
      </c>
      <c r="B1712" s="368" t="s">
        <v>3445</v>
      </c>
      <c r="C1712" s="368" t="s">
        <v>3447</v>
      </c>
      <c r="D1712" t="s">
        <v>3448</v>
      </c>
      <c r="E1712" s="172">
        <v>0</v>
      </c>
    </row>
    <row r="1713" spans="1:5" ht="15">
      <c r="A1713" s="369" t="s">
        <v>7583</v>
      </c>
      <c r="B1713" s="368" t="s">
        <v>7584</v>
      </c>
      <c r="C1713" s="368" t="s">
        <v>7585</v>
      </c>
      <c r="D1713" t="s">
        <v>7586</v>
      </c>
      <c r="E1713" s="172">
        <v>0</v>
      </c>
    </row>
    <row r="1714" spans="1:5" ht="15">
      <c r="A1714" s="371" t="s">
        <v>1130</v>
      </c>
      <c r="B1714" s="368" t="s">
        <v>2014</v>
      </c>
      <c r="C1714" s="368" t="s">
        <v>2693</v>
      </c>
      <c r="D1714" t="s">
        <v>2694</v>
      </c>
      <c r="E1714" s="172">
        <v>-1611042.4399999995</v>
      </c>
    </row>
    <row r="1715" spans="1:5" ht="15">
      <c r="A1715" s="371" t="s">
        <v>1130</v>
      </c>
      <c r="B1715" s="368" t="s">
        <v>2016</v>
      </c>
      <c r="C1715" s="368" t="s">
        <v>2695</v>
      </c>
      <c r="D1715" t="s">
        <v>2696</v>
      </c>
      <c r="E1715" s="172">
        <v>-2616154.6399999997</v>
      </c>
    </row>
    <row r="1716" spans="1:5" ht="15">
      <c r="A1716" s="371" t="s">
        <v>1130</v>
      </c>
      <c r="B1716" s="368" t="s">
        <v>2018</v>
      </c>
      <c r="C1716" s="368" t="s">
        <v>2697</v>
      </c>
      <c r="D1716" t="s">
        <v>2698</v>
      </c>
      <c r="E1716" s="172">
        <v>-10519218.23</v>
      </c>
    </row>
    <row r="1717" spans="1:5" ht="15">
      <c r="A1717" s="371" t="s">
        <v>1130</v>
      </c>
      <c r="B1717" s="368" t="s">
        <v>2020</v>
      </c>
      <c r="C1717" s="368" t="s">
        <v>2699</v>
      </c>
      <c r="D1717" t="s">
        <v>2700</v>
      </c>
      <c r="E1717" s="172">
        <v>-3625567.05</v>
      </c>
    </row>
    <row r="1718" spans="1:5" ht="15">
      <c r="A1718" s="371" t="s">
        <v>1130</v>
      </c>
      <c r="B1718" s="368" t="s">
        <v>7587</v>
      </c>
      <c r="C1718" s="368" t="s">
        <v>7588</v>
      </c>
      <c r="D1718" t="s">
        <v>7589</v>
      </c>
      <c r="E1718" s="172">
        <v>0</v>
      </c>
    </row>
    <row r="1719" spans="1:5" ht="15">
      <c r="A1719" s="371" t="s">
        <v>1130</v>
      </c>
      <c r="B1719" s="368" t="s">
        <v>2022</v>
      </c>
      <c r="C1719" s="368" t="s">
        <v>2701</v>
      </c>
      <c r="D1719" t="s">
        <v>2702</v>
      </c>
      <c r="E1719" s="172">
        <v>-1891267.77</v>
      </c>
    </row>
    <row r="1720" spans="1:5" ht="15">
      <c r="A1720" s="371" t="s">
        <v>1130</v>
      </c>
      <c r="B1720" s="368" t="s">
        <v>2024</v>
      </c>
      <c r="C1720" s="368" t="s">
        <v>2703</v>
      </c>
      <c r="D1720" t="s">
        <v>2704</v>
      </c>
      <c r="E1720" s="172">
        <v>-3581879.76</v>
      </c>
    </row>
    <row r="1721" spans="1:5" ht="15">
      <c r="A1721" s="371" t="s">
        <v>1130</v>
      </c>
      <c r="B1721" s="368" t="s">
        <v>2026</v>
      </c>
      <c r="C1721" s="368" t="s">
        <v>2705</v>
      </c>
      <c r="D1721" t="s">
        <v>2706</v>
      </c>
      <c r="E1721" s="172">
        <v>-6899401.5</v>
      </c>
    </row>
    <row r="1722" spans="1:5" ht="15">
      <c r="A1722" s="371" t="s">
        <v>1130</v>
      </c>
      <c r="B1722" s="368" t="s">
        <v>2028</v>
      </c>
      <c r="C1722" s="368" t="s">
        <v>2707</v>
      </c>
      <c r="D1722" t="s">
        <v>2708</v>
      </c>
      <c r="E1722" s="172">
        <v>-19702.939999999999</v>
      </c>
    </row>
    <row r="1723" spans="1:5" ht="15">
      <c r="A1723" s="371" t="s">
        <v>1130</v>
      </c>
      <c r="B1723" s="368" t="s">
        <v>2030</v>
      </c>
      <c r="C1723" s="368" t="s">
        <v>2709</v>
      </c>
      <c r="D1723" t="s">
        <v>2710</v>
      </c>
      <c r="E1723" s="172">
        <v>-558558.61</v>
      </c>
    </row>
    <row r="1724" spans="1:5" ht="15">
      <c r="A1724" s="371" t="s">
        <v>1130</v>
      </c>
      <c r="B1724" s="368" t="s">
        <v>2031</v>
      </c>
      <c r="C1724" s="368" t="s">
        <v>2711</v>
      </c>
      <c r="D1724" t="s">
        <v>2712</v>
      </c>
      <c r="E1724" s="172">
        <v>-363357</v>
      </c>
    </row>
    <row r="1725" spans="1:5" ht="15">
      <c r="A1725" s="371" t="s">
        <v>1130</v>
      </c>
      <c r="B1725" s="368" t="s">
        <v>2033</v>
      </c>
      <c r="C1725" s="368" t="s">
        <v>2713</v>
      </c>
      <c r="D1725" t="s">
        <v>2714</v>
      </c>
      <c r="E1725" s="172">
        <v>-4086599.95</v>
      </c>
    </row>
    <row r="1726" spans="1:5" ht="15">
      <c r="A1726" s="371" t="s">
        <v>1130</v>
      </c>
      <c r="B1726" s="368" t="s">
        <v>2035</v>
      </c>
      <c r="C1726" s="368" t="s">
        <v>2715</v>
      </c>
      <c r="D1726" t="s">
        <v>2716</v>
      </c>
      <c r="E1726" s="172">
        <v>-643910.14</v>
      </c>
    </row>
    <row r="1727" spans="1:5" ht="15">
      <c r="A1727" s="369" t="s">
        <v>1130</v>
      </c>
      <c r="B1727" s="368" t="s">
        <v>2037</v>
      </c>
      <c r="C1727" s="368" t="s">
        <v>2717</v>
      </c>
      <c r="D1727" t="s">
        <v>2718</v>
      </c>
      <c r="E1727" s="172">
        <v>-105385</v>
      </c>
    </row>
    <row r="1728" spans="1:5" ht="15">
      <c r="A1728" s="369" t="s">
        <v>7590</v>
      </c>
      <c r="B1728" s="368" t="s">
        <v>209</v>
      </c>
      <c r="C1728" s="368" t="s">
        <v>7591</v>
      </c>
      <c r="D1728" t="s">
        <v>7592</v>
      </c>
      <c r="E1728" s="172">
        <v>-1879732.2200000007</v>
      </c>
    </row>
    <row r="1729" spans="1:5" ht="15">
      <c r="A1729" s="371" t="s">
        <v>889</v>
      </c>
      <c r="B1729" s="368" t="s">
        <v>2039</v>
      </c>
      <c r="C1729" s="368" t="s">
        <v>2719</v>
      </c>
      <c r="D1729" t="s">
        <v>2720</v>
      </c>
      <c r="E1729" s="172">
        <v>-425977.24</v>
      </c>
    </row>
    <row r="1730" spans="1:5" ht="15">
      <c r="A1730" s="371" t="s">
        <v>889</v>
      </c>
      <c r="B1730" s="368" t="s">
        <v>2041</v>
      </c>
      <c r="C1730" s="368" t="s">
        <v>2721</v>
      </c>
      <c r="D1730" t="s">
        <v>2722</v>
      </c>
      <c r="E1730" s="172">
        <v>-3756427.45</v>
      </c>
    </row>
    <row r="1731" spans="1:5" ht="15">
      <c r="A1731" s="371" t="s">
        <v>889</v>
      </c>
      <c r="B1731" s="368" t="s">
        <v>2043</v>
      </c>
      <c r="C1731" s="368" t="s">
        <v>2723</v>
      </c>
      <c r="D1731" t="s">
        <v>2724</v>
      </c>
      <c r="E1731" s="172">
        <v>-151219.51999999999</v>
      </c>
    </row>
    <row r="1732" spans="1:5" ht="15">
      <c r="A1732" s="371" t="s">
        <v>889</v>
      </c>
      <c r="B1732" s="368" t="s">
        <v>2045</v>
      </c>
      <c r="C1732" s="368" t="s">
        <v>2725</v>
      </c>
      <c r="D1732" t="s">
        <v>2726</v>
      </c>
      <c r="E1732" s="172">
        <v>-13090443.32</v>
      </c>
    </row>
    <row r="1733" spans="1:5" ht="15">
      <c r="A1733" s="371" t="s">
        <v>889</v>
      </c>
      <c r="B1733" s="368" t="s">
        <v>2047</v>
      </c>
      <c r="C1733" s="368" t="s">
        <v>2727</v>
      </c>
      <c r="D1733" t="s">
        <v>2728</v>
      </c>
      <c r="E1733" s="172">
        <v>-1306624.2</v>
      </c>
    </row>
    <row r="1734" spans="1:5" ht="15">
      <c r="A1734" s="371" t="s">
        <v>889</v>
      </c>
      <c r="B1734" s="368" t="s">
        <v>3449</v>
      </c>
      <c r="C1734" s="368" t="s">
        <v>3451</v>
      </c>
      <c r="D1734" t="s">
        <v>3452</v>
      </c>
      <c r="E1734" s="172">
        <v>-5087934</v>
      </c>
    </row>
    <row r="1735" spans="1:5" ht="15">
      <c r="A1735" s="371" t="s">
        <v>889</v>
      </c>
      <c r="B1735" s="368" t="s">
        <v>2049</v>
      </c>
      <c r="C1735" s="368" t="s">
        <v>2729</v>
      </c>
      <c r="D1735" t="s">
        <v>2730</v>
      </c>
      <c r="E1735" s="172">
        <v>-1857347.47</v>
      </c>
    </row>
    <row r="1736" spans="1:5" ht="15">
      <c r="A1736" s="371" t="s">
        <v>889</v>
      </c>
      <c r="B1736" s="368" t="s">
        <v>3453</v>
      </c>
      <c r="C1736" s="368" t="s">
        <v>3455</v>
      </c>
      <c r="D1736" t="s">
        <v>3456</v>
      </c>
      <c r="E1736" s="172">
        <v>-3118170.53</v>
      </c>
    </row>
    <row r="1737" spans="1:5" ht="15">
      <c r="A1737" s="371" t="s">
        <v>889</v>
      </c>
      <c r="B1737" s="368" t="s">
        <v>2051</v>
      </c>
      <c r="C1737" s="368" t="s">
        <v>2731</v>
      </c>
      <c r="D1737" t="s">
        <v>2732</v>
      </c>
      <c r="E1737" s="172">
        <v>-3426748.86</v>
      </c>
    </row>
    <row r="1738" spans="1:5" ht="15">
      <c r="A1738" s="371" t="s">
        <v>889</v>
      </c>
      <c r="B1738" s="368" t="s">
        <v>2053</v>
      </c>
      <c r="C1738" s="368" t="s">
        <v>2733</v>
      </c>
      <c r="D1738" t="s">
        <v>2734</v>
      </c>
      <c r="E1738" s="172">
        <v>-11450174.050000001</v>
      </c>
    </row>
    <row r="1739" spans="1:5" ht="15">
      <c r="A1739" s="371" t="s">
        <v>889</v>
      </c>
      <c r="B1739" s="368" t="s">
        <v>2055</v>
      </c>
      <c r="C1739" s="368" t="s">
        <v>2735</v>
      </c>
      <c r="D1739" t="s">
        <v>2736</v>
      </c>
      <c r="E1739" s="172">
        <v>-4579418.99</v>
      </c>
    </row>
    <row r="1740" spans="1:5" ht="15">
      <c r="A1740" s="371" t="s">
        <v>889</v>
      </c>
      <c r="B1740" s="368" t="s">
        <v>2057</v>
      </c>
      <c r="C1740" s="368" t="s">
        <v>2737</v>
      </c>
      <c r="D1740" t="s">
        <v>2738</v>
      </c>
      <c r="E1740" s="172">
        <v>-530962.11</v>
      </c>
    </row>
    <row r="1741" spans="1:5" ht="15">
      <c r="A1741" s="371" t="s">
        <v>889</v>
      </c>
      <c r="B1741" s="368" t="s">
        <v>2059</v>
      </c>
      <c r="C1741" s="368" t="s">
        <v>2739</v>
      </c>
      <c r="D1741" t="s">
        <v>2740</v>
      </c>
      <c r="E1741" s="172">
        <v>-219602.87</v>
      </c>
    </row>
    <row r="1742" spans="1:5" ht="15">
      <c r="A1742" s="371" t="s">
        <v>889</v>
      </c>
      <c r="B1742" s="368" t="s">
        <v>2061</v>
      </c>
      <c r="C1742" s="368" t="s">
        <v>2741</v>
      </c>
      <c r="D1742" t="s">
        <v>2742</v>
      </c>
      <c r="E1742" s="172">
        <v>-4554515.5199999996</v>
      </c>
    </row>
    <row r="1743" spans="1:5" ht="15">
      <c r="A1743" s="371" t="s">
        <v>889</v>
      </c>
      <c r="B1743" s="368" t="s">
        <v>2063</v>
      </c>
      <c r="C1743" s="368" t="s">
        <v>2743</v>
      </c>
      <c r="D1743" t="s">
        <v>2744</v>
      </c>
      <c r="E1743" s="172">
        <v>-314114.3</v>
      </c>
    </row>
    <row r="1744" spans="1:5" ht="15">
      <c r="A1744" s="371" t="s">
        <v>889</v>
      </c>
      <c r="B1744" s="368" t="s">
        <v>2065</v>
      </c>
      <c r="C1744" s="368" t="s">
        <v>2745</v>
      </c>
      <c r="D1744" t="s">
        <v>2746</v>
      </c>
      <c r="E1744" s="172">
        <v>-211229.53</v>
      </c>
    </row>
    <row r="1745" spans="1:5" ht="15">
      <c r="A1745" s="371" t="s">
        <v>889</v>
      </c>
      <c r="B1745" s="368" t="s">
        <v>2067</v>
      </c>
      <c r="C1745" s="368" t="s">
        <v>2747</v>
      </c>
      <c r="D1745" t="s">
        <v>2748</v>
      </c>
      <c r="E1745" s="172">
        <v>-471987.33</v>
      </c>
    </row>
    <row r="1746" spans="1:5" ht="15">
      <c r="A1746" s="371" t="s">
        <v>889</v>
      </c>
      <c r="B1746" s="368" t="s">
        <v>2069</v>
      </c>
      <c r="C1746" s="368" t="s">
        <v>2749</v>
      </c>
      <c r="D1746" t="s">
        <v>2750</v>
      </c>
      <c r="E1746" s="172">
        <v>-2418611.41</v>
      </c>
    </row>
    <row r="1747" spans="1:5" ht="15">
      <c r="A1747" s="371" t="s">
        <v>889</v>
      </c>
      <c r="B1747" s="368" t="s">
        <v>2071</v>
      </c>
      <c r="C1747" s="368" t="s">
        <v>2751</v>
      </c>
      <c r="D1747" t="s">
        <v>2752</v>
      </c>
      <c r="E1747" s="172">
        <v>-919357.27</v>
      </c>
    </row>
    <row r="1748" spans="1:5" ht="15">
      <c r="A1748" s="371" t="s">
        <v>889</v>
      </c>
      <c r="B1748" s="368" t="s">
        <v>2073</v>
      </c>
      <c r="C1748" s="368" t="s">
        <v>2753</v>
      </c>
      <c r="D1748" t="s">
        <v>2754</v>
      </c>
      <c r="E1748" s="172">
        <v>-3800812.46</v>
      </c>
    </row>
    <row r="1749" spans="1:5" ht="15">
      <c r="A1749" s="371" t="s">
        <v>889</v>
      </c>
      <c r="B1749" s="368" t="s">
        <v>2075</v>
      </c>
      <c r="C1749" s="368" t="s">
        <v>2755</v>
      </c>
      <c r="D1749" t="s">
        <v>2754</v>
      </c>
      <c r="E1749" s="172">
        <v>-9886018.7899999991</v>
      </c>
    </row>
    <row r="1750" spans="1:5" ht="15">
      <c r="A1750" s="371" t="s">
        <v>889</v>
      </c>
      <c r="B1750" s="368" t="s">
        <v>2077</v>
      </c>
      <c r="C1750" s="368" t="s">
        <v>2756</v>
      </c>
      <c r="D1750" t="s">
        <v>2757</v>
      </c>
      <c r="E1750" s="172">
        <v>-1271104.6599999999</v>
      </c>
    </row>
    <row r="1751" spans="1:5" ht="15">
      <c r="A1751" s="371" t="s">
        <v>889</v>
      </c>
      <c r="B1751" s="368" t="s">
        <v>7593</v>
      </c>
      <c r="C1751" s="368" t="s">
        <v>7594</v>
      </c>
      <c r="D1751" t="s">
        <v>7595</v>
      </c>
      <c r="E1751" s="172">
        <v>0</v>
      </c>
    </row>
    <row r="1752" spans="1:5" ht="15">
      <c r="A1752" s="371" t="s">
        <v>889</v>
      </c>
      <c r="B1752" s="368" t="s">
        <v>7596</v>
      </c>
      <c r="C1752" s="368" t="s">
        <v>7597</v>
      </c>
      <c r="D1752" t="s">
        <v>7598</v>
      </c>
      <c r="E1752" s="172">
        <v>0</v>
      </c>
    </row>
    <row r="1753" spans="1:5" ht="15">
      <c r="A1753" s="371" t="s">
        <v>889</v>
      </c>
      <c r="B1753" s="368" t="s">
        <v>2079</v>
      </c>
      <c r="C1753" s="368" t="s">
        <v>2758</v>
      </c>
      <c r="D1753" t="s">
        <v>2759</v>
      </c>
      <c r="E1753" s="172">
        <v>-1460264.09</v>
      </c>
    </row>
    <row r="1754" spans="1:5" ht="15">
      <c r="A1754" s="371" t="s">
        <v>889</v>
      </c>
      <c r="B1754" s="368" t="s">
        <v>2081</v>
      </c>
      <c r="C1754" s="368" t="s">
        <v>2760</v>
      </c>
      <c r="D1754" t="s">
        <v>2761</v>
      </c>
      <c r="E1754" s="172">
        <v>-940592</v>
      </c>
    </row>
    <row r="1755" spans="1:5" ht="15">
      <c r="A1755" s="371" t="s">
        <v>889</v>
      </c>
      <c r="B1755" s="368" t="s">
        <v>2083</v>
      </c>
      <c r="C1755" s="368" t="s">
        <v>2762</v>
      </c>
      <c r="D1755" t="s">
        <v>2763</v>
      </c>
      <c r="E1755" s="172">
        <v>-266441.5</v>
      </c>
    </row>
    <row r="1756" spans="1:5" ht="15">
      <c r="A1756" s="371" t="s">
        <v>889</v>
      </c>
      <c r="B1756" s="368" t="s">
        <v>7599</v>
      </c>
      <c r="C1756" s="368" t="s">
        <v>7600</v>
      </c>
      <c r="D1756" t="s">
        <v>7601</v>
      </c>
      <c r="E1756" s="172">
        <v>0</v>
      </c>
    </row>
    <row r="1757" spans="1:5" ht="15">
      <c r="A1757" s="371" t="s">
        <v>889</v>
      </c>
      <c r="B1757" s="368" t="s">
        <v>2085</v>
      </c>
      <c r="C1757" s="368" t="s">
        <v>2764</v>
      </c>
      <c r="D1757" t="s">
        <v>2765</v>
      </c>
      <c r="E1757" s="172">
        <v>-34252312.969999999</v>
      </c>
    </row>
    <row r="1758" spans="1:5" ht="15">
      <c r="A1758" s="371" t="s">
        <v>889</v>
      </c>
      <c r="B1758" s="368" t="s">
        <v>2087</v>
      </c>
      <c r="C1758" s="368" t="s">
        <v>2766</v>
      </c>
      <c r="D1758" t="s">
        <v>2767</v>
      </c>
      <c r="E1758" s="172">
        <v>-163534.35</v>
      </c>
    </row>
    <row r="1759" spans="1:5" ht="15">
      <c r="A1759" s="371" t="s">
        <v>889</v>
      </c>
      <c r="B1759" s="368" t="s">
        <v>7602</v>
      </c>
      <c r="C1759" s="368" t="s">
        <v>7603</v>
      </c>
      <c r="D1759" t="s">
        <v>7604</v>
      </c>
      <c r="E1759" s="172">
        <v>0</v>
      </c>
    </row>
    <row r="1760" spans="1:5" ht="15">
      <c r="A1760" s="371" t="s">
        <v>889</v>
      </c>
      <c r="B1760" s="368" t="s">
        <v>2089</v>
      </c>
      <c r="C1760" s="368" t="s">
        <v>2768</v>
      </c>
      <c r="D1760" t="s">
        <v>2769</v>
      </c>
      <c r="E1760" s="172">
        <v>-1716268.25</v>
      </c>
    </row>
    <row r="1761" spans="1:5" ht="15">
      <c r="A1761" s="371" t="s">
        <v>889</v>
      </c>
      <c r="B1761" s="368" t="s">
        <v>2091</v>
      </c>
      <c r="C1761" s="368" t="s">
        <v>2770</v>
      </c>
      <c r="D1761" t="s">
        <v>2771</v>
      </c>
      <c r="E1761" s="172">
        <v>-2715842</v>
      </c>
    </row>
    <row r="1762" spans="1:5" ht="15">
      <c r="A1762" s="371" t="s">
        <v>889</v>
      </c>
      <c r="B1762" s="368" t="s">
        <v>2093</v>
      </c>
      <c r="C1762" s="368" t="s">
        <v>2772</v>
      </c>
      <c r="D1762" t="s">
        <v>2773</v>
      </c>
      <c r="E1762" s="172">
        <v>-1161710</v>
      </c>
    </row>
    <row r="1763" spans="1:5" ht="15">
      <c r="A1763" s="371" t="s">
        <v>889</v>
      </c>
      <c r="B1763" s="368" t="s">
        <v>2095</v>
      </c>
      <c r="C1763" s="368" t="s">
        <v>2774</v>
      </c>
      <c r="D1763" t="s">
        <v>2775</v>
      </c>
      <c r="E1763" s="172">
        <v>-1448713</v>
      </c>
    </row>
    <row r="1764" spans="1:5" ht="15">
      <c r="A1764" s="371" t="s">
        <v>889</v>
      </c>
      <c r="B1764" s="368" t="s">
        <v>2097</v>
      </c>
      <c r="C1764" s="368" t="s">
        <v>2776</v>
      </c>
      <c r="D1764" t="s">
        <v>2777</v>
      </c>
      <c r="E1764" s="172">
        <v>-1577176</v>
      </c>
    </row>
    <row r="1765" spans="1:5" ht="15">
      <c r="A1765" s="371" t="s">
        <v>889</v>
      </c>
      <c r="B1765" s="368" t="s">
        <v>2099</v>
      </c>
      <c r="C1765" s="368" t="s">
        <v>2778</v>
      </c>
      <c r="D1765" t="s">
        <v>2779</v>
      </c>
      <c r="E1765" s="172">
        <v>-1627896</v>
      </c>
    </row>
    <row r="1766" spans="1:5" ht="15">
      <c r="A1766" s="371" t="s">
        <v>889</v>
      </c>
      <c r="B1766" s="368" t="s">
        <v>2101</v>
      </c>
      <c r="C1766" s="368" t="s">
        <v>2780</v>
      </c>
      <c r="D1766" t="s">
        <v>2781</v>
      </c>
      <c r="E1766" s="172">
        <v>-480006</v>
      </c>
    </row>
    <row r="1767" spans="1:5" ht="15">
      <c r="A1767" s="371" t="s">
        <v>889</v>
      </c>
      <c r="B1767" s="368" t="s">
        <v>2103</v>
      </c>
      <c r="C1767" s="368" t="s">
        <v>2782</v>
      </c>
      <c r="D1767" t="s">
        <v>2783</v>
      </c>
      <c r="E1767" s="172">
        <v>-1392205</v>
      </c>
    </row>
    <row r="1768" spans="1:5" ht="15">
      <c r="A1768" s="371" t="s">
        <v>889</v>
      </c>
      <c r="B1768" s="368" t="s">
        <v>2105</v>
      </c>
      <c r="C1768" s="368" t="s">
        <v>2784</v>
      </c>
      <c r="D1768" t="s">
        <v>2785</v>
      </c>
      <c r="E1768" s="172">
        <v>-627662</v>
      </c>
    </row>
    <row r="1769" spans="1:5" ht="15">
      <c r="A1769" s="371" t="s">
        <v>889</v>
      </c>
      <c r="B1769" s="368" t="s">
        <v>2107</v>
      </c>
      <c r="C1769" s="368" t="s">
        <v>2786</v>
      </c>
      <c r="D1769" t="s">
        <v>2787</v>
      </c>
      <c r="E1769" s="172">
        <v>-1651255.21</v>
      </c>
    </row>
    <row r="1770" spans="1:5" ht="15">
      <c r="A1770" s="369" t="s">
        <v>889</v>
      </c>
      <c r="B1770" s="368" t="s">
        <v>2642</v>
      </c>
      <c r="C1770" s="368" t="s">
        <v>2788</v>
      </c>
      <c r="D1770" t="s">
        <v>2789</v>
      </c>
      <c r="E1770" s="172">
        <v>0</v>
      </c>
    </row>
    <row r="1771" spans="1:5" ht="15">
      <c r="A1771" s="371" t="s">
        <v>7605</v>
      </c>
      <c r="B1771" s="368" t="s">
        <v>209</v>
      </c>
      <c r="C1771" s="368" t="s">
        <v>7606</v>
      </c>
      <c r="D1771" t="s">
        <v>7607</v>
      </c>
      <c r="E1771" s="172">
        <v>-20000000</v>
      </c>
    </row>
    <row r="1772" spans="1:5" ht="15">
      <c r="A1772" s="371" t="s">
        <v>7605</v>
      </c>
      <c r="B1772" s="368" t="s">
        <v>209</v>
      </c>
      <c r="C1772" s="368" t="s">
        <v>7608</v>
      </c>
      <c r="D1772" t="s">
        <v>7609</v>
      </c>
      <c r="E1772" s="172">
        <v>0</v>
      </c>
    </row>
    <row r="1773" spans="1:5" ht="15">
      <c r="A1773" s="369" t="s">
        <v>7605</v>
      </c>
      <c r="B1773" s="368" t="s">
        <v>209</v>
      </c>
      <c r="C1773" s="368" t="s">
        <v>7610</v>
      </c>
      <c r="D1773" t="s">
        <v>7611</v>
      </c>
      <c r="E1773" s="172">
        <v>0</v>
      </c>
    </row>
    <row r="1774" spans="1:5" ht="15">
      <c r="A1774" s="371" t="s">
        <v>892</v>
      </c>
      <c r="B1774" s="368" t="s">
        <v>209</v>
      </c>
      <c r="C1774" s="368" t="s">
        <v>2569</v>
      </c>
      <c r="D1774" t="s">
        <v>2570</v>
      </c>
      <c r="E1774" s="172">
        <v>889.66</v>
      </c>
    </row>
    <row r="1775" spans="1:5" ht="15">
      <c r="A1775" s="371" t="s">
        <v>892</v>
      </c>
      <c r="B1775" s="368" t="s">
        <v>209</v>
      </c>
      <c r="C1775" s="368" t="s">
        <v>2951</v>
      </c>
      <c r="D1775" t="s">
        <v>2952</v>
      </c>
      <c r="E1775" s="172">
        <v>-136.33000000000001</v>
      </c>
    </row>
    <row r="1776" spans="1:5" ht="15">
      <c r="A1776" s="371" t="s">
        <v>892</v>
      </c>
      <c r="B1776" s="368" t="s">
        <v>209</v>
      </c>
      <c r="C1776" s="368" t="s">
        <v>2953</v>
      </c>
      <c r="D1776" t="s">
        <v>2954</v>
      </c>
      <c r="E1776" s="172">
        <v>-892275.39</v>
      </c>
    </row>
    <row r="1777" spans="1:5" ht="15">
      <c r="A1777" s="371" t="s">
        <v>892</v>
      </c>
      <c r="B1777" s="368" t="s">
        <v>209</v>
      </c>
      <c r="C1777" s="368" t="s">
        <v>3093</v>
      </c>
      <c r="D1777" t="s">
        <v>3094</v>
      </c>
      <c r="E1777" s="172">
        <v>0</v>
      </c>
    </row>
    <row r="1778" spans="1:5" ht="15">
      <c r="A1778" s="371" t="s">
        <v>892</v>
      </c>
      <c r="B1778" s="368" t="s">
        <v>893</v>
      </c>
      <c r="C1778" s="368" t="s">
        <v>2955</v>
      </c>
      <c r="D1778" t="s">
        <v>2956</v>
      </c>
      <c r="E1778" s="172">
        <v>-66848279.240000002</v>
      </c>
    </row>
    <row r="1779" spans="1:5" ht="15">
      <c r="A1779" s="371" t="s">
        <v>892</v>
      </c>
      <c r="B1779" s="368" t="s">
        <v>895</v>
      </c>
      <c r="C1779" s="368" t="s">
        <v>2957</v>
      </c>
      <c r="D1779" t="s">
        <v>2958</v>
      </c>
      <c r="E1779" s="172">
        <v>-16507498.210000001</v>
      </c>
    </row>
    <row r="1780" spans="1:5" ht="15">
      <c r="A1780" s="371" t="s">
        <v>892</v>
      </c>
      <c r="B1780" s="368" t="s">
        <v>897</v>
      </c>
      <c r="C1780" s="368" t="s">
        <v>2959</v>
      </c>
      <c r="D1780" t="s">
        <v>2960</v>
      </c>
      <c r="E1780" s="172">
        <v>353277.71</v>
      </c>
    </row>
    <row r="1781" spans="1:5" ht="15">
      <c r="A1781" s="371" t="s">
        <v>892</v>
      </c>
      <c r="B1781" s="368" t="s">
        <v>899</v>
      </c>
      <c r="C1781" s="368" t="s">
        <v>2961</v>
      </c>
      <c r="D1781" t="s">
        <v>2962</v>
      </c>
      <c r="E1781" s="172">
        <v>1148.33</v>
      </c>
    </row>
    <row r="1782" spans="1:5" ht="15">
      <c r="A1782" s="371" t="s">
        <v>892</v>
      </c>
      <c r="B1782" s="368" t="s">
        <v>7612</v>
      </c>
      <c r="C1782" s="368" t="s">
        <v>7614</v>
      </c>
      <c r="D1782" t="s">
        <v>7615</v>
      </c>
      <c r="E1782" s="172">
        <v>1915972.51</v>
      </c>
    </row>
    <row r="1783" spans="1:5" ht="15">
      <c r="A1783" s="371" t="s">
        <v>892</v>
      </c>
      <c r="B1783" s="368" t="s">
        <v>901</v>
      </c>
      <c r="C1783" s="368" t="s">
        <v>2963</v>
      </c>
      <c r="D1783" t="s">
        <v>2964</v>
      </c>
      <c r="E1783" s="172">
        <v>-1222365</v>
      </c>
    </row>
    <row r="1784" spans="1:5" ht="15">
      <c r="A1784" s="371" t="s">
        <v>892</v>
      </c>
      <c r="B1784" s="368" t="s">
        <v>903</v>
      </c>
      <c r="C1784" s="368" t="s">
        <v>2965</v>
      </c>
      <c r="D1784" t="s">
        <v>2966</v>
      </c>
      <c r="E1784" s="172">
        <v>-3389000</v>
      </c>
    </row>
    <row r="1785" spans="1:5" ht="15">
      <c r="A1785" s="371" t="s">
        <v>892</v>
      </c>
      <c r="B1785" s="368" t="s">
        <v>7616</v>
      </c>
      <c r="C1785" s="368" t="s">
        <v>7617</v>
      </c>
      <c r="D1785" t="s">
        <v>7618</v>
      </c>
      <c r="E1785" s="172">
        <v>0</v>
      </c>
    </row>
    <row r="1786" spans="1:5" ht="15">
      <c r="A1786" s="371" t="s">
        <v>892</v>
      </c>
      <c r="B1786" s="368" t="s">
        <v>905</v>
      </c>
      <c r="C1786" s="368" t="s">
        <v>2967</v>
      </c>
      <c r="D1786" t="s">
        <v>2968</v>
      </c>
      <c r="E1786" s="172">
        <v>-758000</v>
      </c>
    </row>
    <row r="1787" spans="1:5" ht="15">
      <c r="A1787" s="371" t="s">
        <v>892</v>
      </c>
      <c r="B1787" s="368" t="s">
        <v>907</v>
      </c>
      <c r="C1787" s="368" t="s">
        <v>2969</v>
      </c>
      <c r="D1787" t="s">
        <v>2970</v>
      </c>
      <c r="E1787" s="172">
        <v>-1963000</v>
      </c>
    </row>
    <row r="1788" spans="1:5" ht="15">
      <c r="A1788" s="371" t="s">
        <v>892</v>
      </c>
      <c r="B1788" s="368" t="s">
        <v>7619</v>
      </c>
      <c r="C1788" s="368" t="s">
        <v>7620</v>
      </c>
      <c r="D1788" t="s">
        <v>7621</v>
      </c>
      <c r="E1788" s="172">
        <v>0</v>
      </c>
    </row>
    <row r="1789" spans="1:5" ht="15">
      <c r="A1789" s="371" t="s">
        <v>892</v>
      </c>
      <c r="B1789" s="368" t="s">
        <v>7622</v>
      </c>
      <c r="C1789" s="368" t="s">
        <v>7623</v>
      </c>
      <c r="D1789" t="s">
        <v>7624</v>
      </c>
      <c r="E1789" s="172">
        <v>0</v>
      </c>
    </row>
    <row r="1790" spans="1:5" ht="15">
      <c r="A1790" s="371" t="s">
        <v>892</v>
      </c>
      <c r="B1790" s="368" t="s">
        <v>7625</v>
      </c>
      <c r="C1790" s="368" t="s">
        <v>7626</v>
      </c>
      <c r="D1790" t="s">
        <v>7627</v>
      </c>
      <c r="E1790" s="172">
        <v>0</v>
      </c>
    </row>
    <row r="1791" spans="1:5" ht="15">
      <c r="A1791" s="371" t="s">
        <v>892</v>
      </c>
      <c r="B1791" s="368" t="s">
        <v>915</v>
      </c>
      <c r="C1791" s="368" t="s">
        <v>2971</v>
      </c>
      <c r="D1791" t="s">
        <v>2972</v>
      </c>
      <c r="E1791" s="172">
        <v>-34034.97</v>
      </c>
    </row>
    <row r="1792" spans="1:5" ht="15">
      <c r="A1792" s="371" t="s">
        <v>892</v>
      </c>
      <c r="B1792" s="368" t="s">
        <v>7628</v>
      </c>
      <c r="C1792" s="368" t="s">
        <v>7629</v>
      </c>
      <c r="D1792" t="s">
        <v>7630</v>
      </c>
      <c r="E1792" s="172">
        <v>0</v>
      </c>
    </row>
    <row r="1793" spans="1:5" ht="15">
      <c r="A1793" s="371" t="s">
        <v>892</v>
      </c>
      <c r="B1793" s="368" t="s">
        <v>7631</v>
      </c>
      <c r="C1793" s="368" t="s">
        <v>7632</v>
      </c>
      <c r="D1793" t="s">
        <v>7633</v>
      </c>
      <c r="E1793" s="172">
        <v>0</v>
      </c>
    </row>
    <row r="1794" spans="1:5" ht="15">
      <c r="A1794" s="371" t="s">
        <v>892</v>
      </c>
      <c r="B1794" s="368" t="s">
        <v>7634</v>
      </c>
      <c r="C1794" s="368" t="s">
        <v>7635</v>
      </c>
      <c r="D1794" t="s">
        <v>7636</v>
      </c>
      <c r="E1794" s="172">
        <v>0</v>
      </c>
    </row>
    <row r="1795" spans="1:5" ht="15">
      <c r="A1795" s="371" t="s">
        <v>892</v>
      </c>
      <c r="B1795" s="368" t="s">
        <v>7637</v>
      </c>
      <c r="C1795" s="368" t="s">
        <v>7639</v>
      </c>
      <c r="D1795" t="s">
        <v>7638</v>
      </c>
      <c r="E1795" s="172">
        <v>0</v>
      </c>
    </row>
    <row r="1796" spans="1:5" ht="15">
      <c r="A1796" s="371" t="s">
        <v>892</v>
      </c>
      <c r="B1796" s="368" t="s">
        <v>7640</v>
      </c>
      <c r="C1796" s="368" t="s">
        <v>7642</v>
      </c>
      <c r="D1796" t="s">
        <v>7643</v>
      </c>
      <c r="E1796" s="172">
        <v>-124171.07</v>
      </c>
    </row>
    <row r="1797" spans="1:5" ht="15">
      <c r="A1797" s="371" t="s">
        <v>892</v>
      </c>
      <c r="B1797" s="368" t="s">
        <v>7644</v>
      </c>
      <c r="C1797" s="368" t="s">
        <v>7645</v>
      </c>
      <c r="D1797" t="s">
        <v>7646</v>
      </c>
      <c r="E1797" s="172">
        <v>0</v>
      </c>
    </row>
    <row r="1798" spans="1:5" ht="15">
      <c r="A1798" s="371" t="s">
        <v>892</v>
      </c>
      <c r="B1798" s="368" t="s">
        <v>7647</v>
      </c>
      <c r="C1798" s="368" t="s">
        <v>7648</v>
      </c>
      <c r="D1798" t="s">
        <v>7649</v>
      </c>
      <c r="E1798" s="172">
        <v>0</v>
      </c>
    </row>
    <row r="1799" spans="1:5" ht="15">
      <c r="A1799" s="371" t="s">
        <v>892</v>
      </c>
      <c r="B1799" s="368" t="s">
        <v>917</v>
      </c>
      <c r="C1799" s="368" t="s">
        <v>2973</v>
      </c>
      <c r="D1799" t="s">
        <v>2974</v>
      </c>
      <c r="E1799" s="172">
        <v>-4752470.8</v>
      </c>
    </row>
    <row r="1800" spans="1:5" ht="15">
      <c r="A1800" s="371" t="s">
        <v>892</v>
      </c>
      <c r="B1800" s="368" t="s">
        <v>919</v>
      </c>
      <c r="C1800" s="368" t="s">
        <v>2975</v>
      </c>
      <c r="D1800" t="s">
        <v>2976</v>
      </c>
      <c r="E1800" s="172">
        <v>-366481.73</v>
      </c>
    </row>
    <row r="1801" spans="1:5" ht="15">
      <c r="A1801" s="371" t="s">
        <v>892</v>
      </c>
      <c r="B1801" s="368" t="s">
        <v>7650</v>
      </c>
      <c r="C1801" s="368" t="s">
        <v>7651</v>
      </c>
      <c r="D1801" t="s">
        <v>7652</v>
      </c>
      <c r="E1801" s="172">
        <v>0</v>
      </c>
    </row>
    <row r="1802" spans="1:5" ht="15">
      <c r="A1802" s="371" t="s">
        <v>892</v>
      </c>
      <c r="B1802" s="368" t="s">
        <v>921</v>
      </c>
      <c r="C1802" s="368" t="s">
        <v>2977</v>
      </c>
      <c r="D1802" t="s">
        <v>2978</v>
      </c>
      <c r="E1802" s="172">
        <v>-1624933.57</v>
      </c>
    </row>
    <row r="1803" spans="1:5" ht="15">
      <c r="A1803" s="371" t="s">
        <v>892</v>
      </c>
      <c r="B1803" s="368" t="s">
        <v>7653</v>
      </c>
      <c r="C1803" s="368" t="s">
        <v>7654</v>
      </c>
      <c r="D1803" t="s">
        <v>7655</v>
      </c>
      <c r="E1803" s="172">
        <v>0</v>
      </c>
    </row>
    <row r="1804" spans="1:5" ht="15">
      <c r="A1804" s="371" t="s">
        <v>892</v>
      </c>
      <c r="B1804" s="368" t="s">
        <v>7656</v>
      </c>
      <c r="C1804" s="368" t="s">
        <v>7657</v>
      </c>
      <c r="D1804" t="s">
        <v>7658</v>
      </c>
      <c r="E1804" s="172">
        <v>0</v>
      </c>
    </row>
    <row r="1805" spans="1:5" ht="15">
      <c r="A1805" s="371" t="s">
        <v>892</v>
      </c>
      <c r="B1805" s="368" t="s">
        <v>7659</v>
      </c>
      <c r="C1805" s="368" t="s">
        <v>7660</v>
      </c>
      <c r="D1805" t="s">
        <v>7661</v>
      </c>
      <c r="E1805" s="172">
        <v>0</v>
      </c>
    </row>
    <row r="1806" spans="1:5" ht="15">
      <c r="A1806" s="371" t="s">
        <v>892</v>
      </c>
      <c r="B1806" s="368" t="s">
        <v>7662</v>
      </c>
      <c r="C1806" s="368" t="s">
        <v>7663</v>
      </c>
      <c r="D1806" t="s">
        <v>7664</v>
      </c>
      <c r="E1806" s="172">
        <v>0</v>
      </c>
    </row>
    <row r="1807" spans="1:5" ht="15">
      <c r="A1807" s="371" t="s">
        <v>892</v>
      </c>
      <c r="B1807" s="368" t="s">
        <v>7665</v>
      </c>
      <c r="C1807" s="368" t="s">
        <v>7666</v>
      </c>
      <c r="D1807" t="s">
        <v>7667</v>
      </c>
      <c r="E1807" s="172">
        <v>0</v>
      </c>
    </row>
    <row r="1808" spans="1:5" ht="15">
      <c r="A1808" s="371" t="s">
        <v>892</v>
      </c>
      <c r="B1808" s="368" t="s">
        <v>7668</v>
      </c>
      <c r="C1808" s="368" t="s">
        <v>7669</v>
      </c>
      <c r="D1808" t="s">
        <v>7670</v>
      </c>
      <c r="E1808" s="172">
        <v>0</v>
      </c>
    </row>
    <row r="1809" spans="1:5" ht="15">
      <c r="A1809" s="371" t="s">
        <v>892</v>
      </c>
      <c r="B1809" s="368" t="s">
        <v>7671</v>
      </c>
      <c r="C1809" s="368" t="s">
        <v>7672</v>
      </c>
      <c r="D1809" t="s">
        <v>7673</v>
      </c>
      <c r="E1809" s="172">
        <v>0</v>
      </c>
    </row>
    <row r="1810" spans="1:5" ht="15">
      <c r="A1810" s="371" t="s">
        <v>892</v>
      </c>
      <c r="B1810" s="368" t="s">
        <v>7674</v>
      </c>
      <c r="C1810" s="368" t="s">
        <v>7675</v>
      </c>
      <c r="D1810" t="s">
        <v>7676</v>
      </c>
      <c r="E1810" s="172">
        <v>0</v>
      </c>
    </row>
    <row r="1811" spans="1:5" ht="15">
      <c r="A1811" s="371" t="s">
        <v>892</v>
      </c>
      <c r="B1811" s="368" t="s">
        <v>7677</v>
      </c>
      <c r="C1811" s="368" t="s">
        <v>7678</v>
      </c>
      <c r="D1811" t="s">
        <v>7679</v>
      </c>
      <c r="E1811" s="172">
        <v>0</v>
      </c>
    </row>
    <row r="1812" spans="1:5" ht="15">
      <c r="A1812" s="371" t="s">
        <v>892</v>
      </c>
      <c r="B1812" s="368" t="s">
        <v>7680</v>
      </c>
      <c r="C1812" s="368" t="s">
        <v>7681</v>
      </c>
      <c r="D1812" t="s">
        <v>7682</v>
      </c>
      <c r="E1812" s="172">
        <v>0</v>
      </c>
    </row>
    <row r="1813" spans="1:5" ht="15">
      <c r="A1813" s="371" t="s">
        <v>892</v>
      </c>
      <c r="B1813" s="368" t="s">
        <v>7683</v>
      </c>
      <c r="C1813" s="368" t="s">
        <v>7684</v>
      </c>
      <c r="D1813" t="s">
        <v>7685</v>
      </c>
      <c r="E1813" s="172">
        <v>0</v>
      </c>
    </row>
    <row r="1814" spans="1:5" ht="15">
      <c r="A1814" s="371" t="s">
        <v>892</v>
      </c>
      <c r="B1814" s="368" t="s">
        <v>7686</v>
      </c>
      <c r="C1814" s="368" t="s">
        <v>7687</v>
      </c>
      <c r="D1814" t="s">
        <v>7688</v>
      </c>
      <c r="E1814" s="172">
        <v>0</v>
      </c>
    </row>
    <row r="1815" spans="1:5" ht="15">
      <c r="A1815" s="371" t="s">
        <v>892</v>
      </c>
      <c r="B1815" s="368" t="s">
        <v>7689</v>
      </c>
      <c r="C1815" s="368" t="s">
        <v>7690</v>
      </c>
      <c r="D1815" t="s">
        <v>7691</v>
      </c>
      <c r="E1815" s="172">
        <v>0</v>
      </c>
    </row>
    <row r="1816" spans="1:5" ht="15">
      <c r="A1816" s="371" t="s">
        <v>892</v>
      </c>
      <c r="B1816" s="368" t="s">
        <v>923</v>
      </c>
      <c r="C1816" s="368" t="s">
        <v>2979</v>
      </c>
      <c r="D1816" t="s">
        <v>2980</v>
      </c>
      <c r="E1816" s="172">
        <v>-374248</v>
      </c>
    </row>
    <row r="1817" spans="1:5" ht="15">
      <c r="A1817" s="371" t="s">
        <v>892</v>
      </c>
      <c r="B1817" s="368" t="s">
        <v>7692</v>
      </c>
      <c r="C1817" s="368" t="s">
        <v>7693</v>
      </c>
      <c r="D1817" t="s">
        <v>7694</v>
      </c>
      <c r="E1817" s="172">
        <v>0</v>
      </c>
    </row>
    <row r="1818" spans="1:5" ht="15">
      <c r="A1818" s="371" t="s">
        <v>892</v>
      </c>
      <c r="B1818" s="368" t="s">
        <v>3430</v>
      </c>
      <c r="C1818" s="368" t="s">
        <v>3432</v>
      </c>
      <c r="D1818" t="s">
        <v>3433</v>
      </c>
      <c r="E1818" s="172">
        <v>-7208.68</v>
      </c>
    </row>
    <row r="1819" spans="1:5" ht="15">
      <c r="A1819" s="371" t="s">
        <v>892</v>
      </c>
      <c r="B1819" s="368" t="s">
        <v>925</v>
      </c>
      <c r="C1819" s="368" t="s">
        <v>2981</v>
      </c>
      <c r="D1819" t="s">
        <v>2982</v>
      </c>
      <c r="E1819" s="172">
        <v>-9468884.1500000004</v>
      </c>
    </row>
    <row r="1820" spans="1:5" ht="15">
      <c r="A1820" s="371" t="s">
        <v>892</v>
      </c>
      <c r="B1820" s="368" t="s">
        <v>927</v>
      </c>
      <c r="C1820" s="368" t="s">
        <v>2983</v>
      </c>
      <c r="D1820" t="s">
        <v>2984</v>
      </c>
      <c r="E1820" s="172">
        <v>-3070585.12</v>
      </c>
    </row>
    <row r="1821" spans="1:5" ht="15">
      <c r="A1821" s="371" t="s">
        <v>892</v>
      </c>
      <c r="B1821" s="368" t="s">
        <v>929</v>
      </c>
      <c r="C1821" s="368" t="s">
        <v>2985</v>
      </c>
      <c r="D1821" t="s">
        <v>2986</v>
      </c>
      <c r="E1821" s="172">
        <v>-3419669.77</v>
      </c>
    </row>
    <row r="1822" spans="1:5" ht="15">
      <c r="A1822" s="371" t="s">
        <v>892</v>
      </c>
      <c r="B1822" s="368" t="s">
        <v>931</v>
      </c>
      <c r="C1822" s="368" t="s">
        <v>2987</v>
      </c>
      <c r="D1822" t="s">
        <v>2988</v>
      </c>
      <c r="E1822" s="172">
        <v>-157429.13</v>
      </c>
    </row>
    <row r="1823" spans="1:5" ht="15">
      <c r="A1823" s="371" t="s">
        <v>892</v>
      </c>
      <c r="B1823" s="368" t="s">
        <v>933</v>
      </c>
      <c r="C1823" s="368" t="s">
        <v>2989</v>
      </c>
      <c r="D1823" t="s">
        <v>2990</v>
      </c>
      <c r="E1823" s="172">
        <v>-564148.27</v>
      </c>
    </row>
    <row r="1824" spans="1:5" ht="15">
      <c r="A1824" s="371" t="s">
        <v>892</v>
      </c>
      <c r="B1824" s="368" t="s">
        <v>7695</v>
      </c>
      <c r="C1824" s="368" t="s">
        <v>7696</v>
      </c>
      <c r="D1824" t="s">
        <v>7697</v>
      </c>
      <c r="E1824" s="172">
        <v>0</v>
      </c>
    </row>
    <row r="1825" spans="1:5" ht="15">
      <c r="A1825" s="371" t="s">
        <v>892</v>
      </c>
      <c r="B1825" s="368" t="s">
        <v>937</v>
      </c>
      <c r="C1825" s="368" t="s">
        <v>2991</v>
      </c>
      <c r="D1825" t="s">
        <v>2992</v>
      </c>
      <c r="E1825" s="172">
        <v>-19093.259999999998</v>
      </c>
    </row>
    <row r="1826" spans="1:5" ht="15">
      <c r="A1826" s="371" t="s">
        <v>892</v>
      </c>
      <c r="B1826" s="368" t="s">
        <v>7698</v>
      </c>
      <c r="C1826" s="368" t="s">
        <v>7699</v>
      </c>
      <c r="D1826" t="s">
        <v>7700</v>
      </c>
      <c r="E1826" s="172">
        <v>0</v>
      </c>
    </row>
    <row r="1827" spans="1:5" ht="15">
      <c r="A1827" s="371" t="s">
        <v>892</v>
      </c>
      <c r="B1827" s="368" t="s">
        <v>941</v>
      </c>
      <c r="C1827" s="368" t="s">
        <v>2993</v>
      </c>
      <c r="D1827" t="s">
        <v>2994</v>
      </c>
      <c r="E1827" s="172">
        <v>-2843636.71</v>
      </c>
    </row>
    <row r="1828" spans="1:5" ht="15">
      <c r="A1828" s="371" t="s">
        <v>892</v>
      </c>
      <c r="B1828" s="368" t="s">
        <v>943</v>
      </c>
      <c r="C1828" s="368" t="s">
        <v>2995</v>
      </c>
      <c r="D1828" t="s">
        <v>2996</v>
      </c>
      <c r="E1828" s="172">
        <v>-1994375.59</v>
      </c>
    </row>
    <row r="1829" spans="1:5" ht="15">
      <c r="A1829" s="371" t="s">
        <v>892</v>
      </c>
      <c r="B1829" s="368" t="s">
        <v>945</v>
      </c>
      <c r="C1829" s="368" t="s">
        <v>2997</v>
      </c>
      <c r="D1829" t="s">
        <v>2998</v>
      </c>
      <c r="E1829" s="172">
        <v>-2765232.02</v>
      </c>
    </row>
    <row r="1830" spans="1:5" ht="15">
      <c r="A1830" s="371" t="s">
        <v>892</v>
      </c>
      <c r="B1830" s="368" t="s">
        <v>7701</v>
      </c>
      <c r="C1830" s="368" t="s">
        <v>7702</v>
      </c>
      <c r="D1830" t="s">
        <v>7703</v>
      </c>
      <c r="E1830" s="172">
        <v>0</v>
      </c>
    </row>
    <row r="1831" spans="1:5" ht="15">
      <c r="A1831" s="371" t="s">
        <v>892</v>
      </c>
      <c r="B1831" s="368" t="s">
        <v>7704</v>
      </c>
      <c r="C1831" s="368" t="s">
        <v>7705</v>
      </c>
      <c r="D1831" t="s">
        <v>7706</v>
      </c>
      <c r="E1831" s="172">
        <v>0</v>
      </c>
    </row>
    <row r="1832" spans="1:5" ht="15">
      <c r="A1832" s="371" t="s">
        <v>892</v>
      </c>
      <c r="B1832" s="368" t="s">
        <v>7707</v>
      </c>
      <c r="C1832" s="368" t="s">
        <v>7708</v>
      </c>
      <c r="D1832" t="s">
        <v>7709</v>
      </c>
      <c r="E1832" s="172">
        <v>0</v>
      </c>
    </row>
    <row r="1833" spans="1:5" ht="15">
      <c r="A1833" s="371" t="s">
        <v>892</v>
      </c>
      <c r="B1833" s="368" t="s">
        <v>7710</v>
      </c>
      <c r="C1833" s="368" t="s">
        <v>7711</v>
      </c>
      <c r="D1833" t="s">
        <v>7712</v>
      </c>
      <c r="E1833" s="172">
        <v>0</v>
      </c>
    </row>
    <row r="1834" spans="1:5" ht="15">
      <c r="A1834" s="371" t="s">
        <v>892</v>
      </c>
      <c r="B1834" s="368" t="s">
        <v>7713</v>
      </c>
      <c r="C1834" s="368" t="s">
        <v>7714</v>
      </c>
      <c r="D1834" t="s">
        <v>7715</v>
      </c>
      <c r="E1834" s="172">
        <v>0</v>
      </c>
    </row>
    <row r="1835" spans="1:5" ht="15">
      <c r="A1835" s="371" t="s">
        <v>892</v>
      </c>
      <c r="B1835" s="368" t="s">
        <v>7716</v>
      </c>
      <c r="C1835" s="368" t="s">
        <v>7717</v>
      </c>
      <c r="D1835" t="s">
        <v>7718</v>
      </c>
      <c r="E1835" s="172">
        <v>0</v>
      </c>
    </row>
    <row r="1836" spans="1:5" ht="15">
      <c r="A1836" s="371" t="s">
        <v>892</v>
      </c>
      <c r="B1836" s="368" t="s">
        <v>7719</v>
      </c>
      <c r="C1836" s="368" t="s">
        <v>7720</v>
      </c>
      <c r="D1836" t="s">
        <v>7721</v>
      </c>
      <c r="E1836" s="172">
        <v>0</v>
      </c>
    </row>
    <row r="1837" spans="1:5" ht="15">
      <c r="A1837" s="371" t="s">
        <v>892</v>
      </c>
      <c r="B1837" s="368" t="s">
        <v>7722</v>
      </c>
      <c r="C1837" s="368" t="s">
        <v>7723</v>
      </c>
      <c r="D1837" t="s">
        <v>7724</v>
      </c>
      <c r="E1837" s="172">
        <v>0</v>
      </c>
    </row>
    <row r="1838" spans="1:5" ht="15">
      <c r="A1838" s="371" t="s">
        <v>892</v>
      </c>
      <c r="B1838" s="368" t="s">
        <v>7725</v>
      </c>
      <c r="C1838" s="368" t="s">
        <v>7726</v>
      </c>
      <c r="D1838" t="s">
        <v>7727</v>
      </c>
      <c r="E1838" s="172">
        <v>0</v>
      </c>
    </row>
    <row r="1839" spans="1:5" ht="15">
      <c r="A1839" s="371" t="s">
        <v>892</v>
      </c>
      <c r="B1839" s="368" t="s">
        <v>7728</v>
      </c>
      <c r="C1839" s="368" t="s">
        <v>7729</v>
      </c>
      <c r="D1839" t="s">
        <v>7730</v>
      </c>
      <c r="E1839" s="172">
        <v>0</v>
      </c>
    </row>
    <row r="1840" spans="1:5" ht="15">
      <c r="A1840" s="371" t="s">
        <v>892</v>
      </c>
      <c r="B1840" s="368" t="s">
        <v>7731</v>
      </c>
      <c r="C1840" s="368" t="s">
        <v>7732</v>
      </c>
      <c r="D1840" t="s">
        <v>7733</v>
      </c>
      <c r="E1840" s="172">
        <v>0</v>
      </c>
    </row>
    <row r="1841" spans="1:5" ht="15">
      <c r="A1841" s="371" t="s">
        <v>892</v>
      </c>
      <c r="B1841" s="368" t="s">
        <v>949</v>
      </c>
      <c r="C1841" s="368" t="s">
        <v>2999</v>
      </c>
      <c r="D1841" t="s">
        <v>3000</v>
      </c>
      <c r="E1841" s="172">
        <v>-74338.36</v>
      </c>
    </row>
    <row r="1842" spans="1:5" ht="15">
      <c r="A1842" s="371" t="s">
        <v>892</v>
      </c>
      <c r="B1842" s="368" t="s">
        <v>3001</v>
      </c>
      <c r="C1842" s="368" t="s">
        <v>3003</v>
      </c>
      <c r="D1842" t="s">
        <v>3004</v>
      </c>
      <c r="E1842" s="172">
        <v>-10684857.34</v>
      </c>
    </row>
    <row r="1843" spans="1:5" ht="15">
      <c r="A1843" s="371" t="s">
        <v>892</v>
      </c>
      <c r="B1843" s="368" t="s">
        <v>7734</v>
      </c>
      <c r="C1843" s="368" t="s">
        <v>7736</v>
      </c>
      <c r="D1843" t="s">
        <v>7737</v>
      </c>
      <c r="E1843" s="172">
        <v>-815449.33</v>
      </c>
    </row>
    <row r="1844" spans="1:5" ht="15">
      <c r="A1844" s="371" t="s">
        <v>892</v>
      </c>
      <c r="B1844" s="368" t="s">
        <v>951</v>
      </c>
      <c r="C1844" s="368" t="s">
        <v>3005</v>
      </c>
      <c r="D1844" t="s">
        <v>952</v>
      </c>
      <c r="E1844" s="172">
        <v>-28172908.43</v>
      </c>
    </row>
    <row r="1845" spans="1:5" ht="15">
      <c r="A1845" s="371" t="s">
        <v>892</v>
      </c>
      <c r="B1845" s="368" t="s">
        <v>953</v>
      </c>
      <c r="C1845" s="368" t="s">
        <v>3006</v>
      </c>
      <c r="D1845" t="s">
        <v>3007</v>
      </c>
      <c r="E1845" s="172">
        <v>-36948343.950000003</v>
      </c>
    </row>
    <row r="1846" spans="1:5" ht="15">
      <c r="A1846" s="371" t="s">
        <v>892</v>
      </c>
      <c r="B1846" s="368" t="s">
        <v>955</v>
      </c>
      <c r="C1846" s="368" t="s">
        <v>2569</v>
      </c>
      <c r="D1846" t="s">
        <v>2570</v>
      </c>
      <c r="E1846" s="172">
        <v>-889.66</v>
      </c>
    </row>
    <row r="1847" spans="1:5" ht="15">
      <c r="A1847" s="371" t="s">
        <v>892</v>
      </c>
      <c r="B1847" s="368" t="s">
        <v>955</v>
      </c>
      <c r="C1847" s="368" t="s">
        <v>2951</v>
      </c>
      <c r="D1847" t="s">
        <v>2952</v>
      </c>
      <c r="E1847" s="172">
        <v>-25797866.239999998</v>
      </c>
    </row>
    <row r="1848" spans="1:5" ht="15">
      <c r="A1848" s="371" t="s">
        <v>892</v>
      </c>
      <c r="B1848" s="368" t="s">
        <v>957</v>
      </c>
      <c r="C1848" s="368" t="s">
        <v>3008</v>
      </c>
      <c r="D1848" t="s">
        <v>3009</v>
      </c>
      <c r="E1848" s="172">
        <v>-32578.54</v>
      </c>
    </row>
    <row r="1849" spans="1:5" ht="15">
      <c r="A1849" s="371" t="s">
        <v>892</v>
      </c>
      <c r="B1849" s="368" t="s">
        <v>7738</v>
      </c>
      <c r="C1849" s="368" t="s">
        <v>7739</v>
      </c>
      <c r="D1849" t="s">
        <v>7740</v>
      </c>
      <c r="E1849" s="172">
        <v>0</v>
      </c>
    </row>
    <row r="1850" spans="1:5" ht="15">
      <c r="A1850" s="371" t="s">
        <v>892</v>
      </c>
      <c r="B1850" s="368" t="s">
        <v>7741</v>
      </c>
      <c r="C1850" s="368" t="s">
        <v>7742</v>
      </c>
      <c r="D1850" t="s">
        <v>7743</v>
      </c>
      <c r="E1850" s="172">
        <v>0</v>
      </c>
    </row>
    <row r="1851" spans="1:5" ht="15">
      <c r="A1851" s="371" t="s">
        <v>892</v>
      </c>
      <c r="B1851" s="368" t="s">
        <v>959</v>
      </c>
      <c r="C1851" s="368" t="s">
        <v>2953</v>
      </c>
      <c r="D1851" t="s">
        <v>2954</v>
      </c>
      <c r="E1851" s="172">
        <v>-24317.599999999988</v>
      </c>
    </row>
    <row r="1852" spans="1:5" ht="15">
      <c r="A1852" s="371" t="s">
        <v>892</v>
      </c>
      <c r="B1852" s="368" t="s">
        <v>3434</v>
      </c>
      <c r="C1852" s="368" t="s">
        <v>3436</v>
      </c>
      <c r="D1852" t="s">
        <v>3437</v>
      </c>
      <c r="E1852" s="172">
        <v>35.17</v>
      </c>
    </row>
    <row r="1853" spans="1:5" ht="15">
      <c r="A1853" s="371" t="s">
        <v>892</v>
      </c>
      <c r="B1853" s="368" t="s">
        <v>7744</v>
      </c>
      <c r="C1853" s="368" t="s">
        <v>7745</v>
      </c>
      <c r="D1853" t="s">
        <v>7746</v>
      </c>
      <c r="E1853" s="172">
        <v>0</v>
      </c>
    </row>
    <row r="1854" spans="1:5" ht="15">
      <c r="A1854" s="371" t="s">
        <v>892</v>
      </c>
      <c r="B1854" s="368" t="s">
        <v>7747</v>
      </c>
      <c r="C1854" s="368" t="s">
        <v>7748</v>
      </c>
      <c r="D1854" t="s">
        <v>7749</v>
      </c>
      <c r="E1854" s="172">
        <v>0</v>
      </c>
    </row>
    <row r="1855" spans="1:5" ht="15">
      <c r="A1855" s="371" t="s">
        <v>892</v>
      </c>
      <c r="B1855" s="368" t="s">
        <v>7750</v>
      </c>
      <c r="C1855" s="368" t="s">
        <v>7751</v>
      </c>
      <c r="D1855" t="s">
        <v>7752</v>
      </c>
      <c r="E1855" s="172">
        <v>0</v>
      </c>
    </row>
    <row r="1856" spans="1:5" ht="15">
      <c r="A1856" s="371" t="s">
        <v>892</v>
      </c>
      <c r="B1856" s="368" t="s">
        <v>7753</v>
      </c>
      <c r="C1856" s="368" t="s">
        <v>7754</v>
      </c>
      <c r="D1856" t="s">
        <v>7755</v>
      </c>
      <c r="E1856" s="172">
        <v>0</v>
      </c>
    </row>
    <row r="1857" spans="1:5" ht="15">
      <c r="A1857" s="371" t="s">
        <v>892</v>
      </c>
      <c r="B1857" s="368" t="s">
        <v>7756</v>
      </c>
      <c r="C1857" s="368" t="s">
        <v>7757</v>
      </c>
      <c r="D1857" t="s">
        <v>7758</v>
      </c>
      <c r="E1857" s="172">
        <v>0</v>
      </c>
    </row>
    <row r="1858" spans="1:5" ht="15">
      <c r="A1858" s="371" t="s">
        <v>892</v>
      </c>
      <c r="B1858" s="368" t="s">
        <v>963</v>
      </c>
      <c r="C1858" s="368" t="s">
        <v>3010</v>
      </c>
      <c r="D1858" t="s">
        <v>3011</v>
      </c>
      <c r="E1858" s="172">
        <v>-74458.790000000008</v>
      </c>
    </row>
    <row r="1859" spans="1:5" ht="15">
      <c r="A1859" s="371" t="s">
        <v>892</v>
      </c>
      <c r="B1859" s="368" t="s">
        <v>969</v>
      </c>
      <c r="C1859" s="368" t="s">
        <v>3012</v>
      </c>
      <c r="D1859" t="s">
        <v>3013</v>
      </c>
      <c r="E1859" s="172">
        <v>-238279.19000000003</v>
      </c>
    </row>
    <row r="1860" spans="1:5" ht="15">
      <c r="A1860" s="371" t="s">
        <v>892</v>
      </c>
      <c r="B1860" s="368" t="s">
        <v>7759</v>
      </c>
      <c r="C1860" s="368" t="s">
        <v>7761</v>
      </c>
      <c r="D1860" t="s">
        <v>7762</v>
      </c>
      <c r="E1860" s="172">
        <v>-490632</v>
      </c>
    </row>
    <row r="1861" spans="1:5" ht="15">
      <c r="A1861" s="371" t="s">
        <v>892</v>
      </c>
      <c r="B1861" s="368" t="s">
        <v>7763</v>
      </c>
      <c r="C1861" s="368" t="s">
        <v>7764</v>
      </c>
      <c r="D1861" t="s">
        <v>7765</v>
      </c>
      <c r="E1861" s="172">
        <v>0</v>
      </c>
    </row>
    <row r="1862" spans="1:5" ht="15">
      <c r="A1862" s="371" t="s">
        <v>892</v>
      </c>
      <c r="B1862" s="368" t="s">
        <v>7766</v>
      </c>
      <c r="C1862" s="368" t="s">
        <v>7767</v>
      </c>
      <c r="D1862" t="s">
        <v>7768</v>
      </c>
      <c r="E1862" s="172">
        <v>0</v>
      </c>
    </row>
    <row r="1863" spans="1:5" ht="15">
      <c r="A1863" s="371" t="s">
        <v>892</v>
      </c>
      <c r="B1863" s="368" t="s">
        <v>985</v>
      </c>
      <c r="C1863" s="368" t="s">
        <v>3014</v>
      </c>
      <c r="D1863" t="s">
        <v>3015</v>
      </c>
      <c r="E1863" s="172">
        <v>-647172</v>
      </c>
    </row>
    <row r="1864" spans="1:5" ht="15">
      <c r="A1864" s="371" t="s">
        <v>892</v>
      </c>
      <c r="B1864" s="368" t="s">
        <v>7769</v>
      </c>
      <c r="C1864" s="368" t="s">
        <v>7770</v>
      </c>
      <c r="D1864" t="s">
        <v>7771</v>
      </c>
      <c r="E1864" s="172">
        <v>0</v>
      </c>
    </row>
    <row r="1865" spans="1:5" ht="15">
      <c r="A1865" s="371" t="s">
        <v>892</v>
      </c>
      <c r="B1865" s="368" t="s">
        <v>7772</v>
      </c>
      <c r="C1865" s="368" t="s">
        <v>7773</v>
      </c>
      <c r="D1865" t="s">
        <v>7774</v>
      </c>
      <c r="E1865" s="172">
        <v>0</v>
      </c>
    </row>
    <row r="1866" spans="1:5" ht="15">
      <c r="A1866" s="371" t="s">
        <v>892</v>
      </c>
      <c r="B1866" s="368" t="s">
        <v>7775</v>
      </c>
      <c r="C1866" s="368" t="s">
        <v>7776</v>
      </c>
      <c r="D1866" t="s">
        <v>7777</v>
      </c>
      <c r="E1866" s="172">
        <v>0</v>
      </c>
    </row>
    <row r="1867" spans="1:5" ht="15">
      <c r="A1867" s="371" t="s">
        <v>892</v>
      </c>
      <c r="B1867" s="368" t="s">
        <v>7778</v>
      </c>
      <c r="C1867" s="368" t="s">
        <v>7779</v>
      </c>
      <c r="D1867" t="s">
        <v>7780</v>
      </c>
      <c r="E1867" s="172">
        <v>0</v>
      </c>
    </row>
    <row r="1868" spans="1:5" ht="15">
      <c r="A1868" s="371" t="s">
        <v>892</v>
      </c>
      <c r="B1868" s="368" t="s">
        <v>987</v>
      </c>
      <c r="C1868" s="368" t="s">
        <v>3016</v>
      </c>
      <c r="D1868" t="s">
        <v>3017</v>
      </c>
      <c r="E1868" s="172">
        <v>-45096.23</v>
      </c>
    </row>
    <row r="1869" spans="1:5" ht="15">
      <c r="A1869" s="371" t="s">
        <v>892</v>
      </c>
      <c r="B1869" s="368" t="s">
        <v>7781</v>
      </c>
      <c r="C1869" s="368" t="s">
        <v>7782</v>
      </c>
      <c r="D1869" t="s">
        <v>7783</v>
      </c>
      <c r="E1869" s="172">
        <v>0</v>
      </c>
    </row>
    <row r="1870" spans="1:5" ht="15">
      <c r="A1870" s="371" t="s">
        <v>892</v>
      </c>
      <c r="B1870" s="368" t="s">
        <v>7784</v>
      </c>
      <c r="C1870" s="368" t="s">
        <v>7785</v>
      </c>
      <c r="D1870" t="s">
        <v>7786</v>
      </c>
      <c r="E1870" s="172">
        <v>-88806.55</v>
      </c>
    </row>
    <row r="1871" spans="1:5" ht="15">
      <c r="A1871" s="371" t="s">
        <v>892</v>
      </c>
      <c r="B1871" s="368" t="s">
        <v>993</v>
      </c>
      <c r="C1871" s="368" t="s">
        <v>3018</v>
      </c>
      <c r="D1871" t="s">
        <v>3019</v>
      </c>
      <c r="E1871" s="172">
        <v>-67474.64</v>
      </c>
    </row>
    <row r="1872" spans="1:5" ht="15">
      <c r="A1872" s="371" t="s">
        <v>892</v>
      </c>
      <c r="B1872" s="368" t="s">
        <v>7787</v>
      </c>
      <c r="C1872" s="368" t="s">
        <v>7788</v>
      </c>
      <c r="D1872" t="s">
        <v>7789</v>
      </c>
      <c r="E1872" s="172">
        <v>-1175351.76</v>
      </c>
    </row>
    <row r="1873" spans="1:5" ht="15">
      <c r="A1873" s="371" t="s">
        <v>892</v>
      </c>
      <c r="B1873" s="368" t="s">
        <v>7790</v>
      </c>
      <c r="C1873" s="368" t="s">
        <v>7791</v>
      </c>
      <c r="D1873" t="s">
        <v>7792</v>
      </c>
      <c r="E1873" s="172">
        <v>-274101.26</v>
      </c>
    </row>
    <row r="1874" spans="1:5" ht="15">
      <c r="A1874" s="371" t="s">
        <v>892</v>
      </c>
      <c r="B1874" s="368" t="s">
        <v>7793</v>
      </c>
      <c r="C1874" s="368" t="s">
        <v>7794</v>
      </c>
      <c r="D1874" t="s">
        <v>7795</v>
      </c>
      <c r="E1874" s="172">
        <v>0</v>
      </c>
    </row>
    <row r="1875" spans="1:5" ht="15">
      <c r="A1875" s="371" t="s">
        <v>892</v>
      </c>
      <c r="B1875" s="368" t="s">
        <v>7796</v>
      </c>
      <c r="C1875" s="368" t="s">
        <v>7798</v>
      </c>
      <c r="D1875" t="s">
        <v>7797</v>
      </c>
      <c r="E1875" s="172">
        <v>0</v>
      </c>
    </row>
    <row r="1876" spans="1:5" ht="15">
      <c r="A1876" s="371" t="s">
        <v>892</v>
      </c>
      <c r="B1876" s="368" t="s">
        <v>7799</v>
      </c>
      <c r="C1876" s="368" t="s">
        <v>7800</v>
      </c>
      <c r="D1876" t="s">
        <v>7801</v>
      </c>
      <c r="E1876" s="172">
        <v>0</v>
      </c>
    </row>
    <row r="1877" spans="1:5" ht="15">
      <c r="A1877" s="371" t="s">
        <v>892</v>
      </c>
      <c r="B1877" s="368" t="s">
        <v>7802</v>
      </c>
      <c r="C1877" s="368" t="s">
        <v>7803</v>
      </c>
      <c r="D1877" t="s">
        <v>7804</v>
      </c>
      <c r="E1877" s="172">
        <v>0</v>
      </c>
    </row>
    <row r="1878" spans="1:5" ht="15">
      <c r="A1878" s="371" t="s">
        <v>892</v>
      </c>
      <c r="B1878" s="368" t="s">
        <v>997</v>
      </c>
      <c r="C1878" s="368" t="s">
        <v>3020</v>
      </c>
      <c r="D1878" t="s">
        <v>3021</v>
      </c>
      <c r="E1878" s="172">
        <v>-815666.34</v>
      </c>
    </row>
    <row r="1879" spans="1:5" ht="15">
      <c r="A1879" s="371" t="s">
        <v>892</v>
      </c>
      <c r="B1879" s="368" t="s">
        <v>999</v>
      </c>
      <c r="C1879" s="368" t="s">
        <v>3022</v>
      </c>
      <c r="D1879" t="s">
        <v>3023</v>
      </c>
      <c r="E1879" s="172">
        <v>-26169</v>
      </c>
    </row>
    <row r="1880" spans="1:5" ht="15">
      <c r="A1880" s="371" t="s">
        <v>892</v>
      </c>
      <c r="B1880" s="368" t="s">
        <v>1001</v>
      </c>
      <c r="C1880" s="368" t="s">
        <v>3024</v>
      </c>
      <c r="D1880" t="s">
        <v>3025</v>
      </c>
      <c r="E1880" s="172">
        <v>-16344</v>
      </c>
    </row>
    <row r="1881" spans="1:5" ht="15">
      <c r="A1881" s="371" t="s">
        <v>892</v>
      </c>
      <c r="B1881" s="368" t="s">
        <v>7805</v>
      </c>
      <c r="C1881" s="368" t="s">
        <v>7806</v>
      </c>
      <c r="D1881" t="s">
        <v>7807</v>
      </c>
      <c r="E1881" s="172">
        <v>15527.24</v>
      </c>
    </row>
    <row r="1882" spans="1:5" ht="15">
      <c r="A1882" s="371" t="s">
        <v>892</v>
      </c>
      <c r="B1882" s="368" t="s">
        <v>7808</v>
      </c>
      <c r="C1882" s="368" t="s">
        <v>7809</v>
      </c>
      <c r="D1882" t="s">
        <v>7810</v>
      </c>
      <c r="E1882" s="172">
        <v>0</v>
      </c>
    </row>
    <row r="1883" spans="1:5" ht="15">
      <c r="A1883" s="371" t="s">
        <v>892</v>
      </c>
      <c r="B1883" s="368" t="s">
        <v>1003</v>
      </c>
      <c r="C1883" s="368" t="s">
        <v>3026</v>
      </c>
      <c r="D1883" t="s">
        <v>3027</v>
      </c>
      <c r="E1883" s="172">
        <v>-6804</v>
      </c>
    </row>
    <row r="1884" spans="1:5" ht="15">
      <c r="A1884" s="371" t="s">
        <v>892</v>
      </c>
      <c r="B1884" s="368" t="s">
        <v>7811</v>
      </c>
      <c r="C1884" s="368" t="s">
        <v>7812</v>
      </c>
      <c r="D1884" t="s">
        <v>7813</v>
      </c>
      <c r="E1884" s="172">
        <v>0</v>
      </c>
    </row>
    <row r="1885" spans="1:5" ht="15">
      <c r="A1885" s="371" t="s">
        <v>892</v>
      </c>
      <c r="B1885" s="368" t="s">
        <v>7814</v>
      </c>
      <c r="C1885" s="368" t="s">
        <v>7815</v>
      </c>
      <c r="D1885" t="s">
        <v>7816</v>
      </c>
      <c r="E1885" s="172">
        <v>0</v>
      </c>
    </row>
    <row r="1886" spans="1:5" ht="15">
      <c r="A1886" s="371" t="s">
        <v>892</v>
      </c>
      <c r="B1886" s="368" t="s">
        <v>7817</v>
      </c>
      <c r="C1886" s="368" t="s">
        <v>7818</v>
      </c>
      <c r="D1886" t="s">
        <v>7819</v>
      </c>
      <c r="E1886" s="172">
        <v>0</v>
      </c>
    </row>
    <row r="1887" spans="1:5" ht="15">
      <c r="A1887" s="371" t="s">
        <v>892</v>
      </c>
      <c r="B1887" s="368" t="s">
        <v>1007</v>
      </c>
      <c r="C1887" s="368" t="s">
        <v>3028</v>
      </c>
      <c r="D1887" t="s">
        <v>3029</v>
      </c>
      <c r="E1887" s="172">
        <v>-6734</v>
      </c>
    </row>
    <row r="1888" spans="1:5" ht="15">
      <c r="A1888" s="371" t="s">
        <v>892</v>
      </c>
      <c r="B1888" s="368" t="s">
        <v>1011</v>
      </c>
      <c r="C1888" s="368" t="s">
        <v>3030</v>
      </c>
      <c r="D1888" t="s">
        <v>3031</v>
      </c>
      <c r="E1888" s="172">
        <v>-97286.9</v>
      </c>
    </row>
    <row r="1889" spans="1:5" ht="15">
      <c r="A1889" s="371" t="s">
        <v>892</v>
      </c>
      <c r="B1889" s="368" t="s">
        <v>7820</v>
      </c>
      <c r="C1889" s="368" t="s">
        <v>7822</v>
      </c>
      <c r="D1889" t="s">
        <v>7823</v>
      </c>
      <c r="E1889" s="172">
        <v>1896.12</v>
      </c>
    </row>
    <row r="1890" spans="1:5" ht="15">
      <c r="A1890" s="371" t="s">
        <v>892</v>
      </c>
      <c r="B1890" s="368" t="s">
        <v>7824</v>
      </c>
      <c r="C1890" s="368" t="s">
        <v>7826</v>
      </c>
      <c r="D1890" t="s">
        <v>7827</v>
      </c>
      <c r="E1890" s="172">
        <v>283.14999999999998</v>
      </c>
    </row>
    <row r="1891" spans="1:5" ht="15">
      <c r="A1891" s="371" t="s">
        <v>892</v>
      </c>
      <c r="B1891" s="368" t="s">
        <v>7828</v>
      </c>
      <c r="C1891" s="368" t="s">
        <v>7830</v>
      </c>
      <c r="D1891" t="s">
        <v>7829</v>
      </c>
      <c r="E1891" s="172">
        <v>0</v>
      </c>
    </row>
    <row r="1892" spans="1:5" ht="15">
      <c r="A1892" s="371" t="s">
        <v>892</v>
      </c>
      <c r="B1892" s="368" t="s">
        <v>7831</v>
      </c>
      <c r="C1892" s="368" t="s">
        <v>7832</v>
      </c>
      <c r="D1892" t="s">
        <v>7833</v>
      </c>
      <c r="E1892" s="172">
        <v>0</v>
      </c>
    </row>
    <row r="1893" spans="1:5" ht="15">
      <c r="A1893" s="371" t="s">
        <v>892</v>
      </c>
      <c r="B1893" s="368" t="s">
        <v>7834</v>
      </c>
      <c r="C1893" s="368" t="s">
        <v>7835</v>
      </c>
      <c r="D1893" t="s">
        <v>7836</v>
      </c>
      <c r="E1893" s="172">
        <v>0</v>
      </c>
    </row>
    <row r="1894" spans="1:5" ht="15">
      <c r="A1894" s="371" t="s">
        <v>892</v>
      </c>
      <c r="B1894" s="368" t="s">
        <v>1017</v>
      </c>
      <c r="C1894" s="368" t="s">
        <v>3032</v>
      </c>
      <c r="D1894" t="s">
        <v>3033</v>
      </c>
      <c r="E1894" s="172">
        <v>-233.33</v>
      </c>
    </row>
    <row r="1895" spans="1:5" ht="15">
      <c r="A1895" s="371" t="s">
        <v>892</v>
      </c>
      <c r="B1895" s="368" t="s">
        <v>1019</v>
      </c>
      <c r="C1895" s="368" t="s">
        <v>3034</v>
      </c>
      <c r="D1895" t="s">
        <v>3035</v>
      </c>
      <c r="E1895" s="172">
        <v>13492.13</v>
      </c>
    </row>
    <row r="1896" spans="1:5" ht="15">
      <c r="A1896" s="371" t="s">
        <v>892</v>
      </c>
      <c r="B1896" s="368" t="s">
        <v>7837</v>
      </c>
      <c r="C1896" s="368" t="s">
        <v>7838</v>
      </c>
      <c r="D1896" t="s">
        <v>7839</v>
      </c>
      <c r="E1896" s="172">
        <v>0</v>
      </c>
    </row>
    <row r="1897" spans="1:5" ht="15">
      <c r="A1897" s="371" t="s">
        <v>892</v>
      </c>
      <c r="B1897" s="368" t="s">
        <v>7840</v>
      </c>
      <c r="C1897" s="368" t="s">
        <v>7841</v>
      </c>
      <c r="D1897" t="s">
        <v>7842</v>
      </c>
      <c r="E1897" s="172">
        <v>0</v>
      </c>
    </row>
    <row r="1898" spans="1:5" ht="15">
      <c r="A1898" s="371" t="s">
        <v>892</v>
      </c>
      <c r="B1898" s="368" t="s">
        <v>7843</v>
      </c>
      <c r="C1898" s="368" t="s">
        <v>7844</v>
      </c>
      <c r="D1898" t="s">
        <v>7845</v>
      </c>
      <c r="E1898" s="172">
        <v>0</v>
      </c>
    </row>
    <row r="1899" spans="1:5" ht="15">
      <c r="A1899" s="371" t="s">
        <v>892</v>
      </c>
      <c r="B1899" s="368" t="s">
        <v>1020</v>
      </c>
      <c r="C1899" s="368" t="s">
        <v>3036</v>
      </c>
      <c r="D1899" t="s">
        <v>3037</v>
      </c>
      <c r="E1899" s="172">
        <v>-418700.11</v>
      </c>
    </row>
    <row r="1900" spans="1:5" ht="15">
      <c r="A1900" s="371" t="s">
        <v>892</v>
      </c>
      <c r="B1900" s="368" t="s">
        <v>1022</v>
      </c>
      <c r="C1900" s="368" t="s">
        <v>3038</v>
      </c>
      <c r="D1900" t="s">
        <v>3039</v>
      </c>
      <c r="E1900" s="172">
        <v>-20750.93</v>
      </c>
    </row>
    <row r="1901" spans="1:5" ht="15">
      <c r="A1901" s="371" t="s">
        <v>892</v>
      </c>
      <c r="B1901" s="368" t="s">
        <v>7846</v>
      </c>
      <c r="C1901" s="368" t="s">
        <v>7847</v>
      </c>
      <c r="D1901" t="s">
        <v>7848</v>
      </c>
      <c r="E1901" s="172">
        <v>0</v>
      </c>
    </row>
    <row r="1902" spans="1:5" ht="15">
      <c r="A1902" s="371" t="s">
        <v>892</v>
      </c>
      <c r="B1902" s="368" t="s">
        <v>1026</v>
      </c>
      <c r="C1902" s="368" t="s">
        <v>3040</v>
      </c>
      <c r="D1902" t="s">
        <v>3041</v>
      </c>
      <c r="E1902" s="172">
        <v>-38446.93</v>
      </c>
    </row>
    <row r="1903" spans="1:5" ht="15">
      <c r="A1903" s="371" t="s">
        <v>892</v>
      </c>
      <c r="B1903" s="368" t="s">
        <v>1028</v>
      </c>
      <c r="C1903" s="368" t="s">
        <v>3042</v>
      </c>
      <c r="D1903" t="s">
        <v>3043</v>
      </c>
      <c r="E1903" s="172">
        <v>-5854.65</v>
      </c>
    </row>
    <row r="1904" spans="1:5" ht="15">
      <c r="A1904" s="371" t="s">
        <v>892</v>
      </c>
      <c r="B1904" s="368" t="s">
        <v>1030</v>
      </c>
      <c r="C1904" s="368" t="s">
        <v>3044</v>
      </c>
      <c r="D1904" t="s">
        <v>3045</v>
      </c>
      <c r="E1904" s="172">
        <v>-679286.98</v>
      </c>
    </row>
    <row r="1905" spans="1:5" ht="15">
      <c r="A1905" s="371" t="s">
        <v>892</v>
      </c>
      <c r="B1905" s="368" t="s">
        <v>7849</v>
      </c>
      <c r="C1905" s="368" t="s">
        <v>7850</v>
      </c>
      <c r="D1905" t="s">
        <v>7851</v>
      </c>
      <c r="E1905" s="172">
        <v>0</v>
      </c>
    </row>
    <row r="1906" spans="1:5" ht="15">
      <c r="A1906" s="371" t="s">
        <v>892</v>
      </c>
      <c r="B1906" s="368" t="s">
        <v>7852</v>
      </c>
      <c r="C1906" s="368" t="s">
        <v>7854</v>
      </c>
      <c r="D1906" t="s">
        <v>7855</v>
      </c>
      <c r="E1906" s="172">
        <v>-377365.17</v>
      </c>
    </row>
    <row r="1907" spans="1:5" ht="15">
      <c r="A1907" s="371" t="s">
        <v>892</v>
      </c>
      <c r="B1907" s="368" t="s">
        <v>1032</v>
      </c>
      <c r="C1907" s="368" t="s">
        <v>3046</v>
      </c>
      <c r="D1907" t="s">
        <v>3047</v>
      </c>
      <c r="E1907" s="172">
        <v>-10808.8</v>
      </c>
    </row>
    <row r="1908" spans="1:5" ht="15">
      <c r="A1908" s="371" t="s">
        <v>892</v>
      </c>
      <c r="B1908" s="368" t="s">
        <v>1034</v>
      </c>
      <c r="C1908" s="368" t="s">
        <v>3048</v>
      </c>
      <c r="D1908" t="s">
        <v>3049</v>
      </c>
      <c r="E1908" s="172">
        <v>-345854.04</v>
      </c>
    </row>
    <row r="1909" spans="1:5" ht="15">
      <c r="A1909" s="371" t="s">
        <v>892</v>
      </c>
      <c r="B1909" s="368" t="s">
        <v>1036</v>
      </c>
      <c r="C1909" s="368" t="s">
        <v>3050</v>
      </c>
      <c r="D1909" t="s">
        <v>3051</v>
      </c>
      <c r="E1909" s="172">
        <v>-2013722.86</v>
      </c>
    </row>
    <row r="1910" spans="1:5" ht="15">
      <c r="A1910" s="371" t="s">
        <v>892</v>
      </c>
      <c r="B1910" s="368" t="s">
        <v>1038</v>
      </c>
      <c r="C1910" s="368" t="s">
        <v>3052</v>
      </c>
      <c r="D1910" t="s">
        <v>3053</v>
      </c>
      <c r="E1910" s="172">
        <v>-564446.71</v>
      </c>
    </row>
    <row r="1911" spans="1:5" ht="15">
      <c r="A1911" s="371" t="s">
        <v>892</v>
      </c>
      <c r="B1911" s="368" t="s">
        <v>1040</v>
      </c>
      <c r="C1911" s="368" t="s">
        <v>3054</v>
      </c>
      <c r="D1911" t="s">
        <v>3055</v>
      </c>
      <c r="E1911" s="172">
        <v>-416242.35</v>
      </c>
    </row>
    <row r="1912" spans="1:5" ht="15">
      <c r="A1912" s="371" t="s">
        <v>892</v>
      </c>
      <c r="B1912" s="368" t="s">
        <v>1042</v>
      </c>
      <c r="C1912" s="368" t="s">
        <v>3056</v>
      </c>
      <c r="D1912" t="s">
        <v>3057</v>
      </c>
      <c r="E1912" s="172">
        <v>-160093.21</v>
      </c>
    </row>
    <row r="1913" spans="1:5" ht="15">
      <c r="A1913" s="371" t="s">
        <v>892</v>
      </c>
      <c r="B1913" s="368" t="s">
        <v>7856</v>
      </c>
      <c r="C1913" s="368" t="s">
        <v>7857</v>
      </c>
      <c r="D1913" t="s">
        <v>7858</v>
      </c>
      <c r="E1913" s="172">
        <v>0</v>
      </c>
    </row>
    <row r="1914" spans="1:5" ht="15">
      <c r="A1914" s="371" t="s">
        <v>892</v>
      </c>
      <c r="B1914" s="368" t="s">
        <v>7859</v>
      </c>
      <c r="C1914" s="368" t="s">
        <v>7860</v>
      </c>
      <c r="D1914" t="s">
        <v>7861</v>
      </c>
      <c r="E1914" s="172">
        <v>0</v>
      </c>
    </row>
    <row r="1915" spans="1:5" ht="15">
      <c r="A1915" s="371" t="s">
        <v>892</v>
      </c>
      <c r="B1915" s="368" t="s">
        <v>7862</v>
      </c>
      <c r="C1915" s="368" t="s">
        <v>7864</v>
      </c>
      <c r="D1915" t="s">
        <v>7863</v>
      </c>
      <c r="E1915" s="172">
        <v>0</v>
      </c>
    </row>
    <row r="1916" spans="1:5" ht="15">
      <c r="A1916" s="371" t="s">
        <v>892</v>
      </c>
      <c r="B1916" s="368" t="s">
        <v>1044</v>
      </c>
      <c r="C1916" s="368" t="s">
        <v>3058</v>
      </c>
      <c r="D1916" t="s">
        <v>3059</v>
      </c>
      <c r="E1916" s="172">
        <v>-5092930.47</v>
      </c>
    </row>
    <row r="1917" spans="1:5" ht="15">
      <c r="A1917" s="371" t="s">
        <v>892</v>
      </c>
      <c r="B1917" s="368" t="s">
        <v>1046</v>
      </c>
      <c r="C1917" s="368" t="s">
        <v>3060</v>
      </c>
      <c r="D1917" t="s">
        <v>3061</v>
      </c>
      <c r="E1917" s="172">
        <v>-10.49</v>
      </c>
    </row>
    <row r="1918" spans="1:5" ht="15">
      <c r="A1918" s="371" t="s">
        <v>892</v>
      </c>
      <c r="B1918" s="368" t="s">
        <v>7865</v>
      </c>
      <c r="C1918" s="368" t="s">
        <v>7866</v>
      </c>
      <c r="D1918" t="s">
        <v>7867</v>
      </c>
      <c r="E1918" s="172">
        <v>0</v>
      </c>
    </row>
    <row r="1919" spans="1:5" ht="15">
      <c r="A1919" s="371" t="s">
        <v>892</v>
      </c>
      <c r="B1919" s="368" t="s">
        <v>1048</v>
      </c>
      <c r="C1919" s="368" t="s">
        <v>3062</v>
      </c>
      <c r="D1919" t="s">
        <v>3063</v>
      </c>
      <c r="E1919" s="172">
        <v>0</v>
      </c>
    </row>
    <row r="1920" spans="1:5" ht="15">
      <c r="A1920" s="371" t="s">
        <v>892</v>
      </c>
      <c r="B1920" s="368" t="s">
        <v>7868</v>
      </c>
      <c r="C1920" s="368" t="s">
        <v>7869</v>
      </c>
      <c r="D1920" t="s">
        <v>7870</v>
      </c>
      <c r="E1920" s="172">
        <v>0</v>
      </c>
    </row>
    <row r="1921" spans="1:5" ht="15">
      <c r="A1921" s="371" t="s">
        <v>892</v>
      </c>
      <c r="B1921" s="368" t="s">
        <v>7871</v>
      </c>
      <c r="C1921" s="368" t="s">
        <v>7872</v>
      </c>
      <c r="D1921" t="s">
        <v>7873</v>
      </c>
      <c r="E1921" s="172">
        <v>0</v>
      </c>
    </row>
    <row r="1922" spans="1:5" ht="15">
      <c r="A1922" s="371" t="s">
        <v>892</v>
      </c>
      <c r="B1922" s="368" t="s">
        <v>7874</v>
      </c>
      <c r="C1922" s="368" t="s">
        <v>7875</v>
      </c>
      <c r="D1922" t="s">
        <v>7876</v>
      </c>
      <c r="E1922" s="172">
        <v>0</v>
      </c>
    </row>
    <row r="1923" spans="1:5" ht="15">
      <c r="A1923" s="371" t="s">
        <v>892</v>
      </c>
      <c r="B1923" s="368" t="s">
        <v>7877</v>
      </c>
      <c r="C1923" s="368" t="s">
        <v>7879</v>
      </c>
      <c r="D1923" t="s">
        <v>7880</v>
      </c>
      <c r="E1923" s="172">
        <v>-1944.24</v>
      </c>
    </row>
    <row r="1924" spans="1:5" ht="15">
      <c r="A1924" s="371" t="s">
        <v>892</v>
      </c>
      <c r="B1924" s="368" t="s">
        <v>7881</v>
      </c>
      <c r="C1924" s="368" t="s">
        <v>7882</v>
      </c>
      <c r="D1924" t="s">
        <v>7883</v>
      </c>
      <c r="E1924" s="172">
        <v>0</v>
      </c>
    </row>
    <row r="1925" spans="1:5" ht="15">
      <c r="A1925" s="371" t="s">
        <v>892</v>
      </c>
      <c r="B1925" s="368" t="s">
        <v>7884</v>
      </c>
      <c r="C1925" s="368" t="s">
        <v>7885</v>
      </c>
      <c r="D1925" t="s">
        <v>7886</v>
      </c>
      <c r="E1925" s="172">
        <v>0</v>
      </c>
    </row>
    <row r="1926" spans="1:5" ht="15">
      <c r="A1926" s="371" t="s">
        <v>892</v>
      </c>
      <c r="B1926" s="368" t="s">
        <v>7887</v>
      </c>
      <c r="C1926" s="368" t="s">
        <v>7888</v>
      </c>
      <c r="D1926" t="s">
        <v>7889</v>
      </c>
      <c r="E1926" s="172">
        <v>0</v>
      </c>
    </row>
    <row r="1927" spans="1:5" ht="15">
      <c r="A1927" s="371" t="s">
        <v>892</v>
      </c>
      <c r="B1927" s="368" t="s">
        <v>7890</v>
      </c>
      <c r="C1927" s="368" t="s">
        <v>7891</v>
      </c>
      <c r="D1927" t="s">
        <v>7892</v>
      </c>
      <c r="E1927" s="172">
        <v>0</v>
      </c>
    </row>
    <row r="1928" spans="1:5" ht="15">
      <c r="A1928" s="371" t="s">
        <v>892</v>
      </c>
      <c r="B1928" s="368" t="s">
        <v>7893</v>
      </c>
      <c r="C1928" s="368" t="s">
        <v>7894</v>
      </c>
      <c r="D1928" t="s">
        <v>7895</v>
      </c>
      <c r="E1928" s="172">
        <v>0</v>
      </c>
    </row>
    <row r="1929" spans="1:5" ht="15">
      <c r="A1929" s="371" t="s">
        <v>892</v>
      </c>
      <c r="B1929" s="368" t="s">
        <v>7896</v>
      </c>
      <c r="C1929" s="368" t="s">
        <v>7897</v>
      </c>
      <c r="D1929" t="s">
        <v>7898</v>
      </c>
      <c r="E1929" s="172">
        <v>0</v>
      </c>
    </row>
    <row r="1930" spans="1:5" ht="15">
      <c r="A1930" s="371" t="s">
        <v>892</v>
      </c>
      <c r="B1930" s="368" t="s">
        <v>7899</v>
      </c>
      <c r="C1930" s="368" t="s">
        <v>7900</v>
      </c>
      <c r="D1930" t="s">
        <v>7901</v>
      </c>
      <c r="E1930" s="172">
        <v>0</v>
      </c>
    </row>
    <row r="1931" spans="1:5" ht="15">
      <c r="A1931" s="371" t="s">
        <v>892</v>
      </c>
      <c r="B1931" s="368" t="s">
        <v>7902</v>
      </c>
      <c r="C1931" s="368" t="s">
        <v>7903</v>
      </c>
      <c r="D1931" t="s">
        <v>7904</v>
      </c>
      <c r="E1931" s="172">
        <v>0</v>
      </c>
    </row>
    <row r="1932" spans="1:5" ht="15">
      <c r="A1932" s="371" t="s">
        <v>892</v>
      </c>
      <c r="B1932" s="368" t="s">
        <v>7905</v>
      </c>
      <c r="C1932" s="368" t="s">
        <v>7906</v>
      </c>
      <c r="D1932" t="s">
        <v>7907</v>
      </c>
      <c r="E1932" s="172">
        <v>0</v>
      </c>
    </row>
    <row r="1933" spans="1:5" ht="15">
      <c r="A1933" s="371" t="s">
        <v>892</v>
      </c>
      <c r="B1933" s="368" t="s">
        <v>7908</v>
      </c>
      <c r="C1933" s="368" t="s">
        <v>7909</v>
      </c>
      <c r="D1933" t="s">
        <v>7910</v>
      </c>
      <c r="E1933" s="172">
        <v>0</v>
      </c>
    </row>
    <row r="1934" spans="1:5" ht="15">
      <c r="A1934" s="371" t="s">
        <v>892</v>
      </c>
      <c r="B1934" s="368" t="s">
        <v>7911</v>
      </c>
      <c r="C1934" s="368" t="s">
        <v>7912</v>
      </c>
      <c r="D1934" t="s">
        <v>7913</v>
      </c>
      <c r="E1934" s="172">
        <v>0</v>
      </c>
    </row>
    <row r="1935" spans="1:5" ht="15">
      <c r="A1935" s="371" t="s">
        <v>892</v>
      </c>
      <c r="B1935" s="368" t="s">
        <v>1049</v>
      </c>
      <c r="C1935" s="368" t="s">
        <v>3064</v>
      </c>
      <c r="D1935" t="s">
        <v>3065</v>
      </c>
      <c r="E1935" s="172">
        <v>-516316.86</v>
      </c>
    </row>
    <row r="1936" spans="1:5" ht="15">
      <c r="A1936" s="371" t="s">
        <v>892</v>
      </c>
      <c r="B1936" s="368" t="s">
        <v>7914</v>
      </c>
      <c r="C1936" s="368" t="s">
        <v>7915</v>
      </c>
      <c r="D1936" t="s">
        <v>7916</v>
      </c>
      <c r="E1936" s="172">
        <v>0</v>
      </c>
    </row>
    <row r="1937" spans="1:5" ht="15">
      <c r="A1937" s="371" t="s">
        <v>892</v>
      </c>
      <c r="B1937" s="368" t="s">
        <v>7917</v>
      </c>
      <c r="C1937" s="368" t="s">
        <v>7918</v>
      </c>
      <c r="D1937" t="s">
        <v>7919</v>
      </c>
      <c r="E1937" s="172">
        <v>0</v>
      </c>
    </row>
    <row r="1938" spans="1:5" ht="15">
      <c r="A1938" s="371" t="s">
        <v>892</v>
      </c>
      <c r="B1938" s="368" t="s">
        <v>7920</v>
      </c>
      <c r="C1938" s="368" t="s">
        <v>7921</v>
      </c>
      <c r="D1938" t="s">
        <v>7922</v>
      </c>
      <c r="E1938" s="172">
        <v>0</v>
      </c>
    </row>
    <row r="1939" spans="1:5" ht="15">
      <c r="A1939" s="371" t="s">
        <v>892</v>
      </c>
      <c r="B1939" s="368" t="s">
        <v>7923</v>
      </c>
      <c r="C1939" s="368" t="s">
        <v>7924</v>
      </c>
      <c r="D1939" t="s">
        <v>7925</v>
      </c>
      <c r="E1939" s="172">
        <v>0</v>
      </c>
    </row>
    <row r="1940" spans="1:5" ht="15">
      <c r="A1940" s="371" t="s">
        <v>892</v>
      </c>
      <c r="B1940" s="368" t="s">
        <v>7926</v>
      </c>
      <c r="C1940" s="368" t="s">
        <v>7927</v>
      </c>
      <c r="D1940" t="s">
        <v>7928</v>
      </c>
      <c r="E1940" s="172">
        <v>0</v>
      </c>
    </row>
    <row r="1941" spans="1:5" ht="15">
      <c r="A1941" s="371" t="s">
        <v>892</v>
      </c>
      <c r="B1941" s="368" t="s">
        <v>7929</v>
      </c>
      <c r="C1941" s="368" t="s">
        <v>7930</v>
      </c>
      <c r="D1941" t="s">
        <v>7931</v>
      </c>
      <c r="E1941" s="172">
        <v>0</v>
      </c>
    </row>
    <row r="1942" spans="1:5" ht="15">
      <c r="A1942" s="371" t="s">
        <v>892</v>
      </c>
      <c r="B1942" s="368" t="s">
        <v>7932</v>
      </c>
      <c r="C1942" s="368" t="s">
        <v>7933</v>
      </c>
      <c r="D1942" t="s">
        <v>7934</v>
      </c>
      <c r="E1942" s="172">
        <v>0</v>
      </c>
    </row>
    <row r="1943" spans="1:5" ht="15">
      <c r="A1943" s="371" t="s">
        <v>892</v>
      </c>
      <c r="B1943" s="368" t="s">
        <v>7935</v>
      </c>
      <c r="C1943" s="368" t="s">
        <v>7936</v>
      </c>
      <c r="D1943" t="s">
        <v>7937</v>
      </c>
      <c r="E1943" s="172">
        <v>0</v>
      </c>
    </row>
    <row r="1944" spans="1:5" ht="15">
      <c r="A1944" s="371" t="s">
        <v>892</v>
      </c>
      <c r="B1944" s="368" t="s">
        <v>7938</v>
      </c>
      <c r="C1944" s="368" t="s">
        <v>7939</v>
      </c>
      <c r="D1944" t="s">
        <v>7940</v>
      </c>
      <c r="E1944" s="172">
        <v>0</v>
      </c>
    </row>
    <row r="1945" spans="1:5" ht="15">
      <c r="A1945" s="371" t="s">
        <v>892</v>
      </c>
      <c r="B1945" s="368" t="s">
        <v>7941</v>
      </c>
      <c r="C1945" s="368" t="s">
        <v>7942</v>
      </c>
      <c r="D1945" t="s">
        <v>7943</v>
      </c>
      <c r="E1945" s="172">
        <v>0</v>
      </c>
    </row>
    <row r="1946" spans="1:5" ht="15">
      <c r="A1946" s="371" t="s">
        <v>892</v>
      </c>
      <c r="B1946" s="368" t="s">
        <v>7944</v>
      </c>
      <c r="C1946" s="368" t="s">
        <v>7945</v>
      </c>
      <c r="D1946" t="s">
        <v>7943</v>
      </c>
      <c r="E1946" s="172">
        <v>0</v>
      </c>
    </row>
    <row r="1947" spans="1:5" ht="15">
      <c r="A1947" s="371" t="s">
        <v>892</v>
      </c>
      <c r="B1947" s="368" t="s">
        <v>7946</v>
      </c>
      <c r="C1947" s="368" t="s">
        <v>7947</v>
      </c>
      <c r="D1947" t="s">
        <v>7948</v>
      </c>
      <c r="E1947" s="172">
        <v>0</v>
      </c>
    </row>
    <row r="1948" spans="1:5" ht="15">
      <c r="A1948" s="371" t="s">
        <v>892</v>
      </c>
      <c r="B1948" s="368" t="s">
        <v>7949</v>
      </c>
      <c r="C1948" s="368" t="s">
        <v>7950</v>
      </c>
      <c r="D1948" t="s">
        <v>7951</v>
      </c>
      <c r="E1948" s="172">
        <v>0</v>
      </c>
    </row>
    <row r="1949" spans="1:5" ht="15">
      <c r="A1949" s="371" t="s">
        <v>892</v>
      </c>
      <c r="B1949" s="368" t="s">
        <v>7952</v>
      </c>
      <c r="C1949" s="368" t="s">
        <v>7953</v>
      </c>
      <c r="D1949" t="s">
        <v>7954</v>
      </c>
      <c r="E1949" s="172">
        <v>0</v>
      </c>
    </row>
    <row r="1950" spans="1:5" ht="15">
      <c r="A1950" s="371" t="s">
        <v>892</v>
      </c>
      <c r="B1950" s="368" t="s">
        <v>7955</v>
      </c>
      <c r="C1950" s="368" t="s">
        <v>7956</v>
      </c>
      <c r="D1950" t="s">
        <v>7957</v>
      </c>
      <c r="E1950" s="172">
        <v>0</v>
      </c>
    </row>
    <row r="1951" spans="1:5" ht="15">
      <c r="A1951" s="371" t="s">
        <v>892</v>
      </c>
      <c r="B1951" s="368" t="s">
        <v>7958</v>
      </c>
      <c r="C1951" s="368" t="s">
        <v>7959</v>
      </c>
      <c r="D1951" t="s">
        <v>7960</v>
      </c>
      <c r="E1951" s="172">
        <v>0</v>
      </c>
    </row>
    <row r="1952" spans="1:5" ht="15">
      <c r="A1952" s="371" t="s">
        <v>892</v>
      </c>
      <c r="B1952" s="368" t="s">
        <v>7961</v>
      </c>
      <c r="C1952" s="368" t="s">
        <v>7962</v>
      </c>
      <c r="D1952" t="s">
        <v>7963</v>
      </c>
      <c r="E1952" s="172">
        <v>0</v>
      </c>
    </row>
    <row r="1953" spans="1:5" ht="15">
      <c r="A1953" s="371" t="s">
        <v>892</v>
      </c>
      <c r="B1953" s="368" t="s">
        <v>7964</v>
      </c>
      <c r="C1953" s="368" t="s">
        <v>7965</v>
      </c>
      <c r="D1953" t="s">
        <v>7966</v>
      </c>
      <c r="E1953" s="172">
        <v>0</v>
      </c>
    </row>
    <row r="1954" spans="1:5" ht="15">
      <c r="A1954" s="371" t="s">
        <v>892</v>
      </c>
      <c r="B1954" s="368" t="s">
        <v>7967</v>
      </c>
      <c r="C1954" s="368" t="s">
        <v>7968</v>
      </c>
      <c r="D1954" t="s">
        <v>7969</v>
      </c>
      <c r="E1954" s="172">
        <v>0</v>
      </c>
    </row>
    <row r="1955" spans="1:5" ht="15">
      <c r="A1955" s="371" t="s">
        <v>892</v>
      </c>
      <c r="B1955" s="368" t="s">
        <v>7970</v>
      </c>
      <c r="C1955" s="368" t="s">
        <v>7972</v>
      </c>
      <c r="D1955" t="s">
        <v>7971</v>
      </c>
      <c r="E1955" s="172">
        <v>0</v>
      </c>
    </row>
    <row r="1956" spans="1:5" ht="15">
      <c r="A1956" s="371" t="s">
        <v>892</v>
      </c>
      <c r="B1956" s="368" t="s">
        <v>7973</v>
      </c>
      <c r="C1956" s="368" t="s">
        <v>7974</v>
      </c>
      <c r="D1956" t="s">
        <v>7975</v>
      </c>
      <c r="E1956" s="172">
        <v>0</v>
      </c>
    </row>
    <row r="1957" spans="1:5" ht="15">
      <c r="A1957" s="371" t="s">
        <v>892</v>
      </c>
      <c r="B1957" s="368" t="s">
        <v>7976</v>
      </c>
      <c r="C1957" s="368" t="s">
        <v>7977</v>
      </c>
      <c r="D1957" t="s">
        <v>7978</v>
      </c>
      <c r="E1957" s="172">
        <v>0</v>
      </c>
    </row>
    <row r="1958" spans="1:5" ht="15">
      <c r="A1958" s="371" t="s">
        <v>892</v>
      </c>
      <c r="B1958" s="368" t="s">
        <v>7979</v>
      </c>
      <c r="C1958" s="368" t="s">
        <v>7980</v>
      </c>
      <c r="D1958" t="s">
        <v>7981</v>
      </c>
      <c r="E1958" s="172">
        <v>0</v>
      </c>
    </row>
    <row r="1959" spans="1:5" ht="15">
      <c r="A1959" s="371" t="s">
        <v>892</v>
      </c>
      <c r="B1959" s="368" t="s">
        <v>7982</v>
      </c>
      <c r="C1959" s="368" t="s">
        <v>7984</v>
      </c>
      <c r="D1959" t="s">
        <v>7983</v>
      </c>
      <c r="E1959" s="172">
        <v>0</v>
      </c>
    </row>
    <row r="1960" spans="1:5" ht="15">
      <c r="A1960" s="371" t="s">
        <v>892</v>
      </c>
      <c r="B1960" s="368" t="s">
        <v>7985</v>
      </c>
      <c r="C1960" s="368" t="s">
        <v>7987</v>
      </c>
      <c r="D1960" t="s">
        <v>7986</v>
      </c>
      <c r="E1960" s="172">
        <v>0</v>
      </c>
    </row>
    <row r="1961" spans="1:5" ht="15">
      <c r="A1961" s="371" t="s">
        <v>892</v>
      </c>
      <c r="B1961" s="368" t="s">
        <v>7988</v>
      </c>
      <c r="C1961" s="368" t="s">
        <v>7990</v>
      </c>
      <c r="D1961" t="s">
        <v>7989</v>
      </c>
      <c r="E1961" s="172">
        <v>0</v>
      </c>
    </row>
    <row r="1962" spans="1:5" ht="15">
      <c r="A1962" s="371" t="s">
        <v>892</v>
      </c>
      <c r="B1962" s="368" t="s">
        <v>7991</v>
      </c>
      <c r="C1962" s="368" t="s">
        <v>7993</v>
      </c>
      <c r="D1962" t="s">
        <v>7992</v>
      </c>
      <c r="E1962" s="172">
        <v>0</v>
      </c>
    </row>
    <row r="1963" spans="1:5" ht="15">
      <c r="A1963" s="371" t="s">
        <v>892</v>
      </c>
      <c r="B1963" s="368" t="s">
        <v>7994</v>
      </c>
      <c r="C1963" s="368" t="s">
        <v>7995</v>
      </c>
      <c r="D1963" t="s">
        <v>7996</v>
      </c>
      <c r="E1963" s="172">
        <v>0</v>
      </c>
    </row>
    <row r="1964" spans="1:5" ht="15">
      <c r="A1964" s="371" t="s">
        <v>892</v>
      </c>
      <c r="B1964" s="368" t="s">
        <v>7997</v>
      </c>
      <c r="C1964" s="368" t="s">
        <v>7998</v>
      </c>
      <c r="D1964" t="s">
        <v>7999</v>
      </c>
      <c r="E1964" s="172">
        <v>0</v>
      </c>
    </row>
    <row r="1965" spans="1:5" ht="15">
      <c r="A1965" s="371" t="s">
        <v>892</v>
      </c>
      <c r="B1965" s="368" t="s">
        <v>8000</v>
      </c>
      <c r="C1965" s="368" t="s">
        <v>8002</v>
      </c>
      <c r="D1965" t="s">
        <v>8001</v>
      </c>
      <c r="E1965" s="172">
        <v>0</v>
      </c>
    </row>
    <row r="1966" spans="1:5" ht="15">
      <c r="A1966" s="371" t="s">
        <v>892</v>
      </c>
      <c r="B1966" s="368" t="s">
        <v>1053</v>
      </c>
      <c r="C1966" s="368" t="s">
        <v>3066</v>
      </c>
      <c r="D1966" t="s">
        <v>3067</v>
      </c>
      <c r="E1966" s="172">
        <v>-1293709.94</v>
      </c>
    </row>
    <row r="1967" spans="1:5" ht="15">
      <c r="A1967" s="371" t="s">
        <v>892</v>
      </c>
      <c r="B1967" s="368" t="s">
        <v>1055</v>
      </c>
      <c r="C1967" s="368" t="s">
        <v>3068</v>
      </c>
      <c r="D1967" t="s">
        <v>3069</v>
      </c>
      <c r="E1967" s="172">
        <v>-427854.24</v>
      </c>
    </row>
    <row r="1968" spans="1:5" ht="15">
      <c r="A1968" s="371" t="s">
        <v>892</v>
      </c>
      <c r="B1968" s="368" t="s">
        <v>3070</v>
      </c>
      <c r="C1968" s="368" t="s">
        <v>3072</v>
      </c>
      <c r="D1968" t="s">
        <v>3073</v>
      </c>
      <c r="E1968" s="172">
        <v>-135521.84</v>
      </c>
    </row>
    <row r="1969" spans="1:5" ht="15">
      <c r="A1969" s="371" t="s">
        <v>892</v>
      </c>
      <c r="B1969" s="368" t="s">
        <v>8003</v>
      </c>
      <c r="C1969" s="368" t="s">
        <v>1851</v>
      </c>
      <c r="D1969" t="s">
        <v>1852</v>
      </c>
      <c r="E1969" s="172">
        <v>0</v>
      </c>
    </row>
    <row r="1970" spans="1:5" ht="15">
      <c r="A1970" s="371" t="s">
        <v>892</v>
      </c>
      <c r="B1970" s="368" t="s">
        <v>8004</v>
      </c>
      <c r="C1970" s="368" t="s">
        <v>8005</v>
      </c>
      <c r="D1970" t="s">
        <v>8006</v>
      </c>
      <c r="E1970" s="172">
        <v>0</v>
      </c>
    </row>
    <row r="1971" spans="1:5" ht="15">
      <c r="A1971" s="371" t="s">
        <v>892</v>
      </c>
      <c r="B1971" s="368" t="s">
        <v>1059</v>
      </c>
      <c r="C1971" s="368" t="s">
        <v>3074</v>
      </c>
      <c r="D1971" t="s">
        <v>3075</v>
      </c>
      <c r="E1971" s="172">
        <v>-250124.89</v>
      </c>
    </row>
    <row r="1972" spans="1:5" ht="15">
      <c r="A1972" s="371" t="s">
        <v>892</v>
      </c>
      <c r="B1972" s="368" t="s">
        <v>1061</v>
      </c>
      <c r="C1972" s="368" t="s">
        <v>3076</v>
      </c>
      <c r="D1972" t="s">
        <v>3077</v>
      </c>
      <c r="E1972" s="172">
        <v>-28963.91</v>
      </c>
    </row>
    <row r="1973" spans="1:5" ht="15">
      <c r="A1973" s="371" t="s">
        <v>892</v>
      </c>
      <c r="B1973" s="368" t="s">
        <v>1063</v>
      </c>
      <c r="C1973" s="368" t="s">
        <v>3078</v>
      </c>
      <c r="D1973" t="s">
        <v>3079</v>
      </c>
      <c r="E1973" s="172">
        <v>-485158.97</v>
      </c>
    </row>
    <row r="1974" spans="1:5" ht="15">
      <c r="A1974" s="371" t="s">
        <v>892</v>
      </c>
      <c r="B1974" s="368" t="s">
        <v>1065</v>
      </c>
      <c r="C1974" s="368" t="s">
        <v>3080</v>
      </c>
      <c r="D1974" t="s">
        <v>3081</v>
      </c>
      <c r="E1974" s="172">
        <v>-623328.65</v>
      </c>
    </row>
    <row r="1975" spans="1:5" ht="15">
      <c r="A1975" s="371" t="s">
        <v>892</v>
      </c>
      <c r="B1975" s="368" t="s">
        <v>1067</v>
      </c>
      <c r="C1975" s="368" t="s">
        <v>3082</v>
      </c>
      <c r="D1975" t="s">
        <v>3083</v>
      </c>
      <c r="E1975" s="172">
        <v>17929690.43</v>
      </c>
    </row>
    <row r="1976" spans="1:5" ht="15">
      <c r="A1976" s="371" t="s">
        <v>892</v>
      </c>
      <c r="B1976" s="368" t="s">
        <v>3438</v>
      </c>
      <c r="C1976" s="368" t="s">
        <v>3439</v>
      </c>
      <c r="D1976" t="s">
        <v>3085</v>
      </c>
      <c r="E1976" s="172">
        <v>0</v>
      </c>
    </row>
    <row r="1977" spans="1:5" ht="15">
      <c r="A1977" s="371" t="s">
        <v>892</v>
      </c>
      <c r="B1977" s="368" t="s">
        <v>1069</v>
      </c>
      <c r="C1977" s="368" t="s">
        <v>3084</v>
      </c>
      <c r="D1977" t="s">
        <v>3085</v>
      </c>
      <c r="E1977" s="172">
        <v>-68085449.569999993</v>
      </c>
    </row>
    <row r="1978" spans="1:5" ht="15">
      <c r="A1978" s="371" t="s">
        <v>892</v>
      </c>
      <c r="B1978" s="368" t="s">
        <v>1071</v>
      </c>
      <c r="C1978" s="368" t="s">
        <v>3086</v>
      </c>
      <c r="D1978" t="s">
        <v>3087</v>
      </c>
      <c r="E1978" s="172">
        <v>-906629.75</v>
      </c>
    </row>
    <row r="1979" spans="1:5" ht="15">
      <c r="A1979" s="371" t="s">
        <v>892</v>
      </c>
      <c r="B1979" s="368" t="s">
        <v>1073</v>
      </c>
      <c r="C1979" s="368" t="s">
        <v>3088</v>
      </c>
      <c r="D1979" t="s">
        <v>3087</v>
      </c>
      <c r="E1979" s="172">
        <v>-882924.37</v>
      </c>
    </row>
    <row r="1980" spans="1:5" ht="15">
      <c r="A1980" s="371" t="s">
        <v>892</v>
      </c>
      <c r="B1980" s="368" t="s">
        <v>1074</v>
      </c>
      <c r="C1980" s="368" t="s">
        <v>3089</v>
      </c>
      <c r="D1980" t="s">
        <v>3090</v>
      </c>
      <c r="E1980" s="172">
        <v>-54207.32</v>
      </c>
    </row>
    <row r="1981" spans="1:5" ht="15">
      <c r="A1981" s="371" t="s">
        <v>892</v>
      </c>
      <c r="B1981" s="368" t="s">
        <v>8007</v>
      </c>
      <c r="C1981" s="368" t="s">
        <v>8008</v>
      </c>
      <c r="D1981" t="s">
        <v>8009</v>
      </c>
      <c r="E1981" s="172">
        <v>0</v>
      </c>
    </row>
    <row r="1982" spans="1:5" ht="15">
      <c r="A1982" s="371" t="s">
        <v>892</v>
      </c>
      <c r="B1982" s="368" t="s">
        <v>8010</v>
      </c>
      <c r="C1982" s="368" t="s">
        <v>1696</v>
      </c>
      <c r="D1982" t="s">
        <v>1697</v>
      </c>
      <c r="E1982" s="172">
        <v>0</v>
      </c>
    </row>
    <row r="1983" spans="1:5" ht="15">
      <c r="A1983" s="371" t="s">
        <v>892</v>
      </c>
      <c r="B1983" s="368" t="s">
        <v>1076</v>
      </c>
      <c r="C1983" s="368" t="s">
        <v>3091</v>
      </c>
      <c r="D1983" t="s">
        <v>3092</v>
      </c>
      <c r="E1983" s="172">
        <v>-119171645.90000001</v>
      </c>
    </row>
    <row r="1984" spans="1:5" ht="15">
      <c r="A1984" s="371" t="s">
        <v>892</v>
      </c>
      <c r="B1984" s="368" t="s">
        <v>8011</v>
      </c>
      <c r="C1984" s="368" t="s">
        <v>8012</v>
      </c>
      <c r="D1984" t="s">
        <v>8013</v>
      </c>
      <c r="E1984" s="172">
        <v>0</v>
      </c>
    </row>
    <row r="1985" spans="1:5" ht="15">
      <c r="A1985" s="371" t="s">
        <v>892</v>
      </c>
      <c r="B1985" s="368" t="s">
        <v>8014</v>
      </c>
      <c r="C1985" s="368" t="s">
        <v>8015</v>
      </c>
      <c r="D1985" t="s">
        <v>8016</v>
      </c>
      <c r="E1985" s="172">
        <v>-817820.03</v>
      </c>
    </row>
    <row r="1986" spans="1:5" ht="15">
      <c r="A1986" s="371" t="s">
        <v>892</v>
      </c>
      <c r="B1986" s="368" t="s">
        <v>1078</v>
      </c>
      <c r="C1986" s="368" t="s">
        <v>3093</v>
      </c>
      <c r="D1986" t="s">
        <v>3094</v>
      </c>
      <c r="E1986" s="172">
        <v>-3011486.62</v>
      </c>
    </row>
    <row r="1987" spans="1:5" ht="15">
      <c r="A1987" s="371" t="s">
        <v>892</v>
      </c>
      <c r="B1987" s="368" t="s">
        <v>1080</v>
      </c>
      <c r="C1987" s="368" t="s">
        <v>3095</v>
      </c>
      <c r="D1987" t="s">
        <v>3096</v>
      </c>
      <c r="E1987" s="172">
        <v>-7768217.4100000001</v>
      </c>
    </row>
    <row r="1988" spans="1:5" ht="15">
      <c r="A1988" s="371" t="s">
        <v>892</v>
      </c>
      <c r="B1988" s="368" t="s">
        <v>8017</v>
      </c>
      <c r="C1988" s="368" t="s">
        <v>8018</v>
      </c>
      <c r="D1988" t="s">
        <v>8019</v>
      </c>
      <c r="E1988" s="172">
        <v>0</v>
      </c>
    </row>
    <row r="1989" spans="1:5" ht="15">
      <c r="A1989" s="371" t="s">
        <v>892</v>
      </c>
      <c r="B1989" s="368" t="s">
        <v>1082</v>
      </c>
      <c r="C1989" s="368" t="s">
        <v>3097</v>
      </c>
      <c r="D1989" t="s">
        <v>3098</v>
      </c>
      <c r="E1989" s="172">
        <v>-416043.05</v>
      </c>
    </row>
    <row r="1990" spans="1:5" ht="15">
      <c r="A1990" s="371" t="s">
        <v>892</v>
      </c>
      <c r="B1990" s="368" t="s">
        <v>8020</v>
      </c>
      <c r="C1990" s="368" t="s">
        <v>8022</v>
      </c>
      <c r="D1990" t="s">
        <v>8023</v>
      </c>
      <c r="E1990" s="172">
        <v>-845938.87000000011</v>
      </c>
    </row>
    <row r="1991" spans="1:5" ht="15">
      <c r="A1991" s="371" t="s">
        <v>892</v>
      </c>
      <c r="B1991" s="368" t="s">
        <v>8024</v>
      </c>
      <c r="C1991" s="368" t="s">
        <v>8025</v>
      </c>
      <c r="D1991" t="s">
        <v>8026</v>
      </c>
      <c r="E1991" s="172">
        <v>0</v>
      </c>
    </row>
    <row r="1992" spans="1:5" ht="15">
      <c r="A1992" s="371" t="s">
        <v>892</v>
      </c>
      <c r="B1992" s="368" t="s">
        <v>8027</v>
      </c>
      <c r="C1992" s="368" t="s">
        <v>1853</v>
      </c>
      <c r="D1992" t="s">
        <v>1854</v>
      </c>
      <c r="E1992" s="172">
        <v>0</v>
      </c>
    </row>
    <row r="1993" spans="1:5" ht="15">
      <c r="A1993" s="371" t="s">
        <v>892</v>
      </c>
      <c r="B1993" s="368" t="s">
        <v>1084</v>
      </c>
      <c r="C1993" s="368" t="s">
        <v>3099</v>
      </c>
      <c r="D1993" t="s">
        <v>3100</v>
      </c>
      <c r="E1993" s="172">
        <v>-46552.01</v>
      </c>
    </row>
    <row r="1994" spans="1:5" ht="15">
      <c r="A1994" s="371" t="s">
        <v>892</v>
      </c>
      <c r="B1994" s="368" t="s">
        <v>8028</v>
      </c>
      <c r="C1994" s="368" t="s">
        <v>8029</v>
      </c>
      <c r="D1994" t="s">
        <v>8030</v>
      </c>
      <c r="E1994" s="172">
        <v>0</v>
      </c>
    </row>
    <row r="1995" spans="1:5" ht="15">
      <c r="A1995" s="371" t="s">
        <v>892</v>
      </c>
      <c r="B1995" s="368" t="s">
        <v>1086</v>
      </c>
      <c r="C1995" s="368" t="s">
        <v>3101</v>
      </c>
      <c r="D1995" t="s">
        <v>3102</v>
      </c>
      <c r="E1995" s="172">
        <v>-7722918.6699999999</v>
      </c>
    </row>
    <row r="1996" spans="1:5" ht="15">
      <c r="A1996" s="371" t="s">
        <v>892</v>
      </c>
      <c r="B1996" s="368" t="s">
        <v>8031</v>
      </c>
      <c r="C1996" s="368" t="s">
        <v>8032</v>
      </c>
      <c r="D1996" t="s">
        <v>8033</v>
      </c>
      <c r="E1996" s="172">
        <v>0</v>
      </c>
    </row>
    <row r="1997" spans="1:5" ht="15">
      <c r="A1997" s="371" t="s">
        <v>892</v>
      </c>
      <c r="B1997" s="368" t="s">
        <v>8034</v>
      </c>
      <c r="C1997" s="368" t="s">
        <v>8036</v>
      </c>
      <c r="D1997" t="s">
        <v>8037</v>
      </c>
      <c r="E1997" s="172">
        <v>-28916.67</v>
      </c>
    </row>
    <row r="1998" spans="1:5" ht="15">
      <c r="A1998" s="371" t="s">
        <v>892</v>
      </c>
      <c r="B1998" s="368" t="s">
        <v>8038</v>
      </c>
      <c r="C1998" s="368" t="s">
        <v>8039</v>
      </c>
      <c r="D1998" t="s">
        <v>8040</v>
      </c>
      <c r="E1998" s="172">
        <v>0</v>
      </c>
    </row>
    <row r="1999" spans="1:5" ht="15">
      <c r="A1999" s="371" t="s">
        <v>892</v>
      </c>
      <c r="B1999" s="368" t="s">
        <v>8041</v>
      </c>
      <c r="C1999" s="368" t="s">
        <v>8042</v>
      </c>
      <c r="D1999" t="s">
        <v>8043</v>
      </c>
      <c r="E1999" s="172">
        <v>0</v>
      </c>
    </row>
    <row r="2000" spans="1:5" ht="15">
      <c r="A2000" s="371" t="s">
        <v>892</v>
      </c>
      <c r="B2000" s="368" t="s">
        <v>8044</v>
      </c>
      <c r="C2000" s="368" t="s">
        <v>8045</v>
      </c>
      <c r="D2000" t="s">
        <v>8043</v>
      </c>
      <c r="E2000" s="172">
        <v>0</v>
      </c>
    </row>
    <row r="2001" spans="1:5" ht="15">
      <c r="A2001" s="371" t="s">
        <v>892</v>
      </c>
      <c r="B2001" s="368" t="s">
        <v>8046</v>
      </c>
      <c r="C2001" s="368" t="s">
        <v>8047</v>
      </c>
      <c r="D2001" t="s">
        <v>8048</v>
      </c>
      <c r="E2001" s="172">
        <v>0</v>
      </c>
    </row>
    <row r="2002" spans="1:5" ht="15">
      <c r="A2002" s="371" t="s">
        <v>892</v>
      </c>
      <c r="B2002" s="368" t="s">
        <v>8049</v>
      </c>
      <c r="C2002" s="368" t="s">
        <v>8050</v>
      </c>
      <c r="D2002" t="s">
        <v>8051</v>
      </c>
      <c r="E2002" s="172">
        <v>0</v>
      </c>
    </row>
    <row r="2003" spans="1:5" ht="15">
      <c r="A2003" s="371" t="s">
        <v>892</v>
      </c>
      <c r="B2003" s="368" t="s">
        <v>8052</v>
      </c>
      <c r="C2003" s="368" t="s">
        <v>8053</v>
      </c>
      <c r="D2003" t="s">
        <v>8054</v>
      </c>
      <c r="E2003" s="172">
        <v>0</v>
      </c>
    </row>
    <row r="2004" spans="1:5" ht="15">
      <c r="A2004" s="371" t="s">
        <v>892</v>
      </c>
      <c r="B2004" s="368" t="s">
        <v>8055</v>
      </c>
      <c r="C2004" s="368" t="s">
        <v>8056</v>
      </c>
      <c r="D2004" t="s">
        <v>8057</v>
      </c>
      <c r="E2004" s="172">
        <v>0</v>
      </c>
    </row>
    <row r="2005" spans="1:5" ht="15">
      <c r="A2005" s="371" t="s">
        <v>892</v>
      </c>
      <c r="B2005" s="368" t="s">
        <v>8058</v>
      </c>
      <c r="C2005" s="368" t="s">
        <v>8059</v>
      </c>
      <c r="D2005" t="s">
        <v>8060</v>
      </c>
      <c r="E2005" s="172">
        <v>0</v>
      </c>
    </row>
    <row r="2006" spans="1:5" ht="15">
      <c r="A2006" s="369" t="s">
        <v>892</v>
      </c>
      <c r="B2006" s="368" t="s">
        <v>8061</v>
      </c>
      <c r="C2006" s="368" t="s">
        <v>1965</v>
      </c>
      <c r="D2006" t="s">
        <v>1966</v>
      </c>
      <c r="E2006" s="172">
        <v>0</v>
      </c>
    </row>
    <row r="2007" spans="1:5" ht="15">
      <c r="A2007" s="371" t="s">
        <v>1669</v>
      </c>
      <c r="B2007" s="368" t="s">
        <v>209</v>
      </c>
      <c r="C2007" s="368" t="s">
        <v>8062</v>
      </c>
      <c r="D2007" t="s">
        <v>8063</v>
      </c>
      <c r="E2007" s="172">
        <v>1.862645149230957E-9</v>
      </c>
    </row>
    <row r="2008" spans="1:5" ht="15">
      <c r="A2008" s="371" t="s">
        <v>1669</v>
      </c>
      <c r="B2008" s="368" t="s">
        <v>209</v>
      </c>
      <c r="C2008" s="368" t="s">
        <v>2515</v>
      </c>
      <c r="D2008" t="s">
        <v>2516</v>
      </c>
      <c r="E2008" s="172">
        <v>0</v>
      </c>
    </row>
    <row r="2009" spans="1:5" ht="15">
      <c r="A2009" s="371" t="s">
        <v>1669</v>
      </c>
      <c r="B2009" s="368" t="s">
        <v>209</v>
      </c>
      <c r="C2009" s="368" t="s">
        <v>8064</v>
      </c>
      <c r="D2009" t="s">
        <v>8065</v>
      </c>
      <c r="E2009" s="172">
        <v>0</v>
      </c>
    </row>
    <row r="2010" spans="1:5" ht="15">
      <c r="A2010" s="371" t="s">
        <v>1669</v>
      </c>
      <c r="B2010" s="368" t="s">
        <v>209</v>
      </c>
      <c r="C2010" s="368" t="s">
        <v>8066</v>
      </c>
      <c r="D2010" t="s">
        <v>8067</v>
      </c>
      <c r="E2010" s="172">
        <v>0</v>
      </c>
    </row>
    <row r="2011" spans="1:5" ht="15">
      <c r="A2011" s="369" t="s">
        <v>1669</v>
      </c>
      <c r="B2011" s="368" t="s">
        <v>209</v>
      </c>
      <c r="C2011" s="368" t="s">
        <v>2517</v>
      </c>
      <c r="D2011" t="s">
        <v>2518</v>
      </c>
      <c r="E2011" s="172">
        <v>0</v>
      </c>
    </row>
    <row r="2012" spans="1:5" ht="15">
      <c r="A2012" s="371" t="s">
        <v>1670</v>
      </c>
      <c r="B2012" s="368" t="s">
        <v>209</v>
      </c>
      <c r="C2012" s="368" t="s">
        <v>1671</v>
      </c>
      <c r="D2012" t="s">
        <v>1340</v>
      </c>
      <c r="E2012" s="172">
        <v>-8584109.2799999993</v>
      </c>
    </row>
    <row r="2013" spans="1:5" ht="15">
      <c r="A2013" s="371" t="s">
        <v>1670</v>
      </c>
      <c r="B2013" s="368" t="s">
        <v>209</v>
      </c>
      <c r="C2013" s="368" t="s">
        <v>8068</v>
      </c>
      <c r="D2013" t="s">
        <v>8069</v>
      </c>
      <c r="E2013" s="172">
        <v>-3436505</v>
      </c>
    </row>
    <row r="2014" spans="1:5" ht="15">
      <c r="A2014" s="371" t="s">
        <v>1670</v>
      </c>
      <c r="B2014" s="368" t="s">
        <v>209</v>
      </c>
      <c r="C2014" s="368" t="s">
        <v>1672</v>
      </c>
      <c r="D2014" t="s">
        <v>1673</v>
      </c>
      <c r="E2014" s="172">
        <v>-164220.46</v>
      </c>
    </row>
    <row r="2015" spans="1:5" ht="15">
      <c r="A2015" s="371" t="s">
        <v>1670</v>
      </c>
      <c r="B2015" s="368" t="s">
        <v>209</v>
      </c>
      <c r="C2015" s="368" t="s">
        <v>8070</v>
      </c>
      <c r="D2015" t="s">
        <v>8071</v>
      </c>
      <c r="E2015" s="172">
        <v>0</v>
      </c>
    </row>
    <row r="2016" spans="1:5" ht="15">
      <c r="A2016" s="371" t="s">
        <v>1670</v>
      </c>
      <c r="B2016" s="368" t="s">
        <v>209</v>
      </c>
      <c r="C2016" s="368" t="s">
        <v>8072</v>
      </c>
      <c r="D2016" t="s">
        <v>8073</v>
      </c>
      <c r="E2016" s="172">
        <v>0</v>
      </c>
    </row>
    <row r="2017" spans="1:5" ht="15">
      <c r="A2017" s="371" t="s">
        <v>1670</v>
      </c>
      <c r="B2017" s="368" t="s">
        <v>209</v>
      </c>
      <c r="C2017" s="368" t="s">
        <v>8074</v>
      </c>
      <c r="D2017" t="s">
        <v>8075</v>
      </c>
      <c r="E2017" s="172">
        <v>0</v>
      </c>
    </row>
    <row r="2018" spans="1:5" ht="15">
      <c r="A2018" s="371" t="s">
        <v>1670</v>
      </c>
      <c r="B2018" s="368" t="s">
        <v>209</v>
      </c>
      <c r="C2018" s="368" t="s">
        <v>1687</v>
      </c>
      <c r="D2018" t="s">
        <v>1688</v>
      </c>
      <c r="E2018" s="172">
        <v>-52597.930000000168</v>
      </c>
    </row>
    <row r="2019" spans="1:5" ht="15">
      <c r="A2019" s="371" t="s">
        <v>1670</v>
      </c>
      <c r="B2019" s="368" t="s">
        <v>209</v>
      </c>
      <c r="C2019" s="368" t="s">
        <v>8076</v>
      </c>
      <c r="D2019" t="s">
        <v>8077</v>
      </c>
      <c r="E2019" s="172">
        <v>0</v>
      </c>
    </row>
    <row r="2020" spans="1:5" ht="15">
      <c r="A2020" s="371" t="s">
        <v>1670</v>
      </c>
      <c r="B2020" s="368" t="s">
        <v>209</v>
      </c>
      <c r="C2020" s="368" t="s">
        <v>1674</v>
      </c>
      <c r="D2020" t="s">
        <v>1675</v>
      </c>
      <c r="E2020" s="172">
        <v>-16957567.870000005</v>
      </c>
    </row>
    <row r="2021" spans="1:5" ht="15">
      <c r="A2021" s="371" t="s">
        <v>1670</v>
      </c>
      <c r="B2021" s="368" t="s">
        <v>209</v>
      </c>
      <c r="C2021" s="368" t="s">
        <v>8078</v>
      </c>
      <c r="D2021" t="s">
        <v>8079</v>
      </c>
      <c r="E2021" s="172">
        <v>0</v>
      </c>
    </row>
    <row r="2022" spans="1:5" ht="15">
      <c r="A2022" s="371" t="s">
        <v>1670</v>
      </c>
      <c r="B2022" s="368" t="s">
        <v>209</v>
      </c>
      <c r="C2022" s="368" t="s">
        <v>1676</v>
      </c>
      <c r="D2022" t="s">
        <v>1677</v>
      </c>
      <c r="E2022" s="172">
        <v>-3747596.43</v>
      </c>
    </row>
    <row r="2023" spans="1:5" ht="15">
      <c r="A2023" s="371" t="s">
        <v>1670</v>
      </c>
      <c r="B2023" s="368" t="s">
        <v>209</v>
      </c>
      <c r="C2023" s="368" t="s">
        <v>1678</v>
      </c>
      <c r="D2023" t="s">
        <v>1679</v>
      </c>
      <c r="E2023" s="172">
        <v>-266729.76</v>
      </c>
    </row>
    <row r="2024" spans="1:5" ht="15">
      <c r="A2024" s="371" t="s">
        <v>1670</v>
      </c>
      <c r="B2024" s="368" t="s">
        <v>209</v>
      </c>
      <c r="C2024" s="368" t="s">
        <v>1680</v>
      </c>
      <c r="D2024" t="s">
        <v>1681</v>
      </c>
      <c r="E2024" s="172">
        <v>-189057.25</v>
      </c>
    </row>
    <row r="2025" spans="1:5" ht="15">
      <c r="A2025" s="371" t="s">
        <v>1670</v>
      </c>
      <c r="B2025" s="368" t="s">
        <v>209</v>
      </c>
      <c r="C2025" s="368" t="s">
        <v>8080</v>
      </c>
      <c r="D2025" t="s">
        <v>8081</v>
      </c>
      <c r="E2025" s="172">
        <v>-108815.39</v>
      </c>
    </row>
    <row r="2026" spans="1:5" ht="15">
      <c r="A2026" s="371" t="s">
        <v>1670</v>
      </c>
      <c r="B2026" s="368" t="s">
        <v>209</v>
      </c>
      <c r="C2026" s="368" t="s">
        <v>8082</v>
      </c>
      <c r="D2026" t="s">
        <v>8083</v>
      </c>
      <c r="E2026" s="172">
        <v>0</v>
      </c>
    </row>
    <row r="2027" spans="1:5" ht="15">
      <c r="A2027" s="371" t="s">
        <v>1670</v>
      </c>
      <c r="B2027" s="368" t="s">
        <v>209</v>
      </c>
      <c r="C2027" s="368" t="s">
        <v>8084</v>
      </c>
      <c r="D2027" t="s">
        <v>8085</v>
      </c>
      <c r="E2027" s="172">
        <v>-618.04999999999995</v>
      </c>
    </row>
    <row r="2028" spans="1:5" ht="15">
      <c r="A2028" s="371" t="s">
        <v>1670</v>
      </c>
      <c r="B2028" s="368" t="s">
        <v>209</v>
      </c>
      <c r="C2028" s="368" t="s">
        <v>1682</v>
      </c>
      <c r="D2028" t="s">
        <v>1683</v>
      </c>
      <c r="E2028" s="172">
        <v>0</v>
      </c>
    </row>
    <row r="2029" spans="1:5" ht="15">
      <c r="A2029" s="371" t="s">
        <v>1670</v>
      </c>
      <c r="B2029" s="368" t="s">
        <v>209</v>
      </c>
      <c r="C2029" s="368" t="s">
        <v>8086</v>
      </c>
      <c r="D2029" t="s">
        <v>8087</v>
      </c>
      <c r="E2029" s="172">
        <v>-23294.09</v>
      </c>
    </row>
    <row r="2030" spans="1:5" ht="15">
      <c r="A2030" s="371" t="s">
        <v>1670</v>
      </c>
      <c r="B2030" s="368" t="s">
        <v>209</v>
      </c>
      <c r="C2030" s="368" t="s">
        <v>1684</v>
      </c>
      <c r="D2030" t="s">
        <v>3390</v>
      </c>
      <c r="E2030" s="172">
        <v>0</v>
      </c>
    </row>
    <row r="2031" spans="1:5" ht="15">
      <c r="A2031" s="371" t="s">
        <v>1670</v>
      </c>
      <c r="B2031" s="368" t="s">
        <v>209</v>
      </c>
      <c r="C2031" s="368" t="s">
        <v>1685</v>
      </c>
      <c r="D2031" t="s">
        <v>1686</v>
      </c>
      <c r="E2031" s="172">
        <v>-682744.49</v>
      </c>
    </row>
    <row r="2032" spans="1:5" ht="15">
      <c r="A2032" s="371" t="s">
        <v>1670</v>
      </c>
      <c r="B2032" s="368" t="s">
        <v>209</v>
      </c>
      <c r="C2032" s="368" t="s">
        <v>8088</v>
      </c>
      <c r="D2032" t="s">
        <v>8089</v>
      </c>
      <c r="E2032" s="172">
        <v>0</v>
      </c>
    </row>
    <row r="2033" spans="1:5" ht="15">
      <c r="A2033" s="371" t="s">
        <v>1670</v>
      </c>
      <c r="B2033" s="368" t="s">
        <v>209</v>
      </c>
      <c r="C2033" s="368" t="s">
        <v>8090</v>
      </c>
      <c r="D2033" t="s">
        <v>8091</v>
      </c>
      <c r="E2033" s="172">
        <v>0</v>
      </c>
    </row>
    <row r="2034" spans="1:5" ht="15">
      <c r="A2034" s="371" t="s">
        <v>1670</v>
      </c>
      <c r="B2034" s="368" t="s">
        <v>209</v>
      </c>
      <c r="C2034" s="368" t="s">
        <v>8092</v>
      </c>
      <c r="D2034" t="s">
        <v>8093</v>
      </c>
      <c r="E2034" s="172">
        <v>0</v>
      </c>
    </row>
    <row r="2035" spans="1:5" ht="15">
      <c r="A2035" s="371" t="s">
        <v>1670</v>
      </c>
      <c r="B2035" s="368" t="s">
        <v>209</v>
      </c>
      <c r="C2035" s="368" t="s">
        <v>3391</v>
      </c>
      <c r="D2035" t="s">
        <v>3392</v>
      </c>
      <c r="E2035" s="172">
        <v>0</v>
      </c>
    </row>
    <row r="2036" spans="1:5" ht="15">
      <c r="A2036" s="371" t="s">
        <v>1670</v>
      </c>
      <c r="B2036" s="368" t="s">
        <v>209</v>
      </c>
      <c r="C2036" s="368" t="s">
        <v>3393</v>
      </c>
      <c r="D2036" t="s">
        <v>3394</v>
      </c>
      <c r="E2036" s="172">
        <v>-1538.69</v>
      </c>
    </row>
    <row r="2037" spans="1:5" ht="15">
      <c r="A2037" s="371" t="s">
        <v>1670</v>
      </c>
      <c r="B2037" s="368" t="s">
        <v>209</v>
      </c>
      <c r="C2037" s="368" t="s">
        <v>8094</v>
      </c>
      <c r="D2037" t="s">
        <v>8095</v>
      </c>
      <c r="E2037" s="172">
        <v>0</v>
      </c>
    </row>
    <row r="2038" spans="1:5" ht="15">
      <c r="A2038" s="371" t="s">
        <v>1670</v>
      </c>
      <c r="B2038" s="368" t="s">
        <v>209</v>
      </c>
      <c r="C2038" s="368" t="s">
        <v>8096</v>
      </c>
      <c r="D2038" t="s">
        <v>8097</v>
      </c>
      <c r="E2038" s="172">
        <v>0</v>
      </c>
    </row>
    <row r="2039" spans="1:5" ht="15">
      <c r="A2039" s="371" t="s">
        <v>1670</v>
      </c>
      <c r="B2039" s="368" t="s">
        <v>209</v>
      </c>
      <c r="C2039" s="368" t="s">
        <v>3395</v>
      </c>
      <c r="D2039" t="s">
        <v>3396</v>
      </c>
      <c r="E2039" s="172">
        <v>-93629</v>
      </c>
    </row>
    <row r="2040" spans="1:5" ht="15">
      <c r="A2040" s="371" t="s">
        <v>1670</v>
      </c>
      <c r="B2040" s="368" t="s">
        <v>209</v>
      </c>
      <c r="C2040" s="368" t="s">
        <v>1689</v>
      </c>
      <c r="D2040" t="s">
        <v>1690</v>
      </c>
      <c r="E2040" s="172">
        <v>-2524303.7599999998</v>
      </c>
    </row>
    <row r="2041" spans="1:5" ht="15">
      <c r="A2041" s="371" t="s">
        <v>1670</v>
      </c>
      <c r="B2041" s="368" t="s">
        <v>209</v>
      </c>
      <c r="C2041" s="368" t="s">
        <v>7489</v>
      </c>
      <c r="D2041" t="s">
        <v>7490</v>
      </c>
      <c r="E2041" s="172">
        <v>-110680657</v>
      </c>
    </row>
    <row r="2042" spans="1:5" ht="15">
      <c r="A2042" s="369" t="s">
        <v>1670</v>
      </c>
      <c r="B2042" s="368" t="s">
        <v>893</v>
      </c>
      <c r="C2042" s="368" t="s">
        <v>2955</v>
      </c>
      <c r="D2042" t="s">
        <v>2956</v>
      </c>
      <c r="E2042" s="172">
        <v>0</v>
      </c>
    </row>
    <row r="2043" spans="1:5" ht="15">
      <c r="A2043" s="371" t="s">
        <v>1131</v>
      </c>
      <c r="B2043" s="368" t="s">
        <v>209</v>
      </c>
      <c r="C2043" s="368" t="s">
        <v>2790</v>
      </c>
      <c r="D2043" t="s">
        <v>2791</v>
      </c>
      <c r="E2043" s="172">
        <v>1217219.26</v>
      </c>
    </row>
    <row r="2044" spans="1:5" ht="15">
      <c r="A2044" s="371" t="s">
        <v>1131</v>
      </c>
      <c r="B2044" s="368" t="s">
        <v>209</v>
      </c>
      <c r="C2044" s="368" t="s">
        <v>2792</v>
      </c>
      <c r="D2044" t="s">
        <v>2793</v>
      </c>
      <c r="E2044" s="172">
        <v>-31651087.300000004</v>
      </c>
    </row>
    <row r="2045" spans="1:5" ht="15">
      <c r="A2045" s="371" t="s">
        <v>1131</v>
      </c>
      <c r="B2045" s="368" t="s">
        <v>209</v>
      </c>
      <c r="C2045" s="368" t="s">
        <v>3461</v>
      </c>
      <c r="D2045" t="s">
        <v>3462</v>
      </c>
      <c r="E2045" s="172">
        <v>0</v>
      </c>
    </row>
    <row r="2046" spans="1:5" ht="15">
      <c r="A2046" s="371" t="s">
        <v>1131</v>
      </c>
      <c r="B2046" s="368" t="s">
        <v>209</v>
      </c>
      <c r="C2046" s="368" t="s">
        <v>2794</v>
      </c>
      <c r="D2046" t="s">
        <v>2795</v>
      </c>
      <c r="E2046" s="172">
        <v>-74490.399999999951</v>
      </c>
    </row>
    <row r="2047" spans="1:5" ht="15">
      <c r="A2047" s="371" t="s">
        <v>1131</v>
      </c>
      <c r="B2047" s="368" t="s">
        <v>209</v>
      </c>
      <c r="C2047" s="368" t="s">
        <v>3457</v>
      </c>
      <c r="D2047" t="s">
        <v>3458</v>
      </c>
      <c r="E2047" s="172">
        <v>-259468.88</v>
      </c>
    </row>
    <row r="2048" spans="1:5" ht="15">
      <c r="A2048" s="371" t="s">
        <v>1131</v>
      </c>
      <c r="B2048" s="368" t="s">
        <v>209</v>
      </c>
      <c r="C2048" s="368" t="s">
        <v>8098</v>
      </c>
      <c r="D2048" t="s">
        <v>8099</v>
      </c>
      <c r="E2048" s="172">
        <v>0</v>
      </c>
    </row>
    <row r="2049" spans="1:5" ht="15">
      <c r="A2049" s="371" t="s">
        <v>1131</v>
      </c>
      <c r="B2049" s="368" t="s">
        <v>209</v>
      </c>
      <c r="C2049" s="368" t="s">
        <v>2796</v>
      </c>
      <c r="D2049" t="s">
        <v>2797</v>
      </c>
      <c r="E2049" s="172">
        <v>-75000</v>
      </c>
    </row>
    <row r="2050" spans="1:5" ht="15">
      <c r="A2050" s="371" t="s">
        <v>1131</v>
      </c>
      <c r="B2050" s="368" t="s">
        <v>209</v>
      </c>
      <c r="C2050" s="368" t="s">
        <v>2798</v>
      </c>
      <c r="D2050" t="s">
        <v>2799</v>
      </c>
      <c r="E2050" s="172">
        <v>-1605391.82</v>
      </c>
    </row>
    <row r="2051" spans="1:5" ht="15">
      <c r="A2051" s="369" t="s">
        <v>1131</v>
      </c>
      <c r="B2051" s="368" t="s">
        <v>2109</v>
      </c>
      <c r="C2051" s="368" t="s">
        <v>2790</v>
      </c>
      <c r="D2051" t="s">
        <v>2791</v>
      </c>
      <c r="E2051" s="172">
        <v>-4282926.88</v>
      </c>
    </row>
    <row r="2052" spans="1:5" ht="15">
      <c r="A2052" s="371" t="s">
        <v>3459</v>
      </c>
      <c r="B2052" s="368" t="s">
        <v>209</v>
      </c>
      <c r="C2052" s="368" t="s">
        <v>3461</v>
      </c>
      <c r="D2052" t="s">
        <v>3462</v>
      </c>
      <c r="E2052" s="172">
        <v>-2561306</v>
      </c>
    </row>
    <row r="2053" spans="1:5" ht="15">
      <c r="A2053" s="371" t="s">
        <v>3459</v>
      </c>
      <c r="B2053" s="368" t="s">
        <v>209</v>
      </c>
      <c r="C2053" s="368" t="s">
        <v>8100</v>
      </c>
      <c r="D2053" t="s">
        <v>8101</v>
      </c>
      <c r="E2053" s="172">
        <v>0</v>
      </c>
    </row>
    <row r="2054" spans="1:5" ht="15">
      <c r="A2054" s="371" t="s">
        <v>3459</v>
      </c>
      <c r="B2054" s="368" t="s">
        <v>209</v>
      </c>
      <c r="C2054" s="368" t="s">
        <v>7610</v>
      </c>
      <c r="D2054" t="s">
        <v>7611</v>
      </c>
      <c r="E2054" s="172">
        <v>-400000</v>
      </c>
    </row>
    <row r="2055" spans="1:5" ht="15">
      <c r="A2055" s="369" t="s">
        <v>3459</v>
      </c>
      <c r="B2055" s="368" t="s">
        <v>209</v>
      </c>
      <c r="C2055" s="368" t="s">
        <v>8008</v>
      </c>
      <c r="D2055" t="s">
        <v>8009</v>
      </c>
      <c r="E2055" s="172">
        <v>0</v>
      </c>
    </row>
    <row r="2056" spans="1:5" ht="15">
      <c r="A2056" s="371" t="s">
        <v>1691</v>
      </c>
      <c r="B2056" s="368" t="s">
        <v>209</v>
      </c>
      <c r="C2056" s="368" t="s">
        <v>6160</v>
      </c>
      <c r="D2056" t="s">
        <v>6161</v>
      </c>
      <c r="E2056" s="172">
        <v>0</v>
      </c>
    </row>
    <row r="2057" spans="1:5" ht="15">
      <c r="A2057" s="371" t="s">
        <v>1691</v>
      </c>
      <c r="B2057" s="368" t="s">
        <v>209</v>
      </c>
      <c r="C2057" s="368" t="s">
        <v>8102</v>
      </c>
      <c r="D2057" t="s">
        <v>8103</v>
      </c>
      <c r="E2057" s="172">
        <v>0</v>
      </c>
    </row>
    <row r="2058" spans="1:5" ht="15">
      <c r="A2058" s="371" t="s">
        <v>1691</v>
      </c>
      <c r="B2058" s="368" t="s">
        <v>209</v>
      </c>
      <c r="C2058" s="368" t="s">
        <v>5078</v>
      </c>
      <c r="D2058" t="s">
        <v>5079</v>
      </c>
      <c r="E2058" s="172">
        <v>0</v>
      </c>
    </row>
    <row r="2059" spans="1:5" ht="15">
      <c r="A2059" s="371" t="s">
        <v>1691</v>
      </c>
      <c r="B2059" s="368" t="s">
        <v>209</v>
      </c>
      <c r="C2059" s="368" t="s">
        <v>5081</v>
      </c>
      <c r="D2059" t="s">
        <v>5082</v>
      </c>
      <c r="E2059" s="172">
        <v>0</v>
      </c>
    </row>
    <row r="2060" spans="1:5" ht="15">
      <c r="A2060" s="371" t="s">
        <v>1691</v>
      </c>
      <c r="B2060" s="368" t="s">
        <v>209</v>
      </c>
      <c r="C2060" s="368" t="s">
        <v>1363</v>
      </c>
      <c r="D2060" t="s">
        <v>1364</v>
      </c>
      <c r="E2060" s="172">
        <v>3102575</v>
      </c>
    </row>
    <row r="2061" spans="1:5" ht="15">
      <c r="A2061" s="371" t="s">
        <v>1691</v>
      </c>
      <c r="B2061" s="368" t="s">
        <v>209</v>
      </c>
      <c r="C2061" s="368" t="s">
        <v>6237</v>
      </c>
      <c r="D2061" t="s">
        <v>6238</v>
      </c>
      <c r="E2061" s="172">
        <v>0</v>
      </c>
    </row>
    <row r="2062" spans="1:5" ht="15">
      <c r="A2062" s="371" t="s">
        <v>1691</v>
      </c>
      <c r="B2062" s="368" t="s">
        <v>209</v>
      </c>
      <c r="C2062" s="368" t="s">
        <v>1365</v>
      </c>
      <c r="D2062" t="s">
        <v>1366</v>
      </c>
      <c r="E2062" s="172">
        <v>409084</v>
      </c>
    </row>
    <row r="2063" spans="1:5" ht="15">
      <c r="A2063" s="371" t="s">
        <v>1691</v>
      </c>
      <c r="B2063" s="368" t="s">
        <v>209</v>
      </c>
      <c r="C2063" s="368" t="s">
        <v>6239</v>
      </c>
      <c r="D2063" t="s">
        <v>6240</v>
      </c>
      <c r="E2063" s="172">
        <v>0</v>
      </c>
    </row>
    <row r="2064" spans="1:5" ht="15">
      <c r="A2064" s="371" t="s">
        <v>1691</v>
      </c>
      <c r="B2064" s="368" t="s">
        <v>209</v>
      </c>
      <c r="C2064" s="368" t="s">
        <v>8104</v>
      </c>
      <c r="D2064" t="s">
        <v>8105</v>
      </c>
      <c r="E2064" s="172">
        <v>0</v>
      </c>
    </row>
    <row r="2065" spans="1:5" ht="15">
      <c r="A2065" s="371" t="s">
        <v>1691</v>
      </c>
      <c r="B2065" s="368" t="s">
        <v>209</v>
      </c>
      <c r="C2065" s="368" t="s">
        <v>2519</v>
      </c>
      <c r="D2065" t="s">
        <v>2520</v>
      </c>
      <c r="E2065" s="172">
        <v>0</v>
      </c>
    </row>
    <row r="2066" spans="1:5" ht="15">
      <c r="A2066" s="371" t="s">
        <v>1691</v>
      </c>
      <c r="B2066" s="368" t="s">
        <v>209</v>
      </c>
      <c r="C2066" s="368" t="s">
        <v>1694</v>
      </c>
      <c r="D2066" t="s">
        <v>1695</v>
      </c>
      <c r="E2066" s="172">
        <v>0</v>
      </c>
    </row>
    <row r="2067" spans="1:5" ht="15">
      <c r="A2067" s="371" t="s">
        <v>1691</v>
      </c>
      <c r="B2067" s="368" t="s">
        <v>209</v>
      </c>
      <c r="C2067" s="368" t="s">
        <v>2521</v>
      </c>
      <c r="D2067" t="s">
        <v>2522</v>
      </c>
      <c r="E2067" s="172">
        <v>0</v>
      </c>
    </row>
    <row r="2068" spans="1:5" ht="15">
      <c r="A2068" s="371" t="s">
        <v>1691</v>
      </c>
      <c r="B2068" s="368" t="s">
        <v>209</v>
      </c>
      <c r="C2068" s="368" t="s">
        <v>2523</v>
      </c>
      <c r="D2068" t="s">
        <v>2522</v>
      </c>
      <c r="E2068" s="172">
        <v>0</v>
      </c>
    </row>
    <row r="2069" spans="1:5" ht="15">
      <c r="A2069" s="371" t="s">
        <v>1691</v>
      </c>
      <c r="B2069" s="368" t="s">
        <v>209</v>
      </c>
      <c r="C2069" s="368" t="s">
        <v>8094</v>
      </c>
      <c r="D2069" t="s">
        <v>8095</v>
      </c>
      <c r="E2069" s="172">
        <v>0</v>
      </c>
    </row>
    <row r="2070" spans="1:5" ht="15">
      <c r="A2070" s="371" t="s">
        <v>1691</v>
      </c>
      <c r="B2070" s="368" t="s">
        <v>209</v>
      </c>
      <c r="C2070" s="368" t="s">
        <v>8106</v>
      </c>
      <c r="D2070" t="s">
        <v>8107</v>
      </c>
      <c r="E2070" s="172">
        <v>0</v>
      </c>
    </row>
    <row r="2071" spans="1:5" ht="15">
      <c r="A2071" s="371" t="s">
        <v>1691</v>
      </c>
      <c r="B2071" s="368" t="s">
        <v>209</v>
      </c>
      <c r="C2071" s="368" t="s">
        <v>8108</v>
      </c>
      <c r="D2071" t="s">
        <v>8109</v>
      </c>
      <c r="E2071" s="172">
        <v>0</v>
      </c>
    </row>
    <row r="2072" spans="1:5" ht="15">
      <c r="A2072" s="371" t="s">
        <v>1691</v>
      </c>
      <c r="B2072" s="368" t="s">
        <v>209</v>
      </c>
      <c r="C2072" s="368" t="s">
        <v>8110</v>
      </c>
      <c r="D2072" t="s">
        <v>8111</v>
      </c>
      <c r="E2072" s="172">
        <v>0</v>
      </c>
    </row>
    <row r="2073" spans="1:5" ht="15">
      <c r="A2073" s="371" t="s">
        <v>1691</v>
      </c>
      <c r="B2073" s="368" t="s">
        <v>209</v>
      </c>
      <c r="C2073" s="368" t="s">
        <v>8112</v>
      </c>
      <c r="D2073" t="s">
        <v>8113</v>
      </c>
      <c r="E2073" s="172">
        <v>0</v>
      </c>
    </row>
    <row r="2074" spans="1:5" ht="15">
      <c r="A2074" s="371" t="s">
        <v>1691</v>
      </c>
      <c r="B2074" s="368" t="s">
        <v>209</v>
      </c>
      <c r="C2074" s="368" t="s">
        <v>8114</v>
      </c>
      <c r="D2074" t="s">
        <v>8115</v>
      </c>
      <c r="E2074" s="172">
        <v>0</v>
      </c>
    </row>
    <row r="2075" spans="1:5" ht="15">
      <c r="A2075" s="371" t="s">
        <v>1691</v>
      </c>
      <c r="B2075" s="368" t="s">
        <v>209</v>
      </c>
      <c r="C2075" s="368" t="s">
        <v>8116</v>
      </c>
      <c r="D2075" t="s">
        <v>8117</v>
      </c>
      <c r="E2075" s="172">
        <v>0</v>
      </c>
    </row>
    <row r="2076" spans="1:5" ht="15">
      <c r="A2076" s="371" t="s">
        <v>1691</v>
      </c>
      <c r="B2076" s="368" t="s">
        <v>209</v>
      </c>
      <c r="C2076" s="368" t="s">
        <v>8118</v>
      </c>
      <c r="D2076" t="s">
        <v>8119</v>
      </c>
      <c r="E2076" s="172">
        <v>0</v>
      </c>
    </row>
    <row r="2077" spans="1:5" ht="15">
      <c r="A2077" s="371" t="s">
        <v>1691</v>
      </c>
      <c r="B2077" s="368" t="s">
        <v>209</v>
      </c>
      <c r="C2077" s="368" t="s">
        <v>1696</v>
      </c>
      <c r="D2077" t="s">
        <v>1697</v>
      </c>
      <c r="E2077" s="172">
        <v>-6186035.7800000003</v>
      </c>
    </row>
    <row r="2078" spans="1:5" ht="15">
      <c r="A2078" s="371" t="s">
        <v>1691</v>
      </c>
      <c r="B2078" s="368" t="s">
        <v>209</v>
      </c>
      <c r="C2078" s="368" t="s">
        <v>8120</v>
      </c>
      <c r="D2078" t="s">
        <v>8121</v>
      </c>
      <c r="E2078" s="172">
        <v>0</v>
      </c>
    </row>
    <row r="2079" spans="1:5" ht="15">
      <c r="A2079" s="371" t="s">
        <v>1691</v>
      </c>
      <c r="B2079" s="368" t="s">
        <v>209</v>
      </c>
      <c r="C2079" s="368" t="s">
        <v>1698</v>
      </c>
      <c r="D2079" t="s">
        <v>1699</v>
      </c>
      <c r="E2079" s="172">
        <v>-10290000</v>
      </c>
    </row>
    <row r="2080" spans="1:5" ht="15">
      <c r="A2080" s="371" t="s">
        <v>1691</v>
      </c>
      <c r="B2080" s="368" t="s">
        <v>209</v>
      </c>
      <c r="C2080" s="368" t="s">
        <v>3397</v>
      </c>
      <c r="D2080" t="s">
        <v>3398</v>
      </c>
      <c r="E2080" s="172">
        <v>0</v>
      </c>
    </row>
    <row r="2081" spans="1:5" ht="15">
      <c r="A2081" s="371" t="s">
        <v>1691</v>
      </c>
      <c r="B2081" s="368" t="s">
        <v>209</v>
      </c>
      <c r="C2081" s="368" t="s">
        <v>1700</v>
      </c>
      <c r="D2081" t="s">
        <v>1701</v>
      </c>
      <c r="E2081" s="172">
        <v>-559037.65</v>
      </c>
    </row>
    <row r="2082" spans="1:5" ht="15">
      <c r="A2082" s="371" t="s">
        <v>1691</v>
      </c>
      <c r="B2082" s="368" t="s">
        <v>209</v>
      </c>
      <c r="C2082" s="368" t="s">
        <v>1702</v>
      </c>
      <c r="D2082" t="s">
        <v>1703</v>
      </c>
      <c r="E2082" s="172">
        <v>-7489054.1500000004</v>
      </c>
    </row>
    <row r="2083" spans="1:5" ht="15">
      <c r="A2083" s="371" t="s">
        <v>1691</v>
      </c>
      <c r="B2083" s="368" t="s">
        <v>209</v>
      </c>
      <c r="C2083" s="368" t="s">
        <v>1704</v>
      </c>
      <c r="D2083" t="s">
        <v>1705</v>
      </c>
      <c r="E2083" s="172">
        <v>-2406766.98</v>
      </c>
    </row>
    <row r="2084" spans="1:5" ht="15">
      <c r="A2084" s="371" t="s">
        <v>1691</v>
      </c>
      <c r="B2084" s="368" t="s">
        <v>209</v>
      </c>
      <c r="C2084" s="368" t="s">
        <v>1706</v>
      </c>
      <c r="D2084" t="s">
        <v>1707</v>
      </c>
      <c r="E2084" s="172">
        <v>-2155917.1800000002</v>
      </c>
    </row>
    <row r="2085" spans="1:5" ht="15">
      <c r="A2085" s="371" t="s">
        <v>1691</v>
      </c>
      <c r="B2085" s="368" t="s">
        <v>209</v>
      </c>
      <c r="C2085" s="368" t="s">
        <v>1708</v>
      </c>
      <c r="D2085" t="s">
        <v>1709</v>
      </c>
      <c r="E2085" s="172">
        <v>-19475.580000000002</v>
      </c>
    </row>
    <row r="2086" spans="1:5" ht="15">
      <c r="A2086" s="371" t="s">
        <v>1691</v>
      </c>
      <c r="B2086" s="368" t="s">
        <v>209</v>
      </c>
      <c r="C2086" s="368" t="s">
        <v>8122</v>
      </c>
      <c r="D2086" t="s">
        <v>8123</v>
      </c>
      <c r="E2086" s="172">
        <v>0</v>
      </c>
    </row>
    <row r="2087" spans="1:5" ht="15">
      <c r="A2087" s="371" t="s">
        <v>1691</v>
      </c>
      <c r="B2087" s="368" t="s">
        <v>209</v>
      </c>
      <c r="C2087" s="368" t="s">
        <v>8124</v>
      </c>
      <c r="D2087" t="s">
        <v>8125</v>
      </c>
      <c r="E2087" s="172">
        <v>0</v>
      </c>
    </row>
    <row r="2088" spans="1:5" ht="15">
      <c r="A2088" s="371" t="s">
        <v>1691</v>
      </c>
      <c r="B2088" s="368" t="s">
        <v>209</v>
      </c>
      <c r="C2088" s="368" t="s">
        <v>8126</v>
      </c>
      <c r="D2088" t="s">
        <v>8127</v>
      </c>
      <c r="E2088" s="172">
        <v>0</v>
      </c>
    </row>
    <row r="2089" spans="1:5" ht="15">
      <c r="A2089" s="371" t="s">
        <v>1691</v>
      </c>
      <c r="B2089" s="368" t="s">
        <v>209</v>
      </c>
      <c r="C2089" s="368" t="s">
        <v>1710</v>
      </c>
      <c r="D2089" t="s">
        <v>1711</v>
      </c>
      <c r="E2089" s="172">
        <v>-2190000</v>
      </c>
    </row>
    <row r="2090" spans="1:5" ht="15">
      <c r="A2090" s="371" t="s">
        <v>1691</v>
      </c>
      <c r="B2090" s="368" t="s">
        <v>209</v>
      </c>
      <c r="C2090" s="368" t="s">
        <v>8128</v>
      </c>
      <c r="D2090" t="s">
        <v>8129</v>
      </c>
      <c r="E2090" s="172">
        <v>0</v>
      </c>
    </row>
    <row r="2091" spans="1:5" ht="15">
      <c r="A2091" s="371" t="s">
        <v>1691</v>
      </c>
      <c r="B2091" s="368" t="s">
        <v>209</v>
      </c>
      <c r="C2091" s="368" t="s">
        <v>1712</v>
      </c>
      <c r="D2091" t="s">
        <v>1713</v>
      </c>
      <c r="E2091" s="172">
        <v>-1891463.88</v>
      </c>
    </row>
    <row r="2092" spans="1:5" ht="15">
      <c r="A2092" s="371" t="s">
        <v>1691</v>
      </c>
      <c r="B2092" s="368" t="s">
        <v>209</v>
      </c>
      <c r="C2092" s="368" t="s">
        <v>8130</v>
      </c>
      <c r="D2092" t="s">
        <v>8131</v>
      </c>
      <c r="E2092" s="172">
        <v>0</v>
      </c>
    </row>
    <row r="2093" spans="1:5" ht="15">
      <c r="A2093" s="371" t="s">
        <v>1691</v>
      </c>
      <c r="B2093" s="368" t="s">
        <v>209</v>
      </c>
      <c r="C2093" s="368" t="s">
        <v>8132</v>
      </c>
      <c r="D2093" t="s">
        <v>8133</v>
      </c>
      <c r="E2093" s="172">
        <v>0</v>
      </c>
    </row>
    <row r="2094" spans="1:5" ht="15">
      <c r="A2094" s="371" t="s">
        <v>1691</v>
      </c>
      <c r="B2094" s="368" t="s">
        <v>209</v>
      </c>
      <c r="C2094" s="368" t="s">
        <v>8134</v>
      </c>
      <c r="D2094" t="s">
        <v>8135</v>
      </c>
      <c r="E2094" s="172">
        <v>0</v>
      </c>
    </row>
    <row r="2095" spans="1:5" ht="15">
      <c r="A2095" s="371" t="s">
        <v>1691</v>
      </c>
      <c r="B2095" s="368" t="s">
        <v>209</v>
      </c>
      <c r="C2095" s="368" t="s">
        <v>8136</v>
      </c>
      <c r="D2095" t="s">
        <v>8137</v>
      </c>
      <c r="E2095" s="172">
        <v>0</v>
      </c>
    </row>
    <row r="2096" spans="1:5" ht="15">
      <c r="A2096" s="371" t="s">
        <v>1691</v>
      </c>
      <c r="B2096" s="368" t="s">
        <v>209</v>
      </c>
      <c r="C2096" s="368" t="s">
        <v>8138</v>
      </c>
      <c r="D2096" t="s">
        <v>8139</v>
      </c>
      <c r="E2096" s="172">
        <v>0</v>
      </c>
    </row>
    <row r="2097" spans="1:5" ht="15">
      <c r="A2097" s="371" t="s">
        <v>1691</v>
      </c>
      <c r="B2097" s="368" t="s">
        <v>209</v>
      </c>
      <c r="C2097" s="368" t="s">
        <v>8140</v>
      </c>
      <c r="D2097" t="s">
        <v>8141</v>
      </c>
      <c r="E2097" s="172">
        <v>0</v>
      </c>
    </row>
    <row r="2098" spans="1:5" ht="15">
      <c r="A2098" s="371" t="s">
        <v>1691</v>
      </c>
      <c r="B2098" s="368" t="s">
        <v>209</v>
      </c>
      <c r="C2098" s="368" t="s">
        <v>8142</v>
      </c>
      <c r="D2098" t="s">
        <v>8143</v>
      </c>
      <c r="E2098" s="172">
        <v>0</v>
      </c>
    </row>
    <row r="2099" spans="1:5" ht="15">
      <c r="A2099" s="371" t="s">
        <v>1691</v>
      </c>
      <c r="B2099" s="368" t="s">
        <v>209</v>
      </c>
      <c r="C2099" s="368" t="s">
        <v>8144</v>
      </c>
      <c r="D2099" t="s">
        <v>8145</v>
      </c>
      <c r="E2099" s="172">
        <v>0</v>
      </c>
    </row>
    <row r="2100" spans="1:5" ht="15">
      <c r="A2100" s="371" t="s">
        <v>1691</v>
      </c>
      <c r="B2100" s="368" t="s">
        <v>209</v>
      </c>
      <c r="C2100" s="368" t="s">
        <v>8146</v>
      </c>
      <c r="D2100" t="s">
        <v>8147</v>
      </c>
      <c r="E2100" s="172">
        <v>0</v>
      </c>
    </row>
    <row r="2101" spans="1:5" ht="15">
      <c r="A2101" s="371" t="s">
        <v>1691</v>
      </c>
      <c r="B2101" s="368" t="s">
        <v>209</v>
      </c>
      <c r="C2101" s="368" t="s">
        <v>8148</v>
      </c>
      <c r="D2101" t="s">
        <v>8149</v>
      </c>
      <c r="E2101" s="172">
        <v>0</v>
      </c>
    </row>
    <row r="2102" spans="1:5" ht="15">
      <c r="A2102" s="371" t="s">
        <v>1691</v>
      </c>
      <c r="B2102" s="368" t="s">
        <v>209</v>
      </c>
      <c r="C2102" s="368" t="s">
        <v>8150</v>
      </c>
      <c r="D2102" t="s">
        <v>8151</v>
      </c>
      <c r="E2102" s="172">
        <v>0</v>
      </c>
    </row>
    <row r="2103" spans="1:5" ht="15">
      <c r="A2103" s="371" t="s">
        <v>1691</v>
      </c>
      <c r="B2103" s="368" t="s">
        <v>209</v>
      </c>
      <c r="C2103" s="368" t="s">
        <v>8152</v>
      </c>
      <c r="D2103" t="s">
        <v>8153</v>
      </c>
      <c r="E2103" s="172">
        <v>0</v>
      </c>
    </row>
    <row r="2104" spans="1:5" ht="15">
      <c r="A2104" s="371" t="s">
        <v>1691</v>
      </c>
      <c r="B2104" s="368" t="s">
        <v>209</v>
      </c>
      <c r="C2104" s="368" t="s">
        <v>8154</v>
      </c>
      <c r="D2104" t="s">
        <v>8155</v>
      </c>
      <c r="E2104" s="172">
        <v>0</v>
      </c>
    </row>
    <row r="2105" spans="1:5" ht="15">
      <c r="A2105" s="371" t="s">
        <v>1691</v>
      </c>
      <c r="B2105" s="368" t="s">
        <v>209</v>
      </c>
      <c r="C2105" s="368" t="s">
        <v>8156</v>
      </c>
      <c r="D2105" t="s">
        <v>8157</v>
      </c>
      <c r="E2105" s="172">
        <v>0</v>
      </c>
    </row>
    <row r="2106" spans="1:5" ht="15">
      <c r="A2106" s="371" t="s">
        <v>1691</v>
      </c>
      <c r="B2106" s="368" t="s">
        <v>209</v>
      </c>
      <c r="C2106" s="368" t="s">
        <v>8158</v>
      </c>
      <c r="D2106" t="s">
        <v>8159</v>
      </c>
      <c r="E2106" s="172">
        <v>0</v>
      </c>
    </row>
    <row r="2107" spans="1:5" ht="15">
      <c r="A2107" s="371" t="s">
        <v>1691</v>
      </c>
      <c r="B2107" s="368" t="s">
        <v>209</v>
      </c>
      <c r="C2107" s="368" t="s">
        <v>8160</v>
      </c>
      <c r="D2107" t="s">
        <v>8161</v>
      </c>
      <c r="E2107" s="172">
        <v>0</v>
      </c>
    </row>
    <row r="2108" spans="1:5" ht="15">
      <c r="A2108" s="371" t="s">
        <v>1691</v>
      </c>
      <c r="B2108" s="368" t="s">
        <v>209</v>
      </c>
      <c r="C2108" s="368" t="s">
        <v>8162</v>
      </c>
      <c r="D2108" t="s">
        <v>8163</v>
      </c>
      <c r="E2108" s="172">
        <v>0</v>
      </c>
    </row>
    <row r="2109" spans="1:5" ht="15">
      <c r="A2109" s="371" t="s">
        <v>1691</v>
      </c>
      <c r="B2109" s="368" t="s">
        <v>209</v>
      </c>
      <c r="C2109" s="368" t="s">
        <v>8164</v>
      </c>
      <c r="D2109" t="s">
        <v>8165</v>
      </c>
      <c r="E2109" s="172">
        <v>0</v>
      </c>
    </row>
    <row r="2110" spans="1:5" ht="15">
      <c r="A2110" s="371" t="s">
        <v>1691</v>
      </c>
      <c r="B2110" s="368" t="s">
        <v>209</v>
      </c>
      <c r="C2110" s="368" t="s">
        <v>8166</v>
      </c>
      <c r="D2110" t="s">
        <v>8167</v>
      </c>
      <c r="E2110" s="172">
        <v>0</v>
      </c>
    </row>
    <row r="2111" spans="1:5" ht="15">
      <c r="A2111" s="371" t="s">
        <v>1691</v>
      </c>
      <c r="B2111" s="368" t="s">
        <v>209</v>
      </c>
      <c r="C2111" s="368" t="s">
        <v>1714</v>
      </c>
      <c r="D2111" t="s">
        <v>1715</v>
      </c>
      <c r="E2111" s="172">
        <v>-623345.62</v>
      </c>
    </row>
    <row r="2112" spans="1:5" ht="15">
      <c r="A2112" s="371" t="s">
        <v>1691</v>
      </c>
      <c r="B2112" s="368" t="s">
        <v>209</v>
      </c>
      <c r="C2112" s="368" t="s">
        <v>8168</v>
      </c>
      <c r="D2112" t="s">
        <v>8169</v>
      </c>
      <c r="E2112" s="172">
        <v>0</v>
      </c>
    </row>
    <row r="2113" spans="1:5" ht="15">
      <c r="A2113" s="371" t="s">
        <v>1691</v>
      </c>
      <c r="B2113" s="368" t="s">
        <v>209</v>
      </c>
      <c r="C2113" s="368" t="s">
        <v>1692</v>
      </c>
      <c r="D2113" t="s">
        <v>1693</v>
      </c>
      <c r="E2113" s="172">
        <v>-35780.54</v>
      </c>
    </row>
    <row r="2114" spans="1:5" ht="15">
      <c r="A2114" s="371" t="s">
        <v>1691</v>
      </c>
      <c r="B2114" s="368" t="s">
        <v>209</v>
      </c>
      <c r="C2114" s="368" t="s">
        <v>1853</v>
      </c>
      <c r="D2114" t="s">
        <v>1854</v>
      </c>
      <c r="E2114" s="172">
        <v>0</v>
      </c>
    </row>
    <row r="2115" spans="1:5" ht="15">
      <c r="A2115" s="371" t="s">
        <v>1691</v>
      </c>
      <c r="B2115" s="368" t="s">
        <v>209</v>
      </c>
      <c r="C2115" s="368" t="s">
        <v>8170</v>
      </c>
      <c r="D2115" t="s">
        <v>8171</v>
      </c>
      <c r="E2115" s="172">
        <v>0</v>
      </c>
    </row>
    <row r="2116" spans="1:5" ht="15">
      <c r="A2116" s="371" t="s">
        <v>1691</v>
      </c>
      <c r="B2116" s="368" t="s">
        <v>209</v>
      </c>
      <c r="C2116" s="368" t="s">
        <v>1716</v>
      </c>
      <c r="D2116" t="s">
        <v>1717</v>
      </c>
      <c r="E2116" s="172">
        <v>-44000</v>
      </c>
    </row>
    <row r="2117" spans="1:5" ht="15">
      <c r="A2117" s="371" t="s">
        <v>1691</v>
      </c>
      <c r="B2117" s="368" t="s">
        <v>209</v>
      </c>
      <c r="C2117" s="368" t="s">
        <v>1718</v>
      </c>
      <c r="D2117" t="s">
        <v>1719</v>
      </c>
      <c r="E2117" s="172">
        <v>-62000</v>
      </c>
    </row>
    <row r="2118" spans="1:5" ht="15">
      <c r="A2118" s="371" t="s">
        <v>1691</v>
      </c>
      <c r="B2118" s="368" t="s">
        <v>209</v>
      </c>
      <c r="C2118" s="368" t="s">
        <v>2524</v>
      </c>
      <c r="D2118" t="s">
        <v>2525</v>
      </c>
      <c r="E2118" s="172">
        <v>-2027954</v>
      </c>
    </row>
    <row r="2119" spans="1:5" ht="15">
      <c r="A2119" s="371" t="s">
        <v>1691</v>
      </c>
      <c r="B2119" s="368" t="s">
        <v>209</v>
      </c>
      <c r="C2119" s="368" t="s">
        <v>8172</v>
      </c>
      <c r="D2119" t="s">
        <v>8173</v>
      </c>
      <c r="E2119" s="172">
        <v>0</v>
      </c>
    </row>
    <row r="2120" spans="1:5" ht="15">
      <c r="A2120" s="371" t="s">
        <v>1691</v>
      </c>
      <c r="B2120" s="368" t="s">
        <v>209</v>
      </c>
      <c r="C2120" s="368" t="s">
        <v>8174</v>
      </c>
      <c r="D2120" t="s">
        <v>8175</v>
      </c>
      <c r="E2120" s="172">
        <v>0</v>
      </c>
    </row>
    <row r="2121" spans="1:5" ht="15">
      <c r="A2121" s="371" t="s">
        <v>1691</v>
      </c>
      <c r="B2121" s="368" t="s">
        <v>209</v>
      </c>
      <c r="C2121" s="368" t="s">
        <v>1720</v>
      </c>
      <c r="D2121" t="s">
        <v>1721</v>
      </c>
      <c r="E2121" s="172">
        <v>-7385.16</v>
      </c>
    </row>
    <row r="2122" spans="1:5" ht="15">
      <c r="A2122" s="371" t="s">
        <v>1691</v>
      </c>
      <c r="B2122" s="368" t="s">
        <v>209</v>
      </c>
      <c r="C2122" s="368" t="s">
        <v>8176</v>
      </c>
      <c r="D2122" t="s">
        <v>1721</v>
      </c>
      <c r="E2122" s="172">
        <v>0</v>
      </c>
    </row>
    <row r="2123" spans="1:5" ht="15">
      <c r="A2123" s="371" t="s">
        <v>1691</v>
      </c>
      <c r="B2123" s="368" t="s">
        <v>209</v>
      </c>
      <c r="C2123" s="368" t="s">
        <v>8177</v>
      </c>
      <c r="D2123" t="s">
        <v>8178</v>
      </c>
      <c r="E2123" s="172">
        <v>0</v>
      </c>
    </row>
    <row r="2124" spans="1:5" ht="15">
      <c r="A2124" s="371" t="s">
        <v>1691</v>
      </c>
      <c r="B2124" s="368" t="s">
        <v>209</v>
      </c>
      <c r="C2124" s="368" t="s">
        <v>8179</v>
      </c>
      <c r="D2124" t="s">
        <v>8180</v>
      </c>
      <c r="E2124" s="172">
        <v>0</v>
      </c>
    </row>
    <row r="2125" spans="1:5" ht="15">
      <c r="A2125" s="371" t="s">
        <v>1691</v>
      </c>
      <c r="B2125" s="368" t="s">
        <v>209</v>
      </c>
      <c r="C2125" s="368" t="s">
        <v>8181</v>
      </c>
      <c r="D2125" t="s">
        <v>8182</v>
      </c>
      <c r="E2125" s="172">
        <v>0</v>
      </c>
    </row>
    <row r="2126" spans="1:5" ht="15">
      <c r="A2126" s="371" t="s">
        <v>1691</v>
      </c>
      <c r="B2126" s="368" t="s">
        <v>209</v>
      </c>
      <c r="C2126" s="368" t="s">
        <v>8183</v>
      </c>
      <c r="D2126" t="s">
        <v>8184</v>
      </c>
      <c r="E2126" s="172">
        <v>0</v>
      </c>
    </row>
    <row r="2127" spans="1:5" ht="15">
      <c r="A2127" s="371" t="s">
        <v>1691</v>
      </c>
      <c r="B2127" s="368" t="s">
        <v>209</v>
      </c>
      <c r="C2127" s="368" t="s">
        <v>1722</v>
      </c>
      <c r="D2127" t="s">
        <v>1723</v>
      </c>
      <c r="E2127" s="172">
        <v>-582022.51</v>
      </c>
    </row>
    <row r="2128" spans="1:5" ht="15">
      <c r="A2128" s="371" t="s">
        <v>1691</v>
      </c>
      <c r="B2128" s="368" t="s">
        <v>209</v>
      </c>
      <c r="C2128" s="368" t="s">
        <v>1724</v>
      </c>
      <c r="D2128" t="s">
        <v>1725</v>
      </c>
      <c r="E2128" s="172">
        <v>-124115.58</v>
      </c>
    </row>
    <row r="2129" spans="1:5" ht="15">
      <c r="A2129" s="371" t="s">
        <v>1691</v>
      </c>
      <c r="B2129" s="368" t="s">
        <v>209</v>
      </c>
      <c r="C2129" s="368" t="s">
        <v>1726</v>
      </c>
      <c r="D2129" t="s">
        <v>1727</v>
      </c>
      <c r="E2129" s="172">
        <v>-50838.57</v>
      </c>
    </row>
    <row r="2130" spans="1:5" ht="15">
      <c r="A2130" s="371" t="s">
        <v>1691</v>
      </c>
      <c r="B2130" s="368" t="s">
        <v>209</v>
      </c>
      <c r="C2130" s="368" t="s">
        <v>1728</v>
      </c>
      <c r="D2130" t="s">
        <v>1729</v>
      </c>
      <c r="E2130" s="172">
        <v>-2207.09</v>
      </c>
    </row>
    <row r="2131" spans="1:5" ht="15">
      <c r="A2131" s="371" t="s">
        <v>1691</v>
      </c>
      <c r="B2131" s="368" t="s">
        <v>209</v>
      </c>
      <c r="C2131" s="368" t="s">
        <v>1730</v>
      </c>
      <c r="D2131" t="s">
        <v>1731</v>
      </c>
      <c r="E2131" s="172">
        <v>-1422.92</v>
      </c>
    </row>
    <row r="2132" spans="1:5" ht="15">
      <c r="A2132" s="371" t="s">
        <v>1691</v>
      </c>
      <c r="B2132" s="368" t="s">
        <v>209</v>
      </c>
      <c r="C2132" s="368" t="s">
        <v>1732</v>
      </c>
      <c r="D2132" t="s">
        <v>1733</v>
      </c>
      <c r="E2132" s="172">
        <v>-53901.91</v>
      </c>
    </row>
    <row r="2133" spans="1:5" ht="15">
      <c r="A2133" s="371" t="s">
        <v>1691</v>
      </c>
      <c r="B2133" s="368" t="s">
        <v>209</v>
      </c>
      <c r="C2133" s="368" t="s">
        <v>1734</v>
      </c>
      <c r="D2133" t="s">
        <v>1735</v>
      </c>
      <c r="E2133" s="172">
        <v>-12422.630000000001</v>
      </c>
    </row>
    <row r="2134" spans="1:5" ht="15">
      <c r="A2134" s="371" t="s">
        <v>1691</v>
      </c>
      <c r="B2134" s="368" t="s">
        <v>209</v>
      </c>
      <c r="C2134" s="368" t="s">
        <v>1736</v>
      </c>
      <c r="D2134" t="s">
        <v>1737</v>
      </c>
      <c r="E2134" s="172">
        <v>-1921.46</v>
      </c>
    </row>
    <row r="2135" spans="1:5" ht="15">
      <c r="A2135" s="371" t="s">
        <v>1691</v>
      </c>
      <c r="B2135" s="368" t="s">
        <v>209</v>
      </c>
      <c r="C2135" s="368" t="s">
        <v>1738</v>
      </c>
      <c r="D2135" t="s">
        <v>1739</v>
      </c>
      <c r="E2135" s="172">
        <v>-5156.51</v>
      </c>
    </row>
    <row r="2136" spans="1:5" ht="15">
      <c r="A2136" s="371" t="s">
        <v>1691</v>
      </c>
      <c r="B2136" s="368" t="s">
        <v>209</v>
      </c>
      <c r="C2136" s="368" t="s">
        <v>8185</v>
      </c>
      <c r="D2136" t="s">
        <v>8186</v>
      </c>
      <c r="E2136" s="172">
        <v>0</v>
      </c>
    </row>
    <row r="2137" spans="1:5" ht="15">
      <c r="A2137" s="371" t="s">
        <v>1691</v>
      </c>
      <c r="B2137" s="368" t="s">
        <v>209</v>
      </c>
      <c r="C2137" s="368" t="s">
        <v>8187</v>
      </c>
      <c r="D2137" t="s">
        <v>8188</v>
      </c>
      <c r="E2137" s="172">
        <v>0</v>
      </c>
    </row>
    <row r="2138" spans="1:5" ht="15">
      <c r="A2138" s="371" t="s">
        <v>1691</v>
      </c>
      <c r="B2138" s="368" t="s">
        <v>209</v>
      </c>
      <c r="C2138" s="368" t="s">
        <v>8189</v>
      </c>
      <c r="D2138" t="s">
        <v>8190</v>
      </c>
      <c r="E2138" s="172">
        <v>0</v>
      </c>
    </row>
    <row r="2139" spans="1:5" ht="15">
      <c r="A2139" s="371" t="s">
        <v>1691</v>
      </c>
      <c r="B2139" s="368" t="s">
        <v>209</v>
      </c>
      <c r="C2139" s="368" t="s">
        <v>8191</v>
      </c>
      <c r="D2139" t="s">
        <v>8192</v>
      </c>
      <c r="E2139" s="172">
        <v>0</v>
      </c>
    </row>
    <row r="2140" spans="1:5" ht="15">
      <c r="A2140" s="371" t="s">
        <v>1691</v>
      </c>
      <c r="B2140" s="368" t="s">
        <v>209</v>
      </c>
      <c r="C2140" s="368" t="s">
        <v>8193</v>
      </c>
      <c r="D2140" t="s">
        <v>8194</v>
      </c>
      <c r="E2140" s="172">
        <v>0</v>
      </c>
    </row>
    <row r="2141" spans="1:5" ht="15">
      <c r="A2141" s="371" t="s">
        <v>1691</v>
      </c>
      <c r="B2141" s="368" t="s">
        <v>209</v>
      </c>
      <c r="C2141" s="368" t="s">
        <v>8195</v>
      </c>
      <c r="D2141" t="s">
        <v>8196</v>
      </c>
      <c r="E2141" s="172">
        <v>0</v>
      </c>
    </row>
    <row r="2142" spans="1:5" ht="15">
      <c r="A2142" s="371" t="s">
        <v>1691</v>
      </c>
      <c r="B2142" s="368" t="s">
        <v>209</v>
      </c>
      <c r="C2142" s="368" t="s">
        <v>8197</v>
      </c>
      <c r="D2142" t="s">
        <v>8198</v>
      </c>
      <c r="E2142" s="172">
        <v>0</v>
      </c>
    </row>
    <row r="2143" spans="1:5" ht="15">
      <c r="A2143" s="371" t="s">
        <v>1691</v>
      </c>
      <c r="B2143" s="368" t="s">
        <v>209</v>
      </c>
      <c r="C2143" s="368" t="s">
        <v>8199</v>
      </c>
      <c r="D2143" t="s">
        <v>8200</v>
      </c>
      <c r="E2143" s="172">
        <v>0</v>
      </c>
    </row>
    <row r="2144" spans="1:5" ht="15">
      <c r="A2144" s="371" t="s">
        <v>1691</v>
      </c>
      <c r="B2144" s="368" t="s">
        <v>209</v>
      </c>
      <c r="C2144" s="368" t="s">
        <v>1740</v>
      </c>
      <c r="D2144" t="s">
        <v>1741</v>
      </c>
      <c r="E2144" s="172">
        <v>-427224.92</v>
      </c>
    </row>
    <row r="2145" spans="1:5" ht="15">
      <c r="A2145" s="371" t="s">
        <v>1691</v>
      </c>
      <c r="B2145" s="368" t="s">
        <v>209</v>
      </c>
      <c r="C2145" s="368" t="s">
        <v>1742</v>
      </c>
      <c r="D2145" t="s">
        <v>1741</v>
      </c>
      <c r="E2145" s="172">
        <v>0</v>
      </c>
    </row>
    <row r="2146" spans="1:5" ht="15">
      <c r="A2146" s="371" t="s">
        <v>1691</v>
      </c>
      <c r="B2146" s="368" t="s">
        <v>209</v>
      </c>
      <c r="C2146" s="368" t="s">
        <v>8201</v>
      </c>
      <c r="D2146" t="s">
        <v>8202</v>
      </c>
      <c r="E2146" s="172">
        <v>0</v>
      </c>
    </row>
    <row r="2147" spans="1:5" ht="15">
      <c r="A2147" s="371" t="s">
        <v>1691</v>
      </c>
      <c r="B2147" s="368" t="s">
        <v>209</v>
      </c>
      <c r="C2147" s="368" t="s">
        <v>8203</v>
      </c>
      <c r="D2147" t="s">
        <v>8204</v>
      </c>
      <c r="E2147" s="172">
        <v>0</v>
      </c>
    </row>
    <row r="2148" spans="1:5" ht="15">
      <c r="A2148" s="371" t="s">
        <v>1691</v>
      </c>
      <c r="B2148" s="368" t="s">
        <v>209</v>
      </c>
      <c r="C2148" s="368" t="s">
        <v>1743</v>
      </c>
      <c r="D2148" t="s">
        <v>1744</v>
      </c>
      <c r="E2148" s="172">
        <v>-17016.18</v>
      </c>
    </row>
    <row r="2149" spans="1:5" ht="15">
      <c r="A2149" s="371" t="s">
        <v>1691</v>
      </c>
      <c r="B2149" s="368" t="s">
        <v>209</v>
      </c>
      <c r="C2149" s="368" t="s">
        <v>8205</v>
      </c>
      <c r="D2149" t="s">
        <v>8206</v>
      </c>
      <c r="E2149" s="172">
        <v>0</v>
      </c>
    </row>
    <row r="2150" spans="1:5" ht="15">
      <c r="A2150" s="371" t="s">
        <v>1691</v>
      </c>
      <c r="B2150" s="368" t="s">
        <v>209</v>
      </c>
      <c r="C2150" s="368" t="s">
        <v>1745</v>
      </c>
      <c r="D2150" t="s">
        <v>1746</v>
      </c>
      <c r="E2150" s="172">
        <v>0</v>
      </c>
    </row>
    <row r="2151" spans="1:5" ht="15">
      <c r="A2151" s="371" t="s">
        <v>1691</v>
      </c>
      <c r="B2151" s="368" t="s">
        <v>209</v>
      </c>
      <c r="C2151" s="368" t="s">
        <v>8207</v>
      </c>
      <c r="D2151" t="s">
        <v>8208</v>
      </c>
      <c r="E2151" s="172">
        <v>0</v>
      </c>
    </row>
    <row r="2152" spans="1:5" ht="15">
      <c r="A2152" s="371" t="s">
        <v>1691</v>
      </c>
      <c r="B2152" s="368" t="s">
        <v>209</v>
      </c>
      <c r="C2152" s="368" t="s">
        <v>8209</v>
      </c>
      <c r="D2152" t="s">
        <v>8210</v>
      </c>
      <c r="E2152" s="172">
        <v>0</v>
      </c>
    </row>
    <row r="2153" spans="1:5" ht="15">
      <c r="A2153" s="371" t="s">
        <v>1691</v>
      </c>
      <c r="B2153" s="368" t="s">
        <v>209</v>
      </c>
      <c r="C2153" s="368" t="s">
        <v>1747</v>
      </c>
      <c r="D2153" t="s">
        <v>1748</v>
      </c>
      <c r="E2153" s="172">
        <v>-1325000</v>
      </c>
    </row>
    <row r="2154" spans="1:5" ht="15">
      <c r="A2154" s="371" t="s">
        <v>1691</v>
      </c>
      <c r="B2154" s="368" t="s">
        <v>209</v>
      </c>
      <c r="C2154" s="368" t="s">
        <v>1749</v>
      </c>
      <c r="D2154" t="s">
        <v>1750</v>
      </c>
      <c r="E2154" s="172">
        <v>-2714.08</v>
      </c>
    </row>
    <row r="2155" spans="1:5" ht="15">
      <c r="A2155" s="371" t="s">
        <v>1691</v>
      </c>
      <c r="B2155" s="368" t="s">
        <v>209</v>
      </c>
      <c r="C2155" s="368" t="s">
        <v>8211</v>
      </c>
      <c r="D2155" t="s">
        <v>8212</v>
      </c>
      <c r="E2155" s="172">
        <v>0</v>
      </c>
    </row>
    <row r="2156" spans="1:5" ht="15">
      <c r="A2156" s="371" t="s">
        <v>1691</v>
      </c>
      <c r="B2156" s="368" t="s">
        <v>209</v>
      </c>
      <c r="C2156" s="368" t="s">
        <v>8213</v>
      </c>
      <c r="D2156" t="s">
        <v>8214</v>
      </c>
      <c r="E2156" s="172">
        <v>0</v>
      </c>
    </row>
    <row r="2157" spans="1:5" ht="15">
      <c r="A2157" s="371" t="s">
        <v>1691</v>
      </c>
      <c r="B2157" s="368" t="s">
        <v>209</v>
      </c>
      <c r="C2157" s="368" t="s">
        <v>8215</v>
      </c>
      <c r="D2157" t="s">
        <v>8216</v>
      </c>
      <c r="E2157" s="172">
        <v>0</v>
      </c>
    </row>
    <row r="2158" spans="1:5" ht="15">
      <c r="A2158" s="371" t="s">
        <v>1691</v>
      </c>
      <c r="B2158" s="368" t="s">
        <v>209</v>
      </c>
      <c r="C2158" s="368" t="s">
        <v>8217</v>
      </c>
      <c r="D2158" t="s">
        <v>8218</v>
      </c>
      <c r="E2158" s="172">
        <v>0</v>
      </c>
    </row>
    <row r="2159" spans="1:5" ht="15">
      <c r="A2159" s="371" t="s">
        <v>1691</v>
      </c>
      <c r="B2159" s="368" t="s">
        <v>209</v>
      </c>
      <c r="C2159" s="368" t="s">
        <v>8219</v>
      </c>
      <c r="D2159" t="s">
        <v>8220</v>
      </c>
      <c r="E2159" s="172">
        <v>0</v>
      </c>
    </row>
    <row r="2160" spans="1:5" ht="15">
      <c r="A2160" s="371" t="s">
        <v>1691</v>
      </c>
      <c r="B2160" s="368" t="s">
        <v>209</v>
      </c>
      <c r="C2160" s="368" t="s">
        <v>8221</v>
      </c>
      <c r="D2160" t="s">
        <v>8222</v>
      </c>
      <c r="E2160" s="172">
        <v>0</v>
      </c>
    </row>
    <row r="2161" spans="1:5" ht="15">
      <c r="A2161" s="371" t="s">
        <v>1691</v>
      </c>
      <c r="B2161" s="368" t="s">
        <v>209</v>
      </c>
      <c r="C2161" s="368" t="s">
        <v>1751</v>
      </c>
      <c r="D2161" t="s">
        <v>1752</v>
      </c>
      <c r="E2161" s="172">
        <v>-354167.89</v>
      </c>
    </row>
    <row r="2162" spans="1:5" ht="15">
      <c r="A2162" s="371" t="s">
        <v>1691</v>
      </c>
      <c r="B2162" s="368" t="s">
        <v>209</v>
      </c>
      <c r="C2162" s="368" t="s">
        <v>8223</v>
      </c>
      <c r="D2162" t="s">
        <v>8224</v>
      </c>
      <c r="E2162" s="172">
        <v>0</v>
      </c>
    </row>
    <row r="2163" spans="1:5" ht="15">
      <c r="A2163" s="371" t="s">
        <v>1691</v>
      </c>
      <c r="B2163" s="368" t="s">
        <v>209</v>
      </c>
      <c r="C2163" s="368" t="s">
        <v>8225</v>
      </c>
      <c r="D2163" t="s">
        <v>8226</v>
      </c>
      <c r="E2163" s="172">
        <v>0</v>
      </c>
    </row>
    <row r="2164" spans="1:5" ht="15">
      <c r="A2164" s="371" t="s">
        <v>1691</v>
      </c>
      <c r="B2164" s="368" t="s">
        <v>209</v>
      </c>
      <c r="C2164" s="368" t="s">
        <v>8227</v>
      </c>
      <c r="D2164" t="s">
        <v>8228</v>
      </c>
      <c r="E2164" s="172">
        <v>0</v>
      </c>
    </row>
    <row r="2165" spans="1:5" ht="15">
      <c r="A2165" s="371" t="s">
        <v>1691</v>
      </c>
      <c r="B2165" s="368" t="s">
        <v>209</v>
      </c>
      <c r="C2165" s="368" t="s">
        <v>8229</v>
      </c>
      <c r="D2165" t="s">
        <v>8230</v>
      </c>
      <c r="E2165" s="172">
        <v>0</v>
      </c>
    </row>
    <row r="2166" spans="1:5" ht="15">
      <c r="A2166" s="371" t="s">
        <v>1691</v>
      </c>
      <c r="B2166" s="368" t="s">
        <v>209</v>
      </c>
      <c r="C2166" s="368" t="s">
        <v>8231</v>
      </c>
      <c r="D2166" t="s">
        <v>8232</v>
      </c>
      <c r="E2166" s="172">
        <v>0</v>
      </c>
    </row>
    <row r="2167" spans="1:5" ht="15">
      <c r="A2167" s="371" t="s">
        <v>1691</v>
      </c>
      <c r="B2167" s="368" t="s">
        <v>209</v>
      </c>
      <c r="C2167" s="368" t="s">
        <v>8233</v>
      </c>
      <c r="D2167" t="s">
        <v>8234</v>
      </c>
      <c r="E2167" s="172">
        <v>0</v>
      </c>
    </row>
    <row r="2168" spans="1:5" ht="15">
      <c r="A2168" s="371" t="s">
        <v>1691</v>
      </c>
      <c r="B2168" s="368" t="s">
        <v>209</v>
      </c>
      <c r="C2168" s="368" t="s">
        <v>1369</v>
      </c>
      <c r="D2168" t="s">
        <v>1370</v>
      </c>
      <c r="E2168" s="172">
        <v>0</v>
      </c>
    </row>
    <row r="2169" spans="1:5" ht="15">
      <c r="A2169" s="371" t="s">
        <v>1691</v>
      </c>
      <c r="B2169" s="368" t="s">
        <v>209</v>
      </c>
      <c r="C2169" s="368" t="s">
        <v>6249</v>
      </c>
      <c r="D2169" t="s">
        <v>6250</v>
      </c>
      <c r="E2169" s="172">
        <v>0</v>
      </c>
    </row>
    <row r="2170" spans="1:5" ht="15">
      <c r="A2170" s="371" t="s">
        <v>1691</v>
      </c>
      <c r="B2170" s="368" t="s">
        <v>209</v>
      </c>
      <c r="C2170" s="368" t="s">
        <v>1371</v>
      </c>
      <c r="D2170" t="s">
        <v>1372</v>
      </c>
      <c r="E2170" s="172">
        <v>0</v>
      </c>
    </row>
    <row r="2171" spans="1:5" ht="15">
      <c r="A2171" s="371" t="s">
        <v>1691</v>
      </c>
      <c r="B2171" s="368" t="s">
        <v>209</v>
      </c>
      <c r="C2171" s="368" t="s">
        <v>6251</v>
      </c>
      <c r="D2171" t="s">
        <v>6252</v>
      </c>
      <c r="E2171" s="172">
        <v>0</v>
      </c>
    </row>
    <row r="2172" spans="1:5" ht="15">
      <c r="A2172" s="371" t="s">
        <v>1691</v>
      </c>
      <c r="B2172" s="368" t="s">
        <v>209</v>
      </c>
      <c r="C2172" s="368" t="s">
        <v>8235</v>
      </c>
      <c r="D2172" t="s">
        <v>8236</v>
      </c>
      <c r="E2172" s="172">
        <v>0</v>
      </c>
    </row>
    <row r="2173" spans="1:5" ht="15">
      <c r="A2173" s="371" t="s">
        <v>1691</v>
      </c>
      <c r="B2173" s="368" t="s">
        <v>209</v>
      </c>
      <c r="C2173" s="368" t="s">
        <v>8237</v>
      </c>
      <c r="D2173" t="s">
        <v>8238</v>
      </c>
      <c r="E2173" s="172">
        <v>0</v>
      </c>
    </row>
    <row r="2174" spans="1:5" ht="15">
      <c r="A2174" s="371" t="s">
        <v>1691</v>
      </c>
      <c r="B2174" s="368" t="s">
        <v>209</v>
      </c>
      <c r="C2174" s="368" t="s">
        <v>8239</v>
      </c>
      <c r="D2174" t="s">
        <v>8240</v>
      </c>
      <c r="E2174" s="172">
        <v>0</v>
      </c>
    </row>
    <row r="2175" spans="1:5" ht="15">
      <c r="A2175" s="371" t="s">
        <v>1691</v>
      </c>
      <c r="B2175" s="368" t="s">
        <v>209</v>
      </c>
      <c r="C2175" s="368" t="s">
        <v>8241</v>
      </c>
      <c r="D2175" t="s">
        <v>8242</v>
      </c>
      <c r="E2175" s="172">
        <v>0</v>
      </c>
    </row>
    <row r="2176" spans="1:5" ht="15">
      <c r="A2176" s="371" t="s">
        <v>1691</v>
      </c>
      <c r="B2176" s="368" t="s">
        <v>209</v>
      </c>
      <c r="C2176" s="368" t="s">
        <v>6253</v>
      </c>
      <c r="D2176" t="s">
        <v>6254</v>
      </c>
      <c r="E2176" s="172">
        <v>0</v>
      </c>
    </row>
    <row r="2177" spans="1:5" ht="15">
      <c r="A2177" s="371" t="s">
        <v>1691</v>
      </c>
      <c r="B2177" s="368" t="s">
        <v>209</v>
      </c>
      <c r="C2177" s="368" t="s">
        <v>6255</v>
      </c>
      <c r="D2177" t="s">
        <v>6256</v>
      </c>
      <c r="E2177" s="172">
        <v>0</v>
      </c>
    </row>
    <row r="2178" spans="1:5" ht="15">
      <c r="A2178" s="371" t="s">
        <v>1691</v>
      </c>
      <c r="B2178" s="368" t="s">
        <v>209</v>
      </c>
      <c r="C2178" s="368" t="s">
        <v>8243</v>
      </c>
      <c r="D2178" t="s">
        <v>8244</v>
      </c>
      <c r="E2178" s="172">
        <v>0</v>
      </c>
    </row>
    <row r="2179" spans="1:5" ht="15">
      <c r="A2179" s="371" t="s">
        <v>1691</v>
      </c>
      <c r="B2179" s="368" t="s">
        <v>209</v>
      </c>
      <c r="C2179" s="368" t="s">
        <v>8245</v>
      </c>
      <c r="D2179" t="s">
        <v>8246</v>
      </c>
      <c r="E2179" s="172">
        <v>0</v>
      </c>
    </row>
    <row r="2180" spans="1:5" ht="15">
      <c r="A2180" s="371" t="s">
        <v>1691</v>
      </c>
      <c r="B2180" s="368" t="s">
        <v>209</v>
      </c>
      <c r="C2180" s="368" t="s">
        <v>8247</v>
      </c>
      <c r="D2180" t="s">
        <v>8248</v>
      </c>
      <c r="E2180" s="172">
        <v>0</v>
      </c>
    </row>
    <row r="2181" spans="1:5" ht="15">
      <c r="A2181" s="371" t="s">
        <v>1691</v>
      </c>
      <c r="B2181" s="368" t="s">
        <v>209</v>
      </c>
      <c r="C2181" s="368" t="s">
        <v>8249</v>
      </c>
      <c r="D2181" t="s">
        <v>8250</v>
      </c>
      <c r="E2181" s="172">
        <v>0</v>
      </c>
    </row>
    <row r="2182" spans="1:5" ht="15">
      <c r="A2182" s="371" t="s">
        <v>1691</v>
      </c>
      <c r="B2182" s="368" t="s">
        <v>209</v>
      </c>
      <c r="C2182" s="368" t="s">
        <v>8251</v>
      </c>
      <c r="D2182" t="s">
        <v>8252</v>
      </c>
      <c r="E2182" s="172">
        <v>0</v>
      </c>
    </row>
    <row r="2183" spans="1:5" ht="15">
      <c r="A2183" s="371" t="s">
        <v>1691</v>
      </c>
      <c r="B2183" s="368" t="s">
        <v>209</v>
      </c>
      <c r="C2183" s="368" t="s">
        <v>8253</v>
      </c>
      <c r="D2183" t="s">
        <v>8254</v>
      </c>
      <c r="E2183" s="172">
        <v>0</v>
      </c>
    </row>
    <row r="2184" spans="1:5" ht="15">
      <c r="A2184" s="371" t="s">
        <v>1691</v>
      </c>
      <c r="B2184" s="368" t="s">
        <v>209</v>
      </c>
      <c r="C2184" s="368" t="s">
        <v>8255</v>
      </c>
      <c r="D2184" t="s">
        <v>8256</v>
      </c>
      <c r="E2184" s="172">
        <v>0</v>
      </c>
    </row>
    <row r="2185" spans="1:5" ht="15">
      <c r="A2185" s="371" t="s">
        <v>1691</v>
      </c>
      <c r="B2185" s="368" t="s">
        <v>209</v>
      </c>
      <c r="C2185" s="368" t="s">
        <v>8257</v>
      </c>
      <c r="D2185" t="s">
        <v>8258</v>
      </c>
      <c r="E2185" s="172">
        <v>0</v>
      </c>
    </row>
    <row r="2186" spans="1:5" ht="15">
      <c r="A2186" s="371" t="s">
        <v>1691</v>
      </c>
      <c r="B2186" s="368" t="s">
        <v>209</v>
      </c>
      <c r="C2186" s="368" t="s">
        <v>8259</v>
      </c>
      <c r="D2186" t="s">
        <v>8260</v>
      </c>
      <c r="E2186" s="172">
        <v>0</v>
      </c>
    </row>
    <row r="2187" spans="1:5" ht="15">
      <c r="A2187" s="371" t="s">
        <v>1691</v>
      </c>
      <c r="B2187" s="368" t="s">
        <v>209</v>
      </c>
      <c r="C2187" s="368" t="s">
        <v>8261</v>
      </c>
      <c r="D2187" t="s">
        <v>8262</v>
      </c>
      <c r="E2187" s="172">
        <v>0</v>
      </c>
    </row>
    <row r="2188" spans="1:5" ht="15">
      <c r="A2188" s="371" t="s">
        <v>1691</v>
      </c>
      <c r="B2188" s="368" t="s">
        <v>209</v>
      </c>
      <c r="C2188" s="368" t="s">
        <v>8263</v>
      </c>
      <c r="D2188" t="s">
        <v>8264</v>
      </c>
      <c r="E2188" s="172">
        <v>0</v>
      </c>
    </row>
    <row r="2189" spans="1:5" ht="15">
      <c r="A2189" s="371" t="s">
        <v>1691</v>
      </c>
      <c r="B2189" s="368" t="s">
        <v>209</v>
      </c>
      <c r="C2189" s="368" t="s">
        <v>1861</v>
      </c>
      <c r="D2189" t="s">
        <v>1862</v>
      </c>
      <c r="E2189" s="172">
        <v>0</v>
      </c>
    </row>
    <row r="2190" spans="1:5" ht="15">
      <c r="A2190" s="371" t="s">
        <v>1691</v>
      </c>
      <c r="B2190" s="368" t="s">
        <v>209</v>
      </c>
      <c r="C2190" s="368" t="s">
        <v>8265</v>
      </c>
      <c r="D2190" t="s">
        <v>8266</v>
      </c>
      <c r="E2190" s="172">
        <v>0</v>
      </c>
    </row>
    <row r="2191" spans="1:5" ht="15">
      <c r="A2191" s="371" t="s">
        <v>1691</v>
      </c>
      <c r="B2191" s="368" t="s">
        <v>209</v>
      </c>
      <c r="C2191" s="368" t="s">
        <v>1373</v>
      </c>
      <c r="D2191" t="s">
        <v>1374</v>
      </c>
      <c r="E2191" s="172">
        <v>-7459516</v>
      </c>
    </row>
    <row r="2192" spans="1:5" ht="15">
      <c r="A2192" s="371" t="s">
        <v>1691</v>
      </c>
      <c r="B2192" s="368" t="s">
        <v>209</v>
      </c>
      <c r="C2192" s="368" t="s">
        <v>1375</v>
      </c>
      <c r="D2192" t="s">
        <v>1376</v>
      </c>
      <c r="E2192" s="172">
        <v>-10899378</v>
      </c>
    </row>
    <row r="2193" spans="1:5" ht="15">
      <c r="A2193" s="371" t="s">
        <v>1691</v>
      </c>
      <c r="B2193" s="368" t="s">
        <v>209</v>
      </c>
      <c r="C2193" s="368" t="s">
        <v>1377</v>
      </c>
      <c r="D2193" t="s">
        <v>1378</v>
      </c>
      <c r="E2193" s="172">
        <v>-967606</v>
      </c>
    </row>
    <row r="2194" spans="1:5" ht="15">
      <c r="A2194" s="371" t="s">
        <v>1691</v>
      </c>
      <c r="B2194" s="368" t="s">
        <v>209</v>
      </c>
      <c r="C2194" s="368" t="s">
        <v>1379</v>
      </c>
      <c r="D2194" t="s">
        <v>1380</v>
      </c>
      <c r="E2194" s="172">
        <v>-1413805</v>
      </c>
    </row>
    <row r="2195" spans="1:5" ht="15">
      <c r="A2195" s="371" t="s">
        <v>1691</v>
      </c>
      <c r="B2195" s="368" t="s">
        <v>209</v>
      </c>
      <c r="C2195" s="368" t="s">
        <v>5173</v>
      </c>
      <c r="D2195" t="s">
        <v>5174</v>
      </c>
      <c r="E2195" s="172">
        <v>0</v>
      </c>
    </row>
    <row r="2196" spans="1:5" ht="15">
      <c r="A2196" s="371" t="s">
        <v>1691</v>
      </c>
      <c r="B2196" s="368" t="s">
        <v>209</v>
      </c>
      <c r="C2196" s="368" t="s">
        <v>5176</v>
      </c>
      <c r="D2196" t="s">
        <v>5177</v>
      </c>
      <c r="E2196" s="172">
        <v>0</v>
      </c>
    </row>
    <row r="2197" spans="1:5" ht="15">
      <c r="A2197" s="371" t="s">
        <v>1691</v>
      </c>
      <c r="B2197" s="368" t="s">
        <v>209</v>
      </c>
      <c r="C2197" s="368" t="s">
        <v>1381</v>
      </c>
      <c r="D2197" t="s">
        <v>1382</v>
      </c>
      <c r="E2197" s="172">
        <v>7553778</v>
      </c>
    </row>
    <row r="2198" spans="1:5" ht="15">
      <c r="A2198" s="371" t="s">
        <v>1691</v>
      </c>
      <c r="B2198" s="368" t="s">
        <v>209</v>
      </c>
      <c r="C2198" s="368" t="s">
        <v>1383</v>
      </c>
      <c r="D2198" t="s">
        <v>1382</v>
      </c>
      <c r="E2198" s="172">
        <v>10878471</v>
      </c>
    </row>
    <row r="2199" spans="1:5" ht="15">
      <c r="A2199" s="371" t="s">
        <v>1691</v>
      </c>
      <c r="B2199" s="368" t="s">
        <v>209</v>
      </c>
      <c r="C2199" s="368" t="s">
        <v>1384</v>
      </c>
      <c r="D2199" t="s">
        <v>1385</v>
      </c>
      <c r="E2199" s="172">
        <v>981581</v>
      </c>
    </row>
    <row r="2200" spans="1:5" ht="15">
      <c r="A2200" s="371" t="s">
        <v>1691</v>
      </c>
      <c r="B2200" s="368" t="s">
        <v>209</v>
      </c>
      <c r="C2200" s="368" t="s">
        <v>1386</v>
      </c>
      <c r="D2200" t="s">
        <v>1387</v>
      </c>
      <c r="E2200" s="172">
        <v>1413805</v>
      </c>
    </row>
    <row r="2201" spans="1:5" ht="15">
      <c r="A2201" s="371" t="s">
        <v>1691</v>
      </c>
      <c r="B2201" s="368" t="s">
        <v>209</v>
      </c>
      <c r="C2201" s="368" t="s">
        <v>5072</v>
      </c>
      <c r="D2201" t="s">
        <v>5073</v>
      </c>
      <c r="E2201" s="172">
        <v>0</v>
      </c>
    </row>
    <row r="2202" spans="1:5" ht="15">
      <c r="A2202" s="371" t="s">
        <v>1691</v>
      </c>
      <c r="B2202" s="368" t="s">
        <v>209</v>
      </c>
      <c r="C2202" s="368" t="s">
        <v>8267</v>
      </c>
      <c r="D2202" t="s">
        <v>8268</v>
      </c>
      <c r="E2202" s="172">
        <v>0</v>
      </c>
    </row>
    <row r="2203" spans="1:5" ht="15">
      <c r="A2203" s="371" t="s">
        <v>1691</v>
      </c>
      <c r="B2203" s="368" t="s">
        <v>209</v>
      </c>
      <c r="C2203" s="368" t="s">
        <v>8269</v>
      </c>
      <c r="D2203" t="s">
        <v>8270</v>
      </c>
      <c r="E2203" s="172">
        <v>0</v>
      </c>
    </row>
    <row r="2204" spans="1:5" ht="15">
      <c r="A2204" s="371" t="s">
        <v>1691</v>
      </c>
      <c r="B2204" s="368" t="s">
        <v>6165</v>
      </c>
      <c r="C2204" s="368" t="s">
        <v>6166</v>
      </c>
      <c r="D2204" t="s">
        <v>6167</v>
      </c>
      <c r="E2204" s="172">
        <v>-3324886</v>
      </c>
    </row>
    <row r="2205" spans="1:5" ht="15">
      <c r="A2205" s="369" t="s">
        <v>1691</v>
      </c>
      <c r="B2205" s="368" t="s">
        <v>6171</v>
      </c>
      <c r="C2205" s="368" t="s">
        <v>6172</v>
      </c>
      <c r="D2205" t="s">
        <v>6173</v>
      </c>
      <c r="E2205" s="172">
        <v>-443571</v>
      </c>
    </row>
    <row r="2206" spans="1:5" ht="15">
      <c r="A2206" s="371" t="s">
        <v>1753</v>
      </c>
      <c r="B2206" s="368" t="s">
        <v>209</v>
      </c>
      <c r="C2206" s="368" t="s">
        <v>8271</v>
      </c>
      <c r="D2206" t="s">
        <v>8272</v>
      </c>
      <c r="E2206" s="172">
        <v>0</v>
      </c>
    </row>
    <row r="2207" spans="1:5" ht="15">
      <c r="A2207" s="371" t="s">
        <v>1753</v>
      </c>
      <c r="B2207" s="368" t="s">
        <v>209</v>
      </c>
      <c r="C2207" s="368" t="s">
        <v>8273</v>
      </c>
      <c r="D2207" t="s">
        <v>8274</v>
      </c>
      <c r="E2207" s="172">
        <v>0</v>
      </c>
    </row>
    <row r="2208" spans="1:5" ht="15">
      <c r="A2208" s="371" t="s">
        <v>1753</v>
      </c>
      <c r="B2208" s="368" t="s">
        <v>209</v>
      </c>
      <c r="C2208" s="368" t="s">
        <v>8275</v>
      </c>
      <c r="D2208" t="s">
        <v>8276</v>
      </c>
      <c r="E2208" s="172">
        <v>0</v>
      </c>
    </row>
    <row r="2209" spans="1:5" ht="15">
      <c r="A2209" s="371" t="s">
        <v>1753</v>
      </c>
      <c r="B2209" s="368" t="s">
        <v>209</v>
      </c>
      <c r="C2209" s="368" t="s">
        <v>8277</v>
      </c>
      <c r="D2209" t="s">
        <v>8278</v>
      </c>
      <c r="E2209" s="172">
        <v>0</v>
      </c>
    </row>
    <row r="2210" spans="1:5" ht="15">
      <c r="A2210" s="371" t="s">
        <v>1753</v>
      </c>
      <c r="B2210" s="368" t="s">
        <v>209</v>
      </c>
      <c r="C2210" s="368" t="s">
        <v>8279</v>
      </c>
      <c r="D2210" t="s">
        <v>8280</v>
      </c>
      <c r="E2210" s="172">
        <v>0</v>
      </c>
    </row>
    <row r="2211" spans="1:5" ht="15">
      <c r="A2211" s="371" t="s">
        <v>1753</v>
      </c>
      <c r="B2211" s="368" t="s">
        <v>209</v>
      </c>
      <c r="C2211" s="368" t="s">
        <v>1754</v>
      </c>
      <c r="D2211" t="s">
        <v>1755</v>
      </c>
      <c r="E2211" s="172">
        <v>0</v>
      </c>
    </row>
    <row r="2212" spans="1:5" ht="15">
      <c r="A2212" s="371" t="s">
        <v>1753</v>
      </c>
      <c r="B2212" s="368" t="s">
        <v>209</v>
      </c>
      <c r="C2212" s="368" t="s">
        <v>1756</v>
      </c>
      <c r="D2212" t="s">
        <v>1757</v>
      </c>
      <c r="E2212" s="172">
        <v>-86630.830000000075</v>
      </c>
    </row>
    <row r="2213" spans="1:5" ht="15">
      <c r="A2213" s="371" t="s">
        <v>1753</v>
      </c>
      <c r="B2213" s="368" t="s">
        <v>209</v>
      </c>
      <c r="C2213" s="368" t="s">
        <v>1758</v>
      </c>
      <c r="D2213" t="s">
        <v>1759</v>
      </c>
      <c r="E2213" s="172">
        <v>-69965.090000000026</v>
      </c>
    </row>
    <row r="2214" spans="1:5" ht="15">
      <c r="A2214" s="371" t="s">
        <v>1753</v>
      </c>
      <c r="B2214" s="368" t="s">
        <v>209</v>
      </c>
      <c r="C2214" s="368" t="s">
        <v>1760</v>
      </c>
      <c r="D2214" t="s">
        <v>1761</v>
      </c>
      <c r="E2214" s="172">
        <v>-101195.33000000002</v>
      </c>
    </row>
    <row r="2215" spans="1:5" ht="15">
      <c r="A2215" s="371" t="s">
        <v>1753</v>
      </c>
      <c r="B2215" s="368" t="s">
        <v>209</v>
      </c>
      <c r="C2215" s="368" t="s">
        <v>8281</v>
      </c>
      <c r="D2215" t="s">
        <v>6289</v>
      </c>
      <c r="E2215" s="172">
        <v>0</v>
      </c>
    </row>
    <row r="2216" spans="1:5" ht="15">
      <c r="A2216" s="371" t="s">
        <v>1753</v>
      </c>
      <c r="B2216" s="368" t="s">
        <v>209</v>
      </c>
      <c r="C2216" s="368" t="s">
        <v>8282</v>
      </c>
      <c r="D2216" t="s">
        <v>6291</v>
      </c>
      <c r="E2216" s="172">
        <v>0</v>
      </c>
    </row>
    <row r="2217" spans="1:5" ht="15">
      <c r="A2217" s="371" t="s">
        <v>1753</v>
      </c>
      <c r="B2217" s="368" t="s">
        <v>209</v>
      </c>
      <c r="C2217" s="368" t="s">
        <v>8283</v>
      </c>
      <c r="D2217" t="s">
        <v>8284</v>
      </c>
      <c r="E2217" s="172">
        <v>0</v>
      </c>
    </row>
    <row r="2218" spans="1:5" ht="15">
      <c r="A2218" s="371" t="s">
        <v>1753</v>
      </c>
      <c r="B2218" s="368" t="s">
        <v>209</v>
      </c>
      <c r="C2218" s="368" t="s">
        <v>8285</v>
      </c>
      <c r="D2218" t="s">
        <v>8286</v>
      </c>
      <c r="E2218" s="172">
        <v>0</v>
      </c>
    </row>
    <row r="2219" spans="1:5" ht="15">
      <c r="A2219" s="371" t="s">
        <v>1753</v>
      </c>
      <c r="B2219" s="368" t="s">
        <v>209</v>
      </c>
      <c r="C2219" s="368" t="s">
        <v>8287</v>
      </c>
      <c r="D2219" t="s">
        <v>8288</v>
      </c>
      <c r="E2219" s="172">
        <v>0</v>
      </c>
    </row>
    <row r="2220" spans="1:5" ht="15">
      <c r="A2220" s="371" t="s">
        <v>1753</v>
      </c>
      <c r="B2220" s="368" t="s">
        <v>209</v>
      </c>
      <c r="C2220" s="368" t="s">
        <v>8289</v>
      </c>
      <c r="D2220" t="s">
        <v>8290</v>
      </c>
      <c r="E2220" s="172">
        <v>0</v>
      </c>
    </row>
    <row r="2221" spans="1:5" ht="15">
      <c r="A2221" s="371" t="s">
        <v>1753</v>
      </c>
      <c r="B2221" s="368" t="s">
        <v>209</v>
      </c>
      <c r="C2221" s="368" t="s">
        <v>8291</v>
      </c>
      <c r="D2221" t="s">
        <v>8292</v>
      </c>
      <c r="E2221" s="172">
        <v>0</v>
      </c>
    </row>
    <row r="2222" spans="1:5" ht="15">
      <c r="A2222" s="371" t="s">
        <v>1753</v>
      </c>
      <c r="B2222" s="368" t="s">
        <v>209</v>
      </c>
      <c r="C2222" s="368" t="s">
        <v>8293</v>
      </c>
      <c r="D2222" t="s">
        <v>8294</v>
      </c>
      <c r="E2222" s="172">
        <v>0</v>
      </c>
    </row>
    <row r="2223" spans="1:5" ht="15">
      <c r="A2223" s="371" t="s">
        <v>1753</v>
      </c>
      <c r="B2223" s="368" t="s">
        <v>209</v>
      </c>
      <c r="C2223" s="368" t="s">
        <v>8295</v>
      </c>
      <c r="D2223" t="s">
        <v>8296</v>
      </c>
      <c r="E2223" s="172">
        <v>0</v>
      </c>
    </row>
    <row r="2224" spans="1:5" ht="15">
      <c r="A2224" s="371" t="s">
        <v>1753</v>
      </c>
      <c r="B2224" s="368" t="s">
        <v>209</v>
      </c>
      <c r="C2224" s="368" t="s">
        <v>8297</v>
      </c>
      <c r="D2224" t="s">
        <v>6309</v>
      </c>
      <c r="E2224" s="172">
        <v>0</v>
      </c>
    </row>
    <row r="2225" spans="1:5" ht="15">
      <c r="A2225" s="371" t="s">
        <v>1753</v>
      </c>
      <c r="B2225" s="368" t="s">
        <v>209</v>
      </c>
      <c r="C2225" s="368" t="s">
        <v>8298</v>
      </c>
      <c r="D2225" t="s">
        <v>6309</v>
      </c>
      <c r="E2225" s="172">
        <v>0</v>
      </c>
    </row>
    <row r="2226" spans="1:5" ht="15">
      <c r="A2226" s="371" t="s">
        <v>1753</v>
      </c>
      <c r="B2226" s="368" t="s">
        <v>209</v>
      </c>
      <c r="C2226" s="368" t="s">
        <v>8299</v>
      </c>
      <c r="D2226" t="s">
        <v>6312</v>
      </c>
      <c r="E2226" s="172">
        <v>0</v>
      </c>
    </row>
    <row r="2227" spans="1:5" ht="15">
      <c r="A2227" s="371" t="s">
        <v>1753</v>
      </c>
      <c r="B2227" s="368" t="s">
        <v>209</v>
      </c>
      <c r="C2227" s="368" t="s">
        <v>8300</v>
      </c>
      <c r="D2227" t="s">
        <v>6309</v>
      </c>
      <c r="E2227" s="172">
        <v>0</v>
      </c>
    </row>
    <row r="2228" spans="1:5" ht="15">
      <c r="A2228" s="371" t="s">
        <v>1753</v>
      </c>
      <c r="B2228" s="368" t="s">
        <v>209</v>
      </c>
      <c r="C2228" s="368" t="s">
        <v>8301</v>
      </c>
      <c r="D2228" t="s">
        <v>6315</v>
      </c>
      <c r="E2228" s="172">
        <v>0</v>
      </c>
    </row>
    <row r="2229" spans="1:5" ht="15">
      <c r="A2229" s="371" t="s">
        <v>1753</v>
      </c>
      <c r="B2229" s="368" t="s">
        <v>209</v>
      </c>
      <c r="C2229" s="368" t="s">
        <v>8302</v>
      </c>
      <c r="D2229" t="s">
        <v>6317</v>
      </c>
      <c r="E2229" s="172">
        <v>0</v>
      </c>
    </row>
    <row r="2230" spans="1:5" ht="15">
      <c r="A2230" s="371" t="s">
        <v>1753</v>
      </c>
      <c r="B2230" s="368" t="s">
        <v>209</v>
      </c>
      <c r="C2230" s="368" t="s">
        <v>8303</v>
      </c>
      <c r="D2230" t="s">
        <v>6319</v>
      </c>
      <c r="E2230" s="172">
        <v>0</v>
      </c>
    </row>
    <row r="2231" spans="1:5" ht="15">
      <c r="A2231" s="371" t="s">
        <v>1753</v>
      </c>
      <c r="B2231" s="368" t="s">
        <v>209</v>
      </c>
      <c r="C2231" s="368" t="s">
        <v>8304</v>
      </c>
      <c r="D2231" t="s">
        <v>6319</v>
      </c>
      <c r="E2231" s="172">
        <v>0</v>
      </c>
    </row>
    <row r="2232" spans="1:5" ht="15">
      <c r="A2232" s="371" t="s">
        <v>1753</v>
      </c>
      <c r="B2232" s="368" t="s">
        <v>209</v>
      </c>
      <c r="C2232" s="368" t="s">
        <v>8305</v>
      </c>
      <c r="D2232" t="s">
        <v>6322</v>
      </c>
      <c r="E2232" s="172">
        <v>0</v>
      </c>
    </row>
    <row r="2233" spans="1:5" ht="15">
      <c r="A2233" s="371" t="s">
        <v>1753</v>
      </c>
      <c r="B2233" s="368" t="s">
        <v>209</v>
      </c>
      <c r="C2233" s="368" t="s">
        <v>8306</v>
      </c>
      <c r="D2233" t="s">
        <v>6324</v>
      </c>
      <c r="E2233" s="172">
        <v>0</v>
      </c>
    </row>
    <row r="2234" spans="1:5" ht="15">
      <c r="A2234" s="371" t="s">
        <v>1753</v>
      </c>
      <c r="B2234" s="368" t="s">
        <v>209</v>
      </c>
      <c r="C2234" s="368" t="s">
        <v>8307</v>
      </c>
      <c r="D2234" t="s">
        <v>6326</v>
      </c>
      <c r="E2234" s="172">
        <v>0</v>
      </c>
    </row>
    <row r="2235" spans="1:5" ht="15">
      <c r="A2235" s="371" t="s">
        <v>1753</v>
      </c>
      <c r="B2235" s="368" t="s">
        <v>209</v>
      </c>
      <c r="C2235" s="368" t="s">
        <v>8308</v>
      </c>
      <c r="D2235" t="s">
        <v>6328</v>
      </c>
      <c r="E2235" s="172">
        <v>0</v>
      </c>
    </row>
    <row r="2236" spans="1:5" ht="15">
      <c r="A2236" s="371" t="s">
        <v>1753</v>
      </c>
      <c r="B2236" s="368" t="s">
        <v>209</v>
      </c>
      <c r="C2236" s="368" t="s">
        <v>8309</v>
      </c>
      <c r="D2236" t="s">
        <v>6330</v>
      </c>
      <c r="E2236" s="172">
        <v>0</v>
      </c>
    </row>
    <row r="2237" spans="1:5" ht="15">
      <c r="A2237" s="371" t="s">
        <v>1753</v>
      </c>
      <c r="B2237" s="368" t="s">
        <v>209</v>
      </c>
      <c r="C2237" s="368" t="s">
        <v>8310</v>
      </c>
      <c r="D2237" t="s">
        <v>6332</v>
      </c>
      <c r="E2237" s="172">
        <v>0</v>
      </c>
    </row>
    <row r="2238" spans="1:5" ht="15">
      <c r="A2238" s="371" t="s">
        <v>1753</v>
      </c>
      <c r="B2238" s="368" t="s">
        <v>209</v>
      </c>
      <c r="C2238" s="368" t="s">
        <v>8311</v>
      </c>
      <c r="D2238" t="s">
        <v>6334</v>
      </c>
      <c r="E2238" s="172">
        <v>0</v>
      </c>
    </row>
    <row r="2239" spans="1:5" ht="15">
      <c r="A2239" s="371" t="s">
        <v>1753</v>
      </c>
      <c r="B2239" s="368" t="s">
        <v>209</v>
      </c>
      <c r="C2239" s="368" t="s">
        <v>8312</v>
      </c>
      <c r="D2239" t="s">
        <v>6336</v>
      </c>
      <c r="E2239" s="172">
        <v>0</v>
      </c>
    </row>
    <row r="2240" spans="1:5" ht="15">
      <c r="A2240" s="371" t="s">
        <v>1753</v>
      </c>
      <c r="B2240" s="368" t="s">
        <v>209</v>
      </c>
      <c r="C2240" s="368" t="s">
        <v>8313</v>
      </c>
      <c r="D2240" t="s">
        <v>6338</v>
      </c>
      <c r="E2240" s="172">
        <v>0</v>
      </c>
    </row>
    <row r="2241" spans="1:5" ht="15">
      <c r="A2241" s="371" t="s">
        <v>1753</v>
      </c>
      <c r="B2241" s="368" t="s">
        <v>209</v>
      </c>
      <c r="C2241" s="368" t="s">
        <v>8314</v>
      </c>
      <c r="D2241" t="s">
        <v>6324</v>
      </c>
      <c r="E2241" s="172">
        <v>0</v>
      </c>
    </row>
    <row r="2242" spans="1:5" ht="15">
      <c r="A2242" s="371" t="s">
        <v>1753</v>
      </c>
      <c r="B2242" s="368" t="s">
        <v>209</v>
      </c>
      <c r="C2242" s="368" t="s">
        <v>8315</v>
      </c>
      <c r="D2242" t="s">
        <v>6341</v>
      </c>
      <c r="E2242" s="172">
        <v>0</v>
      </c>
    </row>
    <row r="2243" spans="1:5" ht="15">
      <c r="A2243" s="371" t="s">
        <v>1753</v>
      </c>
      <c r="B2243" s="368" t="s">
        <v>209</v>
      </c>
      <c r="C2243" s="368" t="s">
        <v>8316</v>
      </c>
      <c r="D2243" t="s">
        <v>6341</v>
      </c>
      <c r="E2243" s="172">
        <v>0</v>
      </c>
    </row>
    <row r="2244" spans="1:5" ht="15">
      <c r="A2244" s="371" t="s">
        <v>1753</v>
      </c>
      <c r="B2244" s="368" t="s">
        <v>209</v>
      </c>
      <c r="C2244" s="368" t="s">
        <v>8317</v>
      </c>
      <c r="D2244" t="s">
        <v>6344</v>
      </c>
      <c r="E2244" s="172">
        <v>0</v>
      </c>
    </row>
    <row r="2245" spans="1:5" ht="15">
      <c r="A2245" s="371" t="s">
        <v>1753</v>
      </c>
      <c r="B2245" s="368" t="s">
        <v>209</v>
      </c>
      <c r="C2245" s="368" t="s">
        <v>1762</v>
      </c>
      <c r="D2245" t="s">
        <v>1433</v>
      </c>
      <c r="E2245" s="172">
        <v>-426500</v>
      </c>
    </row>
    <row r="2246" spans="1:5" ht="15">
      <c r="A2246" s="371" t="s">
        <v>1753</v>
      </c>
      <c r="B2246" s="368" t="s">
        <v>209</v>
      </c>
      <c r="C2246" s="368" t="s">
        <v>8318</v>
      </c>
      <c r="D2246" t="s">
        <v>6346</v>
      </c>
      <c r="E2246" s="172">
        <v>0</v>
      </c>
    </row>
    <row r="2247" spans="1:5" ht="15">
      <c r="A2247" s="371" t="s">
        <v>1753</v>
      </c>
      <c r="B2247" s="368" t="s">
        <v>209</v>
      </c>
      <c r="C2247" s="368" t="s">
        <v>1763</v>
      </c>
      <c r="D2247" t="s">
        <v>1435</v>
      </c>
      <c r="E2247" s="172">
        <v>-139583.33000000002</v>
      </c>
    </row>
    <row r="2248" spans="1:5" ht="15">
      <c r="A2248" s="371" t="s">
        <v>1753</v>
      </c>
      <c r="B2248" s="368" t="s">
        <v>209</v>
      </c>
      <c r="C2248" s="368" t="s">
        <v>1764</v>
      </c>
      <c r="D2248" t="s">
        <v>1437</v>
      </c>
      <c r="E2248" s="172">
        <v>-137666.66999999998</v>
      </c>
    </row>
    <row r="2249" spans="1:5" ht="15">
      <c r="A2249" s="371" t="s">
        <v>1753</v>
      </c>
      <c r="B2249" s="368" t="s">
        <v>209</v>
      </c>
      <c r="C2249" s="368" t="s">
        <v>1765</v>
      </c>
      <c r="D2249" t="s">
        <v>1439</v>
      </c>
      <c r="E2249" s="172">
        <v>-110266.67</v>
      </c>
    </row>
    <row r="2250" spans="1:5" ht="15">
      <c r="A2250" s="371" t="s">
        <v>1753</v>
      </c>
      <c r="B2250" s="368" t="s">
        <v>209</v>
      </c>
      <c r="C2250" s="368" t="s">
        <v>8319</v>
      </c>
      <c r="D2250" t="s">
        <v>1437</v>
      </c>
      <c r="E2250" s="172">
        <v>0</v>
      </c>
    </row>
    <row r="2251" spans="1:5" ht="15">
      <c r="A2251" s="371" t="s">
        <v>1753</v>
      </c>
      <c r="B2251" s="368" t="s">
        <v>209</v>
      </c>
      <c r="C2251" s="368" t="s">
        <v>8320</v>
      </c>
      <c r="D2251" t="s">
        <v>6349</v>
      </c>
      <c r="E2251" s="172">
        <v>0</v>
      </c>
    </row>
    <row r="2252" spans="1:5" ht="15">
      <c r="A2252" s="371" t="s">
        <v>1753</v>
      </c>
      <c r="B2252" s="368" t="s">
        <v>209</v>
      </c>
      <c r="C2252" s="368" t="s">
        <v>8321</v>
      </c>
      <c r="D2252" t="s">
        <v>6351</v>
      </c>
      <c r="E2252" s="172">
        <v>0</v>
      </c>
    </row>
    <row r="2253" spans="1:5" ht="15">
      <c r="A2253" s="371" t="s">
        <v>1753</v>
      </c>
      <c r="B2253" s="368" t="s">
        <v>209</v>
      </c>
      <c r="C2253" s="368" t="s">
        <v>8322</v>
      </c>
      <c r="D2253" t="s">
        <v>6353</v>
      </c>
      <c r="E2253" s="172">
        <v>0</v>
      </c>
    </row>
    <row r="2254" spans="1:5" ht="15">
      <c r="A2254" s="371" t="s">
        <v>1753</v>
      </c>
      <c r="B2254" s="368" t="s">
        <v>209</v>
      </c>
      <c r="C2254" s="368" t="s">
        <v>8323</v>
      </c>
      <c r="D2254" t="s">
        <v>6355</v>
      </c>
      <c r="E2254" s="172">
        <v>0</v>
      </c>
    </row>
    <row r="2255" spans="1:5" ht="15">
      <c r="A2255" s="371" t="s">
        <v>1753</v>
      </c>
      <c r="B2255" s="368" t="s">
        <v>209</v>
      </c>
      <c r="C2255" s="368" t="s">
        <v>8324</v>
      </c>
      <c r="D2255" t="s">
        <v>6357</v>
      </c>
      <c r="E2255" s="172">
        <v>0</v>
      </c>
    </row>
    <row r="2256" spans="1:5" ht="15">
      <c r="A2256" s="371" t="s">
        <v>1753</v>
      </c>
      <c r="B2256" s="368" t="s">
        <v>209</v>
      </c>
      <c r="C2256" s="368" t="s">
        <v>8325</v>
      </c>
      <c r="D2256" t="s">
        <v>8326</v>
      </c>
      <c r="E2256" s="172">
        <v>0</v>
      </c>
    </row>
    <row r="2257" spans="1:5" ht="15">
      <c r="A2257" s="371" t="s">
        <v>1753</v>
      </c>
      <c r="B2257" s="368" t="s">
        <v>209</v>
      </c>
      <c r="C2257" s="368" t="s">
        <v>8327</v>
      </c>
      <c r="D2257" t="s">
        <v>8328</v>
      </c>
      <c r="E2257" s="172">
        <v>0</v>
      </c>
    </row>
    <row r="2258" spans="1:5" ht="15">
      <c r="A2258" s="371" t="s">
        <v>1753</v>
      </c>
      <c r="B2258" s="368" t="s">
        <v>209</v>
      </c>
      <c r="C2258" s="368" t="s">
        <v>8329</v>
      </c>
      <c r="D2258" t="s">
        <v>6359</v>
      </c>
      <c r="E2258" s="172">
        <v>0</v>
      </c>
    </row>
    <row r="2259" spans="1:5" ht="15">
      <c r="A2259" s="371" t="s">
        <v>1753</v>
      </c>
      <c r="B2259" s="368" t="s">
        <v>209</v>
      </c>
      <c r="C2259" s="368" t="s">
        <v>8330</v>
      </c>
      <c r="D2259" t="s">
        <v>8331</v>
      </c>
      <c r="E2259" s="172">
        <v>0</v>
      </c>
    </row>
    <row r="2260" spans="1:5" ht="15">
      <c r="A2260" s="371" t="s">
        <v>1753</v>
      </c>
      <c r="B2260" s="368" t="s">
        <v>209</v>
      </c>
      <c r="C2260" s="368" t="s">
        <v>8332</v>
      </c>
      <c r="D2260" t="s">
        <v>8331</v>
      </c>
      <c r="E2260" s="172">
        <v>0</v>
      </c>
    </row>
    <row r="2261" spans="1:5" ht="15">
      <c r="A2261" s="371" t="s">
        <v>1753</v>
      </c>
      <c r="B2261" s="368" t="s">
        <v>209</v>
      </c>
      <c r="C2261" s="368" t="s">
        <v>8333</v>
      </c>
      <c r="D2261" t="s">
        <v>6361</v>
      </c>
      <c r="E2261" s="172">
        <v>0</v>
      </c>
    </row>
    <row r="2262" spans="1:5" ht="15">
      <c r="A2262" s="371" t="s">
        <v>1753</v>
      </c>
      <c r="B2262" s="368" t="s">
        <v>209</v>
      </c>
      <c r="C2262" s="368" t="s">
        <v>8334</v>
      </c>
      <c r="D2262" t="s">
        <v>8328</v>
      </c>
      <c r="E2262" s="172">
        <v>0</v>
      </c>
    </row>
    <row r="2263" spans="1:5" ht="15">
      <c r="A2263" s="371" t="s">
        <v>1753</v>
      </c>
      <c r="B2263" s="368" t="s">
        <v>209</v>
      </c>
      <c r="C2263" s="368" t="s">
        <v>8335</v>
      </c>
      <c r="D2263" t="s">
        <v>8336</v>
      </c>
      <c r="E2263" s="172">
        <v>0</v>
      </c>
    </row>
    <row r="2264" spans="1:5" ht="15">
      <c r="A2264" s="371" t="s">
        <v>1753</v>
      </c>
      <c r="B2264" s="368" t="s">
        <v>209</v>
      </c>
      <c r="C2264" s="368" t="s">
        <v>8337</v>
      </c>
      <c r="D2264" t="s">
        <v>8338</v>
      </c>
      <c r="E2264" s="172">
        <v>0</v>
      </c>
    </row>
    <row r="2265" spans="1:5" ht="15">
      <c r="A2265" s="371" t="s">
        <v>1753</v>
      </c>
      <c r="B2265" s="368" t="s">
        <v>209</v>
      </c>
      <c r="C2265" s="368" t="s">
        <v>8339</v>
      </c>
      <c r="D2265" t="s">
        <v>8340</v>
      </c>
      <c r="E2265" s="172">
        <v>0</v>
      </c>
    </row>
    <row r="2266" spans="1:5" ht="15">
      <c r="A2266" s="371" t="s">
        <v>1753</v>
      </c>
      <c r="B2266" s="368" t="s">
        <v>209</v>
      </c>
      <c r="C2266" s="368" t="s">
        <v>8341</v>
      </c>
      <c r="D2266" t="s">
        <v>8328</v>
      </c>
      <c r="E2266" s="172">
        <v>0</v>
      </c>
    </row>
    <row r="2267" spans="1:5" ht="15">
      <c r="A2267" s="371" t="s">
        <v>1753</v>
      </c>
      <c r="B2267" s="368" t="s">
        <v>209</v>
      </c>
      <c r="C2267" s="368" t="s">
        <v>8342</v>
      </c>
      <c r="D2267" t="s">
        <v>8328</v>
      </c>
      <c r="E2267" s="172">
        <v>0</v>
      </c>
    </row>
    <row r="2268" spans="1:5" ht="15">
      <c r="A2268" s="371" t="s">
        <v>1753</v>
      </c>
      <c r="B2268" s="368" t="s">
        <v>209</v>
      </c>
      <c r="C2268" s="368" t="s">
        <v>8343</v>
      </c>
      <c r="D2268" t="s">
        <v>8344</v>
      </c>
      <c r="E2268" s="172">
        <v>0</v>
      </c>
    </row>
    <row r="2269" spans="1:5" ht="15">
      <c r="A2269" s="371" t="s">
        <v>1753</v>
      </c>
      <c r="B2269" s="368" t="s">
        <v>209</v>
      </c>
      <c r="C2269" s="368" t="s">
        <v>8345</v>
      </c>
      <c r="D2269" t="s">
        <v>6363</v>
      </c>
      <c r="E2269" s="172">
        <v>0</v>
      </c>
    </row>
    <row r="2270" spans="1:5" ht="15">
      <c r="A2270" s="371" t="s">
        <v>1753</v>
      </c>
      <c r="B2270" s="368" t="s">
        <v>209</v>
      </c>
      <c r="C2270" s="368" t="s">
        <v>8346</v>
      </c>
      <c r="D2270" t="s">
        <v>6363</v>
      </c>
      <c r="E2270" s="172">
        <v>0</v>
      </c>
    </row>
    <row r="2271" spans="1:5" ht="15">
      <c r="A2271" s="371" t="s">
        <v>1753</v>
      </c>
      <c r="B2271" s="368" t="s">
        <v>209</v>
      </c>
      <c r="C2271" s="368" t="s">
        <v>8347</v>
      </c>
      <c r="D2271" t="s">
        <v>6363</v>
      </c>
      <c r="E2271" s="172">
        <v>0</v>
      </c>
    </row>
    <row r="2272" spans="1:5" ht="15">
      <c r="A2272" s="371" t="s">
        <v>1753</v>
      </c>
      <c r="B2272" s="368" t="s">
        <v>209</v>
      </c>
      <c r="C2272" s="368" t="s">
        <v>8348</v>
      </c>
      <c r="D2272" t="s">
        <v>6363</v>
      </c>
      <c r="E2272" s="172">
        <v>0</v>
      </c>
    </row>
    <row r="2273" spans="1:5" ht="15">
      <c r="A2273" s="371" t="s">
        <v>1753</v>
      </c>
      <c r="B2273" s="368" t="s">
        <v>209</v>
      </c>
      <c r="C2273" s="368" t="s">
        <v>8349</v>
      </c>
      <c r="D2273" t="s">
        <v>6368</v>
      </c>
      <c r="E2273" s="172">
        <v>0</v>
      </c>
    </row>
    <row r="2274" spans="1:5" ht="15">
      <c r="A2274" s="371" t="s">
        <v>1753</v>
      </c>
      <c r="B2274" s="368" t="s">
        <v>209</v>
      </c>
      <c r="C2274" s="368" t="s">
        <v>8350</v>
      </c>
      <c r="D2274" t="s">
        <v>6368</v>
      </c>
      <c r="E2274" s="172">
        <v>0</v>
      </c>
    </row>
    <row r="2275" spans="1:5" ht="15">
      <c r="A2275" s="371" t="s">
        <v>1753</v>
      </c>
      <c r="B2275" s="368" t="s">
        <v>209</v>
      </c>
      <c r="C2275" s="368" t="s">
        <v>8351</v>
      </c>
      <c r="D2275" t="s">
        <v>6371</v>
      </c>
      <c r="E2275" s="172">
        <v>0</v>
      </c>
    </row>
    <row r="2276" spans="1:5" ht="15">
      <c r="A2276" s="371" t="s">
        <v>1753</v>
      </c>
      <c r="B2276" s="368" t="s">
        <v>209</v>
      </c>
      <c r="C2276" s="368" t="s">
        <v>8352</v>
      </c>
      <c r="D2276" t="s">
        <v>6373</v>
      </c>
      <c r="E2276" s="172">
        <v>0</v>
      </c>
    </row>
    <row r="2277" spans="1:5" ht="15">
      <c r="A2277" s="371" t="s">
        <v>1753</v>
      </c>
      <c r="B2277" s="368" t="s">
        <v>209</v>
      </c>
      <c r="C2277" s="368" t="s">
        <v>8353</v>
      </c>
      <c r="D2277" t="s">
        <v>6375</v>
      </c>
      <c r="E2277" s="172">
        <v>0</v>
      </c>
    </row>
    <row r="2278" spans="1:5" ht="15">
      <c r="A2278" s="371" t="s">
        <v>1753</v>
      </c>
      <c r="B2278" s="368" t="s">
        <v>209</v>
      </c>
      <c r="C2278" s="368" t="s">
        <v>8354</v>
      </c>
      <c r="D2278" t="s">
        <v>6375</v>
      </c>
      <c r="E2278" s="172">
        <v>0</v>
      </c>
    </row>
    <row r="2279" spans="1:5" ht="15">
      <c r="A2279" s="371" t="s">
        <v>1753</v>
      </c>
      <c r="B2279" s="368" t="s">
        <v>209</v>
      </c>
      <c r="C2279" s="368" t="s">
        <v>8355</v>
      </c>
      <c r="D2279" t="s">
        <v>6378</v>
      </c>
      <c r="E2279" s="172">
        <v>0</v>
      </c>
    </row>
    <row r="2280" spans="1:5" ht="15">
      <c r="A2280" s="371" t="s">
        <v>1753</v>
      </c>
      <c r="B2280" s="368" t="s">
        <v>209</v>
      </c>
      <c r="C2280" s="368" t="s">
        <v>1766</v>
      </c>
      <c r="D2280" t="s">
        <v>1441</v>
      </c>
      <c r="E2280" s="172">
        <v>-215200</v>
      </c>
    </row>
    <row r="2281" spans="1:5" ht="15">
      <c r="A2281" s="371" t="s">
        <v>1753</v>
      </c>
      <c r="B2281" s="368" t="s">
        <v>209</v>
      </c>
      <c r="C2281" s="368" t="s">
        <v>8356</v>
      </c>
      <c r="D2281" t="s">
        <v>6380</v>
      </c>
      <c r="E2281" s="172">
        <v>0</v>
      </c>
    </row>
    <row r="2282" spans="1:5" ht="15">
      <c r="A2282" s="371" t="s">
        <v>1753</v>
      </c>
      <c r="B2282" s="368" t="s">
        <v>209</v>
      </c>
      <c r="C2282" s="368" t="s">
        <v>8357</v>
      </c>
      <c r="D2282" t="s">
        <v>6382</v>
      </c>
      <c r="E2282" s="172">
        <v>0</v>
      </c>
    </row>
    <row r="2283" spans="1:5" ht="15">
      <c r="A2283" s="371" t="s">
        <v>1753</v>
      </c>
      <c r="B2283" s="368" t="s">
        <v>209</v>
      </c>
      <c r="C2283" s="368" t="s">
        <v>8358</v>
      </c>
      <c r="D2283" t="s">
        <v>6384</v>
      </c>
      <c r="E2283" s="172">
        <v>0</v>
      </c>
    </row>
    <row r="2284" spans="1:5" ht="15">
      <c r="A2284" s="371" t="s">
        <v>1753</v>
      </c>
      <c r="B2284" s="368" t="s">
        <v>209</v>
      </c>
      <c r="C2284" s="368" t="s">
        <v>1767</v>
      </c>
      <c r="D2284" t="s">
        <v>1443</v>
      </c>
      <c r="E2284" s="172">
        <v>-1353333.33</v>
      </c>
    </row>
    <row r="2285" spans="1:5" ht="15">
      <c r="A2285" s="371" t="s">
        <v>1753</v>
      </c>
      <c r="B2285" s="368" t="s">
        <v>209</v>
      </c>
      <c r="C2285" s="368" t="s">
        <v>1768</v>
      </c>
      <c r="D2285" t="s">
        <v>1445</v>
      </c>
      <c r="E2285" s="172">
        <v>-324400</v>
      </c>
    </row>
    <row r="2286" spans="1:5" ht="15">
      <c r="A2286" s="371" t="s">
        <v>1753</v>
      </c>
      <c r="B2286" s="368" t="s">
        <v>209</v>
      </c>
      <c r="C2286" s="368" t="s">
        <v>1769</v>
      </c>
      <c r="D2286" t="s">
        <v>1447</v>
      </c>
      <c r="E2286" s="172">
        <v>-268333.32999999996</v>
      </c>
    </row>
    <row r="2287" spans="1:5" ht="15">
      <c r="A2287" s="371" t="s">
        <v>1753</v>
      </c>
      <c r="B2287" s="368" t="s">
        <v>209</v>
      </c>
      <c r="C2287" s="368" t="s">
        <v>8359</v>
      </c>
      <c r="D2287" t="s">
        <v>6386</v>
      </c>
      <c r="E2287" s="172">
        <v>0</v>
      </c>
    </row>
    <row r="2288" spans="1:5" ht="15">
      <c r="A2288" s="371" t="s">
        <v>1753</v>
      </c>
      <c r="B2288" s="368" t="s">
        <v>209</v>
      </c>
      <c r="C2288" s="368" t="s">
        <v>8360</v>
      </c>
      <c r="D2288" t="s">
        <v>6388</v>
      </c>
      <c r="E2288" s="172">
        <v>0</v>
      </c>
    </row>
    <row r="2289" spans="1:5" ht="15">
      <c r="A2289" s="371" t="s">
        <v>1753</v>
      </c>
      <c r="B2289" s="368" t="s">
        <v>209</v>
      </c>
      <c r="C2289" s="368" t="s">
        <v>8361</v>
      </c>
      <c r="D2289" t="s">
        <v>6390</v>
      </c>
      <c r="E2289" s="172">
        <v>0</v>
      </c>
    </row>
    <row r="2290" spans="1:5" ht="15">
      <c r="A2290" s="371" t="s">
        <v>1753</v>
      </c>
      <c r="B2290" s="368" t="s">
        <v>209</v>
      </c>
      <c r="C2290" s="368" t="s">
        <v>8362</v>
      </c>
      <c r="D2290" t="s">
        <v>6392</v>
      </c>
      <c r="E2290" s="172">
        <v>0</v>
      </c>
    </row>
    <row r="2291" spans="1:5" ht="15">
      <c r="A2291" s="371" t="s">
        <v>1753</v>
      </c>
      <c r="B2291" s="368" t="s">
        <v>209</v>
      </c>
      <c r="C2291" s="368" t="s">
        <v>8363</v>
      </c>
      <c r="D2291" t="s">
        <v>6394</v>
      </c>
      <c r="E2291" s="172">
        <v>0</v>
      </c>
    </row>
    <row r="2292" spans="1:5" ht="15">
      <c r="A2292" s="371" t="s">
        <v>1753</v>
      </c>
      <c r="B2292" s="368" t="s">
        <v>209</v>
      </c>
      <c r="C2292" s="368" t="s">
        <v>8364</v>
      </c>
      <c r="D2292" t="s">
        <v>6396</v>
      </c>
      <c r="E2292" s="172">
        <v>0</v>
      </c>
    </row>
    <row r="2293" spans="1:5" ht="15">
      <c r="A2293" s="371" t="s">
        <v>1753</v>
      </c>
      <c r="B2293" s="368" t="s">
        <v>209</v>
      </c>
      <c r="C2293" s="368" t="s">
        <v>1770</v>
      </c>
      <c r="D2293" t="s">
        <v>1447</v>
      </c>
      <c r="E2293" s="172">
        <v>-402500</v>
      </c>
    </row>
    <row r="2294" spans="1:5" ht="15">
      <c r="A2294" s="371" t="s">
        <v>1753</v>
      </c>
      <c r="B2294" s="368" t="s">
        <v>209</v>
      </c>
      <c r="C2294" s="368" t="s">
        <v>8365</v>
      </c>
      <c r="D2294" t="s">
        <v>6388</v>
      </c>
      <c r="E2294" s="172">
        <v>0</v>
      </c>
    </row>
    <row r="2295" spans="1:5" ht="15">
      <c r="A2295" s="371" t="s">
        <v>1753</v>
      </c>
      <c r="B2295" s="368" t="s">
        <v>209</v>
      </c>
      <c r="C2295" s="368" t="s">
        <v>8366</v>
      </c>
      <c r="D2295" t="s">
        <v>6399</v>
      </c>
      <c r="E2295" s="172">
        <v>0</v>
      </c>
    </row>
    <row r="2296" spans="1:5" ht="15">
      <c r="A2296" s="371" t="s">
        <v>1753</v>
      </c>
      <c r="B2296" s="368" t="s">
        <v>209</v>
      </c>
      <c r="C2296" s="368" t="s">
        <v>8367</v>
      </c>
      <c r="D2296" t="s">
        <v>6401</v>
      </c>
      <c r="E2296" s="172">
        <v>0</v>
      </c>
    </row>
    <row r="2297" spans="1:5" ht="15">
      <c r="A2297" s="371" t="s">
        <v>1753</v>
      </c>
      <c r="B2297" s="368" t="s">
        <v>209</v>
      </c>
      <c r="C2297" s="368" t="s">
        <v>8368</v>
      </c>
      <c r="D2297" t="s">
        <v>6403</v>
      </c>
      <c r="E2297" s="172">
        <v>0</v>
      </c>
    </row>
    <row r="2298" spans="1:5" ht="15">
      <c r="A2298" s="371" t="s">
        <v>1753</v>
      </c>
      <c r="B2298" s="368" t="s">
        <v>209</v>
      </c>
      <c r="C2298" s="368" t="s">
        <v>8369</v>
      </c>
      <c r="D2298" t="s">
        <v>6405</v>
      </c>
      <c r="E2298" s="172">
        <v>0</v>
      </c>
    </row>
    <row r="2299" spans="1:5" ht="15">
      <c r="A2299" s="371" t="s">
        <v>1753</v>
      </c>
      <c r="B2299" s="368" t="s">
        <v>209</v>
      </c>
      <c r="C2299" s="368" t="s">
        <v>1771</v>
      </c>
      <c r="D2299" t="s">
        <v>1450</v>
      </c>
      <c r="E2299" s="172">
        <v>-700266.66999999993</v>
      </c>
    </row>
    <row r="2300" spans="1:5" ht="15">
      <c r="A2300" s="371" t="s">
        <v>1753</v>
      </c>
      <c r="B2300" s="368" t="s">
        <v>209</v>
      </c>
      <c r="C2300" s="368" t="s">
        <v>1772</v>
      </c>
      <c r="D2300" t="s">
        <v>1450</v>
      </c>
      <c r="E2300" s="172">
        <v>-673333.33000000007</v>
      </c>
    </row>
    <row r="2301" spans="1:5" ht="15">
      <c r="A2301" s="371" t="s">
        <v>1753</v>
      </c>
      <c r="B2301" s="368" t="s">
        <v>209</v>
      </c>
      <c r="C2301" s="368" t="s">
        <v>8370</v>
      </c>
      <c r="D2301" t="s">
        <v>6407</v>
      </c>
      <c r="E2301" s="172">
        <v>0</v>
      </c>
    </row>
    <row r="2302" spans="1:5" ht="15">
      <c r="A2302" s="371" t="s">
        <v>1753</v>
      </c>
      <c r="B2302" s="368" t="s">
        <v>209</v>
      </c>
      <c r="C2302" s="368" t="s">
        <v>8371</v>
      </c>
      <c r="D2302" t="s">
        <v>6392</v>
      </c>
      <c r="E2302" s="172">
        <v>0</v>
      </c>
    </row>
    <row r="2303" spans="1:5" ht="15">
      <c r="A2303" s="371" t="s">
        <v>1753</v>
      </c>
      <c r="B2303" s="368" t="s">
        <v>209</v>
      </c>
      <c r="C2303" s="368" t="s">
        <v>8372</v>
      </c>
      <c r="D2303" t="s">
        <v>6410</v>
      </c>
      <c r="E2303" s="172">
        <v>0</v>
      </c>
    </row>
    <row r="2304" spans="1:5" ht="15">
      <c r="A2304" s="371" t="s">
        <v>1753</v>
      </c>
      <c r="B2304" s="368" t="s">
        <v>209</v>
      </c>
      <c r="C2304" s="368" t="s">
        <v>8373</v>
      </c>
      <c r="D2304" t="s">
        <v>6412</v>
      </c>
      <c r="E2304" s="172">
        <v>0</v>
      </c>
    </row>
    <row r="2305" spans="1:5" ht="15">
      <c r="A2305" s="371" t="s">
        <v>1753</v>
      </c>
      <c r="B2305" s="368" t="s">
        <v>209</v>
      </c>
      <c r="C2305" s="368" t="s">
        <v>8374</v>
      </c>
      <c r="D2305" t="s">
        <v>6414</v>
      </c>
      <c r="E2305" s="172">
        <v>0</v>
      </c>
    </row>
    <row r="2306" spans="1:5" ht="15">
      <c r="A2306" s="371" t="s">
        <v>1753</v>
      </c>
      <c r="B2306" s="368" t="s">
        <v>209</v>
      </c>
      <c r="C2306" s="368" t="s">
        <v>8375</v>
      </c>
      <c r="D2306" t="s">
        <v>6399</v>
      </c>
      <c r="E2306" s="172">
        <v>0</v>
      </c>
    </row>
    <row r="2307" spans="1:5" ht="15">
      <c r="A2307" s="371" t="s">
        <v>1753</v>
      </c>
      <c r="B2307" s="368" t="s">
        <v>209</v>
      </c>
      <c r="C2307" s="368" t="s">
        <v>8376</v>
      </c>
      <c r="D2307" t="s">
        <v>6417</v>
      </c>
      <c r="E2307" s="172">
        <v>0</v>
      </c>
    </row>
    <row r="2308" spans="1:5" ht="15">
      <c r="A2308" s="371" t="s">
        <v>1753</v>
      </c>
      <c r="B2308" s="368" t="s">
        <v>209</v>
      </c>
      <c r="C2308" s="368" t="s">
        <v>8377</v>
      </c>
      <c r="D2308" t="s">
        <v>6419</v>
      </c>
      <c r="E2308" s="172">
        <v>0</v>
      </c>
    </row>
    <row r="2309" spans="1:5" ht="15">
      <c r="A2309" s="371" t="s">
        <v>1753</v>
      </c>
      <c r="B2309" s="368" t="s">
        <v>209</v>
      </c>
      <c r="C2309" s="368" t="s">
        <v>8378</v>
      </c>
      <c r="D2309" t="s">
        <v>6419</v>
      </c>
      <c r="E2309" s="172">
        <v>0</v>
      </c>
    </row>
    <row r="2310" spans="1:5" ht="15">
      <c r="A2310" s="371" t="s">
        <v>1753</v>
      </c>
      <c r="B2310" s="368" t="s">
        <v>209</v>
      </c>
      <c r="C2310" s="368" t="s">
        <v>8379</v>
      </c>
      <c r="D2310" t="s">
        <v>6419</v>
      </c>
      <c r="E2310" s="172">
        <v>0</v>
      </c>
    </row>
    <row r="2311" spans="1:5" ht="15">
      <c r="A2311" s="371" t="s">
        <v>1753</v>
      </c>
      <c r="B2311" s="368" t="s">
        <v>209</v>
      </c>
      <c r="C2311" s="368" t="s">
        <v>8380</v>
      </c>
      <c r="D2311" t="s">
        <v>6423</v>
      </c>
      <c r="E2311" s="172">
        <v>0</v>
      </c>
    </row>
    <row r="2312" spans="1:5" ht="15">
      <c r="A2312" s="371" t="s">
        <v>1753</v>
      </c>
      <c r="B2312" s="368" t="s">
        <v>209</v>
      </c>
      <c r="C2312" s="368" t="s">
        <v>8381</v>
      </c>
      <c r="D2312" t="s">
        <v>6425</v>
      </c>
      <c r="E2312" s="172">
        <v>0</v>
      </c>
    </row>
    <row r="2313" spans="1:5" ht="15">
      <c r="A2313" s="371" t="s">
        <v>1753</v>
      </c>
      <c r="B2313" s="368" t="s">
        <v>209</v>
      </c>
      <c r="C2313" s="368" t="s">
        <v>8382</v>
      </c>
      <c r="D2313" t="s">
        <v>6425</v>
      </c>
      <c r="E2313" s="172">
        <v>0</v>
      </c>
    </row>
    <row r="2314" spans="1:5" ht="15">
      <c r="A2314" s="371" t="s">
        <v>1753</v>
      </c>
      <c r="B2314" s="368" t="s">
        <v>209</v>
      </c>
      <c r="C2314" s="368" t="s">
        <v>8383</v>
      </c>
      <c r="D2314" t="s">
        <v>6428</v>
      </c>
      <c r="E2314" s="172">
        <v>0</v>
      </c>
    </row>
    <row r="2315" spans="1:5" ht="15">
      <c r="A2315" s="371" t="s">
        <v>1753</v>
      </c>
      <c r="B2315" s="368" t="s">
        <v>209</v>
      </c>
      <c r="C2315" s="368" t="s">
        <v>8384</v>
      </c>
      <c r="D2315" t="s">
        <v>6430</v>
      </c>
      <c r="E2315" s="172">
        <v>0</v>
      </c>
    </row>
    <row r="2316" spans="1:5" ht="15">
      <c r="A2316" s="371" t="s">
        <v>1753</v>
      </c>
      <c r="B2316" s="368" t="s">
        <v>209</v>
      </c>
      <c r="C2316" s="368" t="s">
        <v>8385</v>
      </c>
      <c r="D2316" t="s">
        <v>6432</v>
      </c>
      <c r="E2316" s="172">
        <v>0</v>
      </c>
    </row>
    <row r="2317" spans="1:5" ht="15">
      <c r="A2317" s="371" t="s">
        <v>1753</v>
      </c>
      <c r="B2317" s="368" t="s">
        <v>209</v>
      </c>
      <c r="C2317" s="368" t="s">
        <v>8386</v>
      </c>
      <c r="D2317" t="s">
        <v>6434</v>
      </c>
      <c r="E2317" s="172">
        <v>0</v>
      </c>
    </row>
    <row r="2318" spans="1:5" ht="15">
      <c r="A2318" s="371" t="s">
        <v>1753</v>
      </c>
      <c r="B2318" s="368" t="s">
        <v>209</v>
      </c>
      <c r="C2318" s="368" t="s">
        <v>8387</v>
      </c>
      <c r="D2318" t="s">
        <v>6436</v>
      </c>
      <c r="E2318" s="172">
        <v>0</v>
      </c>
    </row>
    <row r="2319" spans="1:5" ht="15">
      <c r="A2319" s="371" t="s">
        <v>1753</v>
      </c>
      <c r="B2319" s="368" t="s">
        <v>209</v>
      </c>
      <c r="C2319" s="368" t="s">
        <v>8388</v>
      </c>
      <c r="D2319" t="s">
        <v>6405</v>
      </c>
      <c r="E2319" s="172">
        <v>0</v>
      </c>
    </row>
    <row r="2320" spans="1:5" ht="15">
      <c r="A2320" s="371" t="s">
        <v>1753</v>
      </c>
      <c r="B2320" s="368" t="s">
        <v>209</v>
      </c>
      <c r="C2320" s="368" t="s">
        <v>8389</v>
      </c>
      <c r="D2320" t="s">
        <v>6439</v>
      </c>
      <c r="E2320" s="172">
        <v>0</v>
      </c>
    </row>
    <row r="2321" spans="1:5" ht="15">
      <c r="A2321" s="371" t="s">
        <v>1753</v>
      </c>
      <c r="B2321" s="368" t="s">
        <v>209</v>
      </c>
      <c r="C2321" s="368" t="s">
        <v>1773</v>
      </c>
      <c r="D2321" t="s">
        <v>1453</v>
      </c>
      <c r="E2321" s="172">
        <v>-137166.66999999998</v>
      </c>
    </row>
    <row r="2322" spans="1:5" ht="15">
      <c r="A2322" s="371" t="s">
        <v>1753</v>
      </c>
      <c r="B2322" s="368" t="s">
        <v>209</v>
      </c>
      <c r="C2322" s="368" t="s">
        <v>8390</v>
      </c>
      <c r="D2322" t="s">
        <v>6441</v>
      </c>
      <c r="E2322" s="172">
        <v>0</v>
      </c>
    </row>
    <row r="2323" spans="1:5" ht="15">
      <c r="A2323" s="371" t="s">
        <v>1753</v>
      </c>
      <c r="B2323" s="368" t="s">
        <v>209</v>
      </c>
      <c r="C2323" s="368" t="s">
        <v>8391</v>
      </c>
      <c r="D2323" t="s">
        <v>6443</v>
      </c>
      <c r="E2323" s="172">
        <v>0</v>
      </c>
    </row>
    <row r="2324" spans="1:5" ht="15">
      <c r="A2324" s="371" t="s">
        <v>1753</v>
      </c>
      <c r="B2324" s="368" t="s">
        <v>209</v>
      </c>
      <c r="C2324" s="368" t="s">
        <v>8392</v>
      </c>
      <c r="D2324" t="s">
        <v>6445</v>
      </c>
      <c r="E2324" s="172">
        <v>0</v>
      </c>
    </row>
    <row r="2325" spans="1:5" ht="15">
      <c r="A2325" s="371" t="s">
        <v>1753</v>
      </c>
      <c r="B2325" s="368" t="s">
        <v>209</v>
      </c>
      <c r="C2325" s="368" t="s">
        <v>8393</v>
      </c>
      <c r="D2325" t="s">
        <v>6384</v>
      </c>
      <c r="E2325" s="172">
        <v>0</v>
      </c>
    </row>
    <row r="2326" spans="1:5" ht="15">
      <c r="A2326" s="371" t="s">
        <v>1753</v>
      </c>
      <c r="B2326" s="368" t="s">
        <v>209</v>
      </c>
      <c r="C2326" s="368" t="s">
        <v>8394</v>
      </c>
      <c r="D2326" t="s">
        <v>6384</v>
      </c>
      <c r="E2326" s="172">
        <v>0</v>
      </c>
    </row>
    <row r="2327" spans="1:5" ht="15">
      <c r="A2327" s="371" t="s">
        <v>1753</v>
      </c>
      <c r="B2327" s="368" t="s">
        <v>209</v>
      </c>
      <c r="C2327" s="368" t="s">
        <v>8395</v>
      </c>
      <c r="D2327" t="s">
        <v>6449</v>
      </c>
      <c r="E2327" s="172">
        <v>0</v>
      </c>
    </row>
    <row r="2328" spans="1:5" ht="15">
      <c r="A2328" s="371" t="s">
        <v>1753</v>
      </c>
      <c r="B2328" s="368" t="s">
        <v>209</v>
      </c>
      <c r="C2328" s="368" t="s">
        <v>8396</v>
      </c>
      <c r="D2328" t="s">
        <v>6414</v>
      </c>
      <c r="E2328" s="172">
        <v>0</v>
      </c>
    </row>
    <row r="2329" spans="1:5" ht="15">
      <c r="A2329" s="371" t="s">
        <v>1753</v>
      </c>
      <c r="B2329" s="368" t="s">
        <v>209</v>
      </c>
      <c r="C2329" s="368" t="s">
        <v>8397</v>
      </c>
      <c r="D2329" t="s">
        <v>6388</v>
      </c>
      <c r="E2329" s="172">
        <v>0</v>
      </c>
    </row>
    <row r="2330" spans="1:5" ht="15">
      <c r="A2330" s="371" t="s">
        <v>1753</v>
      </c>
      <c r="B2330" s="368" t="s">
        <v>209</v>
      </c>
      <c r="C2330" s="368" t="s">
        <v>1774</v>
      </c>
      <c r="D2330" t="s">
        <v>1453</v>
      </c>
      <c r="E2330" s="172">
        <v>-109733.33</v>
      </c>
    </row>
    <row r="2331" spans="1:5" ht="15">
      <c r="A2331" s="371" t="s">
        <v>1753</v>
      </c>
      <c r="B2331" s="368" t="s">
        <v>209</v>
      </c>
      <c r="C2331" s="368" t="s">
        <v>8398</v>
      </c>
      <c r="D2331" t="s">
        <v>6453</v>
      </c>
      <c r="E2331" s="172">
        <v>0</v>
      </c>
    </row>
    <row r="2332" spans="1:5" ht="15">
      <c r="A2332" s="371" t="s">
        <v>1753</v>
      </c>
      <c r="B2332" s="368" t="s">
        <v>209</v>
      </c>
      <c r="C2332" s="368" t="s">
        <v>8399</v>
      </c>
      <c r="D2332" t="s">
        <v>6453</v>
      </c>
      <c r="E2332" s="172">
        <v>0</v>
      </c>
    </row>
    <row r="2333" spans="1:5" ht="15">
      <c r="A2333" s="371" t="s">
        <v>1753</v>
      </c>
      <c r="B2333" s="368" t="s">
        <v>209</v>
      </c>
      <c r="C2333" s="368" t="s">
        <v>8400</v>
      </c>
      <c r="D2333" t="s">
        <v>6453</v>
      </c>
      <c r="E2333" s="172">
        <v>0</v>
      </c>
    </row>
    <row r="2334" spans="1:5" ht="15">
      <c r="A2334" s="371" t="s">
        <v>1753</v>
      </c>
      <c r="B2334" s="368" t="s">
        <v>209</v>
      </c>
      <c r="C2334" s="368" t="s">
        <v>8401</v>
      </c>
      <c r="D2334" t="s">
        <v>6453</v>
      </c>
      <c r="E2334" s="172">
        <v>0</v>
      </c>
    </row>
    <row r="2335" spans="1:5" ht="15">
      <c r="A2335" s="371" t="s">
        <v>1753</v>
      </c>
      <c r="B2335" s="368" t="s">
        <v>209</v>
      </c>
      <c r="C2335" s="368" t="s">
        <v>8402</v>
      </c>
      <c r="D2335" t="s">
        <v>6458</v>
      </c>
      <c r="E2335" s="172">
        <v>0</v>
      </c>
    </row>
    <row r="2336" spans="1:5" ht="15">
      <c r="A2336" s="371" t="s">
        <v>1753</v>
      </c>
      <c r="B2336" s="368" t="s">
        <v>209</v>
      </c>
      <c r="C2336" s="368" t="s">
        <v>8403</v>
      </c>
      <c r="D2336" t="s">
        <v>6458</v>
      </c>
      <c r="E2336" s="172">
        <v>0</v>
      </c>
    </row>
    <row r="2337" spans="1:5" ht="15">
      <c r="A2337" s="371" t="s">
        <v>1753</v>
      </c>
      <c r="B2337" s="368" t="s">
        <v>209</v>
      </c>
      <c r="C2337" s="368" t="s">
        <v>8404</v>
      </c>
      <c r="D2337" t="s">
        <v>6458</v>
      </c>
      <c r="E2337" s="172">
        <v>0</v>
      </c>
    </row>
    <row r="2338" spans="1:5" ht="15">
      <c r="A2338" s="371" t="s">
        <v>1753</v>
      </c>
      <c r="B2338" s="368" t="s">
        <v>209</v>
      </c>
      <c r="C2338" s="368" t="s">
        <v>8405</v>
      </c>
      <c r="D2338" t="s">
        <v>6458</v>
      </c>
      <c r="E2338" s="172">
        <v>0</v>
      </c>
    </row>
    <row r="2339" spans="1:5" ht="15">
      <c r="A2339" s="371" t="s">
        <v>1753</v>
      </c>
      <c r="B2339" s="368" t="s">
        <v>209</v>
      </c>
      <c r="C2339" s="368" t="s">
        <v>8406</v>
      </c>
      <c r="D2339" t="s">
        <v>6458</v>
      </c>
      <c r="E2339" s="172">
        <v>0</v>
      </c>
    </row>
    <row r="2340" spans="1:5" ht="15">
      <c r="A2340" s="371" t="s">
        <v>1753</v>
      </c>
      <c r="B2340" s="368" t="s">
        <v>209</v>
      </c>
      <c r="C2340" s="368" t="s">
        <v>8407</v>
      </c>
      <c r="D2340" t="s">
        <v>6464</v>
      </c>
      <c r="E2340" s="172">
        <v>0</v>
      </c>
    </row>
    <row r="2341" spans="1:5" ht="15">
      <c r="A2341" s="371" t="s">
        <v>1753</v>
      </c>
      <c r="B2341" s="368" t="s">
        <v>209</v>
      </c>
      <c r="C2341" s="368" t="s">
        <v>8408</v>
      </c>
      <c r="D2341" t="s">
        <v>6464</v>
      </c>
      <c r="E2341" s="172">
        <v>0</v>
      </c>
    </row>
    <row r="2342" spans="1:5" ht="15">
      <c r="A2342" s="371" t="s">
        <v>1753</v>
      </c>
      <c r="B2342" s="368" t="s">
        <v>209</v>
      </c>
      <c r="C2342" s="368" t="s">
        <v>8409</v>
      </c>
      <c r="D2342" t="s">
        <v>6464</v>
      </c>
      <c r="E2342" s="172">
        <v>0</v>
      </c>
    </row>
    <row r="2343" spans="1:5" ht="15">
      <c r="A2343" s="371" t="s">
        <v>1753</v>
      </c>
      <c r="B2343" s="368" t="s">
        <v>209</v>
      </c>
      <c r="C2343" s="368" t="s">
        <v>8410</v>
      </c>
      <c r="D2343" t="s">
        <v>6464</v>
      </c>
      <c r="E2343" s="172">
        <v>0</v>
      </c>
    </row>
    <row r="2344" spans="1:5" ht="15">
      <c r="A2344" s="371" t="s">
        <v>1753</v>
      </c>
      <c r="B2344" s="368" t="s">
        <v>209</v>
      </c>
      <c r="C2344" s="368" t="s">
        <v>8411</v>
      </c>
      <c r="D2344" t="s">
        <v>6469</v>
      </c>
      <c r="E2344" s="172">
        <v>0</v>
      </c>
    </row>
    <row r="2345" spans="1:5" ht="15">
      <c r="A2345" s="371" t="s">
        <v>1753</v>
      </c>
      <c r="B2345" s="368" t="s">
        <v>209</v>
      </c>
      <c r="C2345" s="368" t="s">
        <v>1775</v>
      </c>
      <c r="D2345" t="s">
        <v>1456</v>
      </c>
      <c r="E2345" s="172">
        <v>-490050</v>
      </c>
    </row>
    <row r="2346" spans="1:5" ht="15">
      <c r="A2346" s="371" t="s">
        <v>1753</v>
      </c>
      <c r="B2346" s="368" t="s">
        <v>209</v>
      </c>
      <c r="C2346" s="368" t="s">
        <v>1776</v>
      </c>
      <c r="D2346" t="s">
        <v>1456</v>
      </c>
      <c r="E2346" s="172">
        <v>-199650</v>
      </c>
    </row>
    <row r="2347" spans="1:5" ht="15">
      <c r="A2347" s="371" t="s">
        <v>1753</v>
      </c>
      <c r="B2347" s="368" t="s">
        <v>209</v>
      </c>
      <c r="C2347" s="368" t="s">
        <v>8412</v>
      </c>
      <c r="D2347" t="s">
        <v>8413</v>
      </c>
      <c r="E2347" s="172">
        <v>0</v>
      </c>
    </row>
    <row r="2348" spans="1:5" ht="15">
      <c r="A2348" s="371" t="s">
        <v>1753</v>
      </c>
      <c r="B2348" s="368" t="s">
        <v>209</v>
      </c>
      <c r="C2348" s="368" t="s">
        <v>8414</v>
      </c>
      <c r="D2348" t="s">
        <v>6471</v>
      </c>
      <c r="E2348" s="172">
        <v>0</v>
      </c>
    </row>
    <row r="2349" spans="1:5" ht="15">
      <c r="A2349" s="371" t="s">
        <v>1753</v>
      </c>
      <c r="B2349" s="368" t="s">
        <v>209</v>
      </c>
      <c r="C2349" s="368" t="s">
        <v>8415</v>
      </c>
      <c r="D2349" t="s">
        <v>6471</v>
      </c>
      <c r="E2349" s="172">
        <v>0</v>
      </c>
    </row>
    <row r="2350" spans="1:5" ht="15">
      <c r="A2350" s="371" t="s">
        <v>1753</v>
      </c>
      <c r="B2350" s="368" t="s">
        <v>209</v>
      </c>
      <c r="C2350" s="368" t="s">
        <v>8416</v>
      </c>
      <c r="D2350" t="s">
        <v>6471</v>
      </c>
      <c r="E2350" s="172">
        <v>0</v>
      </c>
    </row>
    <row r="2351" spans="1:5" ht="15">
      <c r="A2351" s="371" t="s">
        <v>1753</v>
      </c>
      <c r="B2351" s="368" t="s">
        <v>209</v>
      </c>
      <c r="C2351" s="368" t="s">
        <v>8417</v>
      </c>
      <c r="D2351" t="s">
        <v>6476</v>
      </c>
      <c r="E2351" s="172">
        <v>0</v>
      </c>
    </row>
    <row r="2352" spans="1:5" ht="15">
      <c r="A2352" s="371" t="s">
        <v>1753</v>
      </c>
      <c r="B2352" s="368" t="s">
        <v>209</v>
      </c>
      <c r="C2352" s="368" t="s">
        <v>8418</v>
      </c>
      <c r="D2352" t="s">
        <v>6478</v>
      </c>
      <c r="E2352" s="172">
        <v>0</v>
      </c>
    </row>
    <row r="2353" spans="1:5" ht="15">
      <c r="A2353" s="371" t="s">
        <v>1753</v>
      </c>
      <c r="B2353" s="368" t="s">
        <v>209</v>
      </c>
      <c r="C2353" s="368" t="s">
        <v>8419</v>
      </c>
      <c r="D2353" t="s">
        <v>6478</v>
      </c>
      <c r="E2353" s="172">
        <v>0</v>
      </c>
    </row>
    <row r="2354" spans="1:5" ht="15">
      <c r="A2354" s="371" t="s">
        <v>1753</v>
      </c>
      <c r="B2354" s="368" t="s">
        <v>209</v>
      </c>
      <c r="C2354" s="368" t="s">
        <v>8420</v>
      </c>
      <c r="D2354" t="s">
        <v>6478</v>
      </c>
      <c r="E2354" s="172">
        <v>0</v>
      </c>
    </row>
    <row r="2355" spans="1:5" ht="15">
      <c r="A2355" s="371" t="s">
        <v>1753</v>
      </c>
      <c r="B2355" s="368" t="s">
        <v>209</v>
      </c>
      <c r="C2355" s="368" t="s">
        <v>8421</v>
      </c>
      <c r="D2355" t="s">
        <v>6478</v>
      </c>
      <c r="E2355" s="172">
        <v>0</v>
      </c>
    </row>
    <row r="2356" spans="1:5" ht="15">
      <c r="A2356" s="371" t="s">
        <v>1753</v>
      </c>
      <c r="B2356" s="368" t="s">
        <v>209</v>
      </c>
      <c r="C2356" s="368" t="s">
        <v>1777</v>
      </c>
      <c r="D2356" t="s">
        <v>1459</v>
      </c>
      <c r="E2356" s="172">
        <v>-271125</v>
      </c>
    </row>
    <row r="2357" spans="1:5" ht="15">
      <c r="A2357" s="371" t="s">
        <v>1753</v>
      </c>
      <c r="B2357" s="368" t="s">
        <v>209</v>
      </c>
      <c r="C2357" s="368" t="s">
        <v>1778</v>
      </c>
      <c r="D2357" t="s">
        <v>1461</v>
      </c>
      <c r="E2357" s="172">
        <v>-543000</v>
      </c>
    </row>
    <row r="2358" spans="1:5" ht="15">
      <c r="A2358" s="371" t="s">
        <v>1753</v>
      </c>
      <c r="B2358" s="368" t="s">
        <v>209</v>
      </c>
      <c r="C2358" s="368" t="s">
        <v>8422</v>
      </c>
      <c r="D2358" t="s">
        <v>6483</v>
      </c>
      <c r="E2358" s="172">
        <v>0</v>
      </c>
    </row>
    <row r="2359" spans="1:5" ht="15">
      <c r="A2359" s="371" t="s">
        <v>1753</v>
      </c>
      <c r="B2359" s="368" t="s">
        <v>209</v>
      </c>
      <c r="C2359" s="368" t="s">
        <v>1779</v>
      </c>
      <c r="D2359" t="s">
        <v>1463</v>
      </c>
      <c r="E2359" s="172">
        <v>-84375</v>
      </c>
    </row>
    <row r="2360" spans="1:5" ht="15">
      <c r="A2360" s="371" t="s">
        <v>1753</v>
      </c>
      <c r="B2360" s="368" t="s">
        <v>209</v>
      </c>
      <c r="C2360" s="368" t="s">
        <v>1780</v>
      </c>
      <c r="D2360" t="s">
        <v>1463</v>
      </c>
      <c r="E2360" s="172">
        <v>-33750</v>
      </c>
    </row>
    <row r="2361" spans="1:5" ht="15">
      <c r="A2361" s="371" t="s">
        <v>1753</v>
      </c>
      <c r="B2361" s="368" t="s">
        <v>209</v>
      </c>
      <c r="C2361" s="368" t="s">
        <v>1781</v>
      </c>
      <c r="D2361" t="s">
        <v>1466</v>
      </c>
      <c r="E2361" s="172">
        <v>-33600</v>
      </c>
    </row>
    <row r="2362" spans="1:5" ht="15">
      <c r="A2362" s="371" t="s">
        <v>1753</v>
      </c>
      <c r="B2362" s="368" t="s">
        <v>209</v>
      </c>
      <c r="C2362" s="368" t="s">
        <v>1782</v>
      </c>
      <c r="D2362" t="s">
        <v>1463</v>
      </c>
      <c r="E2362" s="172">
        <v>-337500</v>
      </c>
    </row>
    <row r="2363" spans="1:5" ht="15">
      <c r="A2363" s="371" t="s">
        <v>1753</v>
      </c>
      <c r="B2363" s="368" t="s">
        <v>209</v>
      </c>
      <c r="C2363" s="368" t="s">
        <v>1783</v>
      </c>
      <c r="D2363" t="s">
        <v>1463</v>
      </c>
      <c r="E2363" s="172">
        <v>-270000</v>
      </c>
    </row>
    <row r="2364" spans="1:5" ht="15">
      <c r="A2364" s="371" t="s">
        <v>1753</v>
      </c>
      <c r="B2364" s="368" t="s">
        <v>209</v>
      </c>
      <c r="C2364" s="368" t="s">
        <v>1784</v>
      </c>
      <c r="D2364" t="s">
        <v>1463</v>
      </c>
      <c r="E2364" s="172">
        <v>-202500</v>
      </c>
    </row>
    <row r="2365" spans="1:5" ht="15">
      <c r="A2365" s="371" t="s">
        <v>1753</v>
      </c>
      <c r="B2365" s="368" t="s">
        <v>209</v>
      </c>
      <c r="C2365" s="368" t="s">
        <v>8423</v>
      </c>
      <c r="D2365" t="s">
        <v>6485</v>
      </c>
      <c r="E2365" s="172">
        <v>0</v>
      </c>
    </row>
    <row r="2366" spans="1:5" ht="15">
      <c r="A2366" s="371" t="s">
        <v>1753</v>
      </c>
      <c r="B2366" s="368" t="s">
        <v>209</v>
      </c>
      <c r="C2366" s="368" t="s">
        <v>8424</v>
      </c>
      <c r="D2366" t="s">
        <v>6487</v>
      </c>
      <c r="E2366" s="172">
        <v>0</v>
      </c>
    </row>
    <row r="2367" spans="1:5" ht="15">
      <c r="A2367" s="371" t="s">
        <v>1753</v>
      </c>
      <c r="B2367" s="368" t="s">
        <v>209</v>
      </c>
      <c r="C2367" s="368" t="s">
        <v>8425</v>
      </c>
      <c r="D2367" t="s">
        <v>6489</v>
      </c>
      <c r="E2367" s="172">
        <v>0</v>
      </c>
    </row>
    <row r="2368" spans="1:5" ht="15">
      <c r="A2368" s="371" t="s">
        <v>1753</v>
      </c>
      <c r="B2368" s="368" t="s">
        <v>209</v>
      </c>
      <c r="C2368" s="368" t="s">
        <v>1785</v>
      </c>
      <c r="D2368" t="s">
        <v>1471</v>
      </c>
      <c r="E2368" s="172">
        <v>-3094055.55</v>
      </c>
    </row>
    <row r="2369" spans="1:5" ht="15">
      <c r="A2369" s="371" t="s">
        <v>1753</v>
      </c>
      <c r="B2369" s="368" t="s">
        <v>209</v>
      </c>
      <c r="C2369" s="368" t="s">
        <v>8426</v>
      </c>
      <c r="D2369" t="s">
        <v>6491</v>
      </c>
      <c r="E2369" s="172">
        <v>0</v>
      </c>
    </row>
    <row r="2370" spans="1:5" ht="15">
      <c r="A2370" s="371" t="s">
        <v>1753</v>
      </c>
      <c r="B2370" s="368" t="s">
        <v>209</v>
      </c>
      <c r="C2370" s="368" t="s">
        <v>8427</v>
      </c>
      <c r="D2370" t="s">
        <v>6493</v>
      </c>
      <c r="E2370" s="172">
        <v>0</v>
      </c>
    </row>
    <row r="2371" spans="1:5" ht="15">
      <c r="A2371" s="371" t="s">
        <v>1753</v>
      </c>
      <c r="B2371" s="368" t="s">
        <v>209</v>
      </c>
      <c r="C2371" s="368" t="s">
        <v>8428</v>
      </c>
      <c r="D2371" t="s">
        <v>6495</v>
      </c>
      <c r="E2371" s="172">
        <v>0</v>
      </c>
    </row>
    <row r="2372" spans="1:5" ht="15">
      <c r="A2372" s="371" t="s">
        <v>1753</v>
      </c>
      <c r="B2372" s="368" t="s">
        <v>209</v>
      </c>
      <c r="C2372" s="368" t="s">
        <v>8429</v>
      </c>
      <c r="D2372" t="s">
        <v>6501</v>
      </c>
      <c r="E2372" s="172">
        <v>0</v>
      </c>
    </row>
    <row r="2373" spans="1:5" ht="15">
      <c r="A2373" s="371" t="s">
        <v>1753</v>
      </c>
      <c r="B2373" s="368" t="s">
        <v>209</v>
      </c>
      <c r="C2373" s="368" t="s">
        <v>1786</v>
      </c>
      <c r="D2373" t="s">
        <v>1473</v>
      </c>
      <c r="E2373" s="172">
        <v>-2887500</v>
      </c>
    </row>
    <row r="2374" spans="1:5" ht="15">
      <c r="A2374" s="371" t="s">
        <v>1753</v>
      </c>
      <c r="B2374" s="368" t="s">
        <v>209</v>
      </c>
      <c r="C2374" s="368" t="s">
        <v>8430</v>
      </c>
      <c r="D2374" t="s">
        <v>6507</v>
      </c>
      <c r="E2374" s="172">
        <v>0</v>
      </c>
    </row>
    <row r="2375" spans="1:5" ht="15">
      <c r="A2375" s="371" t="s">
        <v>1753</v>
      </c>
      <c r="B2375" s="368" t="s">
        <v>209</v>
      </c>
      <c r="C2375" s="368" t="s">
        <v>8431</v>
      </c>
      <c r="D2375" t="s">
        <v>6509</v>
      </c>
      <c r="E2375" s="172">
        <v>0</v>
      </c>
    </row>
    <row r="2376" spans="1:5" ht="15">
      <c r="A2376" s="371" t="s">
        <v>1753</v>
      </c>
      <c r="B2376" s="368" t="s">
        <v>209</v>
      </c>
      <c r="C2376" s="368" t="s">
        <v>1787</v>
      </c>
      <c r="D2376" t="s">
        <v>1475</v>
      </c>
      <c r="E2376" s="172">
        <v>0</v>
      </c>
    </row>
    <row r="2377" spans="1:5" ht="15">
      <c r="A2377" s="371" t="s">
        <v>1753</v>
      </c>
      <c r="B2377" s="368" t="s">
        <v>209</v>
      </c>
      <c r="C2377" s="368" t="s">
        <v>1788</v>
      </c>
      <c r="D2377" t="s">
        <v>1477</v>
      </c>
      <c r="E2377" s="172">
        <v>-4425000</v>
      </c>
    </row>
    <row r="2378" spans="1:5" ht="15">
      <c r="A2378" s="371" t="s">
        <v>1753</v>
      </c>
      <c r="B2378" s="368" t="s">
        <v>209</v>
      </c>
      <c r="C2378" s="368" t="s">
        <v>1789</v>
      </c>
      <c r="D2378" t="s">
        <v>1479</v>
      </c>
      <c r="E2378" s="172">
        <v>-656250</v>
      </c>
    </row>
    <row r="2379" spans="1:5" ht="15">
      <c r="A2379" s="371" t="s">
        <v>1753</v>
      </c>
      <c r="B2379" s="368" t="s">
        <v>209</v>
      </c>
      <c r="C2379" s="368" t="s">
        <v>1790</v>
      </c>
      <c r="D2379" t="s">
        <v>1481</v>
      </c>
      <c r="E2379" s="172">
        <v>-8895833.3300000001</v>
      </c>
    </row>
    <row r="2380" spans="1:5" ht="15">
      <c r="A2380" s="371" t="s">
        <v>1753</v>
      </c>
      <c r="B2380" s="368" t="s">
        <v>209</v>
      </c>
      <c r="C2380" s="368" t="s">
        <v>1791</v>
      </c>
      <c r="D2380" t="s">
        <v>1483</v>
      </c>
      <c r="E2380" s="172">
        <v>-8625000</v>
      </c>
    </row>
    <row r="2381" spans="1:5" ht="15">
      <c r="A2381" s="371" t="s">
        <v>1753</v>
      </c>
      <c r="B2381" s="368" t="s">
        <v>209</v>
      </c>
      <c r="C2381" s="368" t="s">
        <v>1792</v>
      </c>
      <c r="D2381" t="s">
        <v>1485</v>
      </c>
      <c r="E2381" s="172">
        <v>-7812500</v>
      </c>
    </row>
    <row r="2382" spans="1:5" ht="15">
      <c r="A2382" s="371" t="s">
        <v>1753</v>
      </c>
      <c r="B2382" s="368" t="s">
        <v>209</v>
      </c>
      <c r="C2382" s="368" t="s">
        <v>1793</v>
      </c>
      <c r="D2382" t="s">
        <v>1487</v>
      </c>
      <c r="E2382" s="172">
        <v>-12947916.66</v>
      </c>
    </row>
    <row r="2383" spans="1:5" ht="15">
      <c r="A2383" s="371" t="s">
        <v>1753</v>
      </c>
      <c r="B2383" s="368" t="s">
        <v>209</v>
      </c>
      <c r="C2383" s="368" t="s">
        <v>1794</v>
      </c>
      <c r="D2383" t="s">
        <v>1489</v>
      </c>
      <c r="E2383" s="172">
        <v>-8731250</v>
      </c>
    </row>
    <row r="2384" spans="1:5" ht="15">
      <c r="A2384" s="371" t="s">
        <v>1753</v>
      </c>
      <c r="B2384" s="368" t="s">
        <v>209</v>
      </c>
      <c r="C2384" s="368" t="s">
        <v>1795</v>
      </c>
      <c r="D2384" t="s">
        <v>1491</v>
      </c>
      <c r="E2384" s="172">
        <v>-8822916.6600000001</v>
      </c>
    </row>
    <row r="2385" spans="1:5" ht="15">
      <c r="A2385" s="371" t="s">
        <v>1753</v>
      </c>
      <c r="B2385" s="368" t="s">
        <v>209</v>
      </c>
      <c r="C2385" s="368" t="s">
        <v>1796</v>
      </c>
      <c r="D2385" t="s">
        <v>1493</v>
      </c>
      <c r="E2385" s="172">
        <v>-17875000</v>
      </c>
    </row>
    <row r="2386" spans="1:5" ht="15">
      <c r="A2386" s="371" t="s">
        <v>1753</v>
      </c>
      <c r="B2386" s="368" t="s">
        <v>209</v>
      </c>
      <c r="C2386" s="368" t="s">
        <v>1797</v>
      </c>
      <c r="D2386" t="s">
        <v>1495</v>
      </c>
      <c r="E2386" s="172">
        <v>-641666.67000000004</v>
      </c>
    </row>
    <row r="2387" spans="1:5" ht="15">
      <c r="A2387" s="371" t="s">
        <v>1753</v>
      </c>
      <c r="B2387" s="368" t="s">
        <v>209</v>
      </c>
      <c r="C2387" s="368" t="s">
        <v>2526</v>
      </c>
      <c r="D2387" t="s">
        <v>2493</v>
      </c>
      <c r="E2387" s="172">
        <v>-5531250</v>
      </c>
    </row>
    <row r="2388" spans="1:5" ht="15">
      <c r="A2388" s="371" t="s">
        <v>1753</v>
      </c>
      <c r="B2388" s="368" t="s">
        <v>209</v>
      </c>
      <c r="C2388" s="368" t="s">
        <v>2527</v>
      </c>
      <c r="D2388" t="s">
        <v>2495</v>
      </c>
      <c r="E2388" s="172">
        <v>-5125000</v>
      </c>
    </row>
    <row r="2389" spans="1:5" ht="15">
      <c r="A2389" s="371" t="s">
        <v>1753</v>
      </c>
      <c r="B2389" s="368" t="s">
        <v>209</v>
      </c>
      <c r="C2389" s="368" t="s">
        <v>3399</v>
      </c>
      <c r="D2389" t="s">
        <v>3376</v>
      </c>
      <c r="E2389" s="172">
        <v>-737500</v>
      </c>
    </row>
    <row r="2390" spans="1:5" ht="15">
      <c r="A2390" s="371" t="s">
        <v>1753</v>
      </c>
      <c r="B2390" s="368" t="s">
        <v>209</v>
      </c>
      <c r="C2390" s="368" t="s">
        <v>8432</v>
      </c>
      <c r="D2390" t="s">
        <v>6511</v>
      </c>
      <c r="E2390" s="172">
        <v>-3825000</v>
      </c>
    </row>
    <row r="2391" spans="1:5" ht="15">
      <c r="A2391" s="371" t="s">
        <v>1753</v>
      </c>
      <c r="B2391" s="368" t="s">
        <v>209</v>
      </c>
      <c r="C2391" s="368" t="s">
        <v>1798</v>
      </c>
      <c r="D2391" t="s">
        <v>1799</v>
      </c>
      <c r="E2391" s="172">
        <v>-2034.26</v>
      </c>
    </row>
    <row r="2392" spans="1:5" ht="15">
      <c r="A2392" s="371" t="s">
        <v>1753</v>
      </c>
      <c r="B2392" s="368" t="s">
        <v>209</v>
      </c>
      <c r="C2392" s="368" t="s">
        <v>1800</v>
      </c>
      <c r="D2392" t="s">
        <v>1801</v>
      </c>
      <c r="E2392" s="172">
        <v>-1417.820000000007</v>
      </c>
    </row>
    <row r="2393" spans="1:5" ht="15">
      <c r="A2393" s="371" t="s">
        <v>1753</v>
      </c>
      <c r="B2393" s="368" t="s">
        <v>209</v>
      </c>
      <c r="C2393" s="368" t="s">
        <v>1802</v>
      </c>
      <c r="D2393" t="s">
        <v>1803</v>
      </c>
      <c r="E2393" s="172">
        <v>-9342.4700000000012</v>
      </c>
    </row>
    <row r="2394" spans="1:5" ht="15">
      <c r="A2394" s="371" t="s">
        <v>1753</v>
      </c>
      <c r="B2394" s="368" t="s">
        <v>209</v>
      </c>
      <c r="C2394" s="368" t="s">
        <v>1804</v>
      </c>
      <c r="D2394" t="s">
        <v>1805</v>
      </c>
      <c r="E2394" s="172">
        <v>-7698.19</v>
      </c>
    </row>
    <row r="2395" spans="1:5" ht="15">
      <c r="A2395" s="371" t="s">
        <v>1753</v>
      </c>
      <c r="B2395" s="368" t="s">
        <v>209</v>
      </c>
      <c r="C2395" s="368" t="s">
        <v>8433</v>
      </c>
      <c r="D2395" t="s">
        <v>8434</v>
      </c>
      <c r="E2395" s="172">
        <v>0</v>
      </c>
    </row>
    <row r="2396" spans="1:5" ht="15">
      <c r="A2396" s="371" t="s">
        <v>1753</v>
      </c>
      <c r="B2396" s="368" t="s">
        <v>209</v>
      </c>
      <c r="C2396" s="368" t="s">
        <v>1806</v>
      </c>
      <c r="D2396" t="s">
        <v>1807</v>
      </c>
      <c r="E2396" s="172">
        <v>0</v>
      </c>
    </row>
    <row r="2397" spans="1:5" ht="15">
      <c r="A2397" s="371" t="s">
        <v>1753</v>
      </c>
      <c r="B2397" s="368" t="s">
        <v>209</v>
      </c>
      <c r="C2397" s="368" t="s">
        <v>1808</v>
      </c>
      <c r="D2397" t="s">
        <v>1807</v>
      </c>
      <c r="E2397" s="172">
        <v>-422</v>
      </c>
    </row>
    <row r="2398" spans="1:5" ht="15">
      <c r="A2398" s="371" t="s">
        <v>1753</v>
      </c>
      <c r="B2398" s="368" t="s">
        <v>209</v>
      </c>
      <c r="C2398" s="368" t="s">
        <v>1809</v>
      </c>
      <c r="D2398" t="s">
        <v>1810</v>
      </c>
      <c r="E2398" s="172">
        <v>-1016.44</v>
      </c>
    </row>
    <row r="2399" spans="1:5" ht="15">
      <c r="A2399" s="371" t="s">
        <v>1753</v>
      </c>
      <c r="B2399" s="368" t="s">
        <v>209</v>
      </c>
      <c r="C2399" s="368" t="s">
        <v>1811</v>
      </c>
      <c r="D2399" t="s">
        <v>1416</v>
      </c>
      <c r="E2399" s="172">
        <v>-285.02</v>
      </c>
    </row>
    <row r="2400" spans="1:5" ht="15">
      <c r="A2400" s="371" t="s">
        <v>1753</v>
      </c>
      <c r="B2400" s="368" t="s">
        <v>209</v>
      </c>
      <c r="C2400" s="368" t="s">
        <v>8435</v>
      </c>
      <c r="D2400" t="s">
        <v>8436</v>
      </c>
      <c r="E2400" s="172">
        <v>0</v>
      </c>
    </row>
    <row r="2401" spans="1:5" ht="15">
      <c r="A2401" s="371" t="s">
        <v>1753</v>
      </c>
      <c r="B2401" s="368" t="s">
        <v>209</v>
      </c>
      <c r="C2401" s="368" t="s">
        <v>8437</v>
      </c>
      <c r="D2401" t="s">
        <v>8438</v>
      </c>
      <c r="E2401" s="172">
        <v>0</v>
      </c>
    </row>
    <row r="2402" spans="1:5" ht="15">
      <c r="A2402" s="371" t="s">
        <v>1753</v>
      </c>
      <c r="B2402" s="368" t="s">
        <v>209</v>
      </c>
      <c r="C2402" s="368" t="s">
        <v>8439</v>
      </c>
      <c r="D2402" t="s">
        <v>8440</v>
      </c>
      <c r="E2402" s="172">
        <v>0</v>
      </c>
    </row>
    <row r="2403" spans="1:5" ht="15">
      <c r="A2403" s="371" t="s">
        <v>1753</v>
      </c>
      <c r="B2403" s="368" t="s">
        <v>209</v>
      </c>
      <c r="C2403" s="368" t="s">
        <v>1812</v>
      </c>
      <c r="D2403" t="s">
        <v>1807</v>
      </c>
      <c r="E2403" s="172">
        <v>-815.45</v>
      </c>
    </row>
    <row r="2404" spans="1:5" ht="15">
      <c r="A2404" s="371" t="s">
        <v>1753</v>
      </c>
      <c r="B2404" s="368" t="s">
        <v>209</v>
      </c>
      <c r="C2404" s="368" t="s">
        <v>1813</v>
      </c>
      <c r="D2404" t="s">
        <v>1814</v>
      </c>
      <c r="E2404" s="172">
        <v>-359.2</v>
      </c>
    </row>
    <row r="2405" spans="1:5" ht="15">
      <c r="A2405" s="371" t="s">
        <v>1753</v>
      </c>
      <c r="B2405" s="368" t="s">
        <v>209</v>
      </c>
      <c r="C2405" s="368" t="s">
        <v>8441</v>
      </c>
      <c r="D2405" t="s">
        <v>8442</v>
      </c>
      <c r="E2405" s="172">
        <v>0</v>
      </c>
    </row>
    <row r="2406" spans="1:5" ht="15">
      <c r="A2406" s="371" t="s">
        <v>1753</v>
      </c>
      <c r="B2406" s="368" t="s">
        <v>209</v>
      </c>
      <c r="C2406" s="368" t="s">
        <v>1815</v>
      </c>
      <c r="D2406" t="s">
        <v>1816</v>
      </c>
      <c r="E2406" s="172">
        <v>-3827.4200000000128</v>
      </c>
    </row>
    <row r="2407" spans="1:5" ht="15">
      <c r="A2407" s="371" t="s">
        <v>1753</v>
      </c>
      <c r="B2407" s="368" t="s">
        <v>209</v>
      </c>
      <c r="C2407" s="368" t="s">
        <v>1817</v>
      </c>
      <c r="D2407" t="s">
        <v>1807</v>
      </c>
      <c r="E2407" s="172">
        <v>-889.08</v>
      </c>
    </row>
    <row r="2408" spans="1:5" ht="15">
      <c r="A2408" s="371" t="s">
        <v>1753</v>
      </c>
      <c r="B2408" s="368" t="s">
        <v>209</v>
      </c>
      <c r="C2408" s="368" t="s">
        <v>8443</v>
      </c>
      <c r="D2408" t="s">
        <v>8444</v>
      </c>
      <c r="E2408" s="172">
        <v>0</v>
      </c>
    </row>
    <row r="2409" spans="1:5" ht="15">
      <c r="A2409" s="371" t="s">
        <v>1753</v>
      </c>
      <c r="B2409" s="368" t="s">
        <v>209</v>
      </c>
      <c r="C2409" s="368" t="s">
        <v>8445</v>
      </c>
      <c r="D2409" t="s">
        <v>8446</v>
      </c>
      <c r="E2409" s="172">
        <v>0</v>
      </c>
    </row>
    <row r="2410" spans="1:5" ht="15">
      <c r="A2410" s="371" t="s">
        <v>1753</v>
      </c>
      <c r="B2410" s="368" t="s">
        <v>209</v>
      </c>
      <c r="C2410" s="368" t="s">
        <v>8447</v>
      </c>
      <c r="D2410" t="s">
        <v>6293</v>
      </c>
      <c r="E2410" s="172">
        <v>0</v>
      </c>
    </row>
    <row r="2411" spans="1:5" ht="15">
      <c r="A2411" s="371" t="s">
        <v>1753</v>
      </c>
      <c r="B2411" s="368" t="s">
        <v>209</v>
      </c>
      <c r="C2411" s="368" t="s">
        <v>8448</v>
      </c>
      <c r="D2411" t="s">
        <v>8449</v>
      </c>
      <c r="E2411" s="172">
        <v>0</v>
      </c>
    </row>
    <row r="2412" spans="1:5" ht="15">
      <c r="A2412" s="371" t="s">
        <v>1753</v>
      </c>
      <c r="B2412" s="368" t="s">
        <v>209</v>
      </c>
      <c r="C2412" s="368" t="s">
        <v>1818</v>
      </c>
      <c r="D2412" t="s">
        <v>1819</v>
      </c>
      <c r="E2412" s="172">
        <v>-1491.81</v>
      </c>
    </row>
    <row r="2413" spans="1:5" ht="15">
      <c r="A2413" s="371" t="s">
        <v>1753</v>
      </c>
      <c r="B2413" s="368" t="s">
        <v>209</v>
      </c>
      <c r="C2413" s="368" t="s">
        <v>1820</v>
      </c>
      <c r="D2413" t="s">
        <v>1819</v>
      </c>
      <c r="E2413" s="172">
        <v>-1478.7700000000041</v>
      </c>
    </row>
    <row r="2414" spans="1:5" ht="15">
      <c r="A2414" s="371" t="s">
        <v>1753</v>
      </c>
      <c r="B2414" s="368" t="s">
        <v>209</v>
      </c>
      <c r="C2414" s="368" t="s">
        <v>1821</v>
      </c>
      <c r="D2414" t="s">
        <v>1822</v>
      </c>
      <c r="E2414" s="172">
        <v>-2090.41</v>
      </c>
    </row>
    <row r="2415" spans="1:5" ht="15">
      <c r="A2415" s="371" t="s">
        <v>1753</v>
      </c>
      <c r="B2415" s="368" t="s">
        <v>209</v>
      </c>
      <c r="C2415" s="368" t="s">
        <v>1823</v>
      </c>
      <c r="D2415" t="s">
        <v>1810</v>
      </c>
      <c r="E2415" s="172">
        <v>-381.45</v>
      </c>
    </row>
    <row r="2416" spans="1:5" ht="15">
      <c r="A2416" s="371" t="s">
        <v>1753</v>
      </c>
      <c r="B2416" s="368" t="s">
        <v>209</v>
      </c>
      <c r="C2416" s="368" t="s">
        <v>1824</v>
      </c>
      <c r="D2416" t="s">
        <v>1825</v>
      </c>
      <c r="E2416" s="172">
        <v>-3841.95</v>
      </c>
    </row>
    <row r="2417" spans="1:5" ht="15">
      <c r="A2417" s="371" t="s">
        <v>1753</v>
      </c>
      <c r="B2417" s="368" t="s">
        <v>209</v>
      </c>
      <c r="C2417" s="368" t="s">
        <v>1826</v>
      </c>
      <c r="D2417" t="s">
        <v>1827</v>
      </c>
      <c r="E2417" s="172">
        <v>-701.41</v>
      </c>
    </row>
    <row r="2418" spans="1:5" ht="15">
      <c r="A2418" s="371" t="s">
        <v>1753</v>
      </c>
      <c r="B2418" s="368" t="s">
        <v>209</v>
      </c>
      <c r="C2418" s="368" t="s">
        <v>1828</v>
      </c>
      <c r="D2418" t="s">
        <v>1810</v>
      </c>
      <c r="E2418" s="172">
        <v>-1251.6600000000035</v>
      </c>
    </row>
    <row r="2419" spans="1:5" ht="15">
      <c r="A2419" s="371" t="s">
        <v>1753</v>
      </c>
      <c r="B2419" s="368" t="s">
        <v>209</v>
      </c>
      <c r="C2419" s="368" t="s">
        <v>1829</v>
      </c>
      <c r="D2419" t="s">
        <v>1807</v>
      </c>
      <c r="E2419" s="172">
        <v>0</v>
      </c>
    </row>
    <row r="2420" spans="1:5" ht="15">
      <c r="A2420" s="371" t="s">
        <v>1753</v>
      </c>
      <c r="B2420" s="368" t="s">
        <v>209</v>
      </c>
      <c r="C2420" s="368" t="s">
        <v>8450</v>
      </c>
      <c r="D2420" t="s">
        <v>1810</v>
      </c>
      <c r="E2420" s="172">
        <v>0</v>
      </c>
    </row>
    <row r="2421" spans="1:5" ht="15">
      <c r="A2421" s="371" t="s">
        <v>1753</v>
      </c>
      <c r="B2421" s="368" t="s">
        <v>209</v>
      </c>
      <c r="C2421" s="368" t="s">
        <v>8451</v>
      </c>
      <c r="D2421" t="s">
        <v>6269</v>
      </c>
      <c r="E2421" s="172">
        <v>0</v>
      </c>
    </row>
    <row r="2422" spans="1:5" ht="15">
      <c r="A2422" s="371" t="s">
        <v>1753</v>
      </c>
      <c r="B2422" s="368" t="s">
        <v>209</v>
      </c>
      <c r="C2422" s="368" t="s">
        <v>8452</v>
      </c>
      <c r="D2422" t="s">
        <v>6271</v>
      </c>
      <c r="E2422" s="172">
        <v>0</v>
      </c>
    </row>
    <row r="2423" spans="1:5" ht="15">
      <c r="A2423" s="371" t="s">
        <v>1753</v>
      </c>
      <c r="B2423" s="368" t="s">
        <v>209</v>
      </c>
      <c r="C2423" s="368" t="s">
        <v>8453</v>
      </c>
      <c r="D2423" t="s">
        <v>8454</v>
      </c>
      <c r="E2423" s="172">
        <v>0</v>
      </c>
    </row>
    <row r="2424" spans="1:5" ht="15">
      <c r="A2424" s="371" t="s">
        <v>1753</v>
      </c>
      <c r="B2424" s="368" t="s">
        <v>209</v>
      </c>
      <c r="C2424" s="368" t="s">
        <v>8455</v>
      </c>
      <c r="D2424" t="s">
        <v>8456</v>
      </c>
      <c r="E2424" s="172">
        <v>0</v>
      </c>
    </row>
    <row r="2425" spans="1:5" ht="15">
      <c r="A2425" s="371" t="s">
        <v>1753</v>
      </c>
      <c r="B2425" s="368" t="s">
        <v>209</v>
      </c>
      <c r="C2425" s="368" t="s">
        <v>8457</v>
      </c>
      <c r="D2425" t="s">
        <v>8458</v>
      </c>
      <c r="E2425" s="172">
        <v>-236.11</v>
      </c>
    </row>
    <row r="2426" spans="1:5" ht="15">
      <c r="A2426" s="371" t="s">
        <v>1753</v>
      </c>
      <c r="B2426" s="368" t="s">
        <v>209</v>
      </c>
      <c r="C2426" s="368" t="s">
        <v>8459</v>
      </c>
      <c r="D2426" t="s">
        <v>8460</v>
      </c>
      <c r="E2426" s="172">
        <v>0</v>
      </c>
    </row>
    <row r="2427" spans="1:5" ht="15">
      <c r="A2427" s="371" t="s">
        <v>1753</v>
      </c>
      <c r="B2427" s="368" t="s">
        <v>209</v>
      </c>
      <c r="C2427" s="368" t="s">
        <v>1830</v>
      </c>
      <c r="D2427" t="s">
        <v>1831</v>
      </c>
      <c r="E2427" s="172">
        <v>-888513.4800000001</v>
      </c>
    </row>
    <row r="2428" spans="1:5" ht="15">
      <c r="A2428" s="371" t="s">
        <v>1753</v>
      </c>
      <c r="B2428" s="368" t="s">
        <v>209</v>
      </c>
      <c r="C2428" s="368" t="s">
        <v>1832</v>
      </c>
      <c r="D2428" t="s">
        <v>1833</v>
      </c>
      <c r="E2428" s="172">
        <v>-581700</v>
      </c>
    </row>
    <row r="2429" spans="1:5" ht="15">
      <c r="A2429" s="371" t="s">
        <v>1753</v>
      </c>
      <c r="B2429" s="368" t="s">
        <v>209</v>
      </c>
      <c r="C2429" s="368" t="s">
        <v>8461</v>
      </c>
      <c r="D2429" t="s">
        <v>8462</v>
      </c>
      <c r="E2429" s="172">
        <v>0</v>
      </c>
    </row>
    <row r="2430" spans="1:5" ht="15">
      <c r="A2430" s="371" t="s">
        <v>1753</v>
      </c>
      <c r="B2430" s="368" t="s">
        <v>209</v>
      </c>
      <c r="C2430" s="368" t="s">
        <v>8463</v>
      </c>
      <c r="D2430" t="s">
        <v>8464</v>
      </c>
      <c r="E2430" s="172">
        <v>0</v>
      </c>
    </row>
    <row r="2431" spans="1:5" ht="15">
      <c r="A2431" s="371" t="s">
        <v>1753</v>
      </c>
      <c r="B2431" s="368" t="s">
        <v>209</v>
      </c>
      <c r="C2431" s="368" t="s">
        <v>8465</v>
      </c>
      <c r="D2431" t="s">
        <v>8464</v>
      </c>
      <c r="E2431" s="172">
        <v>0</v>
      </c>
    </row>
    <row r="2432" spans="1:5" ht="15">
      <c r="A2432" s="371" t="s">
        <v>1753</v>
      </c>
      <c r="B2432" s="368" t="s">
        <v>209</v>
      </c>
      <c r="C2432" s="368" t="s">
        <v>2528</v>
      </c>
      <c r="D2432" t="s">
        <v>2529</v>
      </c>
      <c r="E2432" s="172">
        <v>-1524.07</v>
      </c>
    </row>
    <row r="2433" spans="1:5" ht="15">
      <c r="A2433" s="371" t="s">
        <v>1753</v>
      </c>
      <c r="B2433" s="368" t="s">
        <v>209</v>
      </c>
      <c r="C2433" s="368" t="s">
        <v>8466</v>
      </c>
      <c r="D2433" t="s">
        <v>8467</v>
      </c>
      <c r="E2433" s="172">
        <v>0</v>
      </c>
    </row>
    <row r="2434" spans="1:5" ht="15">
      <c r="A2434" s="371" t="s">
        <v>1753</v>
      </c>
      <c r="B2434" s="368" t="s">
        <v>209</v>
      </c>
      <c r="C2434" s="368" t="s">
        <v>8468</v>
      </c>
      <c r="D2434" t="s">
        <v>8469</v>
      </c>
      <c r="E2434" s="172">
        <v>0</v>
      </c>
    </row>
    <row r="2435" spans="1:5" ht="15">
      <c r="A2435" s="371" t="s">
        <v>1753</v>
      </c>
      <c r="B2435" s="368" t="s">
        <v>209</v>
      </c>
      <c r="C2435" s="368" t="s">
        <v>1834</v>
      </c>
      <c r="D2435" t="s">
        <v>1835</v>
      </c>
      <c r="E2435" s="172">
        <v>-328105.57</v>
      </c>
    </row>
    <row r="2436" spans="1:5" ht="15">
      <c r="A2436" s="371" t="s">
        <v>1753</v>
      </c>
      <c r="B2436" s="368" t="s">
        <v>209</v>
      </c>
      <c r="C2436" s="368" t="s">
        <v>8470</v>
      </c>
      <c r="D2436" t="s">
        <v>8471</v>
      </c>
      <c r="E2436" s="172">
        <v>0</v>
      </c>
    </row>
    <row r="2437" spans="1:5" ht="15">
      <c r="A2437" s="371" t="s">
        <v>1753</v>
      </c>
      <c r="B2437" s="368" t="s">
        <v>209</v>
      </c>
      <c r="C2437" s="368" t="s">
        <v>2530</v>
      </c>
      <c r="D2437" t="s">
        <v>2531</v>
      </c>
      <c r="E2437" s="172">
        <v>0</v>
      </c>
    </row>
    <row r="2438" spans="1:5" ht="15">
      <c r="A2438" s="371" t="s">
        <v>1753</v>
      </c>
      <c r="B2438" s="368" t="s">
        <v>209</v>
      </c>
      <c r="C2438" s="368" t="s">
        <v>8472</v>
      </c>
      <c r="D2438" t="s">
        <v>8473</v>
      </c>
      <c r="E2438" s="172">
        <v>0</v>
      </c>
    </row>
    <row r="2439" spans="1:5" ht="15">
      <c r="A2439" s="371" t="s">
        <v>1753</v>
      </c>
      <c r="B2439" s="368" t="s">
        <v>209</v>
      </c>
      <c r="C2439" s="368" t="s">
        <v>2532</v>
      </c>
      <c r="D2439" t="s">
        <v>2533</v>
      </c>
      <c r="E2439" s="172">
        <v>0</v>
      </c>
    </row>
    <row r="2440" spans="1:5" ht="15">
      <c r="A2440" s="371" t="s">
        <v>1753</v>
      </c>
      <c r="B2440" s="368" t="s">
        <v>209</v>
      </c>
      <c r="C2440" s="368" t="s">
        <v>8474</v>
      </c>
      <c r="D2440" t="s">
        <v>8475</v>
      </c>
      <c r="E2440" s="172">
        <v>0</v>
      </c>
    </row>
    <row r="2441" spans="1:5" ht="15">
      <c r="A2441" s="371" t="s">
        <v>1753</v>
      </c>
      <c r="B2441" s="368" t="s">
        <v>209</v>
      </c>
      <c r="C2441" s="368" t="s">
        <v>1837</v>
      </c>
      <c r="D2441" t="s">
        <v>1838</v>
      </c>
      <c r="E2441" s="172">
        <v>0</v>
      </c>
    </row>
    <row r="2442" spans="1:5" ht="15">
      <c r="A2442" s="371" t="s">
        <v>1753</v>
      </c>
      <c r="B2442" s="368" t="s">
        <v>209</v>
      </c>
      <c r="C2442" s="368" t="s">
        <v>1839</v>
      </c>
      <c r="D2442" t="s">
        <v>1840</v>
      </c>
      <c r="E2442" s="172">
        <v>0</v>
      </c>
    </row>
    <row r="2443" spans="1:5" ht="15">
      <c r="A2443" s="371" t="s">
        <v>1753</v>
      </c>
      <c r="B2443" s="368" t="s">
        <v>209</v>
      </c>
      <c r="C2443" s="368" t="s">
        <v>1841</v>
      </c>
      <c r="D2443" t="s">
        <v>1842</v>
      </c>
      <c r="E2443" s="172">
        <v>0</v>
      </c>
    </row>
    <row r="2444" spans="1:5" ht="15">
      <c r="A2444" s="369" t="s">
        <v>1753</v>
      </c>
      <c r="B2444" s="368" t="s">
        <v>209</v>
      </c>
      <c r="C2444" s="368" t="s">
        <v>1843</v>
      </c>
      <c r="D2444" t="s">
        <v>1844</v>
      </c>
      <c r="E2444" s="172">
        <v>0</v>
      </c>
    </row>
    <row r="2445" spans="1:5" ht="15">
      <c r="A2445" s="369" t="s">
        <v>8476</v>
      </c>
      <c r="B2445" s="368" t="s">
        <v>209</v>
      </c>
      <c r="C2445" s="368" t="s">
        <v>8477</v>
      </c>
      <c r="D2445" t="s">
        <v>8478</v>
      </c>
      <c r="E2445" s="172">
        <v>0</v>
      </c>
    </row>
    <row r="2446" spans="1:5" ht="15">
      <c r="A2446" s="371" t="s">
        <v>1836</v>
      </c>
      <c r="B2446" s="368" t="s">
        <v>209</v>
      </c>
      <c r="C2446" s="368" t="s">
        <v>2530</v>
      </c>
      <c r="D2446" t="s">
        <v>2531</v>
      </c>
      <c r="E2446" s="172">
        <v>0</v>
      </c>
    </row>
    <row r="2447" spans="1:5" ht="15">
      <c r="A2447" s="371" t="s">
        <v>1836</v>
      </c>
      <c r="B2447" s="368" t="s">
        <v>209</v>
      </c>
      <c r="C2447" s="368" t="s">
        <v>8472</v>
      </c>
      <c r="D2447" t="s">
        <v>8473</v>
      </c>
      <c r="E2447" s="172">
        <v>0</v>
      </c>
    </row>
    <row r="2448" spans="1:5" ht="15">
      <c r="A2448" s="371" t="s">
        <v>1836</v>
      </c>
      <c r="B2448" s="368" t="s">
        <v>209</v>
      </c>
      <c r="C2448" s="368" t="s">
        <v>2532</v>
      </c>
      <c r="D2448" t="s">
        <v>2533</v>
      </c>
      <c r="E2448" s="172">
        <v>0</v>
      </c>
    </row>
    <row r="2449" spans="1:5" ht="15">
      <c r="A2449" s="371" t="s">
        <v>1836</v>
      </c>
      <c r="B2449" s="368" t="s">
        <v>209</v>
      </c>
      <c r="C2449" s="368" t="s">
        <v>8474</v>
      </c>
      <c r="D2449" t="s">
        <v>8475</v>
      </c>
      <c r="E2449" s="172">
        <v>0</v>
      </c>
    </row>
    <row r="2450" spans="1:5" ht="15">
      <c r="A2450" s="371" t="s">
        <v>1836</v>
      </c>
      <c r="B2450" s="368" t="s">
        <v>209</v>
      </c>
      <c r="C2450" s="368" t="s">
        <v>8479</v>
      </c>
      <c r="D2450" t="s">
        <v>8480</v>
      </c>
      <c r="E2450" s="172">
        <v>0</v>
      </c>
    </row>
    <row r="2451" spans="1:5" ht="15">
      <c r="A2451" s="371" t="s">
        <v>1836</v>
      </c>
      <c r="B2451" s="368" t="s">
        <v>209</v>
      </c>
      <c r="C2451" s="368" t="s">
        <v>8481</v>
      </c>
      <c r="D2451" t="s">
        <v>8482</v>
      </c>
      <c r="E2451" s="172">
        <v>0</v>
      </c>
    </row>
    <row r="2452" spans="1:5" ht="15">
      <c r="A2452" s="371" t="s">
        <v>1836</v>
      </c>
      <c r="B2452" s="368" t="s">
        <v>209</v>
      </c>
      <c r="C2452" s="368" t="s">
        <v>1837</v>
      </c>
      <c r="D2452" t="s">
        <v>1838</v>
      </c>
      <c r="E2452" s="172">
        <v>-722946</v>
      </c>
    </row>
    <row r="2453" spans="1:5" ht="15">
      <c r="A2453" s="371" t="s">
        <v>1836</v>
      </c>
      <c r="B2453" s="368" t="s">
        <v>209</v>
      </c>
      <c r="C2453" s="368" t="s">
        <v>1839</v>
      </c>
      <c r="D2453" t="s">
        <v>1840</v>
      </c>
      <c r="E2453" s="172">
        <v>-1041758</v>
      </c>
    </row>
    <row r="2454" spans="1:5" ht="15">
      <c r="A2454" s="371" t="s">
        <v>1836</v>
      </c>
      <c r="B2454" s="368" t="s">
        <v>209</v>
      </c>
      <c r="C2454" s="368" t="s">
        <v>1841</v>
      </c>
      <c r="D2454" t="s">
        <v>1842</v>
      </c>
      <c r="E2454" s="172">
        <v>-182250</v>
      </c>
    </row>
    <row r="2455" spans="1:5" ht="15">
      <c r="A2455" s="371" t="s">
        <v>1836</v>
      </c>
      <c r="B2455" s="368" t="s">
        <v>209</v>
      </c>
      <c r="C2455" s="368" t="s">
        <v>1843</v>
      </c>
      <c r="D2455" t="s">
        <v>1844</v>
      </c>
      <c r="E2455" s="172">
        <v>-274059</v>
      </c>
    </row>
    <row r="2456" spans="1:5" ht="15">
      <c r="A2456" s="371" t="s">
        <v>1836</v>
      </c>
      <c r="B2456" s="368" t="s">
        <v>6168</v>
      </c>
      <c r="C2456" s="368" t="s">
        <v>6169</v>
      </c>
      <c r="D2456" t="s">
        <v>6170</v>
      </c>
      <c r="E2456" s="172">
        <v>-1133428</v>
      </c>
    </row>
    <row r="2457" spans="1:5" ht="15">
      <c r="A2457" s="369" t="s">
        <v>1836</v>
      </c>
      <c r="B2457" s="368" t="s">
        <v>6174</v>
      </c>
      <c r="C2457" s="368" t="s">
        <v>6175</v>
      </c>
      <c r="D2457" t="s">
        <v>2533</v>
      </c>
      <c r="E2457" s="172">
        <v>-312768</v>
      </c>
    </row>
    <row r="2458" spans="1:5" ht="15">
      <c r="A2458" s="371" t="s">
        <v>1845</v>
      </c>
      <c r="B2458" s="368" t="s">
        <v>209</v>
      </c>
      <c r="C2458" s="368" t="s">
        <v>8483</v>
      </c>
      <c r="D2458" t="s">
        <v>8484</v>
      </c>
      <c r="E2458" s="172">
        <v>0</v>
      </c>
    </row>
    <row r="2459" spans="1:5" ht="15">
      <c r="A2459" s="371" t="s">
        <v>1845</v>
      </c>
      <c r="B2459" s="368" t="s">
        <v>209</v>
      </c>
      <c r="C2459" s="368" t="s">
        <v>8485</v>
      </c>
      <c r="D2459" t="s">
        <v>8486</v>
      </c>
      <c r="E2459" s="172">
        <v>0</v>
      </c>
    </row>
    <row r="2460" spans="1:5" ht="15">
      <c r="A2460" s="371" t="s">
        <v>1845</v>
      </c>
      <c r="B2460" s="368" t="s">
        <v>209</v>
      </c>
      <c r="C2460" s="368" t="s">
        <v>1846</v>
      </c>
      <c r="D2460" t="s">
        <v>1847</v>
      </c>
      <c r="E2460" s="172">
        <v>-40475.489999999991</v>
      </c>
    </row>
    <row r="2461" spans="1:5" ht="15">
      <c r="A2461" s="371" t="s">
        <v>1845</v>
      </c>
      <c r="B2461" s="368" t="s">
        <v>209</v>
      </c>
      <c r="C2461" s="368" t="s">
        <v>8487</v>
      </c>
      <c r="D2461" t="s">
        <v>8488</v>
      </c>
      <c r="E2461" s="172">
        <v>0</v>
      </c>
    </row>
    <row r="2462" spans="1:5" ht="15">
      <c r="A2462" s="369" t="s">
        <v>1845</v>
      </c>
      <c r="B2462" s="368" t="s">
        <v>209</v>
      </c>
      <c r="C2462" s="368" t="s">
        <v>8489</v>
      </c>
      <c r="D2462" t="s">
        <v>8490</v>
      </c>
      <c r="E2462" s="172">
        <v>0</v>
      </c>
    </row>
    <row r="2463" spans="1:5" ht="15">
      <c r="A2463" s="371" t="s">
        <v>1848</v>
      </c>
      <c r="B2463" s="368" t="s">
        <v>209</v>
      </c>
      <c r="C2463" s="368" t="s">
        <v>1849</v>
      </c>
      <c r="D2463" t="s">
        <v>1850</v>
      </c>
      <c r="E2463" s="172">
        <v>-1769890.7599999998</v>
      </c>
    </row>
    <row r="2464" spans="1:5" ht="15">
      <c r="A2464" s="371" t="s">
        <v>1848</v>
      </c>
      <c r="B2464" s="368" t="s">
        <v>209</v>
      </c>
      <c r="C2464" s="368" t="s">
        <v>8491</v>
      </c>
      <c r="D2464" t="s">
        <v>8492</v>
      </c>
      <c r="E2464" s="172">
        <v>0</v>
      </c>
    </row>
    <row r="2465" spans="1:5" ht="15">
      <c r="A2465" s="371" t="s">
        <v>1848</v>
      </c>
      <c r="B2465" s="368" t="s">
        <v>209</v>
      </c>
      <c r="C2465" s="368" t="s">
        <v>8493</v>
      </c>
      <c r="D2465" t="s">
        <v>8494</v>
      </c>
      <c r="E2465" s="172">
        <v>0</v>
      </c>
    </row>
    <row r="2466" spans="1:5" ht="15">
      <c r="A2466" s="371" t="s">
        <v>1848</v>
      </c>
      <c r="B2466" s="368" t="s">
        <v>209</v>
      </c>
      <c r="C2466" s="368" t="s">
        <v>8495</v>
      </c>
      <c r="D2466" t="s">
        <v>8496</v>
      </c>
      <c r="E2466" s="172">
        <v>0</v>
      </c>
    </row>
    <row r="2467" spans="1:5" ht="15">
      <c r="A2467" s="371" t="s">
        <v>1848</v>
      </c>
      <c r="B2467" s="368" t="s">
        <v>209</v>
      </c>
      <c r="C2467" s="368" t="s">
        <v>1851</v>
      </c>
      <c r="D2467" t="s">
        <v>1852</v>
      </c>
      <c r="E2467" s="172">
        <v>304.97000000000003</v>
      </c>
    </row>
    <row r="2468" spans="1:5" ht="15">
      <c r="A2468" s="371" t="s">
        <v>1848</v>
      </c>
      <c r="B2468" s="368" t="s">
        <v>209</v>
      </c>
      <c r="C2468" s="368" t="s">
        <v>8497</v>
      </c>
      <c r="D2468" t="s">
        <v>8498</v>
      </c>
      <c r="E2468" s="172">
        <v>0</v>
      </c>
    </row>
    <row r="2469" spans="1:5" ht="15">
      <c r="A2469" s="371" t="s">
        <v>1848</v>
      </c>
      <c r="B2469" s="368" t="s">
        <v>209</v>
      </c>
      <c r="C2469" s="368" t="s">
        <v>8499</v>
      </c>
      <c r="D2469" t="s">
        <v>8500</v>
      </c>
      <c r="E2469" s="172">
        <v>0</v>
      </c>
    </row>
    <row r="2470" spans="1:5" ht="15">
      <c r="A2470" s="371" t="s">
        <v>1848</v>
      </c>
      <c r="B2470" s="368" t="s">
        <v>209</v>
      </c>
      <c r="C2470" s="368" t="s">
        <v>1853</v>
      </c>
      <c r="D2470" t="s">
        <v>1854</v>
      </c>
      <c r="E2470" s="172">
        <v>866.22</v>
      </c>
    </row>
    <row r="2471" spans="1:5" ht="15">
      <c r="A2471" s="371" t="s">
        <v>1848</v>
      </c>
      <c r="B2471" s="368" t="s">
        <v>209</v>
      </c>
      <c r="C2471" s="368" t="s">
        <v>1855</v>
      </c>
      <c r="D2471" t="s">
        <v>1856</v>
      </c>
      <c r="E2471" s="172">
        <v>-11164434.76</v>
      </c>
    </row>
    <row r="2472" spans="1:5" ht="15">
      <c r="A2472" s="371" t="s">
        <v>1848</v>
      </c>
      <c r="B2472" s="368" t="s">
        <v>209</v>
      </c>
      <c r="C2472" s="368" t="s">
        <v>1745</v>
      </c>
      <c r="D2472" t="s">
        <v>1746</v>
      </c>
      <c r="E2472" s="172">
        <v>-199056.26</v>
      </c>
    </row>
    <row r="2473" spans="1:5" ht="15">
      <c r="A2473" s="371" t="s">
        <v>1848</v>
      </c>
      <c r="B2473" s="368" t="s">
        <v>209</v>
      </c>
      <c r="C2473" s="368" t="s">
        <v>1857</v>
      </c>
      <c r="D2473" t="s">
        <v>1858</v>
      </c>
      <c r="E2473" s="172">
        <v>-6817510.8700000001</v>
      </c>
    </row>
    <row r="2474" spans="1:5" ht="15">
      <c r="A2474" s="371" t="s">
        <v>1848</v>
      </c>
      <c r="B2474" s="368" t="s">
        <v>209</v>
      </c>
      <c r="C2474" s="368" t="s">
        <v>8501</v>
      </c>
      <c r="D2474" t="s">
        <v>8502</v>
      </c>
      <c r="E2474" s="172">
        <v>0</v>
      </c>
    </row>
    <row r="2475" spans="1:5" ht="15">
      <c r="A2475" s="371" t="s">
        <v>1848</v>
      </c>
      <c r="B2475" s="368" t="s">
        <v>209</v>
      </c>
      <c r="C2475" s="368" t="s">
        <v>1859</v>
      </c>
      <c r="D2475" t="s">
        <v>1860</v>
      </c>
      <c r="E2475" s="172">
        <v>-54862.28</v>
      </c>
    </row>
    <row r="2476" spans="1:5" ht="15">
      <c r="A2476" s="371" t="s">
        <v>1848</v>
      </c>
      <c r="B2476" s="368" t="s">
        <v>209</v>
      </c>
      <c r="C2476" s="368" t="s">
        <v>1861</v>
      </c>
      <c r="D2476" t="s">
        <v>1862</v>
      </c>
      <c r="E2476" s="172">
        <v>1440.83</v>
      </c>
    </row>
    <row r="2477" spans="1:5" ht="15">
      <c r="A2477" s="371" t="s">
        <v>1848</v>
      </c>
      <c r="B2477" s="368" t="s">
        <v>209</v>
      </c>
      <c r="C2477" s="368" t="s">
        <v>8503</v>
      </c>
      <c r="D2477" t="s">
        <v>8504</v>
      </c>
      <c r="E2477" s="172">
        <v>0</v>
      </c>
    </row>
    <row r="2478" spans="1:5" ht="15">
      <c r="A2478" s="371" t="s">
        <v>1848</v>
      </c>
      <c r="B2478" s="368" t="s">
        <v>209</v>
      </c>
      <c r="C2478" s="368" t="s">
        <v>8505</v>
      </c>
      <c r="D2478" t="s">
        <v>8506</v>
      </c>
      <c r="E2478" s="172">
        <v>0</v>
      </c>
    </row>
    <row r="2479" spans="1:5" ht="15">
      <c r="A2479" s="371" t="s">
        <v>1848</v>
      </c>
      <c r="B2479" s="368" t="s">
        <v>209</v>
      </c>
      <c r="C2479" s="368" t="s">
        <v>1863</v>
      </c>
      <c r="D2479" t="s">
        <v>1864</v>
      </c>
      <c r="E2479" s="172">
        <v>-48832.68</v>
      </c>
    </row>
    <row r="2480" spans="1:5" ht="15">
      <c r="A2480" s="371" t="s">
        <v>1848</v>
      </c>
      <c r="B2480" s="368" t="s">
        <v>209</v>
      </c>
      <c r="C2480" s="368" t="s">
        <v>8507</v>
      </c>
      <c r="D2480" t="s">
        <v>8508</v>
      </c>
      <c r="E2480" s="172">
        <v>0</v>
      </c>
    </row>
    <row r="2481" spans="1:5" ht="15">
      <c r="A2481" s="371" t="s">
        <v>1848</v>
      </c>
      <c r="B2481" s="368" t="s">
        <v>209</v>
      </c>
      <c r="C2481" s="368" t="s">
        <v>8509</v>
      </c>
      <c r="D2481" t="s">
        <v>8510</v>
      </c>
      <c r="E2481" s="172">
        <v>0</v>
      </c>
    </row>
    <row r="2482" spans="1:5" ht="15">
      <c r="A2482" s="371" t="s">
        <v>1848</v>
      </c>
      <c r="B2482" s="368" t="s">
        <v>209</v>
      </c>
      <c r="C2482" s="368" t="s">
        <v>8511</v>
      </c>
      <c r="D2482" t="s">
        <v>8512</v>
      </c>
      <c r="E2482" s="172">
        <v>0</v>
      </c>
    </row>
    <row r="2483" spans="1:5" ht="15">
      <c r="A2483" s="371" t="s">
        <v>1848</v>
      </c>
      <c r="B2483" s="368" t="s">
        <v>209</v>
      </c>
      <c r="C2483" s="368" t="s">
        <v>3400</v>
      </c>
      <c r="D2483" t="s">
        <v>3401</v>
      </c>
      <c r="E2483" s="172">
        <v>-500</v>
      </c>
    </row>
    <row r="2484" spans="1:5" ht="15">
      <c r="A2484" s="371" t="s">
        <v>1848</v>
      </c>
      <c r="B2484" s="368" t="s">
        <v>209</v>
      </c>
      <c r="C2484" s="368" t="s">
        <v>8513</v>
      </c>
      <c r="D2484" t="s">
        <v>8514</v>
      </c>
      <c r="E2484" s="172">
        <v>0</v>
      </c>
    </row>
    <row r="2485" spans="1:5" ht="15">
      <c r="A2485" s="371" t="s">
        <v>1848</v>
      </c>
      <c r="B2485" s="368" t="s">
        <v>209</v>
      </c>
      <c r="C2485" s="368" t="s">
        <v>1865</v>
      </c>
      <c r="D2485" t="s">
        <v>1866</v>
      </c>
      <c r="E2485" s="172">
        <v>-565.21</v>
      </c>
    </row>
    <row r="2486" spans="1:5" ht="15">
      <c r="A2486" s="371" t="s">
        <v>1848</v>
      </c>
      <c r="B2486" s="368" t="s">
        <v>209</v>
      </c>
      <c r="C2486" s="368" t="s">
        <v>1867</v>
      </c>
      <c r="D2486" t="s">
        <v>1868</v>
      </c>
      <c r="E2486" s="172">
        <v>-40575.72</v>
      </c>
    </row>
    <row r="2487" spans="1:5" ht="15">
      <c r="A2487" s="369" t="s">
        <v>1848</v>
      </c>
      <c r="B2487" s="368" t="s">
        <v>209</v>
      </c>
      <c r="C2487" s="368" t="s">
        <v>8515</v>
      </c>
      <c r="D2487" t="s">
        <v>8516</v>
      </c>
      <c r="E2487" s="172">
        <v>0</v>
      </c>
    </row>
    <row r="2488" spans="1:5" ht="15">
      <c r="A2488" s="371" t="s">
        <v>1869</v>
      </c>
      <c r="B2488" s="368" t="s">
        <v>209</v>
      </c>
      <c r="C2488" s="368" t="s">
        <v>7632</v>
      </c>
      <c r="D2488" t="s">
        <v>7633</v>
      </c>
      <c r="E2488" s="172">
        <v>0</v>
      </c>
    </row>
    <row r="2489" spans="1:5" ht="15">
      <c r="A2489" s="371" t="s">
        <v>1869</v>
      </c>
      <c r="B2489" s="368" t="s">
        <v>209</v>
      </c>
      <c r="C2489" s="368" t="s">
        <v>8517</v>
      </c>
      <c r="D2489" t="s">
        <v>8518</v>
      </c>
      <c r="E2489" s="172">
        <v>0</v>
      </c>
    </row>
    <row r="2490" spans="1:5" ht="15">
      <c r="A2490" s="371" t="s">
        <v>1869</v>
      </c>
      <c r="B2490" s="368" t="s">
        <v>209</v>
      </c>
      <c r="C2490" s="368" t="s">
        <v>8519</v>
      </c>
      <c r="D2490" t="s">
        <v>8520</v>
      </c>
      <c r="E2490" s="172">
        <v>0</v>
      </c>
    </row>
    <row r="2491" spans="1:5" ht="15">
      <c r="A2491" s="371" t="s">
        <v>1869</v>
      </c>
      <c r="B2491" s="368" t="s">
        <v>209</v>
      </c>
      <c r="C2491" s="368" t="s">
        <v>1870</v>
      </c>
      <c r="D2491" t="s">
        <v>1871</v>
      </c>
      <c r="E2491" s="172">
        <v>-1189476.7899999998</v>
      </c>
    </row>
    <row r="2492" spans="1:5" ht="15">
      <c r="A2492" s="371" t="s">
        <v>1869</v>
      </c>
      <c r="B2492" s="368" t="s">
        <v>209</v>
      </c>
      <c r="C2492" s="368" t="s">
        <v>8521</v>
      </c>
      <c r="D2492" t="s">
        <v>8522</v>
      </c>
      <c r="E2492" s="172">
        <v>0</v>
      </c>
    </row>
    <row r="2493" spans="1:5" ht="15">
      <c r="A2493" s="371" t="s">
        <v>1869</v>
      </c>
      <c r="B2493" s="368" t="s">
        <v>209</v>
      </c>
      <c r="C2493" s="368" t="s">
        <v>8523</v>
      </c>
      <c r="D2493" t="s">
        <v>8464</v>
      </c>
      <c r="E2493" s="172">
        <v>0</v>
      </c>
    </row>
    <row r="2494" spans="1:5" ht="15">
      <c r="A2494" s="371" t="s">
        <v>1869</v>
      </c>
      <c r="B2494" s="368" t="s">
        <v>209</v>
      </c>
      <c r="C2494" s="368" t="s">
        <v>8524</v>
      </c>
      <c r="D2494" t="s">
        <v>8464</v>
      </c>
      <c r="E2494" s="172">
        <v>0</v>
      </c>
    </row>
    <row r="2495" spans="1:5" ht="15">
      <c r="A2495" s="371" t="s">
        <v>1869</v>
      </c>
      <c r="B2495" s="368" t="s">
        <v>209</v>
      </c>
      <c r="C2495" s="368" t="s">
        <v>8525</v>
      </c>
      <c r="D2495" t="s">
        <v>8526</v>
      </c>
      <c r="E2495" s="172">
        <v>0</v>
      </c>
    </row>
    <row r="2496" spans="1:5" ht="15">
      <c r="A2496" s="371" t="s">
        <v>1869</v>
      </c>
      <c r="B2496" s="368" t="s">
        <v>209</v>
      </c>
      <c r="C2496" s="368" t="s">
        <v>8527</v>
      </c>
      <c r="D2496" t="s">
        <v>8528</v>
      </c>
      <c r="E2496" s="172">
        <v>0</v>
      </c>
    </row>
    <row r="2497" spans="1:5" ht="15">
      <c r="A2497" s="371" t="s">
        <v>1869</v>
      </c>
      <c r="B2497" s="368" t="s">
        <v>209</v>
      </c>
      <c r="C2497" s="368" t="s">
        <v>8529</v>
      </c>
      <c r="D2497" t="s">
        <v>8530</v>
      </c>
      <c r="E2497" s="172">
        <v>0</v>
      </c>
    </row>
    <row r="2498" spans="1:5" ht="15">
      <c r="A2498" s="371" t="s">
        <v>1869</v>
      </c>
      <c r="B2498" s="368" t="s">
        <v>209</v>
      </c>
      <c r="C2498" s="368" t="s">
        <v>3402</v>
      </c>
      <c r="D2498" t="s">
        <v>8531</v>
      </c>
      <c r="E2498" s="172">
        <v>-6306522.3099999996</v>
      </c>
    </row>
    <row r="2499" spans="1:5" ht="15">
      <c r="A2499" s="371" t="s">
        <v>1869</v>
      </c>
      <c r="B2499" s="368" t="s">
        <v>209</v>
      </c>
      <c r="C2499" s="368" t="s">
        <v>1872</v>
      </c>
      <c r="D2499" t="s">
        <v>1873</v>
      </c>
      <c r="E2499" s="172">
        <v>-3710477.1799999997</v>
      </c>
    </row>
    <row r="2500" spans="1:5" ht="15">
      <c r="A2500" s="371" t="s">
        <v>1869</v>
      </c>
      <c r="B2500" s="368" t="s">
        <v>209</v>
      </c>
      <c r="C2500" s="368" t="s">
        <v>8532</v>
      </c>
      <c r="D2500" t="s">
        <v>8533</v>
      </c>
      <c r="E2500" s="172">
        <v>-489487</v>
      </c>
    </row>
    <row r="2501" spans="1:5" ht="15">
      <c r="A2501" s="371" t="s">
        <v>1869</v>
      </c>
      <c r="B2501" s="368" t="s">
        <v>209</v>
      </c>
      <c r="C2501" s="368" t="s">
        <v>8534</v>
      </c>
      <c r="D2501" t="s">
        <v>8535</v>
      </c>
      <c r="E2501" s="172">
        <v>0</v>
      </c>
    </row>
    <row r="2502" spans="1:5" ht="15">
      <c r="A2502" s="371" t="s">
        <v>1869</v>
      </c>
      <c r="B2502" s="368" t="s">
        <v>209</v>
      </c>
      <c r="C2502" s="368" t="s">
        <v>8536</v>
      </c>
      <c r="D2502" t="s">
        <v>8537</v>
      </c>
      <c r="E2502" s="172">
        <v>0</v>
      </c>
    </row>
    <row r="2503" spans="1:5" ht="15">
      <c r="A2503" s="371" t="s">
        <v>1869</v>
      </c>
      <c r="B2503" s="368" t="s">
        <v>209</v>
      </c>
      <c r="C2503" s="368" t="s">
        <v>8538</v>
      </c>
      <c r="D2503" t="s">
        <v>8539</v>
      </c>
      <c r="E2503" s="172">
        <v>0</v>
      </c>
    </row>
    <row r="2504" spans="1:5" ht="15">
      <c r="A2504" s="371" t="s">
        <v>1869</v>
      </c>
      <c r="B2504" s="368" t="s">
        <v>209</v>
      </c>
      <c r="C2504" s="368" t="s">
        <v>1874</v>
      </c>
      <c r="D2504" t="s">
        <v>1875</v>
      </c>
      <c r="E2504" s="172">
        <v>-153887.76999999987</v>
      </c>
    </row>
    <row r="2505" spans="1:5" ht="15">
      <c r="A2505" s="371" t="s">
        <v>1869</v>
      </c>
      <c r="B2505" s="368" t="s">
        <v>209</v>
      </c>
      <c r="C2505" s="368" t="s">
        <v>8540</v>
      </c>
      <c r="D2505" t="s">
        <v>8541</v>
      </c>
      <c r="E2505" s="172">
        <v>0</v>
      </c>
    </row>
    <row r="2506" spans="1:5" ht="15">
      <c r="A2506" s="371" t="s">
        <v>1869</v>
      </c>
      <c r="B2506" s="368" t="s">
        <v>209</v>
      </c>
      <c r="C2506" s="368" t="s">
        <v>8542</v>
      </c>
      <c r="D2506" t="s">
        <v>8543</v>
      </c>
      <c r="E2506" s="172">
        <v>0</v>
      </c>
    </row>
    <row r="2507" spans="1:5" ht="15">
      <c r="A2507" s="371" t="s">
        <v>1869</v>
      </c>
      <c r="B2507" s="368" t="s">
        <v>209</v>
      </c>
      <c r="C2507" s="368" t="s">
        <v>1876</v>
      </c>
      <c r="D2507" t="s">
        <v>1877</v>
      </c>
      <c r="E2507" s="172">
        <v>-3500000</v>
      </c>
    </row>
    <row r="2508" spans="1:5" ht="15">
      <c r="A2508" s="371" t="s">
        <v>1869</v>
      </c>
      <c r="B2508" s="368" t="s">
        <v>209</v>
      </c>
      <c r="C2508" s="368" t="s">
        <v>8544</v>
      </c>
      <c r="D2508" t="s">
        <v>8545</v>
      </c>
      <c r="E2508" s="172">
        <v>0</v>
      </c>
    </row>
    <row r="2509" spans="1:5" ht="15">
      <c r="A2509" s="371" t="s">
        <v>1869</v>
      </c>
      <c r="B2509" s="368" t="s">
        <v>209</v>
      </c>
      <c r="C2509" s="368" t="s">
        <v>8546</v>
      </c>
      <c r="D2509" t="s">
        <v>8547</v>
      </c>
      <c r="E2509" s="172">
        <v>0</v>
      </c>
    </row>
    <row r="2510" spans="1:5" ht="15">
      <c r="A2510" s="371" t="s">
        <v>1869</v>
      </c>
      <c r="B2510" s="368" t="s">
        <v>209</v>
      </c>
      <c r="C2510" s="368" t="s">
        <v>1958</v>
      </c>
      <c r="D2510" t="s">
        <v>1959</v>
      </c>
      <c r="E2510" s="172">
        <v>-317754.53999999998</v>
      </c>
    </row>
    <row r="2511" spans="1:5" ht="15">
      <c r="A2511" s="371" t="s">
        <v>1869</v>
      </c>
      <c r="B2511" s="368" t="s">
        <v>209</v>
      </c>
      <c r="C2511" s="368" t="s">
        <v>8548</v>
      </c>
      <c r="D2511" t="s">
        <v>8549</v>
      </c>
      <c r="E2511" s="172">
        <v>0</v>
      </c>
    </row>
    <row r="2512" spans="1:5" ht="15">
      <c r="A2512" s="371" t="s">
        <v>1869</v>
      </c>
      <c r="B2512" s="368" t="s">
        <v>209</v>
      </c>
      <c r="C2512" s="368" t="s">
        <v>8265</v>
      </c>
      <c r="D2512" t="s">
        <v>8266</v>
      </c>
      <c r="E2512" s="172">
        <v>0</v>
      </c>
    </row>
    <row r="2513" spans="1:5" ht="15">
      <c r="A2513" s="371" t="s">
        <v>1869</v>
      </c>
      <c r="B2513" s="368" t="s">
        <v>209</v>
      </c>
      <c r="C2513" s="368" t="s">
        <v>8550</v>
      </c>
      <c r="D2513" t="s">
        <v>8551</v>
      </c>
      <c r="E2513" s="172">
        <v>0</v>
      </c>
    </row>
    <row r="2514" spans="1:5" ht="15">
      <c r="A2514" s="371" t="s">
        <v>1869</v>
      </c>
      <c r="B2514" s="368" t="s">
        <v>209</v>
      </c>
      <c r="C2514" s="368" t="s">
        <v>1878</v>
      </c>
      <c r="D2514" t="s">
        <v>1879</v>
      </c>
      <c r="E2514" s="172">
        <v>-1402134.3400000003</v>
      </c>
    </row>
    <row r="2515" spans="1:5" ht="15">
      <c r="A2515" s="371" t="s">
        <v>1869</v>
      </c>
      <c r="B2515" s="368" t="s">
        <v>209</v>
      </c>
      <c r="C2515" s="368" t="s">
        <v>1880</v>
      </c>
      <c r="D2515" t="s">
        <v>1881</v>
      </c>
      <c r="E2515" s="172">
        <v>-655181.02</v>
      </c>
    </row>
    <row r="2516" spans="1:5" ht="15">
      <c r="A2516" s="371" t="s">
        <v>1869</v>
      </c>
      <c r="B2516" s="368" t="s">
        <v>209</v>
      </c>
      <c r="C2516" s="368" t="s">
        <v>1882</v>
      </c>
      <c r="D2516" t="s">
        <v>1883</v>
      </c>
      <c r="E2516" s="172">
        <v>-255015</v>
      </c>
    </row>
    <row r="2517" spans="1:5" ht="15">
      <c r="A2517" s="371" t="s">
        <v>1869</v>
      </c>
      <c r="B2517" s="368" t="s">
        <v>209</v>
      </c>
      <c r="C2517" s="368" t="s">
        <v>8552</v>
      </c>
      <c r="D2517" t="s">
        <v>8553</v>
      </c>
      <c r="E2517" s="172">
        <v>0</v>
      </c>
    </row>
    <row r="2518" spans="1:5" ht="15">
      <c r="A2518" s="371" t="s">
        <v>1869</v>
      </c>
      <c r="B2518" s="368" t="s">
        <v>209</v>
      </c>
      <c r="C2518" s="368" t="s">
        <v>8554</v>
      </c>
      <c r="D2518" t="s">
        <v>8555</v>
      </c>
      <c r="E2518" s="172">
        <v>0</v>
      </c>
    </row>
    <row r="2519" spans="1:5" ht="15">
      <c r="A2519" s="371" t="s">
        <v>1869</v>
      </c>
      <c r="B2519" s="368" t="s">
        <v>209</v>
      </c>
      <c r="C2519" s="368" t="s">
        <v>8556</v>
      </c>
      <c r="D2519" t="s">
        <v>8557</v>
      </c>
      <c r="E2519" s="172">
        <v>0</v>
      </c>
    </row>
    <row r="2520" spans="1:5" ht="15">
      <c r="A2520" s="371" t="s">
        <v>1869</v>
      </c>
      <c r="B2520" s="368" t="s">
        <v>209</v>
      </c>
      <c r="C2520" s="368" t="s">
        <v>8558</v>
      </c>
      <c r="D2520" t="s">
        <v>8559</v>
      </c>
      <c r="E2520" s="172">
        <v>0</v>
      </c>
    </row>
    <row r="2521" spans="1:5" ht="15">
      <c r="A2521" s="371" t="s">
        <v>1869</v>
      </c>
      <c r="B2521" s="368" t="s">
        <v>209</v>
      </c>
      <c r="C2521" s="368" t="s">
        <v>8560</v>
      </c>
      <c r="D2521" t="s">
        <v>8561</v>
      </c>
      <c r="E2521" s="172">
        <v>-503694.24000000022</v>
      </c>
    </row>
    <row r="2522" spans="1:5" ht="15">
      <c r="A2522" s="371" t="s">
        <v>1869</v>
      </c>
      <c r="B2522" s="368" t="s">
        <v>209</v>
      </c>
      <c r="C2522" s="368" t="s">
        <v>8562</v>
      </c>
      <c r="D2522" t="s">
        <v>8563</v>
      </c>
      <c r="E2522" s="172">
        <v>0</v>
      </c>
    </row>
    <row r="2523" spans="1:5" ht="15">
      <c r="A2523" s="371" t="s">
        <v>1869</v>
      </c>
      <c r="B2523" s="368" t="s">
        <v>209</v>
      </c>
      <c r="C2523" s="368" t="s">
        <v>8564</v>
      </c>
      <c r="D2523" t="s">
        <v>8565</v>
      </c>
      <c r="E2523" s="172">
        <v>0</v>
      </c>
    </row>
    <row r="2524" spans="1:5" ht="15">
      <c r="A2524" s="371" t="s">
        <v>1869</v>
      </c>
      <c r="B2524" s="368" t="s">
        <v>209</v>
      </c>
      <c r="C2524" s="368" t="s">
        <v>8566</v>
      </c>
      <c r="D2524" t="s">
        <v>8567</v>
      </c>
      <c r="E2524" s="172">
        <v>0</v>
      </c>
    </row>
    <row r="2525" spans="1:5" ht="15">
      <c r="A2525" s="371" t="s">
        <v>1869</v>
      </c>
      <c r="B2525" s="368" t="s">
        <v>209</v>
      </c>
      <c r="C2525" s="368" t="s">
        <v>8568</v>
      </c>
      <c r="D2525" t="s">
        <v>8569</v>
      </c>
      <c r="E2525" s="172">
        <v>0</v>
      </c>
    </row>
    <row r="2526" spans="1:5" ht="15">
      <c r="A2526" s="371" t="s">
        <v>1869</v>
      </c>
      <c r="B2526" s="368" t="s">
        <v>209</v>
      </c>
      <c r="C2526" s="368" t="s">
        <v>8570</v>
      </c>
      <c r="D2526" t="s">
        <v>8571</v>
      </c>
      <c r="E2526" s="172">
        <v>0</v>
      </c>
    </row>
    <row r="2527" spans="1:5" ht="15">
      <c r="A2527" s="371" t="s">
        <v>1869</v>
      </c>
      <c r="B2527" s="368" t="s">
        <v>209</v>
      </c>
      <c r="C2527" s="368" t="s">
        <v>8572</v>
      </c>
      <c r="D2527" t="s">
        <v>8573</v>
      </c>
      <c r="E2527" s="172">
        <v>0</v>
      </c>
    </row>
    <row r="2528" spans="1:5" ht="15">
      <c r="A2528" s="371" t="s">
        <v>1869</v>
      </c>
      <c r="B2528" s="368" t="s">
        <v>209</v>
      </c>
      <c r="C2528" s="368" t="s">
        <v>8574</v>
      </c>
      <c r="D2528" t="s">
        <v>8575</v>
      </c>
      <c r="E2528" s="172">
        <v>0</v>
      </c>
    </row>
    <row r="2529" spans="1:5" ht="15">
      <c r="A2529" s="371" t="s">
        <v>1869</v>
      </c>
      <c r="B2529" s="368" t="s">
        <v>209</v>
      </c>
      <c r="C2529" s="368" t="s">
        <v>8576</v>
      </c>
      <c r="D2529" t="s">
        <v>8577</v>
      </c>
      <c r="E2529" s="172">
        <v>0</v>
      </c>
    </row>
    <row r="2530" spans="1:5" ht="15">
      <c r="A2530" s="371" t="s">
        <v>1869</v>
      </c>
      <c r="B2530" s="368" t="s">
        <v>209</v>
      </c>
      <c r="C2530" s="368" t="s">
        <v>8578</v>
      </c>
      <c r="D2530" t="s">
        <v>8579</v>
      </c>
      <c r="E2530" s="172">
        <v>0</v>
      </c>
    </row>
    <row r="2531" spans="1:5" ht="15">
      <c r="A2531" s="371" t="s">
        <v>1869</v>
      </c>
      <c r="B2531" s="368" t="s">
        <v>209</v>
      </c>
      <c r="C2531" s="368" t="s">
        <v>8580</v>
      </c>
      <c r="D2531" t="s">
        <v>8581</v>
      </c>
      <c r="E2531" s="172">
        <v>0</v>
      </c>
    </row>
    <row r="2532" spans="1:5" ht="15">
      <c r="A2532" s="371" t="s">
        <v>1869</v>
      </c>
      <c r="B2532" s="368" t="s">
        <v>209</v>
      </c>
      <c r="C2532" s="368" t="s">
        <v>8582</v>
      </c>
      <c r="D2532" t="s">
        <v>8583</v>
      </c>
      <c r="E2532" s="172">
        <v>0</v>
      </c>
    </row>
    <row r="2533" spans="1:5" ht="15">
      <c r="A2533" s="371" t="s">
        <v>1869</v>
      </c>
      <c r="B2533" s="368" t="s">
        <v>209</v>
      </c>
      <c r="C2533" s="368" t="s">
        <v>8584</v>
      </c>
      <c r="D2533" t="s">
        <v>8585</v>
      </c>
      <c r="E2533" s="172">
        <v>0</v>
      </c>
    </row>
    <row r="2534" spans="1:5" ht="15">
      <c r="A2534" s="371" t="s">
        <v>1869</v>
      </c>
      <c r="B2534" s="368" t="s">
        <v>209</v>
      </c>
      <c r="C2534" s="368" t="s">
        <v>8586</v>
      </c>
      <c r="D2534" t="s">
        <v>8587</v>
      </c>
      <c r="E2534" s="172">
        <v>0</v>
      </c>
    </row>
    <row r="2535" spans="1:5" ht="15">
      <c r="A2535" s="371" t="s">
        <v>1869</v>
      </c>
      <c r="B2535" s="368" t="s">
        <v>209</v>
      </c>
      <c r="C2535" s="368" t="s">
        <v>1884</v>
      </c>
      <c r="D2535" t="s">
        <v>1885</v>
      </c>
      <c r="E2535" s="172">
        <v>-471433.44000000006</v>
      </c>
    </row>
    <row r="2536" spans="1:5" ht="15">
      <c r="A2536" s="371" t="s">
        <v>1869</v>
      </c>
      <c r="B2536" s="368" t="s">
        <v>209</v>
      </c>
      <c r="C2536" s="368" t="s">
        <v>1886</v>
      </c>
      <c r="D2536" t="s">
        <v>1887</v>
      </c>
      <c r="E2536" s="172">
        <v>-16527.060000000001</v>
      </c>
    </row>
    <row r="2537" spans="1:5" ht="15">
      <c r="A2537" s="371" t="s">
        <v>1869</v>
      </c>
      <c r="B2537" s="368" t="s">
        <v>209</v>
      </c>
      <c r="C2537" s="368" t="s">
        <v>1888</v>
      </c>
      <c r="D2537" t="s">
        <v>1889</v>
      </c>
      <c r="E2537" s="172">
        <v>-45640.060000000056</v>
      </c>
    </row>
    <row r="2538" spans="1:5" ht="15">
      <c r="A2538" s="371" t="s">
        <v>1869</v>
      </c>
      <c r="B2538" s="368" t="s">
        <v>209</v>
      </c>
      <c r="C2538" s="368" t="s">
        <v>8588</v>
      </c>
      <c r="D2538" t="s">
        <v>8589</v>
      </c>
      <c r="E2538" s="172">
        <v>0</v>
      </c>
    </row>
    <row r="2539" spans="1:5" ht="15">
      <c r="A2539" s="371" t="s">
        <v>1869</v>
      </c>
      <c r="B2539" s="368" t="s">
        <v>209</v>
      </c>
      <c r="C2539" s="368" t="s">
        <v>1890</v>
      </c>
      <c r="D2539" t="s">
        <v>1891</v>
      </c>
      <c r="E2539" s="172">
        <v>-3219163.34</v>
      </c>
    </row>
    <row r="2540" spans="1:5" ht="15">
      <c r="A2540" s="371" t="s">
        <v>1869</v>
      </c>
      <c r="B2540" s="368" t="s">
        <v>209</v>
      </c>
      <c r="C2540" s="368" t="s">
        <v>1892</v>
      </c>
      <c r="D2540" t="s">
        <v>1893</v>
      </c>
      <c r="E2540" s="172">
        <v>-1704625.38</v>
      </c>
    </row>
    <row r="2541" spans="1:5" ht="15">
      <c r="A2541" s="371" t="s">
        <v>1869</v>
      </c>
      <c r="B2541" s="368" t="s">
        <v>209</v>
      </c>
      <c r="C2541" s="368" t="s">
        <v>1894</v>
      </c>
      <c r="D2541" t="s">
        <v>1895</v>
      </c>
      <c r="E2541" s="172">
        <v>-2049375.05</v>
      </c>
    </row>
    <row r="2542" spans="1:5" ht="15">
      <c r="A2542" s="371" t="s">
        <v>1869</v>
      </c>
      <c r="B2542" s="368" t="s">
        <v>209</v>
      </c>
      <c r="C2542" s="368" t="s">
        <v>1896</v>
      </c>
      <c r="D2542" t="s">
        <v>1897</v>
      </c>
      <c r="E2542" s="172">
        <v>-24808.47</v>
      </c>
    </row>
    <row r="2543" spans="1:5" ht="15">
      <c r="A2543" s="371" t="s">
        <v>1869</v>
      </c>
      <c r="B2543" s="368" t="s">
        <v>209</v>
      </c>
      <c r="C2543" s="368" t="s">
        <v>1898</v>
      </c>
      <c r="D2543" t="s">
        <v>1899</v>
      </c>
      <c r="E2543" s="172">
        <v>-3676140.17</v>
      </c>
    </row>
    <row r="2544" spans="1:5" ht="15">
      <c r="A2544" s="371" t="s">
        <v>1869</v>
      </c>
      <c r="B2544" s="368" t="s">
        <v>209</v>
      </c>
      <c r="C2544" s="368" t="s">
        <v>1900</v>
      </c>
      <c r="D2544" t="s">
        <v>1901</v>
      </c>
      <c r="E2544" s="172">
        <v>-128984.8</v>
      </c>
    </row>
    <row r="2545" spans="1:5" ht="15">
      <c r="A2545" s="371" t="s">
        <v>1869</v>
      </c>
      <c r="B2545" s="368" t="s">
        <v>209</v>
      </c>
      <c r="C2545" s="368" t="s">
        <v>1902</v>
      </c>
      <c r="D2545" t="s">
        <v>1903</v>
      </c>
      <c r="E2545" s="172">
        <v>-15684908.99</v>
      </c>
    </row>
    <row r="2546" spans="1:5" ht="15">
      <c r="A2546" s="371" t="s">
        <v>1869</v>
      </c>
      <c r="B2546" s="368" t="s">
        <v>209</v>
      </c>
      <c r="C2546" s="368" t="s">
        <v>1904</v>
      </c>
      <c r="D2546" t="s">
        <v>1905</v>
      </c>
      <c r="E2546" s="172">
        <v>-5951971.0499999998</v>
      </c>
    </row>
    <row r="2547" spans="1:5" ht="15">
      <c r="A2547" s="371" t="s">
        <v>1869</v>
      </c>
      <c r="B2547" s="368" t="s">
        <v>209</v>
      </c>
      <c r="C2547" s="368" t="s">
        <v>8590</v>
      </c>
      <c r="D2547" t="s">
        <v>8591</v>
      </c>
      <c r="E2547" s="172">
        <v>0</v>
      </c>
    </row>
    <row r="2548" spans="1:5" ht="15">
      <c r="A2548" s="371" t="s">
        <v>1869</v>
      </c>
      <c r="B2548" s="368" t="s">
        <v>209</v>
      </c>
      <c r="C2548" s="368" t="s">
        <v>8592</v>
      </c>
      <c r="D2548" t="s">
        <v>8593</v>
      </c>
      <c r="E2548" s="172">
        <v>-8.7311491370201111E-11</v>
      </c>
    </row>
    <row r="2549" spans="1:5" ht="15">
      <c r="A2549" s="371" t="s">
        <v>1869</v>
      </c>
      <c r="B2549" s="368" t="s">
        <v>209</v>
      </c>
      <c r="C2549" s="368" t="s">
        <v>8594</v>
      </c>
      <c r="D2549" t="s">
        <v>8595</v>
      </c>
      <c r="E2549" s="172">
        <v>0</v>
      </c>
    </row>
    <row r="2550" spans="1:5" ht="15">
      <c r="A2550" s="371" t="s">
        <v>1869</v>
      </c>
      <c r="B2550" s="368" t="s">
        <v>209</v>
      </c>
      <c r="C2550" s="368" t="s">
        <v>8596</v>
      </c>
      <c r="D2550" t="s">
        <v>8597</v>
      </c>
      <c r="E2550" s="172">
        <v>0</v>
      </c>
    </row>
    <row r="2551" spans="1:5" ht="15">
      <c r="A2551" s="371" t="s">
        <v>1869</v>
      </c>
      <c r="B2551" s="368" t="s">
        <v>209</v>
      </c>
      <c r="C2551" s="368" t="s">
        <v>8598</v>
      </c>
      <c r="D2551" t="s">
        <v>8599</v>
      </c>
      <c r="E2551" s="172">
        <v>0</v>
      </c>
    </row>
    <row r="2552" spans="1:5" ht="15">
      <c r="A2552" s="371" t="s">
        <v>1869</v>
      </c>
      <c r="B2552" s="368" t="s">
        <v>209</v>
      </c>
      <c r="C2552" s="368" t="s">
        <v>8600</v>
      </c>
      <c r="D2552" t="s">
        <v>8601</v>
      </c>
      <c r="E2552" s="172">
        <v>0</v>
      </c>
    </row>
    <row r="2553" spans="1:5" ht="15">
      <c r="A2553" s="371" t="s">
        <v>1869</v>
      </c>
      <c r="B2553" s="368" t="s">
        <v>209</v>
      </c>
      <c r="C2553" s="368" t="s">
        <v>8602</v>
      </c>
      <c r="D2553" t="s">
        <v>8603</v>
      </c>
      <c r="E2553" s="172">
        <v>0</v>
      </c>
    </row>
    <row r="2554" spans="1:5" ht="15">
      <c r="A2554" s="371" t="s">
        <v>1869</v>
      </c>
      <c r="B2554" s="368" t="s">
        <v>209</v>
      </c>
      <c r="C2554" s="368" t="s">
        <v>8604</v>
      </c>
      <c r="D2554" t="s">
        <v>6248</v>
      </c>
      <c r="E2554" s="172">
        <v>0</v>
      </c>
    </row>
    <row r="2555" spans="1:5" ht="15">
      <c r="A2555" s="371" t="s">
        <v>1869</v>
      </c>
      <c r="B2555" s="368" t="s">
        <v>209</v>
      </c>
      <c r="C2555" s="368" t="s">
        <v>1906</v>
      </c>
      <c r="D2555" t="s">
        <v>1907</v>
      </c>
      <c r="E2555" s="172">
        <v>-13123502</v>
      </c>
    </row>
    <row r="2556" spans="1:5" ht="15">
      <c r="A2556" s="371" t="s">
        <v>1869</v>
      </c>
      <c r="B2556" s="368" t="s">
        <v>209</v>
      </c>
      <c r="C2556" s="368" t="s">
        <v>1908</v>
      </c>
      <c r="D2556" t="s">
        <v>1909</v>
      </c>
      <c r="E2556" s="172">
        <v>-4286381</v>
      </c>
    </row>
    <row r="2557" spans="1:5" ht="15">
      <c r="A2557" s="371" t="s">
        <v>1869</v>
      </c>
      <c r="B2557" s="368" t="s">
        <v>209</v>
      </c>
      <c r="C2557" s="368" t="s">
        <v>2534</v>
      </c>
      <c r="D2557" t="s">
        <v>2535</v>
      </c>
      <c r="E2557" s="172">
        <v>-8150000</v>
      </c>
    </row>
    <row r="2558" spans="1:5" ht="15">
      <c r="A2558" s="371" t="s">
        <v>1869</v>
      </c>
      <c r="B2558" s="368" t="s">
        <v>209</v>
      </c>
      <c r="C2558" s="368" t="s">
        <v>2536</v>
      </c>
      <c r="D2558" t="s">
        <v>2537</v>
      </c>
      <c r="E2558" s="172">
        <v>-287222</v>
      </c>
    </row>
    <row r="2559" spans="1:5" ht="15">
      <c r="A2559" s="371" t="s">
        <v>1869</v>
      </c>
      <c r="B2559" s="368" t="s">
        <v>209</v>
      </c>
      <c r="C2559" s="368" t="s">
        <v>1910</v>
      </c>
      <c r="D2559" t="s">
        <v>1911</v>
      </c>
      <c r="E2559" s="172">
        <v>-65873971.630000003</v>
      </c>
    </row>
    <row r="2560" spans="1:5" ht="15">
      <c r="A2560" s="371" t="s">
        <v>1869</v>
      </c>
      <c r="B2560" s="368" t="s">
        <v>209</v>
      </c>
      <c r="C2560" s="368" t="s">
        <v>8605</v>
      </c>
      <c r="D2560" t="s">
        <v>8606</v>
      </c>
      <c r="E2560" s="172">
        <v>-1879732.22</v>
      </c>
    </row>
    <row r="2561" spans="1:5" ht="15">
      <c r="A2561" s="371" t="s">
        <v>1869</v>
      </c>
      <c r="B2561" s="368" t="s">
        <v>209</v>
      </c>
      <c r="C2561" s="368" t="s">
        <v>1912</v>
      </c>
      <c r="D2561" t="s">
        <v>1913</v>
      </c>
      <c r="E2561" s="172">
        <v>742.31</v>
      </c>
    </row>
    <row r="2562" spans="1:5" ht="15">
      <c r="A2562" s="371" t="s">
        <v>1869</v>
      </c>
      <c r="B2562" s="368" t="s">
        <v>209</v>
      </c>
      <c r="C2562" s="368" t="s">
        <v>1914</v>
      </c>
      <c r="D2562" t="s">
        <v>1915</v>
      </c>
      <c r="E2562" s="172">
        <v>-9315125.3800000008</v>
      </c>
    </row>
    <row r="2563" spans="1:5" ht="15">
      <c r="A2563" s="371" t="s">
        <v>1869</v>
      </c>
      <c r="B2563" s="368" t="s">
        <v>209</v>
      </c>
      <c r="C2563" s="368" t="s">
        <v>1916</v>
      </c>
      <c r="D2563" t="s">
        <v>1917</v>
      </c>
      <c r="E2563" s="172">
        <v>-7096332.3799999999</v>
      </c>
    </row>
    <row r="2564" spans="1:5" ht="15">
      <c r="A2564" s="371" t="s">
        <v>1869</v>
      </c>
      <c r="B2564" s="368" t="s">
        <v>209</v>
      </c>
      <c r="C2564" s="368" t="s">
        <v>1918</v>
      </c>
      <c r="D2564" t="s">
        <v>1919</v>
      </c>
      <c r="E2564" s="172">
        <v>0</v>
      </c>
    </row>
    <row r="2565" spans="1:5" ht="15">
      <c r="A2565" s="371" t="s">
        <v>1869</v>
      </c>
      <c r="B2565" s="368" t="s">
        <v>209</v>
      </c>
      <c r="C2565" s="368" t="s">
        <v>1920</v>
      </c>
      <c r="D2565" t="s">
        <v>1921</v>
      </c>
      <c r="E2565" s="172">
        <v>-3929382.67</v>
      </c>
    </row>
    <row r="2566" spans="1:5" ht="15">
      <c r="A2566" s="371" t="s">
        <v>1869</v>
      </c>
      <c r="B2566" s="368" t="s">
        <v>209</v>
      </c>
      <c r="C2566" s="368" t="s">
        <v>1922</v>
      </c>
      <c r="D2566" t="s">
        <v>1923</v>
      </c>
      <c r="E2566" s="172">
        <v>-521786.52</v>
      </c>
    </row>
    <row r="2567" spans="1:5" ht="15">
      <c r="A2567" s="371" t="s">
        <v>1869</v>
      </c>
      <c r="B2567" s="368" t="s">
        <v>209</v>
      </c>
      <c r="C2567" s="368" t="s">
        <v>1924</v>
      </c>
      <c r="D2567" t="s">
        <v>1925</v>
      </c>
      <c r="E2567" s="172">
        <v>-1915431.1</v>
      </c>
    </row>
    <row r="2568" spans="1:5" ht="15">
      <c r="A2568" s="371" t="s">
        <v>1869</v>
      </c>
      <c r="B2568" s="368" t="s">
        <v>209</v>
      </c>
      <c r="C2568" s="368" t="s">
        <v>1926</v>
      </c>
      <c r="D2568" t="s">
        <v>1927</v>
      </c>
      <c r="E2568" s="172">
        <v>-442773.76000000001</v>
      </c>
    </row>
    <row r="2569" spans="1:5" ht="15">
      <c r="A2569" s="371" t="s">
        <v>1869</v>
      </c>
      <c r="B2569" s="368" t="s">
        <v>209</v>
      </c>
      <c r="C2569" s="368" t="s">
        <v>1928</v>
      </c>
      <c r="D2569" t="s">
        <v>1929</v>
      </c>
      <c r="E2569" s="172">
        <v>-3200604</v>
      </c>
    </row>
    <row r="2570" spans="1:5" ht="15">
      <c r="A2570" s="371" t="s">
        <v>1869</v>
      </c>
      <c r="B2570" s="368" t="s">
        <v>209</v>
      </c>
      <c r="C2570" s="368" t="s">
        <v>1930</v>
      </c>
      <c r="D2570" t="s">
        <v>1931</v>
      </c>
      <c r="E2570" s="172">
        <v>-101000</v>
      </c>
    </row>
    <row r="2571" spans="1:5" ht="15">
      <c r="A2571" s="371" t="s">
        <v>1869</v>
      </c>
      <c r="B2571" s="368" t="s">
        <v>209</v>
      </c>
      <c r="C2571" s="368" t="s">
        <v>1932</v>
      </c>
      <c r="D2571" t="s">
        <v>1933</v>
      </c>
      <c r="E2571" s="172">
        <v>-17948800</v>
      </c>
    </row>
    <row r="2572" spans="1:5" ht="15">
      <c r="A2572" s="371" t="s">
        <v>1869</v>
      </c>
      <c r="B2572" s="368" t="s">
        <v>209</v>
      </c>
      <c r="C2572" s="368" t="s">
        <v>1934</v>
      </c>
      <c r="D2572" t="s">
        <v>1935</v>
      </c>
      <c r="E2572" s="172">
        <v>-3065298.84</v>
      </c>
    </row>
    <row r="2573" spans="1:5" ht="15">
      <c r="A2573" s="371" t="s">
        <v>1869</v>
      </c>
      <c r="B2573" s="368" t="s">
        <v>209</v>
      </c>
      <c r="C2573" s="368" t="s">
        <v>2538</v>
      </c>
      <c r="D2573" t="s">
        <v>2539</v>
      </c>
      <c r="E2573" s="172">
        <v>-1121069.83</v>
      </c>
    </row>
    <row r="2574" spans="1:5" ht="15">
      <c r="A2574" s="371" t="s">
        <v>1869</v>
      </c>
      <c r="B2574" s="368" t="s">
        <v>209</v>
      </c>
      <c r="C2574" s="368" t="s">
        <v>8607</v>
      </c>
      <c r="D2574" t="s">
        <v>8608</v>
      </c>
      <c r="E2574" s="172">
        <v>0</v>
      </c>
    </row>
    <row r="2575" spans="1:5" ht="15">
      <c r="A2575" s="371" t="s">
        <v>1869</v>
      </c>
      <c r="B2575" s="368" t="s">
        <v>209</v>
      </c>
      <c r="C2575" s="368" t="s">
        <v>8609</v>
      </c>
      <c r="D2575" t="s">
        <v>8610</v>
      </c>
      <c r="E2575" s="172">
        <v>0</v>
      </c>
    </row>
    <row r="2576" spans="1:5" ht="15">
      <c r="A2576" s="371" t="s">
        <v>1869</v>
      </c>
      <c r="B2576" s="368" t="s">
        <v>209</v>
      </c>
      <c r="C2576" s="368" t="s">
        <v>8611</v>
      </c>
      <c r="D2576" t="s">
        <v>8612</v>
      </c>
      <c r="E2576" s="172">
        <v>0</v>
      </c>
    </row>
    <row r="2577" spans="1:5" ht="15">
      <c r="A2577" s="371" t="s">
        <v>1869</v>
      </c>
      <c r="B2577" s="368" t="s">
        <v>209</v>
      </c>
      <c r="C2577" s="368" t="s">
        <v>1936</v>
      </c>
      <c r="D2577" t="s">
        <v>1937</v>
      </c>
      <c r="E2577" s="172">
        <v>65873971.630000003</v>
      </c>
    </row>
    <row r="2578" spans="1:5" ht="15">
      <c r="A2578" s="371" t="s">
        <v>1869</v>
      </c>
      <c r="B2578" s="368" t="s">
        <v>209</v>
      </c>
      <c r="C2578" s="368" t="s">
        <v>2691</v>
      </c>
      <c r="D2578" t="s">
        <v>2692</v>
      </c>
      <c r="E2578" s="172">
        <v>0</v>
      </c>
    </row>
    <row r="2579" spans="1:5" ht="15">
      <c r="A2579" s="371" t="s">
        <v>1869</v>
      </c>
      <c r="B2579" s="368" t="s">
        <v>209</v>
      </c>
      <c r="C2579" s="368" t="s">
        <v>2540</v>
      </c>
      <c r="D2579" t="s">
        <v>2541</v>
      </c>
      <c r="E2579" s="172">
        <v>8150000</v>
      </c>
    </row>
    <row r="2580" spans="1:5" ht="15">
      <c r="A2580" s="371" t="s">
        <v>1869</v>
      </c>
      <c r="B2580" s="368" t="s">
        <v>209</v>
      </c>
      <c r="C2580" s="368" t="s">
        <v>8613</v>
      </c>
      <c r="D2580" t="s">
        <v>8614</v>
      </c>
      <c r="E2580" s="172">
        <v>1879732.22</v>
      </c>
    </row>
    <row r="2581" spans="1:5" ht="15">
      <c r="A2581" s="371" t="s">
        <v>1869</v>
      </c>
      <c r="B2581" s="368" t="s">
        <v>209</v>
      </c>
      <c r="C2581" s="368" t="s">
        <v>8615</v>
      </c>
      <c r="D2581" t="s">
        <v>8616</v>
      </c>
      <c r="E2581" s="172">
        <v>0</v>
      </c>
    </row>
    <row r="2582" spans="1:5" ht="15">
      <c r="A2582" s="371" t="s">
        <v>1869</v>
      </c>
      <c r="B2582" s="368" t="s">
        <v>209</v>
      </c>
      <c r="C2582" s="368" t="s">
        <v>8617</v>
      </c>
      <c r="D2582" t="s">
        <v>8618</v>
      </c>
      <c r="E2582" s="172">
        <v>0</v>
      </c>
    </row>
    <row r="2583" spans="1:5" ht="15">
      <c r="A2583" s="371" t="s">
        <v>1869</v>
      </c>
      <c r="B2583" s="368" t="s">
        <v>209</v>
      </c>
      <c r="C2583" s="368" t="s">
        <v>8619</v>
      </c>
      <c r="D2583" t="s">
        <v>8620</v>
      </c>
      <c r="E2583" s="172">
        <v>0</v>
      </c>
    </row>
    <row r="2584" spans="1:5" ht="15">
      <c r="A2584" s="371" t="s">
        <v>1869</v>
      </c>
      <c r="B2584" s="368" t="s">
        <v>209</v>
      </c>
      <c r="C2584" s="368" t="s">
        <v>1938</v>
      </c>
      <c r="D2584" t="s">
        <v>1939</v>
      </c>
      <c r="E2584" s="172">
        <v>3200604</v>
      </c>
    </row>
    <row r="2585" spans="1:5" ht="15">
      <c r="A2585" s="371" t="s">
        <v>1869</v>
      </c>
      <c r="B2585" s="368" t="s">
        <v>209</v>
      </c>
      <c r="C2585" s="368" t="s">
        <v>1940</v>
      </c>
      <c r="D2585" t="s">
        <v>1941</v>
      </c>
      <c r="E2585" s="172">
        <v>101000</v>
      </c>
    </row>
    <row r="2586" spans="1:5" ht="15">
      <c r="A2586" s="371" t="s">
        <v>1869</v>
      </c>
      <c r="B2586" s="368" t="s">
        <v>209</v>
      </c>
      <c r="C2586" s="368" t="s">
        <v>1942</v>
      </c>
      <c r="D2586" t="s">
        <v>1943</v>
      </c>
      <c r="E2586" s="172">
        <v>17948800</v>
      </c>
    </row>
    <row r="2587" spans="1:5" ht="15">
      <c r="A2587" s="371" t="s">
        <v>1869</v>
      </c>
      <c r="B2587" s="368" t="s">
        <v>209</v>
      </c>
      <c r="C2587" s="368" t="s">
        <v>1944</v>
      </c>
      <c r="D2587" t="s">
        <v>1945</v>
      </c>
      <c r="E2587" s="172">
        <v>-742.31000000005588</v>
      </c>
    </row>
    <row r="2588" spans="1:5" ht="15">
      <c r="A2588" s="371" t="s">
        <v>1869</v>
      </c>
      <c r="B2588" s="368" t="s">
        <v>209</v>
      </c>
      <c r="C2588" s="368" t="s">
        <v>1946</v>
      </c>
      <c r="D2588" t="s">
        <v>1947</v>
      </c>
      <c r="E2588" s="172">
        <v>3929382.67</v>
      </c>
    </row>
    <row r="2589" spans="1:5" ht="15">
      <c r="A2589" s="371" t="s">
        <v>1869</v>
      </c>
      <c r="B2589" s="368" t="s">
        <v>209</v>
      </c>
      <c r="C2589" s="368" t="s">
        <v>1948</v>
      </c>
      <c r="D2589" t="s">
        <v>1949</v>
      </c>
      <c r="E2589" s="172">
        <v>3065298.84</v>
      </c>
    </row>
    <row r="2590" spans="1:5" ht="15">
      <c r="A2590" s="371" t="s">
        <v>1869</v>
      </c>
      <c r="B2590" s="368" t="s">
        <v>209</v>
      </c>
      <c r="C2590" s="368" t="s">
        <v>1962</v>
      </c>
      <c r="D2590" t="s">
        <v>1963</v>
      </c>
      <c r="E2590" s="172">
        <v>7096332.3799999999</v>
      </c>
    </row>
    <row r="2591" spans="1:5" ht="15">
      <c r="A2591" s="371" t="s">
        <v>1869</v>
      </c>
      <c r="B2591" s="368" t="s">
        <v>209</v>
      </c>
      <c r="C2591" s="368" t="s">
        <v>1950</v>
      </c>
      <c r="D2591" t="s">
        <v>1951</v>
      </c>
      <c r="E2591" s="172">
        <v>1121069.83</v>
      </c>
    </row>
    <row r="2592" spans="1:5" ht="15">
      <c r="A2592" s="371" t="s">
        <v>1869</v>
      </c>
      <c r="B2592" s="368" t="s">
        <v>209</v>
      </c>
      <c r="C2592" s="368" t="s">
        <v>1960</v>
      </c>
      <c r="D2592" t="s">
        <v>1961</v>
      </c>
      <c r="E2592" s="172">
        <v>0</v>
      </c>
    </row>
    <row r="2593" spans="1:5" ht="15">
      <c r="A2593" s="371" t="s">
        <v>1869</v>
      </c>
      <c r="B2593" s="368" t="s">
        <v>209</v>
      </c>
      <c r="C2593" s="368" t="s">
        <v>1952</v>
      </c>
      <c r="D2593" t="s">
        <v>1953</v>
      </c>
      <c r="E2593" s="172">
        <v>521786.52</v>
      </c>
    </row>
    <row r="2594" spans="1:5" ht="15">
      <c r="A2594" s="371" t="s">
        <v>1869</v>
      </c>
      <c r="B2594" s="368" t="s">
        <v>209</v>
      </c>
      <c r="C2594" s="368" t="s">
        <v>1954</v>
      </c>
      <c r="D2594" t="s">
        <v>1955</v>
      </c>
      <c r="E2594" s="172">
        <v>1915431.1</v>
      </c>
    </row>
    <row r="2595" spans="1:5" ht="15">
      <c r="A2595" s="371" t="s">
        <v>1869</v>
      </c>
      <c r="B2595" s="368" t="s">
        <v>209</v>
      </c>
      <c r="C2595" s="368" t="s">
        <v>1956</v>
      </c>
      <c r="D2595" t="s">
        <v>1957</v>
      </c>
      <c r="E2595" s="172">
        <v>9315125.379999999</v>
      </c>
    </row>
    <row r="2596" spans="1:5" ht="15">
      <c r="A2596" s="369" t="s">
        <v>1869</v>
      </c>
      <c r="B2596" s="368" t="s">
        <v>209</v>
      </c>
      <c r="C2596" s="368" t="s">
        <v>7585</v>
      </c>
      <c r="D2596" t="s">
        <v>7586</v>
      </c>
      <c r="E2596" s="172">
        <v>0</v>
      </c>
    </row>
    <row r="2597" spans="1:5" ht="15">
      <c r="A2597" s="371" t="s">
        <v>1964</v>
      </c>
      <c r="B2597" s="368" t="s">
        <v>209</v>
      </c>
      <c r="C2597" s="368" t="s">
        <v>8082</v>
      </c>
      <c r="D2597" t="s">
        <v>8083</v>
      </c>
      <c r="E2597" s="172">
        <v>0</v>
      </c>
    </row>
    <row r="2598" spans="1:5" ht="15">
      <c r="A2598" s="371" t="s">
        <v>1964</v>
      </c>
      <c r="B2598" s="368" t="s">
        <v>209</v>
      </c>
      <c r="C2598" s="368" t="s">
        <v>1965</v>
      </c>
      <c r="D2598" t="s">
        <v>1966</v>
      </c>
      <c r="E2598" s="172">
        <v>-1621377.8199999998</v>
      </c>
    </row>
    <row r="2599" spans="1:5" ht="15">
      <c r="A2599" s="371" t="s">
        <v>1964</v>
      </c>
      <c r="B2599" s="368" t="s">
        <v>209</v>
      </c>
      <c r="C2599" s="368" t="s">
        <v>8621</v>
      </c>
      <c r="D2599" t="s">
        <v>8622</v>
      </c>
      <c r="E2599" s="172">
        <v>0</v>
      </c>
    </row>
    <row r="2600" spans="1:5" ht="15">
      <c r="A2600" s="371" t="s">
        <v>1964</v>
      </c>
      <c r="B2600" s="368" t="s">
        <v>209</v>
      </c>
      <c r="C2600" s="368" t="s">
        <v>8623</v>
      </c>
      <c r="D2600" t="s">
        <v>8624</v>
      </c>
      <c r="E2600" s="172">
        <v>0</v>
      </c>
    </row>
    <row r="2601" spans="1:5" ht="15">
      <c r="A2601" s="371" t="s">
        <v>1964</v>
      </c>
      <c r="B2601" s="368" t="s">
        <v>209</v>
      </c>
      <c r="C2601" s="368" t="s">
        <v>8625</v>
      </c>
      <c r="D2601" t="s">
        <v>8626</v>
      </c>
      <c r="E2601" s="172">
        <v>0</v>
      </c>
    </row>
    <row r="2602" spans="1:5" ht="15">
      <c r="A2602" s="371" t="s">
        <v>1964</v>
      </c>
      <c r="B2602" s="368" t="s">
        <v>209</v>
      </c>
      <c r="C2602" s="368" t="s">
        <v>8627</v>
      </c>
      <c r="D2602" t="s">
        <v>8628</v>
      </c>
      <c r="E2602" s="172">
        <v>0</v>
      </c>
    </row>
    <row r="2603" spans="1:5" ht="15">
      <c r="A2603" s="371" t="s">
        <v>1964</v>
      </c>
      <c r="B2603" s="368" t="s">
        <v>209</v>
      </c>
      <c r="C2603" s="368" t="s">
        <v>8629</v>
      </c>
      <c r="D2603" t="s">
        <v>8630</v>
      </c>
      <c r="E2603" s="172">
        <v>0</v>
      </c>
    </row>
    <row r="2604" spans="1:5" ht="15">
      <c r="A2604" s="369" t="s">
        <v>1964</v>
      </c>
      <c r="B2604" s="368" t="s">
        <v>209</v>
      </c>
      <c r="C2604" s="368" t="s">
        <v>1967</v>
      </c>
      <c r="D2604" t="s">
        <v>1968</v>
      </c>
      <c r="E2604" s="172">
        <v>-365111.60000000003</v>
      </c>
    </row>
    <row r="2605" spans="1:5" ht="15">
      <c r="A2605" s="371" t="s">
        <v>1969</v>
      </c>
      <c r="B2605" s="368" t="s">
        <v>209</v>
      </c>
      <c r="C2605" s="368" t="s">
        <v>1970</v>
      </c>
      <c r="D2605" t="s">
        <v>1971</v>
      </c>
      <c r="E2605" s="172">
        <v>-54210595.390000001</v>
      </c>
    </row>
    <row r="2606" spans="1:5" ht="15">
      <c r="A2606" s="371" t="s">
        <v>1969</v>
      </c>
      <c r="B2606" s="368" t="s">
        <v>209</v>
      </c>
      <c r="C2606" s="368" t="s">
        <v>8602</v>
      </c>
      <c r="D2606" t="s">
        <v>8603</v>
      </c>
      <c r="E2606" s="172">
        <v>0</v>
      </c>
    </row>
    <row r="2607" spans="1:5" ht="15">
      <c r="A2607" s="371" t="s">
        <v>1969</v>
      </c>
      <c r="B2607" s="368" t="s">
        <v>209</v>
      </c>
      <c r="C2607" s="368" t="s">
        <v>8631</v>
      </c>
      <c r="D2607" t="s">
        <v>8632</v>
      </c>
      <c r="E2607" s="172">
        <v>0</v>
      </c>
    </row>
    <row r="2608" spans="1:5" ht="15">
      <c r="A2608" s="371" t="s">
        <v>1969</v>
      </c>
      <c r="B2608" s="368" t="s">
        <v>209</v>
      </c>
      <c r="C2608" s="368" t="s">
        <v>8633</v>
      </c>
      <c r="D2608" t="s">
        <v>8634</v>
      </c>
      <c r="E2608" s="172">
        <v>14234003</v>
      </c>
    </row>
    <row r="2609" spans="1:5" ht="15">
      <c r="A2609" s="371" t="s">
        <v>1969</v>
      </c>
      <c r="B2609" s="368" t="s">
        <v>209</v>
      </c>
      <c r="C2609" s="368" t="s">
        <v>1973</v>
      </c>
      <c r="D2609" t="s">
        <v>1974</v>
      </c>
      <c r="E2609" s="172">
        <v>0</v>
      </c>
    </row>
    <row r="2610" spans="1:5" ht="15">
      <c r="A2610" s="371" t="s">
        <v>1969</v>
      </c>
      <c r="B2610" s="368" t="s">
        <v>209</v>
      </c>
      <c r="C2610" s="368" t="s">
        <v>8635</v>
      </c>
      <c r="D2610" t="s">
        <v>8636</v>
      </c>
      <c r="E2610" s="172">
        <v>0</v>
      </c>
    </row>
    <row r="2611" spans="1:5" ht="15">
      <c r="A2611" s="369" t="s">
        <v>1969</v>
      </c>
      <c r="B2611" s="368" t="s">
        <v>8637</v>
      </c>
      <c r="C2611" s="368" t="s">
        <v>8635</v>
      </c>
      <c r="D2611" t="s">
        <v>8636</v>
      </c>
      <c r="E2611" s="172">
        <v>0</v>
      </c>
    </row>
    <row r="2612" spans="1:5" ht="15">
      <c r="A2612" s="371" t="s">
        <v>1972</v>
      </c>
      <c r="B2612" s="368" t="s">
        <v>209</v>
      </c>
      <c r="C2612" s="368" t="s">
        <v>1973</v>
      </c>
      <c r="D2612" t="s">
        <v>1974</v>
      </c>
      <c r="E2612" s="172">
        <v>-49283369.640000001</v>
      </c>
    </row>
    <row r="2613" spans="1:5" ht="15">
      <c r="A2613" s="371" t="s">
        <v>1972</v>
      </c>
      <c r="B2613" s="368" t="s">
        <v>209</v>
      </c>
      <c r="C2613" s="368" t="s">
        <v>8635</v>
      </c>
      <c r="D2613" t="s">
        <v>8636</v>
      </c>
      <c r="E2613" s="172">
        <v>0</v>
      </c>
    </row>
    <row r="2614" spans="1:5" ht="15">
      <c r="A2614" s="371" t="s">
        <v>1972</v>
      </c>
      <c r="B2614" s="368" t="s">
        <v>209</v>
      </c>
      <c r="C2614" s="368" t="s">
        <v>8638</v>
      </c>
      <c r="D2614" t="s">
        <v>8639</v>
      </c>
      <c r="E2614" s="172">
        <v>0</v>
      </c>
    </row>
    <row r="2615" spans="1:5" ht="15">
      <c r="A2615" s="369" t="s">
        <v>1972</v>
      </c>
      <c r="B2615" s="368" t="s">
        <v>209</v>
      </c>
      <c r="C2615" s="368" t="s">
        <v>3403</v>
      </c>
      <c r="D2615" t="s">
        <v>3404</v>
      </c>
      <c r="E2615" s="172">
        <v>14065997</v>
      </c>
    </row>
    <row r="2616" spans="1:5" ht="15">
      <c r="A2616" s="369" t="s">
        <v>8640</v>
      </c>
      <c r="B2616" s="368" t="s">
        <v>209</v>
      </c>
      <c r="C2616" s="368" t="s">
        <v>8641</v>
      </c>
      <c r="D2616" t="s">
        <v>1971</v>
      </c>
      <c r="E2616" s="172">
        <v>0</v>
      </c>
    </row>
    <row r="2617" spans="1:5" ht="15">
      <c r="A2617" s="369" t="s">
        <v>8642</v>
      </c>
      <c r="B2617" s="368" t="s">
        <v>209</v>
      </c>
      <c r="C2617" s="368" t="s">
        <v>8643</v>
      </c>
      <c r="D2617" t="s">
        <v>1974</v>
      </c>
      <c r="E2617" s="172">
        <v>0</v>
      </c>
    </row>
    <row r="2618" spans="1:5" ht="15">
      <c r="A2618" s="369" t="s">
        <v>1132</v>
      </c>
      <c r="B2618" s="368" t="s">
        <v>2386</v>
      </c>
      <c r="C2618" s="368" t="s">
        <v>3266</v>
      </c>
      <c r="D2618" t="s">
        <v>3267</v>
      </c>
      <c r="E2618" s="172">
        <v>742.30999999999949</v>
      </c>
    </row>
    <row r="2619" spans="1:5" ht="15">
      <c r="A2619" s="369" t="s">
        <v>8644</v>
      </c>
      <c r="B2619" s="368" t="s">
        <v>8645</v>
      </c>
      <c r="C2619" s="368" t="s">
        <v>8646</v>
      </c>
      <c r="D2619" t="s">
        <v>8647</v>
      </c>
      <c r="E2619" s="172">
        <v>0</v>
      </c>
    </row>
    <row r="2620" spans="1:5" ht="15">
      <c r="A2620" s="369" t="s">
        <v>8648</v>
      </c>
      <c r="B2620" s="368" t="s">
        <v>209</v>
      </c>
      <c r="C2620" s="368" t="s">
        <v>8649</v>
      </c>
      <c r="D2620" t="s">
        <v>8650</v>
      </c>
      <c r="E2620" s="172">
        <v>0</v>
      </c>
    </row>
    <row r="2621" spans="1:5" ht="15">
      <c r="A2621" s="371" t="s">
        <v>1133</v>
      </c>
      <c r="B2621" s="368" t="s">
        <v>209</v>
      </c>
      <c r="C2621" s="368" t="s">
        <v>3268</v>
      </c>
      <c r="D2621" t="s">
        <v>3269</v>
      </c>
      <c r="E2621" s="172">
        <v>-41462051.130000003</v>
      </c>
    </row>
    <row r="2622" spans="1:5" ht="15">
      <c r="A2622" s="369" t="s">
        <v>1133</v>
      </c>
      <c r="B2622" s="368" t="s">
        <v>209</v>
      </c>
      <c r="C2622" s="368" t="s">
        <v>3270</v>
      </c>
      <c r="D2622" t="s">
        <v>3271</v>
      </c>
      <c r="E2622" s="172">
        <v>41462051.130000003</v>
      </c>
    </row>
    <row r="2623" spans="1:5" ht="15">
      <c r="A2623" s="371" t="s">
        <v>8651</v>
      </c>
      <c r="B2623" s="368" t="s">
        <v>8652</v>
      </c>
      <c r="C2623" s="368" t="s">
        <v>3461</v>
      </c>
      <c r="D2623" t="s">
        <v>3462</v>
      </c>
      <c r="E2623" s="172">
        <v>0</v>
      </c>
    </row>
    <row r="2624" spans="1:5" ht="15">
      <c r="A2624" s="371" t="s">
        <v>8651</v>
      </c>
      <c r="B2624" s="368" t="s">
        <v>8653</v>
      </c>
      <c r="C2624" s="368" t="s">
        <v>8654</v>
      </c>
      <c r="D2624" t="s">
        <v>8655</v>
      </c>
      <c r="E2624" s="172">
        <v>0</v>
      </c>
    </row>
    <row r="2625" spans="1:5" ht="15">
      <c r="A2625" s="369" t="s">
        <v>8651</v>
      </c>
      <c r="B2625" s="368" t="s">
        <v>8656</v>
      </c>
      <c r="C2625" s="368" t="s">
        <v>8657</v>
      </c>
      <c r="D2625" t="s">
        <v>8658</v>
      </c>
      <c r="E2625" s="172">
        <v>0</v>
      </c>
    </row>
    <row r="2626" spans="1:5" ht="15">
      <c r="A2626" s="371" t="s">
        <v>8659</v>
      </c>
      <c r="B2626" s="368" t="s">
        <v>8660</v>
      </c>
      <c r="C2626" s="368" t="s">
        <v>8661</v>
      </c>
      <c r="D2626" t="s">
        <v>8662</v>
      </c>
      <c r="E2626" s="172">
        <v>0</v>
      </c>
    </row>
    <row r="2627" spans="1:5" ht="15">
      <c r="A2627" s="371" t="s">
        <v>8659</v>
      </c>
      <c r="B2627" s="368" t="s">
        <v>8663</v>
      </c>
      <c r="C2627" s="368" t="s">
        <v>8664</v>
      </c>
      <c r="D2627" t="s">
        <v>8665</v>
      </c>
      <c r="E2627" s="172">
        <v>0</v>
      </c>
    </row>
    <row r="2628" spans="1:5" ht="15">
      <c r="A2628" s="371" t="s">
        <v>8659</v>
      </c>
      <c r="B2628" s="368" t="s">
        <v>8666</v>
      </c>
      <c r="C2628" s="368" t="s">
        <v>8667</v>
      </c>
      <c r="D2628" t="s">
        <v>8668</v>
      </c>
      <c r="E2628" s="172">
        <v>0</v>
      </c>
    </row>
    <row r="2629" spans="1:5" ht="15">
      <c r="A2629" s="369" t="s">
        <v>8659</v>
      </c>
      <c r="B2629" s="368" t="s">
        <v>8669</v>
      </c>
      <c r="C2629" s="368" t="s">
        <v>8670</v>
      </c>
      <c r="D2629" t="s">
        <v>8671</v>
      </c>
      <c r="E2629" s="172">
        <v>0</v>
      </c>
    </row>
    <row r="2630" spans="1:5" ht="15">
      <c r="A2630" s="371" t="s">
        <v>1098</v>
      </c>
      <c r="B2630" s="368" t="s">
        <v>8656</v>
      </c>
      <c r="C2630" s="368" t="s">
        <v>8657</v>
      </c>
      <c r="D2630" t="s">
        <v>8658</v>
      </c>
      <c r="E2630" s="172">
        <v>0</v>
      </c>
    </row>
    <row r="2631" spans="1:5" ht="15">
      <c r="A2631" s="371" t="s">
        <v>1098</v>
      </c>
      <c r="B2631" s="368" t="s">
        <v>8672</v>
      </c>
      <c r="C2631" s="368" t="s">
        <v>8673</v>
      </c>
      <c r="D2631" t="s">
        <v>8674</v>
      </c>
      <c r="E2631" s="172">
        <v>0</v>
      </c>
    </row>
    <row r="2632" spans="1:5" ht="15">
      <c r="A2632" s="371" t="s">
        <v>1098</v>
      </c>
      <c r="B2632" s="368" t="s">
        <v>8675</v>
      </c>
      <c r="C2632" s="368" t="s">
        <v>8676</v>
      </c>
      <c r="D2632" t="s">
        <v>8677</v>
      </c>
      <c r="E2632" s="172">
        <v>0</v>
      </c>
    </row>
    <row r="2633" spans="1:5" ht="15">
      <c r="A2633" s="369" t="s">
        <v>1098</v>
      </c>
      <c r="B2633" s="368" t="s">
        <v>8678</v>
      </c>
      <c r="C2633" s="368" t="s">
        <v>8679</v>
      </c>
      <c r="D2633" t="s">
        <v>8680</v>
      </c>
      <c r="E2633" s="172">
        <v>0</v>
      </c>
    </row>
    <row r="2634" spans="1:5" ht="15">
      <c r="A2634" s="369" t="s">
        <v>1134</v>
      </c>
      <c r="B2634" s="368" t="s">
        <v>2111</v>
      </c>
      <c r="C2634" s="368" t="s">
        <v>2800</v>
      </c>
      <c r="D2634" t="s">
        <v>2801</v>
      </c>
      <c r="E2634" s="172">
        <v>-201903.97999999952</v>
      </c>
    </row>
    <row r="2635" spans="1:5" ht="15">
      <c r="A2635" s="371" t="s">
        <v>1135</v>
      </c>
      <c r="B2635" s="368" t="s">
        <v>8681</v>
      </c>
      <c r="C2635" s="368" t="s">
        <v>8682</v>
      </c>
      <c r="D2635" t="s">
        <v>8683</v>
      </c>
      <c r="E2635" s="172">
        <v>0</v>
      </c>
    </row>
    <row r="2636" spans="1:5" ht="15">
      <c r="A2636" s="371" t="s">
        <v>1135</v>
      </c>
      <c r="B2636" s="368" t="s">
        <v>8684</v>
      </c>
      <c r="C2636" s="368" t="s">
        <v>8685</v>
      </c>
      <c r="D2636" t="s">
        <v>8686</v>
      </c>
      <c r="E2636" s="172">
        <v>0</v>
      </c>
    </row>
    <row r="2637" spans="1:5" ht="15">
      <c r="A2637" s="371" t="s">
        <v>1135</v>
      </c>
      <c r="B2637" s="368" t="s">
        <v>8687</v>
      </c>
      <c r="C2637" s="368" t="s">
        <v>8689</v>
      </c>
      <c r="D2637" t="s">
        <v>8688</v>
      </c>
      <c r="E2637" s="172">
        <v>0</v>
      </c>
    </row>
    <row r="2638" spans="1:5" ht="15">
      <c r="A2638" s="371" t="s">
        <v>1135</v>
      </c>
      <c r="B2638" s="368" t="s">
        <v>2113</v>
      </c>
      <c r="C2638" s="368" t="s">
        <v>2802</v>
      </c>
      <c r="D2638" t="s">
        <v>2803</v>
      </c>
      <c r="E2638" s="172">
        <v>-9519931.3800000008</v>
      </c>
    </row>
    <row r="2639" spans="1:5" ht="15">
      <c r="A2639" s="369" t="s">
        <v>1135</v>
      </c>
      <c r="B2639" s="368" t="s">
        <v>5299</v>
      </c>
      <c r="C2639" s="368" t="s">
        <v>8690</v>
      </c>
      <c r="D2639" t="s">
        <v>8691</v>
      </c>
      <c r="E2639" s="172">
        <v>-6935250</v>
      </c>
    </row>
    <row r="2640" spans="1:5" ht="15">
      <c r="A2640" s="369" t="s">
        <v>1136</v>
      </c>
      <c r="B2640" s="368" t="s">
        <v>2115</v>
      </c>
      <c r="C2640" s="368" t="s">
        <v>2804</v>
      </c>
      <c r="D2640" t="s">
        <v>2805</v>
      </c>
      <c r="E2640" s="172">
        <v>-413417</v>
      </c>
    </row>
    <row r="2641" spans="1:5" ht="15">
      <c r="A2641" s="371" t="s">
        <v>8692</v>
      </c>
      <c r="B2641" s="368" t="s">
        <v>8693</v>
      </c>
      <c r="C2641" s="368" t="s">
        <v>8694</v>
      </c>
      <c r="D2641" t="s">
        <v>7102</v>
      </c>
      <c r="E2641" s="172">
        <v>0</v>
      </c>
    </row>
    <row r="2642" spans="1:5" ht="15">
      <c r="A2642" s="371" t="s">
        <v>8692</v>
      </c>
      <c r="B2642" s="368" t="s">
        <v>8695</v>
      </c>
      <c r="C2642" s="368" t="s">
        <v>8696</v>
      </c>
      <c r="D2642" t="s">
        <v>7104</v>
      </c>
      <c r="E2642" s="172">
        <v>0</v>
      </c>
    </row>
    <row r="2643" spans="1:5" ht="15">
      <c r="A2643" s="371" t="s">
        <v>8692</v>
      </c>
      <c r="B2643" s="368" t="s">
        <v>8697</v>
      </c>
      <c r="C2643" s="368" t="s">
        <v>8698</v>
      </c>
      <c r="D2643" t="s">
        <v>7106</v>
      </c>
      <c r="E2643" s="172">
        <v>0</v>
      </c>
    </row>
    <row r="2644" spans="1:5" ht="15">
      <c r="A2644" s="371" t="s">
        <v>8692</v>
      </c>
      <c r="B2644" s="368" t="s">
        <v>8699</v>
      </c>
      <c r="C2644" s="368" t="s">
        <v>8700</v>
      </c>
      <c r="D2644" t="s">
        <v>7108</v>
      </c>
      <c r="E2644" s="172">
        <v>0</v>
      </c>
    </row>
    <row r="2645" spans="1:5" ht="15">
      <c r="A2645" s="371" t="s">
        <v>8692</v>
      </c>
      <c r="B2645" s="368" t="s">
        <v>8701</v>
      </c>
      <c r="C2645" s="368" t="s">
        <v>8702</v>
      </c>
      <c r="D2645" t="s">
        <v>8703</v>
      </c>
      <c r="E2645" s="172">
        <v>0</v>
      </c>
    </row>
    <row r="2646" spans="1:5" ht="15">
      <c r="A2646" s="371" t="s">
        <v>8692</v>
      </c>
      <c r="B2646" s="368" t="s">
        <v>8704</v>
      </c>
      <c r="C2646" s="368" t="s">
        <v>8705</v>
      </c>
      <c r="D2646" t="s">
        <v>8706</v>
      </c>
      <c r="E2646" s="172">
        <v>0</v>
      </c>
    </row>
    <row r="2647" spans="1:5" ht="15">
      <c r="A2647" s="371" t="s">
        <v>8692</v>
      </c>
      <c r="B2647" s="368" t="s">
        <v>8707</v>
      </c>
      <c r="C2647" s="368" t="s">
        <v>8708</v>
      </c>
      <c r="D2647" t="s">
        <v>8709</v>
      </c>
      <c r="E2647" s="172">
        <v>0</v>
      </c>
    </row>
    <row r="2648" spans="1:5" ht="15">
      <c r="A2648" s="369" t="s">
        <v>8692</v>
      </c>
      <c r="B2648" s="368" t="s">
        <v>8710</v>
      </c>
      <c r="C2648" s="368" t="s">
        <v>8711</v>
      </c>
      <c r="D2648" t="s">
        <v>8712</v>
      </c>
      <c r="E2648" s="172">
        <v>0</v>
      </c>
    </row>
    <row r="2649" spans="1:5" ht="15">
      <c r="A2649" s="371" t="s">
        <v>8713</v>
      </c>
      <c r="B2649" s="368" t="s">
        <v>8714</v>
      </c>
      <c r="C2649" s="368" t="s">
        <v>8715</v>
      </c>
      <c r="D2649" t="s">
        <v>8716</v>
      </c>
      <c r="E2649" s="172">
        <v>0</v>
      </c>
    </row>
    <row r="2650" spans="1:5" ht="15">
      <c r="A2650" s="371" t="s">
        <v>8713</v>
      </c>
      <c r="B2650" s="368" t="s">
        <v>8717</v>
      </c>
      <c r="C2650" s="368" t="s">
        <v>8718</v>
      </c>
      <c r="D2650" t="s">
        <v>8719</v>
      </c>
      <c r="E2650" s="172">
        <v>0</v>
      </c>
    </row>
    <row r="2651" spans="1:5" ht="15">
      <c r="A2651" s="371" t="s">
        <v>8713</v>
      </c>
      <c r="B2651" s="368" t="s">
        <v>8720</v>
      </c>
      <c r="C2651" s="368" t="s">
        <v>8721</v>
      </c>
      <c r="D2651" t="s">
        <v>8716</v>
      </c>
      <c r="E2651" s="172">
        <v>0</v>
      </c>
    </row>
    <row r="2652" spans="1:5" ht="15">
      <c r="A2652" s="371" t="s">
        <v>8713</v>
      </c>
      <c r="B2652" s="368" t="s">
        <v>8722</v>
      </c>
      <c r="C2652" s="368" t="s">
        <v>8723</v>
      </c>
      <c r="D2652" t="s">
        <v>8724</v>
      </c>
      <c r="E2652" s="172">
        <v>0</v>
      </c>
    </row>
    <row r="2653" spans="1:5" ht="15">
      <c r="A2653" s="371" t="s">
        <v>8713</v>
      </c>
      <c r="B2653" s="368" t="s">
        <v>8725</v>
      </c>
      <c r="C2653" s="368" t="s">
        <v>8726</v>
      </c>
      <c r="D2653" t="s">
        <v>8727</v>
      </c>
      <c r="E2653" s="172">
        <v>0</v>
      </c>
    </row>
    <row r="2654" spans="1:5" ht="15">
      <c r="A2654" s="371" t="s">
        <v>8713</v>
      </c>
      <c r="B2654" s="368" t="s">
        <v>8728</v>
      </c>
      <c r="C2654" s="368" t="s">
        <v>8729</v>
      </c>
      <c r="D2654" t="s">
        <v>8730</v>
      </c>
      <c r="E2654" s="172">
        <v>0</v>
      </c>
    </row>
    <row r="2655" spans="1:5" ht="15">
      <c r="A2655" s="371" t="s">
        <v>8713</v>
      </c>
      <c r="B2655" s="368" t="s">
        <v>8731</v>
      </c>
      <c r="C2655" s="368" t="s">
        <v>8732</v>
      </c>
      <c r="D2655" t="s">
        <v>8733</v>
      </c>
      <c r="E2655" s="172">
        <v>0</v>
      </c>
    </row>
    <row r="2656" spans="1:5" ht="15">
      <c r="A2656" s="371" t="s">
        <v>8713</v>
      </c>
      <c r="B2656" s="368" t="s">
        <v>8734</v>
      </c>
      <c r="C2656" s="368" t="s">
        <v>8735</v>
      </c>
      <c r="D2656" t="s">
        <v>8736</v>
      </c>
      <c r="E2656" s="172">
        <v>0</v>
      </c>
    </row>
    <row r="2657" spans="1:5" ht="15">
      <c r="A2657" s="369" t="s">
        <v>8713</v>
      </c>
      <c r="B2657" s="368" t="s">
        <v>8737</v>
      </c>
      <c r="C2657" s="368" t="s">
        <v>8738</v>
      </c>
      <c r="D2657" t="s">
        <v>8736</v>
      </c>
      <c r="E2657" s="172">
        <v>0</v>
      </c>
    </row>
    <row r="2658" spans="1:5" ht="15">
      <c r="A2658" s="371" t="s">
        <v>8739</v>
      </c>
      <c r="B2658" s="368" t="s">
        <v>8740</v>
      </c>
      <c r="C2658" s="368" t="s">
        <v>8741</v>
      </c>
      <c r="D2658" t="s">
        <v>8742</v>
      </c>
      <c r="E2658" s="172">
        <v>0</v>
      </c>
    </row>
    <row r="2659" spans="1:5" ht="15">
      <c r="A2659" s="371" t="s">
        <v>8739</v>
      </c>
      <c r="B2659" s="368" t="s">
        <v>8743</v>
      </c>
      <c r="C2659" s="368" t="s">
        <v>8744</v>
      </c>
      <c r="D2659" t="s">
        <v>8742</v>
      </c>
      <c r="E2659" s="172">
        <v>0</v>
      </c>
    </row>
    <row r="2660" spans="1:5" ht="15">
      <c r="A2660" s="371" t="s">
        <v>8739</v>
      </c>
      <c r="B2660" s="368" t="s">
        <v>8745</v>
      </c>
      <c r="C2660" s="368" t="s">
        <v>8746</v>
      </c>
      <c r="D2660" t="s">
        <v>8747</v>
      </c>
      <c r="E2660" s="172">
        <v>0</v>
      </c>
    </row>
    <row r="2661" spans="1:5" ht="15">
      <c r="A2661" s="371" t="s">
        <v>8739</v>
      </c>
      <c r="B2661" s="368" t="s">
        <v>8748</v>
      </c>
      <c r="C2661" s="368" t="s">
        <v>8749</v>
      </c>
      <c r="D2661" t="s">
        <v>8747</v>
      </c>
      <c r="E2661" s="172">
        <v>0</v>
      </c>
    </row>
    <row r="2662" spans="1:5" ht="15">
      <c r="A2662" s="371" t="s">
        <v>8739</v>
      </c>
      <c r="B2662" s="368" t="s">
        <v>8750</v>
      </c>
      <c r="C2662" s="368" t="s">
        <v>8751</v>
      </c>
      <c r="D2662" t="s">
        <v>8747</v>
      </c>
      <c r="E2662" s="172">
        <v>0</v>
      </c>
    </row>
    <row r="2663" spans="1:5" ht="15">
      <c r="A2663" s="371" t="s">
        <v>8739</v>
      </c>
      <c r="B2663" s="368" t="s">
        <v>8752</v>
      </c>
      <c r="C2663" s="368" t="s">
        <v>8753</v>
      </c>
      <c r="D2663" t="s">
        <v>8754</v>
      </c>
      <c r="E2663" s="172">
        <v>0</v>
      </c>
    </row>
    <row r="2664" spans="1:5" ht="15">
      <c r="A2664" s="371" t="s">
        <v>8739</v>
      </c>
      <c r="B2664" s="368" t="s">
        <v>8755</v>
      </c>
      <c r="C2664" s="368" t="s">
        <v>8756</v>
      </c>
      <c r="D2664" t="s">
        <v>8747</v>
      </c>
      <c r="E2664" s="172">
        <v>0</v>
      </c>
    </row>
    <row r="2665" spans="1:5" ht="15">
      <c r="A2665" s="369" t="s">
        <v>8739</v>
      </c>
      <c r="B2665" s="368" t="s">
        <v>8757</v>
      </c>
      <c r="C2665" s="368" t="s">
        <v>8758</v>
      </c>
      <c r="D2665" t="s">
        <v>8747</v>
      </c>
      <c r="E2665" s="172">
        <v>0</v>
      </c>
    </row>
    <row r="2666" spans="1:5" ht="15">
      <c r="A2666" s="371" t="s">
        <v>1137</v>
      </c>
      <c r="B2666" s="368" t="s">
        <v>2117</v>
      </c>
      <c r="C2666" s="368" t="s">
        <v>2806</v>
      </c>
      <c r="D2666" t="s">
        <v>2807</v>
      </c>
      <c r="E2666" s="172">
        <v>-1900</v>
      </c>
    </row>
    <row r="2667" spans="1:5" ht="15">
      <c r="A2667" s="371" t="s">
        <v>1137</v>
      </c>
      <c r="B2667" s="368" t="s">
        <v>8759</v>
      </c>
      <c r="C2667" s="368" t="s">
        <v>8760</v>
      </c>
      <c r="D2667" t="s">
        <v>8761</v>
      </c>
      <c r="E2667" s="172">
        <v>0</v>
      </c>
    </row>
    <row r="2668" spans="1:5" ht="15">
      <c r="A2668" s="371" t="s">
        <v>1137</v>
      </c>
      <c r="B2668" s="368" t="s">
        <v>8637</v>
      </c>
      <c r="C2668" s="368" t="s">
        <v>8635</v>
      </c>
      <c r="D2668" t="s">
        <v>8636</v>
      </c>
      <c r="E2668" s="172">
        <v>0</v>
      </c>
    </row>
    <row r="2669" spans="1:5" ht="15">
      <c r="A2669" s="371" t="s">
        <v>1137</v>
      </c>
      <c r="B2669" s="368" t="s">
        <v>2119</v>
      </c>
      <c r="C2669" s="368" t="s">
        <v>2808</v>
      </c>
      <c r="D2669" t="s">
        <v>2809</v>
      </c>
      <c r="E2669" s="172">
        <v>-110203561</v>
      </c>
    </row>
    <row r="2670" spans="1:5" ht="15">
      <c r="A2670" s="371" t="s">
        <v>1137</v>
      </c>
      <c r="B2670" s="368" t="s">
        <v>8762</v>
      </c>
      <c r="C2670" s="368" t="s">
        <v>8763</v>
      </c>
      <c r="D2670" t="s">
        <v>8764</v>
      </c>
      <c r="E2670" s="172">
        <v>0</v>
      </c>
    </row>
    <row r="2671" spans="1:5" ht="15">
      <c r="A2671" s="371" t="s">
        <v>1137</v>
      </c>
      <c r="B2671" s="368" t="s">
        <v>2121</v>
      </c>
      <c r="C2671" s="368" t="s">
        <v>2810</v>
      </c>
      <c r="D2671" t="s">
        <v>2811</v>
      </c>
      <c r="E2671" s="172">
        <v>-95000</v>
      </c>
    </row>
    <row r="2672" spans="1:5" ht="15">
      <c r="A2672" s="371" t="s">
        <v>1137</v>
      </c>
      <c r="B2672" s="368" t="s">
        <v>2123</v>
      </c>
      <c r="C2672" s="368" t="s">
        <v>2812</v>
      </c>
      <c r="D2672" t="s">
        <v>2813</v>
      </c>
      <c r="E2672" s="172">
        <v>-49874.969999999739</v>
      </c>
    </row>
    <row r="2673" spans="1:5" ht="15">
      <c r="A2673" s="371" t="s">
        <v>1137</v>
      </c>
      <c r="B2673" s="368" t="s">
        <v>2125</v>
      </c>
      <c r="C2673" s="368" t="s">
        <v>2814</v>
      </c>
      <c r="D2673" t="s">
        <v>2815</v>
      </c>
      <c r="E2673" s="172">
        <v>-45125.03</v>
      </c>
    </row>
    <row r="2674" spans="1:5" ht="15">
      <c r="A2674" s="371" t="s">
        <v>1137</v>
      </c>
      <c r="B2674" s="368" t="s">
        <v>2643</v>
      </c>
      <c r="C2674" s="368" t="s">
        <v>2816</v>
      </c>
      <c r="D2674" t="s">
        <v>2817</v>
      </c>
      <c r="E2674" s="172">
        <v>-38468.5</v>
      </c>
    </row>
    <row r="2675" spans="1:5" ht="15">
      <c r="A2675" s="371" t="s">
        <v>1137</v>
      </c>
      <c r="B2675" s="368" t="s">
        <v>2645</v>
      </c>
      <c r="C2675" s="368" t="s">
        <v>2818</v>
      </c>
      <c r="D2675" t="s">
        <v>2817</v>
      </c>
      <c r="E2675" s="172">
        <v>-38468.5</v>
      </c>
    </row>
    <row r="2676" spans="1:5" ht="15">
      <c r="A2676" s="371" t="s">
        <v>1137</v>
      </c>
      <c r="B2676" s="368" t="s">
        <v>2647</v>
      </c>
      <c r="C2676" s="368" t="s">
        <v>2819</v>
      </c>
      <c r="D2676" t="s">
        <v>2820</v>
      </c>
      <c r="E2676" s="172">
        <v>-114583.34</v>
      </c>
    </row>
    <row r="2677" spans="1:5" ht="15">
      <c r="A2677" s="371" t="s">
        <v>1137</v>
      </c>
      <c r="B2677" s="368" t="s">
        <v>2649</v>
      </c>
      <c r="C2677" s="368" t="s">
        <v>2821</v>
      </c>
      <c r="D2677" t="s">
        <v>2822</v>
      </c>
      <c r="E2677" s="172">
        <v>-403862.5</v>
      </c>
    </row>
    <row r="2678" spans="1:5" ht="15">
      <c r="A2678" s="371" t="s">
        <v>1137</v>
      </c>
      <c r="B2678" s="368" t="s">
        <v>2651</v>
      </c>
      <c r="C2678" s="368" t="s">
        <v>2823</v>
      </c>
      <c r="D2678" t="s">
        <v>2824</v>
      </c>
      <c r="E2678" s="172">
        <v>-337184.25</v>
      </c>
    </row>
    <row r="2679" spans="1:5" ht="15">
      <c r="A2679" s="371" t="s">
        <v>1137</v>
      </c>
      <c r="B2679" s="368" t="s">
        <v>2653</v>
      </c>
      <c r="C2679" s="368" t="s">
        <v>2825</v>
      </c>
      <c r="D2679" t="s">
        <v>2826</v>
      </c>
      <c r="E2679" s="172">
        <v>-963524.25</v>
      </c>
    </row>
    <row r="2680" spans="1:5" ht="15">
      <c r="A2680" s="371" t="s">
        <v>1137</v>
      </c>
      <c r="B2680" s="368" t="s">
        <v>2655</v>
      </c>
      <c r="C2680" s="368" t="s">
        <v>2827</v>
      </c>
      <c r="D2680" t="s">
        <v>2826</v>
      </c>
      <c r="E2680" s="172">
        <v>-321174.75</v>
      </c>
    </row>
    <row r="2681" spans="1:5" ht="15">
      <c r="A2681" s="371" t="s">
        <v>1137</v>
      </c>
      <c r="B2681" s="368" t="s">
        <v>2657</v>
      </c>
      <c r="C2681" s="368" t="s">
        <v>2828</v>
      </c>
      <c r="D2681" t="s">
        <v>2829</v>
      </c>
      <c r="E2681" s="172">
        <v>-268872.95999999996</v>
      </c>
    </row>
    <row r="2682" spans="1:5" ht="15">
      <c r="A2682" s="371" t="s">
        <v>1137</v>
      </c>
      <c r="B2682" s="368" t="s">
        <v>5302</v>
      </c>
      <c r="C2682" s="368" t="s">
        <v>8765</v>
      </c>
      <c r="D2682" t="s">
        <v>8766</v>
      </c>
      <c r="E2682" s="172">
        <v>-279558</v>
      </c>
    </row>
    <row r="2683" spans="1:5" ht="15">
      <c r="A2683" s="371" t="s">
        <v>1137</v>
      </c>
      <c r="B2683" s="368" t="s">
        <v>2127</v>
      </c>
      <c r="C2683" s="368" t="s">
        <v>2830</v>
      </c>
      <c r="D2683" t="s">
        <v>2831</v>
      </c>
      <c r="E2683" s="172">
        <v>-118810.75</v>
      </c>
    </row>
    <row r="2684" spans="1:5" ht="15">
      <c r="A2684" s="371" t="s">
        <v>1137</v>
      </c>
      <c r="B2684" s="368" t="s">
        <v>8767</v>
      </c>
      <c r="C2684" s="368" t="s">
        <v>8768</v>
      </c>
      <c r="D2684" t="s">
        <v>8769</v>
      </c>
      <c r="E2684" s="172">
        <v>0</v>
      </c>
    </row>
    <row r="2685" spans="1:5" ht="15">
      <c r="A2685" s="371" t="s">
        <v>1137</v>
      </c>
      <c r="B2685" s="368" t="s">
        <v>2129</v>
      </c>
      <c r="C2685" s="368" t="s">
        <v>2832</v>
      </c>
      <c r="D2685" t="s">
        <v>2833</v>
      </c>
      <c r="E2685" s="172">
        <v>-12417000</v>
      </c>
    </row>
    <row r="2686" spans="1:5" ht="15">
      <c r="A2686" s="371" t="s">
        <v>1137</v>
      </c>
      <c r="B2686" s="368" t="s">
        <v>8770</v>
      </c>
      <c r="C2686" s="368" t="s">
        <v>8771</v>
      </c>
      <c r="D2686" t="s">
        <v>8772</v>
      </c>
      <c r="E2686" s="172">
        <v>0</v>
      </c>
    </row>
    <row r="2687" spans="1:5" ht="15">
      <c r="A2687" s="371" t="s">
        <v>1137</v>
      </c>
      <c r="B2687" s="368" t="s">
        <v>8773</v>
      </c>
      <c r="C2687" s="368" t="s">
        <v>8774</v>
      </c>
      <c r="D2687" t="s">
        <v>8775</v>
      </c>
      <c r="E2687" s="172">
        <v>0</v>
      </c>
    </row>
    <row r="2688" spans="1:5" ht="15">
      <c r="A2688" s="371" t="s">
        <v>1137</v>
      </c>
      <c r="B2688" s="368" t="s">
        <v>8776</v>
      </c>
      <c r="C2688" s="368" t="s">
        <v>8777</v>
      </c>
      <c r="D2688" t="s">
        <v>8778</v>
      </c>
      <c r="E2688" s="172">
        <v>0</v>
      </c>
    </row>
    <row r="2689" spans="1:5" ht="15">
      <c r="A2689" s="371" t="s">
        <v>1137</v>
      </c>
      <c r="B2689" s="368" t="s">
        <v>8779</v>
      </c>
      <c r="C2689" s="368" t="s">
        <v>8780</v>
      </c>
      <c r="D2689" t="s">
        <v>8781</v>
      </c>
      <c r="E2689" s="172">
        <v>0</v>
      </c>
    </row>
    <row r="2690" spans="1:5" ht="15">
      <c r="A2690" s="371" t="s">
        <v>1137</v>
      </c>
      <c r="B2690" s="368" t="s">
        <v>2659</v>
      </c>
      <c r="C2690" s="368" t="s">
        <v>2834</v>
      </c>
      <c r="D2690" t="s">
        <v>2835</v>
      </c>
      <c r="E2690" s="172">
        <v>-119103601.48</v>
      </c>
    </row>
    <row r="2691" spans="1:5" ht="15">
      <c r="A2691" s="371" t="s">
        <v>1137</v>
      </c>
      <c r="B2691" s="368" t="s">
        <v>3463</v>
      </c>
      <c r="C2691" s="368" t="s">
        <v>3465</v>
      </c>
      <c r="D2691" t="s">
        <v>3466</v>
      </c>
      <c r="E2691" s="172">
        <v>-480051.71</v>
      </c>
    </row>
    <row r="2692" spans="1:5" ht="15">
      <c r="A2692" s="371" t="s">
        <v>1137</v>
      </c>
      <c r="B2692" s="368" t="s">
        <v>8782</v>
      </c>
      <c r="C2692" s="368" t="s">
        <v>8783</v>
      </c>
      <c r="D2692" t="s">
        <v>8784</v>
      </c>
      <c r="E2692" s="172">
        <v>0</v>
      </c>
    </row>
    <row r="2693" spans="1:5" ht="15">
      <c r="A2693" s="371" t="s">
        <v>1137</v>
      </c>
      <c r="B2693" s="368" t="s">
        <v>8785</v>
      </c>
      <c r="C2693" s="368" t="s">
        <v>8786</v>
      </c>
      <c r="D2693" t="s">
        <v>8787</v>
      </c>
      <c r="E2693" s="172">
        <v>0</v>
      </c>
    </row>
    <row r="2694" spans="1:5" ht="15">
      <c r="A2694" s="369" t="s">
        <v>1137</v>
      </c>
      <c r="B2694" s="368" t="s">
        <v>8788</v>
      </c>
      <c r="C2694" s="368" t="s">
        <v>8789</v>
      </c>
      <c r="D2694" t="s">
        <v>8790</v>
      </c>
      <c r="E2694" s="172">
        <v>0</v>
      </c>
    </row>
    <row r="2695" spans="1:5" ht="15">
      <c r="A2695" s="371" t="s">
        <v>1138</v>
      </c>
      <c r="B2695" s="368" t="s">
        <v>209</v>
      </c>
      <c r="C2695" s="368" t="s">
        <v>2842</v>
      </c>
      <c r="D2695" t="s">
        <v>2843</v>
      </c>
      <c r="E2695" s="172">
        <v>0</v>
      </c>
    </row>
    <row r="2696" spans="1:5" ht="15">
      <c r="A2696" s="371" t="s">
        <v>1138</v>
      </c>
      <c r="B2696" s="368" t="s">
        <v>209</v>
      </c>
      <c r="C2696" s="368" t="s">
        <v>2844</v>
      </c>
      <c r="D2696" t="s">
        <v>2845</v>
      </c>
      <c r="E2696" s="172">
        <v>0</v>
      </c>
    </row>
    <row r="2697" spans="1:5" ht="15">
      <c r="A2697" s="371" t="s">
        <v>1138</v>
      </c>
      <c r="B2697" s="368" t="s">
        <v>209</v>
      </c>
      <c r="C2697" s="368" t="s">
        <v>8791</v>
      </c>
      <c r="D2697" t="s">
        <v>8792</v>
      </c>
      <c r="E2697" s="172">
        <v>0</v>
      </c>
    </row>
    <row r="2698" spans="1:5" ht="15">
      <c r="A2698" s="371" t="s">
        <v>1138</v>
      </c>
      <c r="B2698" s="368" t="s">
        <v>2131</v>
      </c>
      <c r="C2698" s="368" t="s">
        <v>2836</v>
      </c>
      <c r="D2698" t="s">
        <v>2837</v>
      </c>
      <c r="E2698" s="172">
        <v>1208</v>
      </c>
    </row>
    <row r="2699" spans="1:5" ht="15">
      <c r="A2699" s="371" t="s">
        <v>1138</v>
      </c>
      <c r="B2699" s="368" t="s">
        <v>2133</v>
      </c>
      <c r="C2699" s="368" t="s">
        <v>2838</v>
      </c>
      <c r="D2699" t="s">
        <v>2839</v>
      </c>
      <c r="E2699" s="172">
        <v>-635.66000000000531</v>
      </c>
    </row>
    <row r="2700" spans="1:5" ht="15">
      <c r="A2700" s="371" t="s">
        <v>1138</v>
      </c>
      <c r="B2700" s="368" t="s">
        <v>2134</v>
      </c>
      <c r="C2700" s="368" t="s">
        <v>2836</v>
      </c>
      <c r="D2700" t="s">
        <v>2837</v>
      </c>
      <c r="E2700" s="172">
        <v>-1208</v>
      </c>
    </row>
    <row r="2701" spans="1:5" ht="15">
      <c r="A2701" s="371" t="s">
        <v>1138</v>
      </c>
      <c r="B2701" s="368" t="s">
        <v>2135</v>
      </c>
      <c r="C2701" s="368" t="s">
        <v>2838</v>
      </c>
      <c r="D2701" t="s">
        <v>2839</v>
      </c>
      <c r="E2701" s="172">
        <v>635.66000000000531</v>
      </c>
    </row>
    <row r="2702" spans="1:5" ht="15">
      <c r="A2702" s="371" t="s">
        <v>1138</v>
      </c>
      <c r="B2702" s="368" t="s">
        <v>2136</v>
      </c>
      <c r="C2702" s="368" t="s">
        <v>2840</v>
      </c>
      <c r="D2702" t="s">
        <v>2841</v>
      </c>
      <c r="E2702" s="172">
        <v>0</v>
      </c>
    </row>
    <row r="2703" spans="1:5" ht="15">
      <c r="A2703" s="371" t="s">
        <v>1138</v>
      </c>
      <c r="B2703" s="368" t="s">
        <v>2137</v>
      </c>
      <c r="C2703" s="368" t="s">
        <v>2842</v>
      </c>
      <c r="D2703" t="s">
        <v>2843</v>
      </c>
      <c r="E2703" s="172">
        <v>-13365333.419999998</v>
      </c>
    </row>
    <row r="2704" spans="1:5" ht="15">
      <c r="A2704" s="371" t="s">
        <v>1138</v>
      </c>
      <c r="B2704" s="368" t="s">
        <v>8793</v>
      </c>
      <c r="C2704" s="368" t="s">
        <v>8794</v>
      </c>
      <c r="D2704" t="s">
        <v>8795</v>
      </c>
      <c r="E2704" s="172">
        <v>0</v>
      </c>
    </row>
    <row r="2705" spans="1:5" ht="15">
      <c r="A2705" s="371" t="s">
        <v>1138</v>
      </c>
      <c r="B2705" s="368" t="s">
        <v>8796</v>
      </c>
      <c r="C2705" s="368" t="s">
        <v>8797</v>
      </c>
      <c r="D2705" t="s">
        <v>8798</v>
      </c>
      <c r="E2705" s="172">
        <v>0</v>
      </c>
    </row>
    <row r="2706" spans="1:5" ht="15">
      <c r="A2706" s="371" t="s">
        <v>1138</v>
      </c>
      <c r="B2706" s="368" t="s">
        <v>8799</v>
      </c>
      <c r="C2706" s="368" t="s">
        <v>2836</v>
      </c>
      <c r="D2706" t="s">
        <v>2837</v>
      </c>
      <c r="E2706" s="172">
        <v>0</v>
      </c>
    </row>
    <row r="2707" spans="1:5" ht="15">
      <c r="A2707" s="371" t="s">
        <v>1138</v>
      </c>
      <c r="B2707" s="368" t="s">
        <v>2139</v>
      </c>
      <c r="C2707" s="368" t="s">
        <v>2844</v>
      </c>
      <c r="D2707" t="s">
        <v>2845</v>
      </c>
      <c r="E2707" s="172">
        <v>142389.06999999989</v>
      </c>
    </row>
    <row r="2708" spans="1:5" ht="15">
      <c r="A2708" s="371" t="s">
        <v>1138</v>
      </c>
      <c r="B2708" s="368" t="s">
        <v>8800</v>
      </c>
      <c r="C2708" s="368" t="s">
        <v>8801</v>
      </c>
      <c r="D2708" t="s">
        <v>8802</v>
      </c>
      <c r="E2708" s="172">
        <v>0</v>
      </c>
    </row>
    <row r="2709" spans="1:5" ht="15">
      <c r="A2709" s="371" t="s">
        <v>1138</v>
      </c>
      <c r="B2709" s="368" t="s">
        <v>2141</v>
      </c>
      <c r="C2709" s="368" t="s">
        <v>2838</v>
      </c>
      <c r="D2709" t="s">
        <v>2839</v>
      </c>
      <c r="E2709" s="172">
        <v>2.7939677238464355E-9</v>
      </c>
    </row>
    <row r="2710" spans="1:5" ht="15">
      <c r="A2710" s="371" t="s">
        <v>1138</v>
      </c>
      <c r="B2710" s="368" t="s">
        <v>8803</v>
      </c>
      <c r="C2710" s="368" t="s">
        <v>8804</v>
      </c>
      <c r="D2710" t="s">
        <v>8805</v>
      </c>
      <c r="E2710" s="172">
        <v>0</v>
      </c>
    </row>
    <row r="2711" spans="1:5" ht="15">
      <c r="A2711" s="371" t="s">
        <v>1138</v>
      </c>
      <c r="B2711" s="368" t="s">
        <v>8806</v>
      </c>
      <c r="C2711" s="368" t="s">
        <v>8807</v>
      </c>
      <c r="D2711" t="s">
        <v>8808</v>
      </c>
      <c r="E2711" s="172">
        <v>0</v>
      </c>
    </row>
    <row r="2712" spans="1:5" ht="15">
      <c r="A2712" s="371" t="s">
        <v>1138</v>
      </c>
      <c r="B2712" s="368" t="s">
        <v>2142</v>
      </c>
      <c r="C2712" s="368" t="s">
        <v>2846</v>
      </c>
      <c r="D2712" t="s">
        <v>2847</v>
      </c>
      <c r="E2712" s="172">
        <v>-2496696.94</v>
      </c>
    </row>
    <row r="2713" spans="1:5" ht="15">
      <c r="A2713" s="371" t="s">
        <v>1138</v>
      </c>
      <c r="B2713" s="368" t="s">
        <v>2144</v>
      </c>
      <c r="C2713" s="368" t="s">
        <v>2848</v>
      </c>
      <c r="D2713" t="s">
        <v>2849</v>
      </c>
      <c r="E2713" s="172">
        <v>-1302788.52</v>
      </c>
    </row>
    <row r="2714" spans="1:5" ht="15">
      <c r="A2714" s="371" t="s">
        <v>1138</v>
      </c>
      <c r="B2714" s="368" t="s">
        <v>8809</v>
      </c>
      <c r="C2714" s="368" t="s">
        <v>8810</v>
      </c>
      <c r="D2714" t="s">
        <v>8811</v>
      </c>
      <c r="E2714" s="172">
        <v>0</v>
      </c>
    </row>
    <row r="2715" spans="1:5" ht="15">
      <c r="A2715" s="371" t="s">
        <v>1138</v>
      </c>
      <c r="B2715" s="368" t="s">
        <v>8812</v>
      </c>
      <c r="C2715" s="368" t="s">
        <v>8813</v>
      </c>
      <c r="D2715" t="s">
        <v>8814</v>
      </c>
      <c r="E2715" s="172">
        <v>0</v>
      </c>
    </row>
    <row r="2716" spans="1:5" ht="15">
      <c r="A2716" s="371" t="s">
        <v>1138</v>
      </c>
      <c r="B2716" s="368" t="s">
        <v>8815</v>
      </c>
      <c r="C2716" s="368" t="s">
        <v>8816</v>
      </c>
      <c r="D2716" t="s">
        <v>8817</v>
      </c>
      <c r="E2716" s="172">
        <v>0</v>
      </c>
    </row>
    <row r="2717" spans="1:5" ht="15">
      <c r="A2717" s="371" t="s">
        <v>1138</v>
      </c>
      <c r="B2717" s="368" t="s">
        <v>8818</v>
      </c>
      <c r="C2717" s="368" t="s">
        <v>8819</v>
      </c>
      <c r="D2717" t="s">
        <v>8820</v>
      </c>
      <c r="E2717" s="172">
        <v>0</v>
      </c>
    </row>
    <row r="2718" spans="1:5" ht="15">
      <c r="A2718" s="371" t="s">
        <v>1138</v>
      </c>
      <c r="B2718" s="368" t="s">
        <v>8821</v>
      </c>
      <c r="C2718" s="368" t="s">
        <v>8822</v>
      </c>
      <c r="D2718" t="s">
        <v>8823</v>
      </c>
      <c r="E2718" s="172">
        <v>0</v>
      </c>
    </row>
    <row r="2719" spans="1:5" ht="15">
      <c r="A2719" s="371" t="s">
        <v>1138</v>
      </c>
      <c r="B2719" s="368" t="s">
        <v>8824</v>
      </c>
      <c r="C2719" s="368" t="s">
        <v>8825</v>
      </c>
      <c r="D2719" t="s">
        <v>8826</v>
      </c>
      <c r="E2719" s="172">
        <v>0</v>
      </c>
    </row>
    <row r="2720" spans="1:5" ht="15">
      <c r="A2720" s="371" t="s">
        <v>1138</v>
      </c>
      <c r="B2720" s="368" t="s">
        <v>8827</v>
      </c>
      <c r="C2720" s="368" t="s">
        <v>8828</v>
      </c>
      <c r="D2720" t="s">
        <v>8829</v>
      </c>
      <c r="E2720" s="172">
        <v>0</v>
      </c>
    </row>
    <row r="2721" spans="1:5" ht="15">
      <c r="A2721" s="371" t="s">
        <v>1138</v>
      </c>
      <c r="B2721" s="368" t="s">
        <v>2146</v>
      </c>
      <c r="C2721" s="368" t="s">
        <v>2850</v>
      </c>
      <c r="D2721" t="s">
        <v>2851</v>
      </c>
      <c r="E2721" s="172">
        <v>-85.71</v>
      </c>
    </row>
    <row r="2722" spans="1:5" ht="15">
      <c r="A2722" s="371" t="s">
        <v>1138</v>
      </c>
      <c r="B2722" s="368" t="s">
        <v>8830</v>
      </c>
      <c r="C2722" s="368" t="s">
        <v>8831</v>
      </c>
      <c r="D2722" t="s">
        <v>8832</v>
      </c>
      <c r="E2722" s="172">
        <v>0</v>
      </c>
    </row>
    <row r="2723" spans="1:5" ht="15">
      <c r="A2723" s="371" t="s">
        <v>1138</v>
      </c>
      <c r="B2723" s="368" t="s">
        <v>8833</v>
      </c>
      <c r="C2723" s="368" t="s">
        <v>8834</v>
      </c>
      <c r="D2723" t="s">
        <v>8835</v>
      </c>
      <c r="E2723" s="172">
        <v>0</v>
      </c>
    </row>
    <row r="2724" spans="1:5" ht="15">
      <c r="A2724" s="371" t="s">
        <v>1138</v>
      </c>
      <c r="B2724" s="368" t="s">
        <v>8836</v>
      </c>
      <c r="C2724" s="368" t="s">
        <v>8837</v>
      </c>
      <c r="D2724" t="s">
        <v>8838</v>
      </c>
      <c r="E2724" s="172">
        <v>0</v>
      </c>
    </row>
    <row r="2725" spans="1:5" ht="15">
      <c r="A2725" s="371" t="s">
        <v>1138</v>
      </c>
      <c r="B2725" s="368" t="s">
        <v>8839</v>
      </c>
      <c r="C2725" s="368" t="s">
        <v>8840</v>
      </c>
      <c r="D2725" t="s">
        <v>8841</v>
      </c>
      <c r="E2725" s="172">
        <v>0</v>
      </c>
    </row>
    <row r="2726" spans="1:5" ht="15">
      <c r="A2726" s="371" t="s">
        <v>1138</v>
      </c>
      <c r="B2726" s="368" t="s">
        <v>2148</v>
      </c>
      <c r="C2726" s="368" t="s">
        <v>2852</v>
      </c>
      <c r="D2726" t="s">
        <v>2853</v>
      </c>
      <c r="E2726" s="172">
        <v>-2824724.5199999996</v>
      </c>
    </row>
    <row r="2727" spans="1:5" ht="15">
      <c r="A2727" s="371" t="s">
        <v>1138</v>
      </c>
      <c r="B2727" s="368" t="s">
        <v>2150</v>
      </c>
      <c r="C2727" s="368" t="s">
        <v>2854</v>
      </c>
      <c r="D2727" t="s">
        <v>2855</v>
      </c>
      <c r="E2727" s="172">
        <v>-346503.88</v>
      </c>
    </row>
    <row r="2728" spans="1:5" ht="15">
      <c r="A2728" s="371" t="s">
        <v>1138</v>
      </c>
      <c r="B2728" s="368" t="s">
        <v>2152</v>
      </c>
      <c r="C2728" s="368" t="s">
        <v>2856</v>
      </c>
      <c r="D2728" t="s">
        <v>2857</v>
      </c>
      <c r="E2728" s="172">
        <v>-133453.62000000002</v>
      </c>
    </row>
    <row r="2729" spans="1:5" ht="15">
      <c r="A2729" s="371" t="s">
        <v>1138</v>
      </c>
      <c r="B2729" s="368" t="s">
        <v>2154</v>
      </c>
      <c r="C2729" s="368" t="s">
        <v>2858</v>
      </c>
      <c r="D2729" t="s">
        <v>2859</v>
      </c>
      <c r="E2729" s="172">
        <v>-3163064.5700000003</v>
      </c>
    </row>
    <row r="2730" spans="1:5" ht="15">
      <c r="A2730" s="371" t="s">
        <v>1138</v>
      </c>
      <c r="B2730" s="368" t="s">
        <v>2156</v>
      </c>
      <c r="C2730" s="368" t="s">
        <v>2860</v>
      </c>
      <c r="D2730" t="s">
        <v>2861</v>
      </c>
      <c r="E2730" s="172">
        <v>-123560.71</v>
      </c>
    </row>
    <row r="2731" spans="1:5" ht="15">
      <c r="A2731" s="371" t="s">
        <v>1138</v>
      </c>
      <c r="B2731" s="368" t="s">
        <v>2158</v>
      </c>
      <c r="C2731" s="368" t="s">
        <v>2862</v>
      </c>
      <c r="D2731" t="s">
        <v>2863</v>
      </c>
      <c r="E2731" s="172">
        <v>-351242.49999999988</v>
      </c>
    </row>
    <row r="2732" spans="1:5" ht="15">
      <c r="A2732" s="371" t="s">
        <v>1138</v>
      </c>
      <c r="B2732" s="368" t="s">
        <v>2160</v>
      </c>
      <c r="C2732" s="368" t="s">
        <v>2864</v>
      </c>
      <c r="D2732" t="s">
        <v>2865</v>
      </c>
      <c r="E2732" s="172">
        <v>0</v>
      </c>
    </row>
    <row r="2733" spans="1:5" ht="15">
      <c r="A2733" s="371" t="s">
        <v>1138</v>
      </c>
      <c r="B2733" s="368" t="s">
        <v>2161</v>
      </c>
      <c r="C2733" s="368" t="s">
        <v>2866</v>
      </c>
      <c r="D2733" t="s">
        <v>2867</v>
      </c>
      <c r="E2733" s="172">
        <v>0</v>
      </c>
    </row>
    <row r="2734" spans="1:5" ht="15">
      <c r="A2734" s="371" t="s">
        <v>1138</v>
      </c>
      <c r="B2734" s="368" t="s">
        <v>3467</v>
      </c>
      <c r="C2734" s="368" t="s">
        <v>3468</v>
      </c>
      <c r="D2734" t="s">
        <v>2623</v>
      </c>
      <c r="E2734" s="172">
        <v>-2314966.7000000002</v>
      </c>
    </row>
    <row r="2735" spans="1:5" ht="15">
      <c r="A2735" s="371" t="s">
        <v>1138</v>
      </c>
      <c r="B2735" s="368" t="s">
        <v>2164</v>
      </c>
      <c r="C2735" s="368" t="s">
        <v>2868</v>
      </c>
      <c r="D2735" t="s">
        <v>2869</v>
      </c>
      <c r="E2735" s="172">
        <v>0</v>
      </c>
    </row>
    <row r="2736" spans="1:5" ht="15">
      <c r="A2736" s="371" t="s">
        <v>1138</v>
      </c>
      <c r="B2736" s="368" t="s">
        <v>2165</v>
      </c>
      <c r="C2736" s="368" t="s">
        <v>2870</v>
      </c>
      <c r="D2736" t="s">
        <v>2871</v>
      </c>
      <c r="E2736" s="172">
        <v>56405.04</v>
      </c>
    </row>
    <row r="2737" spans="1:5" ht="15">
      <c r="A2737" s="371" t="s">
        <v>1138</v>
      </c>
      <c r="B2737" s="368" t="s">
        <v>2167</v>
      </c>
      <c r="C2737" s="368" t="s">
        <v>2872</v>
      </c>
      <c r="D2737" t="s">
        <v>2873</v>
      </c>
      <c r="E2737" s="172">
        <v>-843316.53</v>
      </c>
    </row>
    <row r="2738" spans="1:5" ht="15">
      <c r="A2738" s="369" t="s">
        <v>1138</v>
      </c>
      <c r="B2738" s="368" t="s">
        <v>8842</v>
      </c>
      <c r="C2738" s="368" t="s">
        <v>8843</v>
      </c>
      <c r="D2738" t="s">
        <v>8844</v>
      </c>
      <c r="E2738" s="172">
        <v>0</v>
      </c>
    </row>
    <row r="2739" spans="1:5" ht="15">
      <c r="A2739" s="371" t="s">
        <v>1101</v>
      </c>
      <c r="B2739" s="368" t="s">
        <v>6597</v>
      </c>
      <c r="C2739" s="368" t="s">
        <v>2876</v>
      </c>
      <c r="D2739" t="s">
        <v>2877</v>
      </c>
      <c r="E2739" s="172">
        <v>0</v>
      </c>
    </row>
    <row r="2740" spans="1:5" ht="15">
      <c r="A2740" s="371" t="s">
        <v>1101</v>
      </c>
      <c r="B2740" s="368" t="s">
        <v>2216</v>
      </c>
      <c r="C2740" s="368" t="s">
        <v>2874</v>
      </c>
      <c r="D2740" t="s">
        <v>2875</v>
      </c>
      <c r="E2740" s="172">
        <v>-117143.73</v>
      </c>
    </row>
    <row r="2741" spans="1:5" ht="15">
      <c r="A2741" s="371" t="s">
        <v>1101</v>
      </c>
      <c r="B2741" s="368" t="s">
        <v>2217</v>
      </c>
      <c r="C2741" s="368" t="s">
        <v>2876</v>
      </c>
      <c r="D2741" t="s">
        <v>2877</v>
      </c>
      <c r="E2741" s="172">
        <v>-192665.5</v>
      </c>
    </row>
    <row r="2742" spans="1:5" ht="15">
      <c r="A2742" s="371" t="s">
        <v>1101</v>
      </c>
      <c r="B2742" s="368" t="s">
        <v>5214</v>
      </c>
      <c r="C2742" s="368" t="s">
        <v>8845</v>
      </c>
      <c r="D2742" t="s">
        <v>8846</v>
      </c>
      <c r="E2742" s="172">
        <v>0</v>
      </c>
    </row>
    <row r="2743" spans="1:5" ht="15">
      <c r="A2743" s="371" t="s">
        <v>1101</v>
      </c>
      <c r="B2743" s="368" t="s">
        <v>5215</v>
      </c>
      <c r="C2743" s="368" t="s">
        <v>6542</v>
      </c>
      <c r="D2743" t="s">
        <v>6543</v>
      </c>
      <c r="E2743" s="172">
        <v>0</v>
      </c>
    </row>
    <row r="2744" spans="1:5" ht="15">
      <c r="A2744" s="371" t="s">
        <v>1101</v>
      </c>
      <c r="B2744" s="368" t="s">
        <v>5216</v>
      </c>
      <c r="C2744" s="368" t="s">
        <v>8847</v>
      </c>
      <c r="D2744" t="s">
        <v>3427</v>
      </c>
      <c r="E2744" s="172">
        <v>0</v>
      </c>
    </row>
    <row r="2745" spans="1:5" ht="15">
      <c r="A2745" s="371" t="s">
        <v>1101</v>
      </c>
      <c r="B2745" s="368" t="s">
        <v>2218</v>
      </c>
      <c r="C2745" s="368" t="s">
        <v>2878</v>
      </c>
      <c r="D2745" t="s">
        <v>2879</v>
      </c>
      <c r="E2745" s="172">
        <v>-1225255.1299999999</v>
      </c>
    </row>
    <row r="2746" spans="1:5" ht="15">
      <c r="A2746" s="371" t="s">
        <v>1101</v>
      </c>
      <c r="B2746" s="368" t="s">
        <v>2220</v>
      </c>
      <c r="C2746" s="368" t="s">
        <v>2880</v>
      </c>
      <c r="D2746" t="s">
        <v>2881</v>
      </c>
      <c r="E2746" s="172">
        <v>-161565.44</v>
      </c>
    </row>
    <row r="2747" spans="1:5" ht="15">
      <c r="A2747" s="371" t="s">
        <v>1101</v>
      </c>
      <c r="B2747" s="368" t="s">
        <v>2221</v>
      </c>
      <c r="C2747" s="368" t="s">
        <v>2882</v>
      </c>
      <c r="D2747" t="s">
        <v>2883</v>
      </c>
      <c r="E2747" s="172">
        <v>-123369.13</v>
      </c>
    </row>
    <row r="2748" spans="1:5" ht="15">
      <c r="A2748" s="371" t="s">
        <v>1101</v>
      </c>
      <c r="B2748" s="368" t="s">
        <v>2222</v>
      </c>
      <c r="C2748" s="368" t="s">
        <v>2884</v>
      </c>
      <c r="D2748" t="s">
        <v>2885</v>
      </c>
      <c r="E2748" s="172">
        <v>-2463829.9800000004</v>
      </c>
    </row>
    <row r="2749" spans="1:5" ht="15">
      <c r="A2749" s="371" t="s">
        <v>1101</v>
      </c>
      <c r="B2749" s="368" t="s">
        <v>5211</v>
      </c>
      <c r="C2749" s="368" t="s">
        <v>6544</v>
      </c>
      <c r="D2749" t="s">
        <v>6545</v>
      </c>
      <c r="E2749" s="172">
        <v>0</v>
      </c>
    </row>
    <row r="2750" spans="1:5" ht="15">
      <c r="A2750" s="371" t="s">
        <v>1101</v>
      </c>
      <c r="B2750" s="368" t="s">
        <v>2223</v>
      </c>
      <c r="C2750" s="368" t="s">
        <v>2886</v>
      </c>
      <c r="D2750" t="s">
        <v>2887</v>
      </c>
      <c r="E2750" s="172">
        <v>-30400.720000000001</v>
      </c>
    </row>
    <row r="2751" spans="1:5" ht="15">
      <c r="A2751" s="371" t="s">
        <v>1101</v>
      </c>
      <c r="B2751" s="368" t="s">
        <v>2225</v>
      </c>
      <c r="C2751" s="368" t="s">
        <v>2888</v>
      </c>
      <c r="D2751" t="s">
        <v>2889</v>
      </c>
      <c r="E2751" s="172">
        <v>-67904.92</v>
      </c>
    </row>
    <row r="2752" spans="1:5" ht="15">
      <c r="A2752" s="371" t="s">
        <v>1101</v>
      </c>
      <c r="B2752" s="368" t="s">
        <v>2227</v>
      </c>
      <c r="C2752" s="368" t="s">
        <v>2890</v>
      </c>
      <c r="D2752" t="s">
        <v>2891</v>
      </c>
      <c r="E2752" s="172">
        <v>-152268.28999999998</v>
      </c>
    </row>
    <row r="2753" spans="1:5" ht="15">
      <c r="A2753" s="371" t="s">
        <v>1101</v>
      </c>
      <c r="B2753" s="368" t="s">
        <v>2229</v>
      </c>
      <c r="C2753" s="368" t="s">
        <v>2892</v>
      </c>
      <c r="D2753" t="s">
        <v>2893</v>
      </c>
      <c r="E2753" s="172">
        <v>-1324211.08</v>
      </c>
    </row>
    <row r="2754" spans="1:5" ht="15">
      <c r="A2754" s="371" t="s">
        <v>1101</v>
      </c>
      <c r="B2754" s="368" t="s">
        <v>5212</v>
      </c>
      <c r="C2754" s="368" t="s">
        <v>6546</v>
      </c>
      <c r="D2754" t="s">
        <v>6547</v>
      </c>
      <c r="E2754" s="172">
        <v>0</v>
      </c>
    </row>
    <row r="2755" spans="1:5" ht="15">
      <c r="A2755" s="371" t="s">
        <v>1101</v>
      </c>
      <c r="B2755" s="368" t="s">
        <v>5213</v>
      </c>
      <c r="C2755" s="368" t="s">
        <v>6548</v>
      </c>
      <c r="D2755" t="s">
        <v>6549</v>
      </c>
      <c r="E2755" s="172">
        <v>0</v>
      </c>
    </row>
    <row r="2756" spans="1:5" ht="15">
      <c r="A2756" s="371" t="s">
        <v>1101</v>
      </c>
      <c r="B2756" s="368" t="s">
        <v>5217</v>
      </c>
      <c r="C2756" s="368" t="s">
        <v>8848</v>
      </c>
      <c r="D2756" t="s">
        <v>6574</v>
      </c>
      <c r="E2756" s="172">
        <v>0</v>
      </c>
    </row>
    <row r="2757" spans="1:5" ht="15">
      <c r="A2757" s="371" t="s">
        <v>1101</v>
      </c>
      <c r="B2757" s="368" t="s">
        <v>2230</v>
      </c>
      <c r="C2757" s="368" t="s">
        <v>2894</v>
      </c>
      <c r="D2757" t="s">
        <v>2895</v>
      </c>
      <c r="E2757" s="172">
        <v>-89588.36</v>
      </c>
    </row>
    <row r="2758" spans="1:5" ht="15">
      <c r="A2758" s="371" t="s">
        <v>1101</v>
      </c>
      <c r="B2758" s="368" t="s">
        <v>2231</v>
      </c>
      <c r="C2758" s="368" t="s">
        <v>2896</v>
      </c>
      <c r="D2758" t="s">
        <v>2897</v>
      </c>
      <c r="E2758" s="172">
        <v>0</v>
      </c>
    </row>
    <row r="2759" spans="1:5" ht="15">
      <c r="A2759" s="371" t="s">
        <v>1101</v>
      </c>
      <c r="B2759" s="368" t="s">
        <v>2232</v>
      </c>
      <c r="C2759" s="368" t="s">
        <v>2898</v>
      </c>
      <c r="D2759" t="s">
        <v>2899</v>
      </c>
      <c r="E2759" s="172">
        <v>-6454.0400000000081</v>
      </c>
    </row>
    <row r="2760" spans="1:5" ht="15">
      <c r="A2760" s="371" t="s">
        <v>1101</v>
      </c>
      <c r="B2760" s="368" t="s">
        <v>2233</v>
      </c>
      <c r="C2760" s="368" t="s">
        <v>2900</v>
      </c>
      <c r="D2760" t="s">
        <v>2901</v>
      </c>
      <c r="E2760" s="172">
        <v>0</v>
      </c>
    </row>
    <row r="2761" spans="1:5" ht="15">
      <c r="A2761" s="371" t="s">
        <v>1101</v>
      </c>
      <c r="B2761" s="368" t="s">
        <v>2235</v>
      </c>
      <c r="C2761" s="368" t="s">
        <v>2902</v>
      </c>
      <c r="D2761" t="s">
        <v>2903</v>
      </c>
      <c r="E2761" s="172">
        <v>0</v>
      </c>
    </row>
    <row r="2762" spans="1:5" ht="15">
      <c r="A2762" s="371" t="s">
        <v>1101</v>
      </c>
      <c r="B2762" s="368" t="s">
        <v>2237</v>
      </c>
      <c r="C2762" s="368" t="s">
        <v>6644</v>
      </c>
      <c r="D2762" t="s">
        <v>2904</v>
      </c>
      <c r="E2762" s="172">
        <v>0</v>
      </c>
    </row>
    <row r="2763" spans="1:5" ht="15">
      <c r="A2763" s="369" t="s">
        <v>1101</v>
      </c>
      <c r="B2763" s="368" t="s">
        <v>2239</v>
      </c>
      <c r="C2763" s="368" t="s">
        <v>2905</v>
      </c>
      <c r="D2763" t="s">
        <v>2906</v>
      </c>
      <c r="E2763" s="172">
        <v>-512246.92</v>
      </c>
    </row>
    <row r="2764" spans="1:5" ht="15">
      <c r="A2764" s="371" t="s">
        <v>1139</v>
      </c>
      <c r="B2764" s="368" t="s">
        <v>8849</v>
      </c>
      <c r="C2764" s="368" t="s">
        <v>8850</v>
      </c>
      <c r="D2764" t="s">
        <v>8851</v>
      </c>
      <c r="E2764" s="172">
        <v>0</v>
      </c>
    </row>
    <row r="2765" spans="1:5" ht="15">
      <c r="A2765" s="369" t="s">
        <v>1139</v>
      </c>
      <c r="B2765" s="368" t="s">
        <v>2389</v>
      </c>
      <c r="C2765" s="368" t="s">
        <v>3272</v>
      </c>
      <c r="D2765" t="s">
        <v>3273</v>
      </c>
      <c r="E2765" s="172">
        <v>-24753083.200000003</v>
      </c>
    </row>
    <row r="2766" spans="1:5" ht="15">
      <c r="A2766" s="371" t="s">
        <v>1140</v>
      </c>
      <c r="B2766" s="368" t="s">
        <v>8852</v>
      </c>
      <c r="C2766" s="368" t="s">
        <v>8853</v>
      </c>
      <c r="D2766" t="s">
        <v>8854</v>
      </c>
      <c r="E2766" s="172">
        <v>0</v>
      </c>
    </row>
    <row r="2767" spans="1:5" ht="15">
      <c r="A2767" s="371" t="s">
        <v>1140</v>
      </c>
      <c r="B2767" s="368" t="s">
        <v>5202</v>
      </c>
      <c r="C2767" s="368" t="s">
        <v>5204</v>
      </c>
      <c r="D2767" t="s">
        <v>5205</v>
      </c>
      <c r="E2767" s="172">
        <v>-351227.32</v>
      </c>
    </row>
    <row r="2768" spans="1:5" ht="15">
      <c r="A2768" s="371" t="s">
        <v>1140</v>
      </c>
      <c r="B2768" s="368" t="s">
        <v>5206</v>
      </c>
      <c r="C2768" s="368" t="s">
        <v>5208</v>
      </c>
      <c r="D2768" t="s">
        <v>5209</v>
      </c>
      <c r="E2768" s="172">
        <v>-1031455.21</v>
      </c>
    </row>
    <row r="2769" spans="1:5" ht="15">
      <c r="A2769" s="369" t="s">
        <v>1140</v>
      </c>
      <c r="B2769" s="368" t="s">
        <v>2391</v>
      </c>
      <c r="C2769" s="368" t="s">
        <v>3274</v>
      </c>
      <c r="D2769" t="s">
        <v>3275</v>
      </c>
      <c r="E2769" s="172">
        <v>-60086.5</v>
      </c>
    </row>
    <row r="2770" spans="1:5" ht="15">
      <c r="A2770" s="371" t="s">
        <v>8855</v>
      </c>
      <c r="B2770" s="368" t="s">
        <v>5202</v>
      </c>
      <c r="C2770" s="368" t="s">
        <v>5204</v>
      </c>
      <c r="D2770" t="s">
        <v>5205</v>
      </c>
      <c r="E2770" s="172">
        <v>0</v>
      </c>
    </row>
    <row r="2771" spans="1:5" ht="15">
      <c r="A2771" s="369" t="s">
        <v>8855</v>
      </c>
      <c r="B2771" s="368" t="s">
        <v>5206</v>
      </c>
      <c r="C2771" s="368" t="s">
        <v>5208</v>
      </c>
      <c r="D2771" t="s">
        <v>5209</v>
      </c>
      <c r="E2771" s="172">
        <v>0</v>
      </c>
    </row>
    <row r="2772" spans="1:5" ht="15">
      <c r="A2772" s="371" t="s">
        <v>8856</v>
      </c>
      <c r="B2772" s="368" t="s">
        <v>209</v>
      </c>
      <c r="C2772" s="368" t="s">
        <v>8857</v>
      </c>
      <c r="D2772" t="s">
        <v>8858</v>
      </c>
      <c r="E2772" s="172">
        <v>0</v>
      </c>
    </row>
    <row r="2773" spans="1:5" ht="15">
      <c r="A2773" s="371" t="s">
        <v>8856</v>
      </c>
      <c r="B2773" s="368" t="s">
        <v>209</v>
      </c>
      <c r="C2773" s="368" t="s">
        <v>8859</v>
      </c>
      <c r="D2773" t="s">
        <v>8860</v>
      </c>
      <c r="E2773" s="172">
        <v>0</v>
      </c>
    </row>
    <row r="2774" spans="1:5" ht="15">
      <c r="A2774" s="371" t="s">
        <v>8856</v>
      </c>
      <c r="B2774" s="368" t="s">
        <v>209</v>
      </c>
      <c r="C2774" s="368" t="s">
        <v>8861</v>
      </c>
      <c r="D2774" t="s">
        <v>8862</v>
      </c>
      <c r="E2774" s="172">
        <v>0</v>
      </c>
    </row>
    <row r="2775" spans="1:5" ht="15">
      <c r="A2775" s="371" t="s">
        <v>8856</v>
      </c>
      <c r="B2775" s="368" t="s">
        <v>209</v>
      </c>
      <c r="C2775" s="368" t="s">
        <v>8863</v>
      </c>
      <c r="D2775" t="s">
        <v>8864</v>
      </c>
      <c r="E2775" s="172">
        <v>0</v>
      </c>
    </row>
    <row r="2776" spans="1:5" ht="15">
      <c r="A2776" s="371" t="s">
        <v>8856</v>
      </c>
      <c r="B2776" s="368" t="s">
        <v>209</v>
      </c>
      <c r="C2776" s="368" t="s">
        <v>8865</v>
      </c>
      <c r="D2776" t="s">
        <v>8866</v>
      </c>
      <c r="E2776" s="172">
        <v>0</v>
      </c>
    </row>
    <row r="2777" spans="1:5" ht="15">
      <c r="A2777" s="371" t="s">
        <v>8856</v>
      </c>
      <c r="B2777" s="368" t="s">
        <v>209</v>
      </c>
      <c r="C2777" s="368" t="s">
        <v>8867</v>
      </c>
      <c r="D2777" t="s">
        <v>8868</v>
      </c>
      <c r="E2777" s="172">
        <v>0</v>
      </c>
    </row>
    <row r="2778" spans="1:5" ht="15">
      <c r="A2778" s="371" t="s">
        <v>8856</v>
      </c>
      <c r="B2778" s="368" t="s">
        <v>209</v>
      </c>
      <c r="C2778" s="368" t="s">
        <v>8869</v>
      </c>
      <c r="D2778" t="s">
        <v>8870</v>
      </c>
      <c r="E2778" s="172">
        <v>0</v>
      </c>
    </row>
    <row r="2779" spans="1:5" ht="15">
      <c r="A2779" s="371" t="s">
        <v>8856</v>
      </c>
      <c r="B2779" s="368" t="s">
        <v>209</v>
      </c>
      <c r="C2779" s="368" t="s">
        <v>8871</v>
      </c>
      <c r="D2779" t="s">
        <v>8872</v>
      </c>
      <c r="E2779" s="172">
        <v>0</v>
      </c>
    </row>
    <row r="2780" spans="1:5" ht="15">
      <c r="A2780" s="371" t="s">
        <v>8856</v>
      </c>
      <c r="B2780" s="368" t="s">
        <v>209</v>
      </c>
      <c r="C2780" s="368" t="s">
        <v>8873</v>
      </c>
      <c r="D2780" t="s">
        <v>8872</v>
      </c>
      <c r="E2780" s="172">
        <v>0</v>
      </c>
    </row>
    <row r="2781" spans="1:5" ht="15">
      <c r="A2781" s="369" t="s">
        <v>8856</v>
      </c>
      <c r="B2781" s="368" t="s">
        <v>209</v>
      </c>
      <c r="C2781" s="368" t="s">
        <v>8874</v>
      </c>
      <c r="D2781" t="s">
        <v>8875</v>
      </c>
      <c r="E2781" s="172">
        <v>0</v>
      </c>
    </row>
    <row r="2782" spans="1:5" ht="15">
      <c r="A2782" s="371" t="s">
        <v>1141</v>
      </c>
      <c r="B2782" s="368" t="s">
        <v>8876</v>
      </c>
      <c r="C2782" s="368" t="s">
        <v>8878</v>
      </c>
      <c r="D2782" t="s">
        <v>8879</v>
      </c>
      <c r="E2782" s="172">
        <v>572327.66</v>
      </c>
    </row>
    <row r="2783" spans="1:5" ht="15">
      <c r="A2783" s="371" t="s">
        <v>1141</v>
      </c>
      <c r="B2783" s="368" t="s">
        <v>2352</v>
      </c>
      <c r="C2783" s="368" t="s">
        <v>3211</v>
      </c>
      <c r="D2783" t="s">
        <v>3212</v>
      </c>
      <c r="E2783" s="172">
        <v>335205506.61000001</v>
      </c>
    </row>
    <row r="2784" spans="1:5" ht="15">
      <c r="A2784" s="371" t="s">
        <v>1141</v>
      </c>
      <c r="B2784" s="368" t="s">
        <v>2354</v>
      </c>
      <c r="C2784" s="368" t="s">
        <v>3213</v>
      </c>
      <c r="D2784" t="s">
        <v>3214</v>
      </c>
      <c r="E2784" s="172">
        <v>-29991664.469999999</v>
      </c>
    </row>
    <row r="2785" spans="1:5" ht="15">
      <c r="A2785" s="371" t="s">
        <v>1141</v>
      </c>
      <c r="B2785" s="368" t="s">
        <v>5051</v>
      </c>
      <c r="C2785" s="368" t="s">
        <v>5049</v>
      </c>
      <c r="D2785" t="s">
        <v>5050</v>
      </c>
      <c r="E2785" s="172">
        <v>0</v>
      </c>
    </row>
    <row r="2786" spans="1:5" ht="15">
      <c r="A2786" s="369" t="s">
        <v>1141</v>
      </c>
      <c r="B2786" s="368" t="s">
        <v>8880</v>
      </c>
      <c r="C2786" s="368" t="s">
        <v>8882</v>
      </c>
      <c r="D2786" t="s">
        <v>8883</v>
      </c>
      <c r="E2786" s="172">
        <v>-335205506.58999997</v>
      </c>
    </row>
    <row r="2787" spans="1:5" ht="15">
      <c r="A2787" s="371" t="s">
        <v>5052</v>
      </c>
      <c r="B2787" s="368" t="s">
        <v>5055</v>
      </c>
      <c r="C2787" s="368" t="s">
        <v>5053</v>
      </c>
      <c r="D2787" t="s">
        <v>5054</v>
      </c>
      <c r="E2787" s="172">
        <v>0</v>
      </c>
    </row>
    <row r="2788" spans="1:5" ht="15">
      <c r="A2788" s="371" t="s">
        <v>5052</v>
      </c>
      <c r="B2788" s="368" t="s">
        <v>5057</v>
      </c>
      <c r="C2788" s="368" t="s">
        <v>5056</v>
      </c>
      <c r="D2788" t="s">
        <v>5054</v>
      </c>
      <c r="E2788" s="172">
        <v>0</v>
      </c>
    </row>
    <row r="2789" spans="1:5" ht="15">
      <c r="A2789" s="371" t="s">
        <v>5052</v>
      </c>
      <c r="B2789" s="368" t="s">
        <v>5060</v>
      </c>
      <c r="C2789" s="368" t="s">
        <v>5058</v>
      </c>
      <c r="D2789" t="s">
        <v>5059</v>
      </c>
      <c r="E2789" s="172">
        <v>0</v>
      </c>
    </row>
    <row r="2790" spans="1:5" ht="15">
      <c r="A2790" s="371" t="s">
        <v>5052</v>
      </c>
      <c r="B2790" s="368" t="s">
        <v>5062</v>
      </c>
      <c r="C2790" s="368" t="s">
        <v>5061</v>
      </c>
      <c r="D2790" t="s">
        <v>5059</v>
      </c>
      <c r="E2790" s="172">
        <v>0</v>
      </c>
    </row>
    <row r="2791" spans="1:5" ht="15">
      <c r="A2791" s="371" t="s">
        <v>5052</v>
      </c>
      <c r="B2791" s="368" t="s">
        <v>5065</v>
      </c>
      <c r="C2791" s="368" t="s">
        <v>5063</v>
      </c>
      <c r="D2791" t="s">
        <v>5064</v>
      </c>
      <c r="E2791" s="172">
        <v>0</v>
      </c>
    </row>
    <row r="2792" spans="1:5" ht="15">
      <c r="A2792" s="369" t="s">
        <v>5052</v>
      </c>
      <c r="B2792" s="368" t="s">
        <v>2378</v>
      </c>
      <c r="C2792" s="368" t="s">
        <v>3244</v>
      </c>
      <c r="D2792" t="s">
        <v>3245</v>
      </c>
      <c r="E2792" s="172">
        <v>0</v>
      </c>
    </row>
    <row r="2793" spans="1:5" ht="15">
      <c r="A2793" s="371" t="s">
        <v>1142</v>
      </c>
      <c r="B2793" s="368" t="s">
        <v>2356</v>
      </c>
      <c r="C2793" s="368" t="s">
        <v>3215</v>
      </c>
      <c r="D2793" t="s">
        <v>3216</v>
      </c>
      <c r="E2793" s="172">
        <v>505290949.30000001</v>
      </c>
    </row>
    <row r="2794" spans="1:5" ht="15">
      <c r="A2794" s="371" t="s">
        <v>1142</v>
      </c>
      <c r="B2794" s="368" t="s">
        <v>2358</v>
      </c>
      <c r="C2794" s="368" t="s">
        <v>3215</v>
      </c>
      <c r="D2794" t="s">
        <v>3216</v>
      </c>
      <c r="E2794" s="172">
        <v>-505290949.30000001</v>
      </c>
    </row>
    <row r="2795" spans="1:5" ht="15">
      <c r="A2795" s="369" t="s">
        <v>1142</v>
      </c>
      <c r="B2795" s="368" t="s">
        <v>2360</v>
      </c>
      <c r="C2795" s="368" t="s">
        <v>3217</v>
      </c>
      <c r="D2795" t="s">
        <v>3218</v>
      </c>
      <c r="E2795" s="172">
        <v>-276749101.01999998</v>
      </c>
    </row>
    <row r="2796" spans="1:5" ht="15">
      <c r="A2796" s="371" t="s">
        <v>1143</v>
      </c>
      <c r="B2796" s="368" t="s">
        <v>1200</v>
      </c>
      <c r="C2796" s="368" t="s">
        <v>3219</v>
      </c>
      <c r="D2796" t="s">
        <v>3220</v>
      </c>
      <c r="E2796" s="172">
        <v>44313784.340000004</v>
      </c>
    </row>
    <row r="2797" spans="1:5" ht="15">
      <c r="A2797" s="371" t="s">
        <v>1143</v>
      </c>
      <c r="B2797" s="368" t="s">
        <v>4763</v>
      </c>
      <c r="C2797" s="368" t="s">
        <v>4805</v>
      </c>
      <c r="D2797" t="s">
        <v>4806</v>
      </c>
      <c r="E2797" s="172">
        <v>-3708423.78</v>
      </c>
    </row>
    <row r="2798" spans="1:5" ht="15">
      <c r="A2798" s="371" t="s">
        <v>1143</v>
      </c>
      <c r="B2798" s="368" t="s">
        <v>4765</v>
      </c>
      <c r="C2798" s="368" t="s">
        <v>4807</v>
      </c>
      <c r="D2798" t="s">
        <v>4808</v>
      </c>
      <c r="E2798" s="172">
        <v>3708423.78</v>
      </c>
    </row>
    <row r="2799" spans="1:5" ht="15">
      <c r="A2799" s="371" t="s">
        <v>1143</v>
      </c>
      <c r="B2799" s="368" t="s">
        <v>5068</v>
      </c>
      <c r="C2799" s="368" t="s">
        <v>5066</v>
      </c>
      <c r="D2799" t="s">
        <v>5067</v>
      </c>
      <c r="E2799" s="172">
        <v>0</v>
      </c>
    </row>
    <row r="2800" spans="1:5" ht="15">
      <c r="A2800" s="371" t="s">
        <v>1143</v>
      </c>
      <c r="B2800" s="368" t="s">
        <v>5071</v>
      </c>
      <c r="C2800" s="368" t="s">
        <v>5069</v>
      </c>
      <c r="D2800" t="s">
        <v>5070</v>
      </c>
      <c r="E2800" s="172">
        <v>0</v>
      </c>
    </row>
    <row r="2801" spans="1:5" ht="15">
      <c r="A2801" s="371" t="s">
        <v>1143</v>
      </c>
      <c r="B2801" s="368" t="s">
        <v>5074</v>
      </c>
      <c r="C2801" s="368" t="s">
        <v>5072</v>
      </c>
      <c r="D2801" t="s">
        <v>5073</v>
      </c>
      <c r="E2801" s="172">
        <v>0</v>
      </c>
    </row>
    <row r="2802" spans="1:5" ht="15">
      <c r="A2802" s="371" t="s">
        <v>1143</v>
      </c>
      <c r="B2802" s="368" t="s">
        <v>2363</v>
      </c>
      <c r="C2802" s="368" t="s">
        <v>3221</v>
      </c>
      <c r="D2802" t="s">
        <v>3222</v>
      </c>
      <c r="E2802" s="172">
        <v>-44313784.340000004</v>
      </c>
    </row>
    <row r="2803" spans="1:5" ht="15">
      <c r="A2803" s="371" t="s">
        <v>1143</v>
      </c>
      <c r="B2803" s="368" t="s">
        <v>5077</v>
      </c>
      <c r="C2803" s="368" t="s">
        <v>5075</v>
      </c>
      <c r="D2803" t="s">
        <v>5076</v>
      </c>
      <c r="E2803" s="172">
        <v>0</v>
      </c>
    </row>
    <row r="2804" spans="1:5" ht="15">
      <c r="A2804" s="371" t="s">
        <v>1143</v>
      </c>
      <c r="B2804" s="368" t="s">
        <v>4767</v>
      </c>
      <c r="C2804" s="368" t="s">
        <v>4809</v>
      </c>
      <c r="D2804" t="s">
        <v>4810</v>
      </c>
      <c r="E2804" s="172">
        <v>436588629.85000002</v>
      </c>
    </row>
    <row r="2805" spans="1:5" ht="15">
      <c r="A2805" s="371" t="s">
        <v>1143</v>
      </c>
      <c r="B2805" s="368" t="s">
        <v>4769</v>
      </c>
      <c r="C2805" s="368" t="s">
        <v>4811</v>
      </c>
      <c r="D2805" t="s">
        <v>4812</v>
      </c>
      <c r="E2805" s="172">
        <v>-436588629.85000002</v>
      </c>
    </row>
    <row r="2806" spans="1:5" ht="15">
      <c r="A2806" s="369" t="s">
        <v>1143</v>
      </c>
      <c r="B2806" s="368" t="s">
        <v>2657</v>
      </c>
      <c r="C2806" s="368" t="s">
        <v>2828</v>
      </c>
      <c r="D2806" t="s">
        <v>2829</v>
      </c>
      <c r="E2806" s="172">
        <v>0</v>
      </c>
    </row>
    <row r="2807" spans="1:5" ht="15">
      <c r="A2807" s="371" t="s">
        <v>1144</v>
      </c>
      <c r="B2807" s="368" t="s">
        <v>5080</v>
      </c>
      <c r="C2807" s="368" t="s">
        <v>5078</v>
      </c>
      <c r="D2807" t="s">
        <v>5079</v>
      </c>
      <c r="E2807" s="172">
        <v>0</v>
      </c>
    </row>
    <row r="2808" spans="1:5" ht="15">
      <c r="A2808" s="371" t="s">
        <v>1144</v>
      </c>
      <c r="B2808" s="368" t="s">
        <v>5083</v>
      </c>
      <c r="C2808" s="368" t="s">
        <v>5081</v>
      </c>
      <c r="D2808" t="s">
        <v>5082</v>
      </c>
      <c r="E2808" s="172">
        <v>0</v>
      </c>
    </row>
    <row r="2809" spans="1:5" ht="15">
      <c r="A2809" s="371" t="s">
        <v>1144</v>
      </c>
      <c r="B2809" s="368" t="s">
        <v>8884</v>
      </c>
      <c r="C2809" s="368" t="s">
        <v>8885</v>
      </c>
      <c r="D2809" t="s">
        <v>8886</v>
      </c>
      <c r="E2809" s="172">
        <v>0</v>
      </c>
    </row>
    <row r="2810" spans="1:5" ht="15">
      <c r="A2810" s="371" t="s">
        <v>1144</v>
      </c>
      <c r="B2810" s="368" t="s">
        <v>8887</v>
      </c>
      <c r="C2810" s="368" t="s">
        <v>8889</v>
      </c>
      <c r="D2810" t="s">
        <v>8890</v>
      </c>
      <c r="E2810" s="172">
        <v>-557322.05000000005</v>
      </c>
    </row>
    <row r="2811" spans="1:5" ht="15">
      <c r="A2811" s="371" t="s">
        <v>1144</v>
      </c>
      <c r="B2811" s="368" t="s">
        <v>4771</v>
      </c>
      <c r="C2811" s="368" t="s">
        <v>4813</v>
      </c>
      <c r="D2811" t="s">
        <v>4814</v>
      </c>
      <c r="E2811" s="172">
        <v>-68558.67</v>
      </c>
    </row>
    <row r="2812" spans="1:5" ht="15">
      <c r="A2812" s="371" t="s">
        <v>1144</v>
      </c>
      <c r="B2812" s="368" t="s">
        <v>8891</v>
      </c>
      <c r="C2812" s="368" t="s">
        <v>8892</v>
      </c>
      <c r="D2812" t="s">
        <v>8893</v>
      </c>
      <c r="E2812" s="172">
        <v>0</v>
      </c>
    </row>
    <row r="2813" spans="1:5" ht="15">
      <c r="A2813" s="371" t="s">
        <v>1144</v>
      </c>
      <c r="B2813" s="368" t="s">
        <v>4773</v>
      </c>
      <c r="C2813" s="368" t="s">
        <v>4815</v>
      </c>
      <c r="D2813" t="s">
        <v>4816</v>
      </c>
      <c r="E2813" s="172">
        <v>-129990.99</v>
      </c>
    </row>
    <row r="2814" spans="1:5" ht="15">
      <c r="A2814" s="371" t="s">
        <v>1144</v>
      </c>
      <c r="B2814" s="368" t="s">
        <v>8894</v>
      </c>
      <c r="C2814" s="368" t="s">
        <v>8896</v>
      </c>
      <c r="D2814" t="s">
        <v>8897</v>
      </c>
      <c r="E2814" s="172">
        <v>-120288.32000000001</v>
      </c>
    </row>
    <row r="2815" spans="1:5" ht="15">
      <c r="A2815" s="371" t="s">
        <v>1144</v>
      </c>
      <c r="B2815" s="368" t="s">
        <v>8898</v>
      </c>
      <c r="C2815" s="368" t="s">
        <v>8899</v>
      </c>
      <c r="D2815" t="s">
        <v>5135</v>
      </c>
      <c r="E2815" s="172">
        <v>0</v>
      </c>
    </row>
    <row r="2816" spans="1:5" ht="15">
      <c r="A2816" s="371" t="s">
        <v>1144</v>
      </c>
      <c r="B2816" s="368" t="s">
        <v>4774</v>
      </c>
      <c r="C2816" s="368" t="s">
        <v>4817</v>
      </c>
      <c r="D2816" t="s">
        <v>4818</v>
      </c>
      <c r="E2816" s="172">
        <v>-509935.24</v>
      </c>
    </row>
    <row r="2817" spans="1:5" ht="15">
      <c r="A2817" s="371" t="s">
        <v>1144</v>
      </c>
      <c r="B2817" s="368" t="s">
        <v>8900</v>
      </c>
      <c r="C2817" s="368" t="s">
        <v>8901</v>
      </c>
      <c r="D2817" t="s">
        <v>8902</v>
      </c>
      <c r="E2817" s="172">
        <v>0</v>
      </c>
    </row>
    <row r="2818" spans="1:5" ht="15">
      <c r="A2818" s="371" t="s">
        <v>1144</v>
      </c>
      <c r="B2818" s="368" t="s">
        <v>5086</v>
      </c>
      <c r="C2818" s="368" t="s">
        <v>5084</v>
      </c>
      <c r="D2818" t="s">
        <v>5085</v>
      </c>
      <c r="E2818" s="172">
        <v>0</v>
      </c>
    </row>
    <row r="2819" spans="1:5" ht="15">
      <c r="A2819" s="371" t="s">
        <v>1144</v>
      </c>
      <c r="B2819" s="368" t="s">
        <v>5088</v>
      </c>
      <c r="C2819" s="368" t="s">
        <v>5087</v>
      </c>
      <c r="D2819" t="s">
        <v>5085</v>
      </c>
      <c r="E2819" s="172">
        <v>0</v>
      </c>
    </row>
    <row r="2820" spans="1:5" ht="15">
      <c r="A2820" s="371" t="s">
        <v>1144</v>
      </c>
      <c r="B2820" s="368" t="s">
        <v>5091</v>
      </c>
      <c r="C2820" s="368" t="s">
        <v>5089</v>
      </c>
      <c r="D2820" t="s">
        <v>5090</v>
      </c>
      <c r="E2820" s="172">
        <v>0</v>
      </c>
    </row>
    <row r="2821" spans="1:5" ht="15">
      <c r="A2821" s="371" t="s">
        <v>1144</v>
      </c>
      <c r="B2821" s="368" t="s">
        <v>5094</v>
      </c>
      <c r="C2821" s="368" t="s">
        <v>5092</v>
      </c>
      <c r="D2821" t="s">
        <v>5093</v>
      </c>
      <c r="E2821" s="172">
        <v>0</v>
      </c>
    </row>
    <row r="2822" spans="1:5" ht="15">
      <c r="A2822" s="371" t="s">
        <v>1144</v>
      </c>
      <c r="B2822" s="368" t="s">
        <v>5097</v>
      </c>
      <c r="C2822" s="368" t="s">
        <v>5095</v>
      </c>
      <c r="D2822" t="s">
        <v>5096</v>
      </c>
      <c r="E2822" s="172">
        <v>0</v>
      </c>
    </row>
    <row r="2823" spans="1:5" ht="15">
      <c r="A2823" s="371" t="s">
        <v>1144</v>
      </c>
      <c r="B2823" s="368" t="s">
        <v>5100</v>
      </c>
      <c r="C2823" s="368" t="s">
        <v>5098</v>
      </c>
      <c r="D2823" t="s">
        <v>5099</v>
      </c>
      <c r="E2823" s="172">
        <v>0</v>
      </c>
    </row>
    <row r="2824" spans="1:5" ht="15">
      <c r="A2824" s="371" t="s">
        <v>1144</v>
      </c>
      <c r="B2824" s="368" t="s">
        <v>4776</v>
      </c>
      <c r="C2824" s="368" t="s">
        <v>4819</v>
      </c>
      <c r="D2824" t="s">
        <v>4820</v>
      </c>
      <c r="E2824" s="172">
        <v>0</v>
      </c>
    </row>
    <row r="2825" spans="1:5" ht="15">
      <c r="A2825" s="371" t="s">
        <v>1144</v>
      </c>
      <c r="B2825" s="368" t="s">
        <v>5103</v>
      </c>
      <c r="C2825" s="368" t="s">
        <v>5101</v>
      </c>
      <c r="D2825" t="s">
        <v>5102</v>
      </c>
      <c r="E2825" s="172">
        <v>0</v>
      </c>
    </row>
    <row r="2826" spans="1:5" ht="15">
      <c r="A2826" s="371" t="s">
        <v>1144</v>
      </c>
      <c r="B2826" s="368" t="s">
        <v>5106</v>
      </c>
      <c r="C2826" s="368" t="s">
        <v>5104</v>
      </c>
      <c r="D2826" t="s">
        <v>5105</v>
      </c>
      <c r="E2826" s="172">
        <v>0</v>
      </c>
    </row>
    <row r="2827" spans="1:5" ht="15">
      <c r="A2827" s="371" t="s">
        <v>1144</v>
      </c>
      <c r="B2827" s="368" t="s">
        <v>5109</v>
      </c>
      <c r="C2827" s="368" t="s">
        <v>5107</v>
      </c>
      <c r="D2827" t="s">
        <v>5108</v>
      </c>
      <c r="E2827" s="172">
        <v>0</v>
      </c>
    </row>
    <row r="2828" spans="1:5" ht="15">
      <c r="A2828" s="371" t="s">
        <v>1144</v>
      </c>
      <c r="B2828" s="368" t="s">
        <v>5112</v>
      </c>
      <c r="C2828" s="368" t="s">
        <v>5110</v>
      </c>
      <c r="D2828" t="s">
        <v>5111</v>
      </c>
      <c r="E2828" s="172">
        <v>0</v>
      </c>
    </row>
    <row r="2829" spans="1:5" ht="15">
      <c r="A2829" s="371" t="s">
        <v>1144</v>
      </c>
      <c r="B2829" s="368" t="s">
        <v>5115</v>
      </c>
      <c r="C2829" s="368" t="s">
        <v>5113</v>
      </c>
      <c r="D2829" t="s">
        <v>5114</v>
      </c>
      <c r="E2829" s="172">
        <v>0</v>
      </c>
    </row>
    <row r="2830" spans="1:5" ht="15">
      <c r="A2830" s="371" t="s">
        <v>1144</v>
      </c>
      <c r="B2830" s="368" t="s">
        <v>5118</v>
      </c>
      <c r="C2830" s="368" t="s">
        <v>5116</v>
      </c>
      <c r="D2830" t="s">
        <v>5117</v>
      </c>
      <c r="E2830" s="172">
        <v>0</v>
      </c>
    </row>
    <row r="2831" spans="1:5" ht="15">
      <c r="A2831" s="371" t="s">
        <v>1144</v>
      </c>
      <c r="B2831" s="368" t="s">
        <v>5121</v>
      </c>
      <c r="C2831" s="368" t="s">
        <v>5119</v>
      </c>
      <c r="D2831" t="s">
        <v>5120</v>
      </c>
      <c r="E2831" s="172">
        <v>0</v>
      </c>
    </row>
    <row r="2832" spans="1:5" ht="15">
      <c r="A2832" s="371" t="s">
        <v>1144</v>
      </c>
      <c r="B2832" s="368" t="s">
        <v>2365</v>
      </c>
      <c r="C2832" s="368" t="s">
        <v>3223</v>
      </c>
      <c r="D2832" t="s">
        <v>3224</v>
      </c>
      <c r="E2832" s="172">
        <v>-19485661.800000001</v>
      </c>
    </row>
    <row r="2833" spans="1:5" ht="15">
      <c r="A2833" s="371" t="s">
        <v>1144</v>
      </c>
      <c r="B2833" s="368" t="s">
        <v>5124</v>
      </c>
      <c r="C2833" s="368" t="s">
        <v>5122</v>
      </c>
      <c r="D2833" t="s">
        <v>5123</v>
      </c>
      <c r="E2833" s="172">
        <v>0</v>
      </c>
    </row>
    <row r="2834" spans="1:5" ht="15">
      <c r="A2834" s="371" t="s">
        <v>1144</v>
      </c>
      <c r="B2834" s="368" t="s">
        <v>2367</v>
      </c>
      <c r="C2834" s="368" t="s">
        <v>3225</v>
      </c>
      <c r="D2834" t="s">
        <v>3226</v>
      </c>
      <c r="E2834" s="172">
        <v>-32416108.370000001</v>
      </c>
    </row>
    <row r="2835" spans="1:5" ht="15">
      <c r="A2835" s="371" t="s">
        <v>1144</v>
      </c>
      <c r="B2835" s="368" t="s">
        <v>5127</v>
      </c>
      <c r="C2835" s="368" t="s">
        <v>5125</v>
      </c>
      <c r="D2835" t="s">
        <v>5126</v>
      </c>
      <c r="E2835" s="172">
        <v>0</v>
      </c>
    </row>
    <row r="2836" spans="1:5" ht="15">
      <c r="A2836" s="371" t="s">
        <v>1144</v>
      </c>
      <c r="B2836" s="368" t="s">
        <v>5130</v>
      </c>
      <c r="C2836" s="368" t="s">
        <v>5128</v>
      </c>
      <c r="D2836" t="s">
        <v>5129</v>
      </c>
      <c r="E2836" s="172">
        <v>0</v>
      </c>
    </row>
    <row r="2837" spans="1:5" ht="15">
      <c r="A2837" s="371" t="s">
        <v>1144</v>
      </c>
      <c r="B2837" s="368" t="s">
        <v>5133</v>
      </c>
      <c r="C2837" s="368" t="s">
        <v>5131</v>
      </c>
      <c r="D2837" t="s">
        <v>5132</v>
      </c>
      <c r="E2837" s="172">
        <v>0</v>
      </c>
    </row>
    <row r="2838" spans="1:5" ht="15">
      <c r="A2838" s="371" t="s">
        <v>1144</v>
      </c>
      <c r="B2838" s="368" t="s">
        <v>5136</v>
      </c>
      <c r="C2838" s="368" t="s">
        <v>5134</v>
      </c>
      <c r="D2838" t="s">
        <v>5135</v>
      </c>
      <c r="E2838" s="172">
        <v>0</v>
      </c>
    </row>
    <row r="2839" spans="1:5" ht="15">
      <c r="A2839" s="371" t="s">
        <v>1144</v>
      </c>
      <c r="B2839" s="368" t="s">
        <v>5139</v>
      </c>
      <c r="C2839" s="368" t="s">
        <v>5137</v>
      </c>
      <c r="D2839" t="s">
        <v>5138</v>
      </c>
      <c r="E2839" s="172">
        <v>0</v>
      </c>
    </row>
    <row r="2840" spans="1:5" ht="15">
      <c r="A2840" s="371" t="s">
        <v>1144</v>
      </c>
      <c r="B2840" s="368" t="s">
        <v>5142</v>
      </c>
      <c r="C2840" s="368" t="s">
        <v>5140</v>
      </c>
      <c r="D2840" t="s">
        <v>5141</v>
      </c>
      <c r="E2840" s="172">
        <v>0</v>
      </c>
    </row>
    <row r="2841" spans="1:5" ht="15">
      <c r="A2841" s="371" t="s">
        <v>1144</v>
      </c>
      <c r="B2841" s="368" t="s">
        <v>5145</v>
      </c>
      <c r="C2841" s="368" t="s">
        <v>5143</v>
      </c>
      <c r="D2841" t="s">
        <v>5144</v>
      </c>
      <c r="E2841" s="172">
        <v>0</v>
      </c>
    </row>
    <row r="2842" spans="1:5" ht="15">
      <c r="A2842" s="371" t="s">
        <v>1144</v>
      </c>
      <c r="B2842" s="368" t="s">
        <v>4977</v>
      </c>
      <c r="C2842" s="368" t="s">
        <v>4975</v>
      </c>
      <c r="D2842" t="s">
        <v>4976</v>
      </c>
      <c r="E2842" s="172">
        <v>0</v>
      </c>
    </row>
    <row r="2843" spans="1:5" ht="15">
      <c r="A2843" s="371" t="s">
        <v>1144</v>
      </c>
      <c r="B2843" s="368" t="s">
        <v>5148</v>
      </c>
      <c r="C2843" s="368" t="s">
        <v>5146</v>
      </c>
      <c r="D2843" t="s">
        <v>5147</v>
      </c>
      <c r="E2843" s="172">
        <v>0</v>
      </c>
    </row>
    <row r="2844" spans="1:5" ht="15">
      <c r="A2844" s="371" t="s">
        <v>1144</v>
      </c>
      <c r="B2844" s="368" t="s">
        <v>5151</v>
      </c>
      <c r="C2844" s="368" t="s">
        <v>5149</v>
      </c>
      <c r="D2844" t="s">
        <v>5150</v>
      </c>
      <c r="E2844" s="172">
        <v>0</v>
      </c>
    </row>
    <row r="2845" spans="1:5" ht="15">
      <c r="A2845" s="371" t="s">
        <v>1144</v>
      </c>
      <c r="B2845" s="368" t="s">
        <v>5154</v>
      </c>
      <c r="C2845" s="368" t="s">
        <v>5152</v>
      </c>
      <c r="D2845" t="s">
        <v>5153</v>
      </c>
      <c r="E2845" s="172">
        <v>0</v>
      </c>
    </row>
    <row r="2846" spans="1:5" ht="15">
      <c r="A2846" s="371" t="s">
        <v>1144</v>
      </c>
      <c r="B2846" s="368" t="s">
        <v>5157</v>
      </c>
      <c r="C2846" s="368" t="s">
        <v>5155</v>
      </c>
      <c r="D2846" t="s">
        <v>5156</v>
      </c>
      <c r="E2846" s="172">
        <v>0</v>
      </c>
    </row>
    <row r="2847" spans="1:5" ht="15">
      <c r="A2847" s="371" t="s">
        <v>1144</v>
      </c>
      <c r="B2847" s="368" t="s">
        <v>5160</v>
      </c>
      <c r="C2847" s="368" t="s">
        <v>5158</v>
      </c>
      <c r="D2847" t="s">
        <v>5159</v>
      </c>
      <c r="E2847" s="172">
        <v>0</v>
      </c>
    </row>
    <row r="2848" spans="1:5" ht="15">
      <c r="A2848" s="371" t="s">
        <v>1144</v>
      </c>
      <c r="B2848" s="368" t="s">
        <v>3128</v>
      </c>
      <c r="C2848" s="368" t="s">
        <v>3227</v>
      </c>
      <c r="D2848" t="s">
        <v>3129</v>
      </c>
      <c r="E2848" s="172">
        <v>0</v>
      </c>
    </row>
    <row r="2849" spans="1:5" ht="15">
      <c r="A2849" s="371" t="s">
        <v>1144</v>
      </c>
      <c r="B2849" s="368" t="s">
        <v>5163</v>
      </c>
      <c r="C2849" s="368" t="s">
        <v>5161</v>
      </c>
      <c r="D2849" t="s">
        <v>5162</v>
      </c>
      <c r="E2849" s="172">
        <v>0</v>
      </c>
    </row>
    <row r="2850" spans="1:5" ht="15">
      <c r="A2850" s="371" t="s">
        <v>1144</v>
      </c>
      <c r="B2850" s="368" t="s">
        <v>5166</v>
      </c>
      <c r="C2850" s="368" t="s">
        <v>5164</v>
      </c>
      <c r="D2850" t="s">
        <v>5165</v>
      </c>
      <c r="E2850" s="172">
        <v>0</v>
      </c>
    </row>
    <row r="2851" spans="1:5" ht="15">
      <c r="A2851" s="371" t="s">
        <v>1144</v>
      </c>
      <c r="B2851" s="368" t="s">
        <v>5169</v>
      </c>
      <c r="C2851" s="368" t="s">
        <v>5167</v>
      </c>
      <c r="D2851" t="s">
        <v>5168</v>
      </c>
      <c r="E2851" s="172">
        <v>0</v>
      </c>
    </row>
    <row r="2852" spans="1:5" ht="15">
      <c r="A2852" s="371" t="s">
        <v>1144</v>
      </c>
      <c r="B2852" s="368" t="s">
        <v>3317</v>
      </c>
      <c r="C2852" s="368" t="s">
        <v>4978</v>
      </c>
      <c r="D2852" t="s">
        <v>4979</v>
      </c>
      <c r="E2852" s="172">
        <v>0</v>
      </c>
    </row>
    <row r="2853" spans="1:5" ht="15">
      <c r="A2853" s="371" t="s">
        <v>1144</v>
      </c>
      <c r="B2853" s="368" t="s">
        <v>5172</v>
      </c>
      <c r="C2853" s="368" t="s">
        <v>5170</v>
      </c>
      <c r="D2853" t="s">
        <v>5171</v>
      </c>
      <c r="E2853" s="172">
        <v>0</v>
      </c>
    </row>
    <row r="2854" spans="1:5" ht="15">
      <c r="A2854" s="371" t="s">
        <v>1144</v>
      </c>
      <c r="B2854" s="368" t="s">
        <v>4982</v>
      </c>
      <c r="C2854" s="368" t="s">
        <v>4980</v>
      </c>
      <c r="D2854" t="s">
        <v>4981</v>
      </c>
      <c r="E2854" s="172">
        <v>0</v>
      </c>
    </row>
    <row r="2855" spans="1:5" ht="15">
      <c r="A2855" s="371" t="s">
        <v>1144</v>
      </c>
      <c r="B2855" s="368" t="s">
        <v>4985</v>
      </c>
      <c r="C2855" s="368" t="s">
        <v>4983</v>
      </c>
      <c r="D2855" t="s">
        <v>4984</v>
      </c>
      <c r="E2855" s="172">
        <v>0</v>
      </c>
    </row>
    <row r="2856" spans="1:5" ht="15">
      <c r="A2856" s="371" t="s">
        <v>1144</v>
      </c>
      <c r="B2856" s="368" t="s">
        <v>4988</v>
      </c>
      <c r="C2856" s="368" t="s">
        <v>4986</v>
      </c>
      <c r="D2856" t="s">
        <v>4987</v>
      </c>
      <c r="E2856" s="172">
        <v>0</v>
      </c>
    </row>
    <row r="2857" spans="1:5" ht="15">
      <c r="A2857" s="371" t="s">
        <v>1144</v>
      </c>
      <c r="B2857" s="368" t="s">
        <v>4991</v>
      </c>
      <c r="C2857" s="368" t="s">
        <v>4989</v>
      </c>
      <c r="D2857" t="s">
        <v>4990</v>
      </c>
      <c r="E2857" s="172">
        <v>0</v>
      </c>
    </row>
    <row r="2858" spans="1:5" ht="15">
      <c r="A2858" s="371" t="s">
        <v>1144</v>
      </c>
      <c r="B2858" s="368" t="s">
        <v>5175</v>
      </c>
      <c r="C2858" s="368" t="s">
        <v>5173</v>
      </c>
      <c r="D2858" t="s">
        <v>5174</v>
      </c>
      <c r="E2858" s="172">
        <v>0</v>
      </c>
    </row>
    <row r="2859" spans="1:5" ht="15">
      <c r="A2859" s="371" t="s">
        <v>1144</v>
      </c>
      <c r="B2859" s="368" t="s">
        <v>5178</v>
      </c>
      <c r="C2859" s="368" t="s">
        <v>5176</v>
      </c>
      <c r="D2859" t="s">
        <v>5177</v>
      </c>
      <c r="E2859" s="172">
        <v>0</v>
      </c>
    </row>
    <row r="2860" spans="1:5" ht="15">
      <c r="A2860" s="371" t="s">
        <v>1144</v>
      </c>
      <c r="B2860" s="368" t="s">
        <v>5181</v>
      </c>
      <c r="C2860" s="368" t="s">
        <v>5179</v>
      </c>
      <c r="D2860" t="s">
        <v>5180</v>
      </c>
      <c r="E2860" s="172">
        <v>0</v>
      </c>
    </row>
    <row r="2861" spans="1:5" ht="15">
      <c r="A2861" s="371" t="s">
        <v>1144</v>
      </c>
      <c r="B2861" s="368" t="s">
        <v>3130</v>
      </c>
      <c r="C2861" s="368" t="s">
        <v>3228</v>
      </c>
      <c r="D2861" t="s">
        <v>3229</v>
      </c>
      <c r="E2861" s="172">
        <v>0</v>
      </c>
    </row>
    <row r="2862" spans="1:5" ht="15">
      <c r="A2862" s="371" t="s">
        <v>1144</v>
      </c>
      <c r="B2862" s="368" t="s">
        <v>2369</v>
      </c>
      <c r="C2862" s="368" t="s">
        <v>3230</v>
      </c>
      <c r="D2862" t="s">
        <v>3231</v>
      </c>
      <c r="E2862" s="172">
        <v>-46685345.729999997</v>
      </c>
    </row>
    <row r="2863" spans="1:5" ht="15">
      <c r="A2863" s="371" t="s">
        <v>1144</v>
      </c>
      <c r="B2863" s="368" t="s">
        <v>2371</v>
      </c>
      <c r="C2863" s="368" t="s">
        <v>3232</v>
      </c>
      <c r="D2863" t="s">
        <v>3233</v>
      </c>
      <c r="E2863" s="172">
        <v>0</v>
      </c>
    </row>
    <row r="2864" spans="1:5" ht="15">
      <c r="A2864" s="371" t="s">
        <v>1144</v>
      </c>
      <c r="B2864" s="368" t="s">
        <v>5184</v>
      </c>
      <c r="C2864" s="368" t="s">
        <v>5182</v>
      </c>
      <c r="D2864" t="s">
        <v>5183</v>
      </c>
      <c r="E2864" s="172">
        <v>0</v>
      </c>
    </row>
    <row r="2865" spans="1:5" ht="15">
      <c r="A2865" s="371" t="s">
        <v>1144</v>
      </c>
      <c r="B2865" s="368" t="s">
        <v>5187</v>
      </c>
      <c r="C2865" s="368" t="s">
        <v>5185</v>
      </c>
      <c r="D2865" t="s">
        <v>5186</v>
      </c>
      <c r="E2865" s="172">
        <v>0</v>
      </c>
    </row>
    <row r="2866" spans="1:5" ht="15">
      <c r="A2866" s="371" t="s">
        <v>1144</v>
      </c>
      <c r="B2866" s="368" t="s">
        <v>5190</v>
      </c>
      <c r="C2866" s="368" t="s">
        <v>5188</v>
      </c>
      <c r="D2866" t="s">
        <v>5189</v>
      </c>
      <c r="E2866" s="172">
        <v>0</v>
      </c>
    </row>
    <row r="2867" spans="1:5" ht="15">
      <c r="A2867" s="371" t="s">
        <v>1144</v>
      </c>
      <c r="B2867" s="368" t="s">
        <v>5193</v>
      </c>
      <c r="C2867" s="368" t="s">
        <v>5191</v>
      </c>
      <c r="D2867" t="s">
        <v>5192</v>
      </c>
      <c r="E2867" s="172">
        <v>0</v>
      </c>
    </row>
    <row r="2868" spans="1:5" ht="15">
      <c r="A2868" s="371" t="s">
        <v>1144</v>
      </c>
      <c r="B2868" s="368" t="s">
        <v>5196</v>
      </c>
      <c r="C2868" s="368" t="s">
        <v>5194</v>
      </c>
      <c r="D2868" t="s">
        <v>5195</v>
      </c>
      <c r="E2868" s="172">
        <v>0</v>
      </c>
    </row>
    <row r="2869" spans="1:5" ht="15">
      <c r="A2869" s="371" t="s">
        <v>1144</v>
      </c>
      <c r="B2869" s="368" t="s">
        <v>5199</v>
      </c>
      <c r="C2869" s="368" t="s">
        <v>5197</v>
      </c>
      <c r="D2869" t="s">
        <v>5198</v>
      </c>
      <c r="E2869" s="172">
        <v>0</v>
      </c>
    </row>
    <row r="2870" spans="1:5" ht="15">
      <c r="A2870" s="371" t="s">
        <v>1144</v>
      </c>
      <c r="B2870" s="368" t="s">
        <v>8903</v>
      </c>
      <c r="C2870" s="368" t="s">
        <v>8905</v>
      </c>
      <c r="D2870" t="s">
        <v>8906</v>
      </c>
      <c r="E2870" s="172">
        <v>-31238.75</v>
      </c>
    </row>
    <row r="2871" spans="1:5" ht="15">
      <c r="A2871" s="371" t="s">
        <v>1144</v>
      </c>
      <c r="B2871" s="368" t="s">
        <v>2373</v>
      </c>
      <c r="C2871" s="368" t="s">
        <v>3234</v>
      </c>
      <c r="D2871" t="s">
        <v>3235</v>
      </c>
      <c r="E2871" s="172">
        <v>-169267915.36000001</v>
      </c>
    </row>
    <row r="2872" spans="1:5" ht="15">
      <c r="A2872" s="371" t="s">
        <v>1144</v>
      </c>
      <c r="B2872" s="368" t="s">
        <v>2375</v>
      </c>
      <c r="C2872" s="368" t="s">
        <v>3236</v>
      </c>
      <c r="D2872" t="s">
        <v>3237</v>
      </c>
      <c r="E2872" s="172">
        <v>0</v>
      </c>
    </row>
    <row r="2873" spans="1:5" ht="15">
      <c r="A2873" s="371" t="s">
        <v>1144</v>
      </c>
      <c r="B2873" s="368" t="s">
        <v>2376</v>
      </c>
      <c r="C2873" s="368" t="s">
        <v>3238</v>
      </c>
      <c r="D2873" t="s">
        <v>3239</v>
      </c>
      <c r="E2873" s="172">
        <v>-49948.2</v>
      </c>
    </row>
    <row r="2874" spans="1:5" ht="15">
      <c r="A2874" s="371" t="s">
        <v>1144</v>
      </c>
      <c r="B2874" s="368" t="s">
        <v>3131</v>
      </c>
      <c r="C2874" s="368" t="s">
        <v>3240</v>
      </c>
      <c r="D2874" t="s">
        <v>3241</v>
      </c>
      <c r="E2874" s="172">
        <v>-3173252.41</v>
      </c>
    </row>
    <row r="2875" spans="1:5" ht="15">
      <c r="A2875" s="371" t="s">
        <v>1144</v>
      </c>
      <c r="B2875" s="368" t="s">
        <v>3133</v>
      </c>
      <c r="C2875" s="368" t="s">
        <v>3242</v>
      </c>
      <c r="D2875" t="s">
        <v>3243</v>
      </c>
      <c r="E2875" s="172">
        <v>-90890.57</v>
      </c>
    </row>
    <row r="2876" spans="1:5" ht="15">
      <c r="A2876" s="369" t="s">
        <v>1144</v>
      </c>
      <c r="B2876" s="368" t="s">
        <v>8907</v>
      </c>
      <c r="C2876" s="368" t="s">
        <v>8909</v>
      </c>
      <c r="D2876" t="s">
        <v>8910</v>
      </c>
      <c r="E2876" s="172">
        <v>-9806</v>
      </c>
    </row>
    <row r="2877" spans="1:5" ht="15">
      <c r="A2877" s="371" t="s">
        <v>1145</v>
      </c>
      <c r="B2877" s="368" t="s">
        <v>2378</v>
      </c>
      <c r="C2877" s="368" t="s">
        <v>3244</v>
      </c>
      <c r="D2877" t="s">
        <v>3245</v>
      </c>
      <c r="E2877" s="172">
        <v>0.01</v>
      </c>
    </row>
    <row r="2878" spans="1:5" ht="15">
      <c r="A2878" s="369" t="s">
        <v>1145</v>
      </c>
      <c r="B2878" s="368" t="s">
        <v>3135</v>
      </c>
      <c r="C2878" s="368" t="s">
        <v>3246</v>
      </c>
      <c r="D2878" t="s">
        <v>3210</v>
      </c>
      <c r="E2878" s="172">
        <v>-293219.5</v>
      </c>
    </row>
    <row r="2879" spans="1:5" ht="15">
      <c r="A2879" s="371" t="s">
        <v>1975</v>
      </c>
      <c r="B2879" s="368" t="s">
        <v>209</v>
      </c>
      <c r="C2879" s="368" t="s">
        <v>1976</v>
      </c>
      <c r="D2879" t="s">
        <v>1977</v>
      </c>
      <c r="E2879" s="172">
        <v>-1503628.31</v>
      </c>
    </row>
    <row r="2880" spans="1:5" ht="15">
      <c r="A2880" s="371" t="s">
        <v>1975</v>
      </c>
      <c r="B2880" s="368" t="s">
        <v>209</v>
      </c>
      <c r="C2880" s="368" t="s">
        <v>1978</v>
      </c>
      <c r="D2880" t="s">
        <v>1979</v>
      </c>
      <c r="E2880" s="172">
        <v>-14447.26</v>
      </c>
    </row>
    <row r="2881" spans="1:5" ht="15">
      <c r="A2881" s="371" t="s">
        <v>1975</v>
      </c>
      <c r="B2881" s="368" t="s">
        <v>209</v>
      </c>
      <c r="C2881" s="368" t="s">
        <v>1980</v>
      </c>
      <c r="D2881" t="s">
        <v>1981</v>
      </c>
      <c r="E2881" s="172">
        <v>-224247.44</v>
      </c>
    </row>
    <row r="2882" spans="1:5" ht="15">
      <c r="A2882" s="371" t="s">
        <v>1975</v>
      </c>
      <c r="B2882" s="368" t="s">
        <v>209</v>
      </c>
      <c r="C2882" s="368" t="s">
        <v>8911</v>
      </c>
      <c r="D2882" t="s">
        <v>8912</v>
      </c>
      <c r="E2882" s="172">
        <v>0</v>
      </c>
    </row>
    <row r="2883" spans="1:5" ht="15">
      <c r="A2883" s="371" t="s">
        <v>1975</v>
      </c>
      <c r="B2883" s="368" t="s">
        <v>209</v>
      </c>
      <c r="C2883" s="368" t="s">
        <v>3405</v>
      </c>
      <c r="D2883" t="s">
        <v>1977</v>
      </c>
      <c r="E2883" s="172">
        <v>3.4924596548080444E-10</v>
      </c>
    </row>
    <row r="2884" spans="1:5" ht="15">
      <c r="A2884" s="369" t="s">
        <v>1975</v>
      </c>
      <c r="B2884" s="368" t="s">
        <v>209</v>
      </c>
      <c r="C2884" s="368" t="s">
        <v>8913</v>
      </c>
      <c r="D2884" t="s">
        <v>8914</v>
      </c>
      <c r="E2884" s="172">
        <v>0</v>
      </c>
    </row>
    <row r="2885" spans="1:5" ht="15">
      <c r="A2885" s="369" t="s">
        <v>1982</v>
      </c>
      <c r="B2885" s="368" t="s">
        <v>209</v>
      </c>
      <c r="C2885" s="368" t="s">
        <v>1983</v>
      </c>
      <c r="D2885" t="s">
        <v>8915</v>
      </c>
      <c r="E2885" s="172">
        <v>0</v>
      </c>
    </row>
    <row r="2886" spans="1:5" ht="15">
      <c r="A2886" s="369" t="s">
        <v>1984</v>
      </c>
      <c r="B2886" s="368" t="s">
        <v>209</v>
      </c>
      <c r="C2886" s="368" t="s">
        <v>1985</v>
      </c>
      <c r="D2886" t="s">
        <v>1986</v>
      </c>
      <c r="E2886" s="172">
        <v>6938.08</v>
      </c>
    </row>
    <row r="2887" spans="1:5" ht="15">
      <c r="A2887" s="371" t="s">
        <v>1987</v>
      </c>
      <c r="B2887" s="368" t="s">
        <v>209</v>
      </c>
      <c r="C2887" s="368" t="s">
        <v>1988</v>
      </c>
      <c r="D2887" t="s">
        <v>1989</v>
      </c>
      <c r="E2887" s="172">
        <v>-325732.58</v>
      </c>
    </row>
    <row r="2888" spans="1:5" ht="15">
      <c r="A2888" s="371" t="s">
        <v>1987</v>
      </c>
      <c r="B2888" s="368" t="s">
        <v>209</v>
      </c>
      <c r="C2888" s="368" t="s">
        <v>1990</v>
      </c>
      <c r="D2888" t="s">
        <v>1991</v>
      </c>
      <c r="E2888" s="172">
        <v>-27248.42</v>
      </c>
    </row>
    <row r="2889" spans="1:5" ht="15">
      <c r="A2889" s="371" t="s">
        <v>1987</v>
      </c>
      <c r="B2889" s="368" t="s">
        <v>209</v>
      </c>
      <c r="C2889" s="368" t="s">
        <v>3406</v>
      </c>
      <c r="D2889" t="s">
        <v>3407</v>
      </c>
      <c r="E2889" s="172">
        <v>-313.72000000000003</v>
      </c>
    </row>
    <row r="2890" spans="1:5" ht="15">
      <c r="A2890" s="371" t="s">
        <v>1987</v>
      </c>
      <c r="B2890" s="368" t="s">
        <v>209</v>
      </c>
      <c r="C2890" s="368" t="s">
        <v>2542</v>
      </c>
      <c r="D2890" t="s">
        <v>2543</v>
      </c>
      <c r="E2890" s="172">
        <v>163.24</v>
      </c>
    </row>
    <row r="2891" spans="1:5" ht="15">
      <c r="A2891" s="371" t="s">
        <v>1987</v>
      </c>
      <c r="B2891" s="368" t="s">
        <v>209</v>
      </c>
      <c r="C2891" s="368" t="s">
        <v>1992</v>
      </c>
      <c r="D2891" t="s">
        <v>1993</v>
      </c>
      <c r="E2891" s="172">
        <v>64212.99</v>
      </c>
    </row>
    <row r="2892" spans="1:5" ht="15">
      <c r="A2892" s="371" t="s">
        <v>1987</v>
      </c>
      <c r="B2892" s="368" t="s">
        <v>209</v>
      </c>
      <c r="C2892" s="368" t="s">
        <v>2544</v>
      </c>
      <c r="D2892" t="s">
        <v>2545</v>
      </c>
      <c r="E2892" s="172">
        <v>800</v>
      </c>
    </row>
    <row r="2893" spans="1:5" ht="15">
      <c r="A2893" s="371" t="s">
        <v>1987</v>
      </c>
      <c r="B2893" s="368" t="s">
        <v>209</v>
      </c>
      <c r="C2893" s="368" t="s">
        <v>3412</v>
      </c>
      <c r="D2893" t="s">
        <v>3413</v>
      </c>
      <c r="E2893" s="172">
        <v>160</v>
      </c>
    </row>
    <row r="2894" spans="1:5" ht="15">
      <c r="A2894" s="371" t="s">
        <v>1987</v>
      </c>
      <c r="B2894" s="368" t="s">
        <v>209</v>
      </c>
      <c r="C2894" s="368" t="s">
        <v>8916</v>
      </c>
      <c r="D2894" t="s">
        <v>8917</v>
      </c>
      <c r="E2894" s="172">
        <v>480</v>
      </c>
    </row>
    <row r="2895" spans="1:5" ht="15">
      <c r="A2895" s="371" t="s">
        <v>1987</v>
      </c>
      <c r="B2895" s="368" t="s">
        <v>209</v>
      </c>
      <c r="C2895" s="368" t="s">
        <v>2546</v>
      </c>
      <c r="D2895" t="s">
        <v>2547</v>
      </c>
      <c r="E2895" s="172">
        <v>5967.79</v>
      </c>
    </row>
    <row r="2896" spans="1:5" ht="15">
      <c r="A2896" s="371" t="s">
        <v>1987</v>
      </c>
      <c r="B2896" s="368" t="s">
        <v>209</v>
      </c>
      <c r="C2896" s="368" t="s">
        <v>2548</v>
      </c>
      <c r="D2896" t="s">
        <v>2549</v>
      </c>
      <c r="E2896" s="172">
        <v>7750.73</v>
      </c>
    </row>
    <row r="2897" spans="1:5" ht="15">
      <c r="A2897" s="371" t="s">
        <v>1987</v>
      </c>
      <c r="B2897" s="368" t="s">
        <v>209</v>
      </c>
      <c r="C2897" s="368" t="s">
        <v>2550</v>
      </c>
      <c r="D2897" t="s">
        <v>2551</v>
      </c>
      <c r="E2897" s="172">
        <v>2721.47</v>
      </c>
    </row>
    <row r="2898" spans="1:5" ht="15">
      <c r="A2898" s="371" t="s">
        <v>1987</v>
      </c>
      <c r="B2898" s="368" t="s">
        <v>209</v>
      </c>
      <c r="C2898" s="368" t="s">
        <v>2552</v>
      </c>
      <c r="D2898" t="s">
        <v>2553</v>
      </c>
      <c r="E2898" s="172">
        <v>2895.3</v>
      </c>
    </row>
    <row r="2899" spans="1:5" ht="15">
      <c r="A2899" s="371" t="s">
        <v>1987</v>
      </c>
      <c r="B2899" s="368" t="s">
        <v>209</v>
      </c>
      <c r="C2899" s="368" t="s">
        <v>3414</v>
      </c>
      <c r="D2899" t="s">
        <v>3415</v>
      </c>
      <c r="E2899" s="172">
        <v>2950</v>
      </c>
    </row>
    <row r="2900" spans="1:5" ht="15">
      <c r="A2900" s="371" t="s">
        <v>1987</v>
      </c>
      <c r="B2900" s="368" t="s">
        <v>209</v>
      </c>
      <c r="C2900" s="368" t="s">
        <v>2554</v>
      </c>
      <c r="D2900" t="s">
        <v>2555</v>
      </c>
      <c r="E2900" s="172">
        <v>51223.840000000004</v>
      </c>
    </row>
    <row r="2901" spans="1:5" ht="15">
      <c r="A2901" s="371" t="s">
        <v>1987</v>
      </c>
      <c r="B2901" s="368" t="s">
        <v>209</v>
      </c>
      <c r="C2901" s="368" t="s">
        <v>3416</v>
      </c>
      <c r="D2901" t="s">
        <v>3417</v>
      </c>
      <c r="E2901" s="172">
        <v>317.25</v>
      </c>
    </row>
    <row r="2902" spans="1:5" ht="15">
      <c r="A2902" s="371" t="s">
        <v>1987</v>
      </c>
      <c r="B2902" s="368" t="s">
        <v>209</v>
      </c>
      <c r="C2902" s="368" t="s">
        <v>8918</v>
      </c>
      <c r="D2902" t="s">
        <v>8919</v>
      </c>
      <c r="E2902" s="172">
        <v>-20000</v>
      </c>
    </row>
    <row r="2903" spans="1:5" ht="15">
      <c r="A2903" s="371" t="s">
        <v>1987</v>
      </c>
      <c r="B2903" s="368" t="s">
        <v>209</v>
      </c>
      <c r="C2903" s="368" t="s">
        <v>3418</v>
      </c>
      <c r="D2903" t="s">
        <v>3419</v>
      </c>
      <c r="E2903" s="172">
        <v>168</v>
      </c>
    </row>
    <row r="2904" spans="1:5" ht="15">
      <c r="A2904" s="369" t="s">
        <v>1987</v>
      </c>
      <c r="B2904" s="368" t="s">
        <v>209</v>
      </c>
      <c r="C2904" s="368" t="s">
        <v>2556</v>
      </c>
      <c r="D2904" t="s">
        <v>2557</v>
      </c>
      <c r="E2904" s="172">
        <v>51720.63</v>
      </c>
    </row>
    <row r="2905" spans="1:5" ht="15">
      <c r="A2905" s="369" t="s">
        <v>2478</v>
      </c>
      <c r="B2905" s="368" t="s">
        <v>209</v>
      </c>
      <c r="C2905" s="368" t="s">
        <v>2558</v>
      </c>
      <c r="D2905" t="s">
        <v>2559</v>
      </c>
      <c r="E2905" s="172">
        <v>3096168.74</v>
      </c>
    </row>
    <row r="2906" spans="1:5" ht="15">
      <c r="A2906" s="369" t="s">
        <v>1994</v>
      </c>
      <c r="B2906" s="368" t="s">
        <v>209</v>
      </c>
      <c r="C2906" s="368" t="s">
        <v>1995</v>
      </c>
      <c r="D2906" t="s">
        <v>1996</v>
      </c>
      <c r="E2906" s="172">
        <v>161901.95000000001</v>
      </c>
    </row>
    <row r="2907" spans="1:5" ht="15">
      <c r="A2907" s="369" t="s">
        <v>1997</v>
      </c>
      <c r="B2907" s="368" t="s">
        <v>209</v>
      </c>
      <c r="C2907" s="368" t="s">
        <v>1998</v>
      </c>
      <c r="D2907" t="s">
        <v>1999</v>
      </c>
      <c r="E2907" s="172">
        <v>725000000</v>
      </c>
    </row>
  </sheetData>
  <autoFilter ref="R132:U527"/>
  <sortState ref="Q94:Y298">
    <sortCondition ref="V94:V298"/>
  </sortState>
  <pageMargins left="0.7" right="0.7" top="0.75" bottom="0.75" header="0.3" footer="0.3"/>
  <pageSetup orientation="portrait" r:id="rId2"/>
  <customProperties>
    <customPr name="_pios_id" r:id="rId3"/>
  </customProperties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2617"/>
  <sheetViews>
    <sheetView topLeftCell="A77" workbookViewId="0">
      <selection activeCell="S88" sqref="S88"/>
    </sheetView>
  </sheetViews>
  <sheetFormatPr defaultRowHeight="12.75"/>
  <cols>
    <col min="9" max="9" width="34.140625" bestFit="1" customWidth="1"/>
    <col min="10" max="10" width="14.5703125" bestFit="1" customWidth="1"/>
    <col min="11" max="11" width="14.140625" bestFit="1" customWidth="1"/>
    <col min="12" max="12" width="14.85546875" bestFit="1" customWidth="1"/>
    <col min="13" max="13" width="14.140625" bestFit="1" customWidth="1"/>
    <col min="15" max="15" width="11.7109375" bestFit="1" customWidth="1"/>
    <col min="16" max="16" width="16.5703125" style="242" bestFit="1" customWidth="1"/>
    <col min="17" max="17" width="14.5703125" bestFit="1" customWidth="1"/>
    <col min="18" max="18" width="14" bestFit="1" customWidth="1"/>
    <col min="19" max="19" width="12.7109375" bestFit="1" customWidth="1"/>
  </cols>
  <sheetData>
    <row r="1" spans="1:13" ht="15">
      <c r="A1" s="70"/>
      <c r="B1" s="70"/>
      <c r="C1" s="70"/>
      <c r="D1" s="70"/>
      <c r="E1" s="70"/>
      <c r="F1" s="70"/>
      <c r="G1" s="70"/>
      <c r="H1" s="71"/>
      <c r="I1" s="72" t="s">
        <v>2415</v>
      </c>
      <c r="J1" s="71"/>
      <c r="K1" s="70"/>
      <c r="L1" s="70"/>
      <c r="M1" s="70"/>
    </row>
    <row r="2" spans="1:13" ht="15">
      <c r="A2" s="70"/>
      <c r="B2" s="70"/>
      <c r="C2" s="70"/>
      <c r="D2" s="70"/>
      <c r="E2" s="70"/>
      <c r="F2" s="70"/>
      <c r="G2" s="70"/>
      <c r="H2" s="71"/>
      <c r="I2" s="74" t="s">
        <v>253</v>
      </c>
      <c r="J2" s="71"/>
      <c r="K2" s="70"/>
      <c r="L2" s="70"/>
      <c r="M2" s="70"/>
    </row>
    <row r="3" spans="1:13">
      <c r="A3" s="70"/>
      <c r="B3" s="70"/>
      <c r="C3" s="70"/>
      <c r="D3" s="70"/>
      <c r="E3" s="70"/>
      <c r="F3" s="70"/>
      <c r="G3" s="70"/>
      <c r="H3" s="71"/>
      <c r="I3" s="70"/>
      <c r="J3" s="70"/>
      <c r="K3" s="70"/>
      <c r="L3" s="70"/>
      <c r="M3" s="70"/>
    </row>
    <row r="4" spans="1:13">
      <c r="A4" s="70"/>
      <c r="B4" s="70"/>
      <c r="C4" s="70"/>
      <c r="D4" s="70"/>
      <c r="E4" s="70"/>
      <c r="F4" s="70"/>
      <c r="G4" s="70"/>
      <c r="H4" s="71"/>
      <c r="I4" s="71" t="s">
        <v>223</v>
      </c>
      <c r="J4" s="70"/>
      <c r="K4" s="70"/>
      <c r="L4" s="70"/>
      <c r="M4" s="70"/>
    </row>
    <row r="5" spans="1:13" ht="13.5" thickBot="1">
      <c r="A5" s="70"/>
      <c r="B5" s="70"/>
      <c r="C5" s="70"/>
      <c r="D5" s="70"/>
      <c r="E5" s="70"/>
      <c r="F5" s="70"/>
      <c r="G5" s="70"/>
      <c r="H5" s="71"/>
      <c r="I5" s="71" t="s">
        <v>254</v>
      </c>
      <c r="J5" s="70"/>
      <c r="K5" s="70"/>
      <c r="L5" s="70"/>
      <c r="M5" s="70"/>
    </row>
    <row r="6" spans="1:13">
      <c r="A6" s="70"/>
      <c r="B6" s="70"/>
      <c r="C6" s="75"/>
      <c r="D6" s="76"/>
      <c r="E6" s="76"/>
      <c r="F6" s="76"/>
      <c r="G6" s="76"/>
      <c r="H6" s="77"/>
      <c r="I6" s="76"/>
      <c r="J6" s="76"/>
      <c r="K6" s="76"/>
      <c r="L6" s="78"/>
      <c r="M6" s="70"/>
    </row>
    <row r="7" spans="1:13">
      <c r="A7" s="70"/>
      <c r="B7" s="70"/>
      <c r="C7" s="79"/>
      <c r="D7" s="80"/>
      <c r="E7" s="80"/>
      <c r="F7" s="80" t="s">
        <v>255</v>
      </c>
      <c r="G7" s="80"/>
      <c r="H7" s="81"/>
      <c r="I7" s="82" t="s">
        <v>2416</v>
      </c>
      <c r="J7" s="80"/>
      <c r="K7" s="80"/>
      <c r="L7" s="83"/>
      <c r="M7" s="70"/>
    </row>
    <row r="8" spans="1:13">
      <c r="A8" s="70"/>
      <c r="B8" s="70"/>
      <c r="C8" s="79"/>
      <c r="D8" s="80"/>
      <c r="E8" s="80"/>
      <c r="F8" s="80" t="s">
        <v>256</v>
      </c>
      <c r="G8" s="84"/>
      <c r="H8" s="81"/>
      <c r="I8" s="70" t="s">
        <v>5234</v>
      </c>
      <c r="J8" s="80"/>
      <c r="K8" s="80"/>
      <c r="L8" s="83"/>
      <c r="M8" s="70"/>
    </row>
    <row r="9" spans="1:13">
      <c r="A9" s="70"/>
      <c r="B9" s="70"/>
      <c r="C9" s="79"/>
      <c r="D9" s="80"/>
      <c r="E9" s="80"/>
      <c r="F9" s="80"/>
      <c r="G9" s="80"/>
      <c r="H9" s="81"/>
      <c r="I9" s="80"/>
      <c r="J9" s="80"/>
      <c r="K9" s="80"/>
      <c r="L9" s="83"/>
      <c r="M9" s="70"/>
    </row>
    <row r="10" spans="1:13">
      <c r="A10" s="70"/>
      <c r="B10" s="70"/>
      <c r="C10" s="79"/>
      <c r="D10" s="80"/>
      <c r="E10" s="80"/>
      <c r="F10" s="80" t="s">
        <v>257</v>
      </c>
      <c r="G10" s="80"/>
      <c r="H10" s="81"/>
      <c r="I10" s="80" t="s">
        <v>5250</v>
      </c>
      <c r="J10" s="80"/>
      <c r="K10" s="80"/>
      <c r="L10" s="83"/>
      <c r="M10" s="70"/>
    </row>
    <row r="11" spans="1:13">
      <c r="A11" s="70"/>
      <c r="B11" s="70"/>
      <c r="C11" s="79"/>
      <c r="D11" s="80"/>
      <c r="E11" s="80"/>
      <c r="F11" s="80" t="s">
        <v>258</v>
      </c>
      <c r="G11" s="80"/>
      <c r="H11" s="81"/>
      <c r="I11" s="80" t="s">
        <v>259</v>
      </c>
      <c r="J11" s="80"/>
      <c r="K11" s="80"/>
      <c r="L11" s="83"/>
      <c r="M11" s="70"/>
    </row>
    <row r="12" spans="1:13">
      <c r="A12" s="70"/>
      <c r="B12" s="70"/>
      <c r="C12" s="79"/>
      <c r="D12" s="80"/>
      <c r="E12" s="80"/>
      <c r="F12" s="84" t="s">
        <v>260</v>
      </c>
      <c r="G12" s="80"/>
      <c r="H12" s="81"/>
      <c r="I12" s="85">
        <v>42137.609916319445</v>
      </c>
      <c r="J12" s="80"/>
      <c r="K12" s="80"/>
      <c r="L12" s="83"/>
      <c r="M12" s="70"/>
    </row>
    <row r="13" spans="1:13">
      <c r="A13" s="70"/>
      <c r="B13" s="70"/>
      <c r="C13" s="79"/>
      <c r="D13" s="80"/>
      <c r="E13" s="80"/>
      <c r="F13" s="80" t="s">
        <v>261</v>
      </c>
      <c r="G13" s="80"/>
      <c r="H13" s="81"/>
      <c r="I13" s="86">
        <v>42137.609916319445</v>
      </c>
      <c r="J13" s="80"/>
      <c r="K13" s="80"/>
      <c r="L13" s="83"/>
      <c r="M13" s="70"/>
    </row>
    <row r="14" spans="1:13">
      <c r="A14" s="70"/>
      <c r="B14" s="70"/>
      <c r="C14" s="79"/>
      <c r="D14" s="80"/>
      <c r="E14" s="80"/>
      <c r="F14" s="80"/>
      <c r="G14" s="80"/>
      <c r="H14" s="81"/>
      <c r="I14" s="80"/>
      <c r="J14" s="80"/>
      <c r="K14" s="80"/>
      <c r="L14" s="83"/>
      <c r="M14" s="70"/>
    </row>
    <row r="15" spans="1:13">
      <c r="A15" s="70"/>
      <c r="B15" s="70"/>
      <c r="C15" s="79"/>
      <c r="D15" s="80"/>
      <c r="E15" s="80"/>
      <c r="F15" s="84" t="s">
        <v>262</v>
      </c>
      <c r="G15" s="80"/>
      <c r="H15" s="81"/>
      <c r="I15" s="80" t="s">
        <v>2417</v>
      </c>
      <c r="J15" s="80"/>
      <c r="K15" s="80"/>
      <c r="L15" s="83"/>
      <c r="M15" s="70"/>
    </row>
    <row r="16" spans="1:13">
      <c r="A16" s="70"/>
      <c r="B16" s="70"/>
      <c r="C16" s="79"/>
      <c r="D16" s="80"/>
      <c r="E16" s="80"/>
      <c r="F16" s="80" t="s">
        <v>263</v>
      </c>
      <c r="G16" s="80"/>
      <c r="H16" s="81"/>
      <c r="I16" s="80" t="s">
        <v>2418</v>
      </c>
      <c r="J16" s="80"/>
      <c r="K16" s="80"/>
      <c r="L16" s="83"/>
      <c r="M16" s="70"/>
    </row>
    <row r="17" spans="1:13">
      <c r="A17" s="70"/>
      <c r="B17" s="70"/>
      <c r="C17" s="79"/>
      <c r="D17" s="80"/>
      <c r="E17" s="70"/>
      <c r="F17" s="87" t="s">
        <v>223</v>
      </c>
      <c r="G17" s="80"/>
      <c r="H17" s="81"/>
      <c r="I17" s="80" t="s">
        <v>223</v>
      </c>
      <c r="J17" s="80"/>
      <c r="K17" s="80"/>
      <c r="L17" s="83"/>
      <c r="M17" s="70"/>
    </row>
    <row r="18" spans="1:13">
      <c r="A18" s="70"/>
      <c r="B18" s="70"/>
      <c r="C18" s="79"/>
      <c r="D18" s="80"/>
      <c r="E18" s="80"/>
      <c r="F18" s="84" t="s">
        <v>264</v>
      </c>
      <c r="G18" s="80"/>
      <c r="H18" s="81"/>
      <c r="I18" s="80" t="s">
        <v>2419</v>
      </c>
      <c r="J18" s="80"/>
      <c r="K18" s="80"/>
      <c r="L18" s="83"/>
      <c r="M18" s="70"/>
    </row>
    <row r="19" spans="1:13">
      <c r="A19" s="70"/>
      <c r="B19" s="70"/>
      <c r="C19" s="79"/>
      <c r="D19" s="80"/>
      <c r="E19" s="80"/>
      <c r="F19" s="80"/>
      <c r="G19" s="80"/>
      <c r="H19" s="81"/>
      <c r="I19" s="80"/>
      <c r="J19" s="80"/>
      <c r="K19" s="80" t="s">
        <v>223</v>
      </c>
      <c r="L19" s="83"/>
      <c r="M19" s="70"/>
    </row>
    <row r="20" spans="1:13">
      <c r="A20" s="70"/>
      <c r="B20" s="70"/>
      <c r="C20" s="79"/>
      <c r="D20" s="80"/>
      <c r="E20" s="80"/>
      <c r="F20" s="84" t="s">
        <v>265</v>
      </c>
      <c r="G20" s="80"/>
      <c r="H20" s="81"/>
      <c r="I20" s="80" t="s">
        <v>2420</v>
      </c>
      <c r="J20" s="80"/>
      <c r="K20" s="80"/>
      <c r="L20" s="83"/>
      <c r="M20" s="70"/>
    </row>
    <row r="21" spans="1:13">
      <c r="A21" s="70"/>
      <c r="B21" s="70"/>
      <c r="C21" s="79"/>
      <c r="D21" s="80"/>
      <c r="E21" s="80"/>
      <c r="F21" s="80"/>
      <c r="G21" s="80"/>
      <c r="H21" s="81"/>
      <c r="I21" s="80"/>
      <c r="J21" s="80"/>
      <c r="K21" s="80"/>
      <c r="L21" s="83"/>
      <c r="M21" s="70"/>
    </row>
    <row r="22" spans="1:13">
      <c r="A22" s="70"/>
      <c r="B22" s="70"/>
      <c r="C22" s="79"/>
      <c r="D22" s="80"/>
      <c r="E22" s="80"/>
      <c r="F22" s="80" t="s">
        <v>266</v>
      </c>
      <c r="G22" s="80"/>
      <c r="H22" s="81"/>
      <c r="I22" s="88" t="s">
        <v>2421</v>
      </c>
      <c r="J22" s="80"/>
      <c r="K22" s="80"/>
      <c r="L22" s="83"/>
      <c r="M22" s="70"/>
    </row>
    <row r="23" spans="1:13">
      <c r="A23" s="70"/>
      <c r="B23" s="70"/>
      <c r="C23" s="79"/>
      <c r="D23" s="80"/>
      <c r="E23" s="80"/>
      <c r="F23" s="80" t="s">
        <v>267</v>
      </c>
      <c r="G23" s="80"/>
      <c r="H23" s="81"/>
      <c r="I23" s="70" t="s">
        <v>2422</v>
      </c>
      <c r="J23" s="80"/>
      <c r="K23" s="80"/>
      <c r="L23" s="83"/>
      <c r="M23" s="70"/>
    </row>
    <row r="24" spans="1:13" ht="13.5" thickBot="1">
      <c r="A24" s="70"/>
      <c r="B24" s="70"/>
      <c r="C24" s="89"/>
      <c r="D24" s="90"/>
      <c r="E24" s="90"/>
      <c r="F24" s="90"/>
      <c r="G24" s="90"/>
      <c r="H24" s="91"/>
      <c r="I24" s="90"/>
      <c r="J24" s="90"/>
      <c r="K24" s="90"/>
      <c r="L24" s="92"/>
      <c r="M24" s="70"/>
    </row>
    <row r="25" spans="1:13">
      <c r="A25" s="70"/>
      <c r="B25" s="70"/>
      <c r="C25" s="70"/>
      <c r="D25" s="70"/>
      <c r="E25" s="70"/>
      <c r="F25" s="70"/>
      <c r="G25" s="70"/>
      <c r="H25" s="71"/>
      <c r="I25" s="70"/>
      <c r="J25" s="70"/>
      <c r="K25" s="70"/>
      <c r="L25" s="70"/>
      <c r="M25" s="70"/>
    </row>
    <row r="26" spans="1:13" ht="13.5" thickBot="1">
      <c r="A26" s="70"/>
      <c r="B26" s="70"/>
      <c r="C26" s="70"/>
      <c r="D26" s="70"/>
      <c r="E26" s="70"/>
      <c r="F26" s="70"/>
      <c r="G26" s="70"/>
      <c r="H26" s="71"/>
      <c r="I26" s="71" t="s">
        <v>268</v>
      </c>
      <c r="J26" s="70"/>
      <c r="K26" s="70"/>
      <c r="L26" s="70" t="s">
        <v>223</v>
      </c>
      <c r="M26" s="70"/>
    </row>
    <row r="27" spans="1:13">
      <c r="A27" s="70"/>
      <c r="B27" s="70"/>
      <c r="C27" s="75"/>
      <c r="D27" s="76"/>
      <c r="E27" s="76"/>
      <c r="F27" s="76"/>
      <c r="G27" s="76"/>
      <c r="H27" s="77"/>
      <c r="I27" s="76"/>
      <c r="J27" s="76"/>
      <c r="K27" s="76"/>
      <c r="L27" s="78"/>
      <c r="M27" s="70"/>
    </row>
    <row r="28" spans="1:13">
      <c r="A28" s="70"/>
      <c r="B28" s="70"/>
      <c r="C28" s="79"/>
      <c r="D28" s="80"/>
      <c r="E28" s="80"/>
      <c r="F28" s="93" t="s">
        <v>269</v>
      </c>
      <c r="G28" s="80"/>
      <c r="H28" s="81"/>
      <c r="I28" s="80"/>
      <c r="J28" s="94" t="s">
        <v>270</v>
      </c>
      <c r="K28" s="80"/>
      <c r="L28" s="83"/>
      <c r="M28" s="70"/>
    </row>
    <row r="29" spans="1:13">
      <c r="A29" s="70"/>
      <c r="B29" s="70"/>
      <c r="C29" s="79"/>
      <c r="D29" s="80"/>
      <c r="E29" s="80"/>
      <c r="F29" s="87" t="s">
        <v>271</v>
      </c>
      <c r="G29" s="80"/>
      <c r="H29" s="81"/>
      <c r="I29" s="31"/>
      <c r="J29" s="95">
        <v>0.35</v>
      </c>
      <c r="K29" s="80"/>
      <c r="L29" s="83"/>
      <c r="M29" s="70"/>
    </row>
    <row r="30" spans="1:13">
      <c r="A30" s="70"/>
      <c r="B30" s="70"/>
      <c r="C30" s="79"/>
      <c r="D30" s="80"/>
      <c r="E30" s="80"/>
      <c r="F30" s="87" t="s">
        <v>272</v>
      </c>
      <c r="G30" s="80"/>
      <c r="H30" s="81"/>
      <c r="I30" s="80"/>
      <c r="J30" s="95">
        <v>4.5400000000000003E-2</v>
      </c>
      <c r="K30" s="80"/>
      <c r="L30" s="83"/>
      <c r="M30" s="70"/>
    </row>
    <row r="31" spans="1:13">
      <c r="A31" s="70"/>
      <c r="B31" s="70"/>
      <c r="C31" s="79"/>
      <c r="D31" s="80"/>
      <c r="E31" s="80"/>
      <c r="F31" s="80" t="s">
        <v>273</v>
      </c>
      <c r="G31" s="80"/>
      <c r="H31" s="81"/>
      <c r="I31" s="80"/>
      <c r="J31" s="96">
        <v>1.6181213916540436</v>
      </c>
      <c r="K31" s="97" t="s">
        <v>223</v>
      </c>
      <c r="L31" s="83"/>
      <c r="M31" s="70"/>
    </row>
    <row r="32" spans="1:13">
      <c r="A32" s="70"/>
      <c r="B32" s="70"/>
      <c r="C32" s="79"/>
      <c r="D32" s="80"/>
      <c r="E32" s="80"/>
      <c r="F32" s="80" t="s">
        <v>274</v>
      </c>
      <c r="G32" s="80"/>
      <c r="H32" s="81"/>
      <c r="I32" s="80"/>
      <c r="J32" s="98">
        <v>0.37951000000000001</v>
      </c>
      <c r="K32" s="80"/>
      <c r="L32" s="83"/>
      <c r="M32" s="70"/>
    </row>
    <row r="33" spans="1:13">
      <c r="A33" s="70"/>
      <c r="B33" s="70"/>
      <c r="C33" s="79"/>
      <c r="D33" s="80"/>
      <c r="E33" s="80"/>
      <c r="F33" s="80"/>
      <c r="G33" s="80"/>
      <c r="H33" s="81"/>
      <c r="I33" s="80"/>
      <c r="J33" s="99"/>
      <c r="K33" s="80"/>
      <c r="L33" s="83"/>
      <c r="M33" s="70"/>
    </row>
    <row r="34" spans="1:13" ht="13.5" thickBot="1">
      <c r="A34" s="70"/>
      <c r="B34" s="70"/>
      <c r="C34" s="89"/>
      <c r="D34" s="90"/>
      <c r="E34" s="90"/>
      <c r="F34" s="90"/>
      <c r="G34" s="90"/>
      <c r="H34" s="91"/>
      <c r="I34" s="90"/>
      <c r="J34" s="90"/>
      <c r="K34" s="90"/>
      <c r="L34" s="92"/>
      <c r="M34" s="70"/>
    </row>
    <row r="35" spans="1:13">
      <c r="A35" s="70"/>
      <c r="B35" s="70"/>
      <c r="C35" s="70"/>
      <c r="D35" s="70"/>
      <c r="E35" s="70"/>
      <c r="F35" s="70"/>
      <c r="G35" s="70"/>
      <c r="H35" s="71"/>
      <c r="I35" s="70"/>
      <c r="J35" s="70"/>
      <c r="K35" s="70"/>
      <c r="L35" s="70"/>
      <c r="M35" s="70"/>
    </row>
    <row r="36" spans="1:13" ht="13.5" thickBot="1">
      <c r="A36" s="70"/>
      <c r="B36" s="70"/>
      <c r="C36" s="70"/>
      <c r="D36" s="70"/>
      <c r="E36" s="70"/>
      <c r="F36" s="70"/>
      <c r="G36" s="70"/>
      <c r="H36" s="71"/>
      <c r="I36" s="71" t="s">
        <v>275</v>
      </c>
      <c r="J36" s="70"/>
      <c r="K36" s="70"/>
      <c r="L36" s="70"/>
      <c r="M36" s="70"/>
    </row>
    <row r="37" spans="1:13">
      <c r="A37" s="70"/>
      <c r="B37" s="70"/>
      <c r="C37" s="75"/>
      <c r="D37" s="76"/>
      <c r="E37" s="76"/>
      <c r="F37" s="76"/>
      <c r="G37" s="76"/>
      <c r="H37" s="77"/>
      <c r="I37" s="76"/>
      <c r="J37" s="76"/>
      <c r="K37" s="76"/>
      <c r="L37" s="78"/>
      <c r="M37" s="70"/>
    </row>
    <row r="38" spans="1:13">
      <c r="A38" s="70"/>
      <c r="B38" s="70"/>
      <c r="C38" s="79"/>
      <c r="D38" s="80"/>
      <c r="E38" s="80"/>
      <c r="F38" s="93"/>
      <c r="G38" s="93"/>
      <c r="H38" s="81"/>
      <c r="I38" s="80"/>
      <c r="J38" s="80"/>
      <c r="K38" s="80"/>
      <c r="L38" s="83"/>
      <c r="M38" s="70"/>
    </row>
    <row r="39" spans="1:13">
      <c r="A39" s="70"/>
      <c r="B39" s="70"/>
      <c r="C39" s="79"/>
      <c r="D39" s="80"/>
      <c r="E39" s="80"/>
      <c r="F39" s="80"/>
      <c r="G39" s="80"/>
      <c r="H39" s="81"/>
      <c r="I39" s="80"/>
      <c r="J39" s="80"/>
      <c r="K39" s="80"/>
      <c r="L39" s="83"/>
      <c r="M39" s="70"/>
    </row>
    <row r="40" spans="1:13">
      <c r="A40" s="70"/>
      <c r="B40" s="70"/>
      <c r="C40" s="79"/>
      <c r="D40" s="80"/>
      <c r="E40" s="80"/>
      <c r="F40" s="80"/>
      <c r="G40" s="81" t="s">
        <v>276</v>
      </c>
      <c r="H40" s="81"/>
      <c r="I40" s="81" t="s">
        <v>277</v>
      </c>
      <c r="J40" s="81" t="s">
        <v>278</v>
      </c>
      <c r="K40" s="80"/>
      <c r="L40" s="83"/>
      <c r="M40" s="70"/>
    </row>
    <row r="41" spans="1:13">
      <c r="A41" s="70"/>
      <c r="B41" s="70"/>
      <c r="C41" s="79"/>
      <c r="D41" s="80"/>
      <c r="E41" s="80"/>
      <c r="F41" s="80"/>
      <c r="G41" s="100" t="s">
        <v>279</v>
      </c>
      <c r="H41" s="81"/>
      <c r="I41" s="100" t="s">
        <v>280</v>
      </c>
      <c r="J41" s="100" t="s">
        <v>280</v>
      </c>
      <c r="K41" s="80"/>
      <c r="L41" s="83"/>
      <c r="M41" s="70"/>
    </row>
    <row r="42" spans="1:13">
      <c r="A42" s="70"/>
      <c r="B42" s="70"/>
      <c r="C42" s="79"/>
      <c r="D42" s="80"/>
      <c r="E42" s="80"/>
      <c r="F42" s="80"/>
      <c r="G42" s="80"/>
      <c r="H42" s="81"/>
      <c r="I42" s="80"/>
      <c r="J42" s="80"/>
      <c r="K42" s="80"/>
      <c r="L42" s="83"/>
      <c r="M42" s="70"/>
    </row>
    <row r="43" spans="1:13">
      <c r="A43" s="70"/>
      <c r="B43" s="70"/>
      <c r="C43" s="79"/>
      <c r="D43" s="80"/>
      <c r="E43" s="80"/>
      <c r="F43" s="80"/>
      <c r="G43" s="80"/>
      <c r="H43" s="81"/>
      <c r="I43" s="80"/>
      <c r="J43" s="80"/>
      <c r="K43" s="80"/>
      <c r="L43" s="83"/>
      <c r="M43" s="70"/>
    </row>
    <row r="44" spans="1:13">
      <c r="A44" s="70"/>
      <c r="B44" s="70"/>
      <c r="C44" s="79"/>
      <c r="D44" s="80" t="s">
        <v>281</v>
      </c>
      <c r="E44" s="80"/>
      <c r="F44" s="80"/>
      <c r="G44" s="101">
        <v>0.48170000000000002</v>
      </c>
      <c r="H44" s="81"/>
      <c r="I44" s="102">
        <v>5.1968600491890261E-2</v>
      </c>
      <c r="J44" s="103">
        <v>2.5033274856943538E-2</v>
      </c>
      <c r="K44" s="80"/>
      <c r="L44" s="83"/>
      <c r="M44" s="70"/>
    </row>
    <row r="45" spans="1:13">
      <c r="A45" s="70"/>
      <c r="B45" s="70"/>
      <c r="C45" s="79"/>
      <c r="D45" s="80" t="s">
        <v>282</v>
      </c>
      <c r="E45" s="80"/>
      <c r="F45" s="80"/>
      <c r="G45" s="101">
        <v>2.0000000000000001E-4</v>
      </c>
      <c r="H45" s="81"/>
      <c r="I45" s="102">
        <v>6.7526693360026688E-2</v>
      </c>
      <c r="J45" s="103">
        <v>1.3505338672005339E-5</v>
      </c>
      <c r="K45" s="80"/>
      <c r="L45" s="83"/>
      <c r="M45" s="70"/>
    </row>
    <row r="46" spans="1:13">
      <c r="A46" s="70"/>
      <c r="B46" s="70"/>
      <c r="C46" s="79"/>
      <c r="D46" s="80" t="s">
        <v>283</v>
      </c>
      <c r="E46" s="80"/>
      <c r="F46" s="80"/>
      <c r="G46" s="101">
        <v>0.5181</v>
      </c>
      <c r="H46" s="81"/>
      <c r="I46" s="102">
        <v>9.5000000000000001E-2</v>
      </c>
      <c r="J46" s="103">
        <v>4.9219499999999999E-2</v>
      </c>
      <c r="K46" s="80"/>
      <c r="L46" s="83"/>
      <c r="M46" s="70"/>
    </row>
    <row r="47" spans="1:13" ht="13.5" thickBot="1">
      <c r="A47" s="70"/>
      <c r="B47" s="70"/>
      <c r="C47" s="79"/>
      <c r="D47" s="80"/>
      <c r="E47" s="80"/>
      <c r="F47" s="80"/>
      <c r="G47" s="104">
        <v>1</v>
      </c>
      <c r="H47" s="81"/>
      <c r="I47" s="105"/>
      <c r="J47" s="106">
        <v>7.4266280195615542E-2</v>
      </c>
      <c r="K47" s="80"/>
      <c r="L47" s="83"/>
      <c r="M47" s="70"/>
    </row>
    <row r="48" spans="1:13" ht="14.25" thickTop="1" thickBot="1">
      <c r="A48" s="70"/>
      <c r="B48" s="70"/>
      <c r="C48" s="89"/>
      <c r="D48" s="90"/>
      <c r="E48" s="90"/>
      <c r="F48" s="90"/>
      <c r="G48" s="90"/>
      <c r="H48" s="91"/>
      <c r="I48" s="90"/>
      <c r="J48" s="90"/>
      <c r="K48" s="90"/>
      <c r="L48" s="92"/>
      <c r="M48" s="70"/>
    </row>
    <row r="49" spans="1:13">
      <c r="A49" s="70"/>
      <c r="B49" s="70"/>
      <c r="C49" s="70"/>
      <c r="D49" s="70"/>
      <c r="E49" s="70"/>
      <c r="F49" s="70"/>
      <c r="G49" s="70"/>
      <c r="H49" s="71"/>
      <c r="I49" s="70"/>
      <c r="J49" s="70"/>
      <c r="K49" s="70"/>
      <c r="L49" s="70"/>
      <c r="M49" s="70"/>
    </row>
    <row r="50" spans="1:13" ht="13.5" thickBot="1">
      <c r="A50" s="70"/>
      <c r="B50" s="70"/>
      <c r="C50" s="70"/>
      <c r="D50" s="70"/>
      <c r="E50" s="70"/>
      <c r="F50" s="70"/>
      <c r="G50" s="70"/>
      <c r="H50" s="71"/>
      <c r="I50" s="71" t="s">
        <v>284</v>
      </c>
      <c r="J50" s="70"/>
      <c r="K50" s="70"/>
      <c r="L50" s="70"/>
      <c r="M50" s="70"/>
    </row>
    <row r="51" spans="1:13">
      <c r="A51" s="70"/>
      <c r="B51" s="70"/>
      <c r="C51" s="107" t="s">
        <v>223</v>
      </c>
      <c r="D51" s="108"/>
      <c r="E51" s="108"/>
      <c r="F51" s="108"/>
      <c r="G51" s="108"/>
      <c r="H51" s="108"/>
      <c r="I51" s="108"/>
      <c r="J51" s="108"/>
      <c r="K51" s="108"/>
      <c r="L51" s="109"/>
      <c r="M51" s="70"/>
    </row>
    <row r="52" spans="1:13">
      <c r="A52" s="70"/>
      <c r="B52" s="70"/>
      <c r="C52" s="110" t="s">
        <v>223</v>
      </c>
      <c r="D52" s="111"/>
      <c r="E52" s="111"/>
      <c r="F52" s="111"/>
      <c r="G52" s="111"/>
      <c r="H52" s="111"/>
      <c r="I52" s="111"/>
      <c r="J52" s="111"/>
      <c r="K52" s="111"/>
      <c r="L52" s="112"/>
      <c r="M52" s="70"/>
    </row>
    <row r="53" spans="1:13">
      <c r="A53" s="70"/>
      <c r="B53" s="70"/>
      <c r="C53" s="110" t="s">
        <v>223</v>
      </c>
      <c r="D53" s="111"/>
      <c r="E53" s="111"/>
      <c r="F53" s="111"/>
      <c r="G53" s="111"/>
      <c r="H53" s="111"/>
      <c r="I53" s="111"/>
      <c r="J53" s="111"/>
      <c r="K53" s="111"/>
      <c r="L53" s="112"/>
      <c r="M53" s="70"/>
    </row>
    <row r="54" spans="1:13">
      <c r="A54" s="70"/>
      <c r="B54" s="70"/>
      <c r="C54" s="110" t="s">
        <v>223</v>
      </c>
      <c r="D54" s="111"/>
      <c r="E54" s="111"/>
      <c r="F54" s="111"/>
      <c r="G54" s="111"/>
      <c r="H54" s="111"/>
      <c r="I54" s="111"/>
      <c r="J54" s="111"/>
      <c r="K54" s="111"/>
      <c r="L54" s="112"/>
      <c r="M54" s="70"/>
    </row>
    <row r="55" spans="1:13">
      <c r="A55" s="70"/>
      <c r="B55" s="70"/>
      <c r="C55" s="110" t="s">
        <v>285</v>
      </c>
      <c r="D55" s="111"/>
      <c r="E55" s="111"/>
      <c r="F55" s="111"/>
      <c r="G55" s="111"/>
      <c r="H55" s="111"/>
      <c r="I55" s="111"/>
      <c r="J55" s="111"/>
      <c r="K55" s="111"/>
      <c r="L55" s="112"/>
      <c r="M55" s="70"/>
    </row>
    <row r="56" spans="1:13" ht="13.5" thickBot="1">
      <c r="A56" s="70"/>
      <c r="B56" s="70"/>
      <c r="C56" s="113" t="s">
        <v>223</v>
      </c>
      <c r="D56" s="114"/>
      <c r="E56" s="114"/>
      <c r="F56" s="114"/>
      <c r="G56" s="114"/>
      <c r="H56" s="114"/>
      <c r="I56" s="114"/>
      <c r="J56" s="114"/>
      <c r="K56" s="114"/>
      <c r="L56" s="115"/>
      <c r="M56" s="70"/>
    </row>
    <row r="57" spans="1:13">
      <c r="A57" s="70"/>
      <c r="B57" s="70"/>
      <c r="C57" s="70"/>
      <c r="D57" s="70"/>
      <c r="E57" s="70"/>
      <c r="F57" s="70"/>
      <c r="G57" s="70"/>
      <c r="H57" s="71"/>
      <c r="I57" s="116"/>
      <c r="J57" s="70"/>
      <c r="K57" s="70"/>
      <c r="L57" s="70"/>
      <c r="M57" s="70"/>
    </row>
    <row r="58" spans="1:13">
      <c r="A58" s="70"/>
      <c r="B58" s="70"/>
      <c r="C58" s="70"/>
      <c r="D58" s="70"/>
      <c r="E58" s="70"/>
      <c r="F58" s="70"/>
      <c r="G58" s="70"/>
      <c r="H58" s="71"/>
      <c r="I58" s="116"/>
      <c r="J58" s="70"/>
      <c r="K58" s="70"/>
      <c r="L58" s="70"/>
      <c r="M58" s="70"/>
    </row>
    <row r="59" spans="1:13">
      <c r="A59" s="70"/>
      <c r="B59" s="70"/>
      <c r="C59" s="70"/>
      <c r="D59" s="70"/>
      <c r="E59" s="70"/>
      <c r="F59" s="70"/>
      <c r="G59" s="70"/>
      <c r="H59" s="71"/>
      <c r="I59" s="116"/>
      <c r="J59" s="70"/>
      <c r="K59" s="70"/>
      <c r="L59" s="70"/>
      <c r="M59" s="70"/>
    </row>
    <row r="60" spans="1:13">
      <c r="A60" s="70"/>
      <c r="B60" s="305" t="s">
        <v>2423</v>
      </c>
      <c r="C60" s="70"/>
      <c r="D60" s="70"/>
      <c r="E60" s="70"/>
      <c r="F60" s="70"/>
      <c r="G60" s="70"/>
      <c r="H60" s="71"/>
      <c r="I60" s="70"/>
      <c r="J60" s="70"/>
      <c r="K60" s="70"/>
      <c r="L60" s="70"/>
      <c r="M60" s="117"/>
    </row>
    <row r="61" spans="1:13">
      <c r="A61" s="70"/>
      <c r="B61" s="118" t="s">
        <v>2417</v>
      </c>
      <c r="C61" s="118"/>
      <c r="D61" s="118"/>
      <c r="E61" s="118"/>
      <c r="F61" s="118"/>
      <c r="G61" s="70"/>
      <c r="H61" s="71"/>
      <c r="I61" s="70"/>
      <c r="J61" s="70"/>
      <c r="K61" s="70"/>
      <c r="L61" s="70"/>
      <c r="M61" s="70"/>
    </row>
    <row r="62" spans="1:13">
      <c r="A62" s="70"/>
      <c r="B62" s="70"/>
      <c r="C62" s="70"/>
      <c r="D62" s="70"/>
      <c r="E62" s="70"/>
      <c r="F62" s="70"/>
      <c r="G62" s="70"/>
      <c r="H62" s="71"/>
      <c r="I62" s="70"/>
      <c r="J62" s="70"/>
      <c r="K62" s="70"/>
      <c r="L62" s="70"/>
      <c r="M62" s="70"/>
    </row>
    <row r="63" spans="1:13" ht="15">
      <c r="A63" s="70"/>
      <c r="B63" s="119"/>
      <c r="C63" s="120" t="s">
        <v>286</v>
      </c>
      <c r="D63" s="120"/>
      <c r="E63" s="120"/>
      <c r="F63" s="120"/>
      <c r="G63" s="120"/>
      <c r="H63" s="120"/>
      <c r="I63" s="120"/>
      <c r="J63" s="120"/>
      <c r="K63" s="120"/>
      <c r="L63" s="120"/>
      <c r="M63" s="120"/>
    </row>
    <row r="64" spans="1:13">
      <c r="A64" s="70"/>
      <c r="B64" s="70"/>
      <c r="C64" s="70"/>
      <c r="D64" s="70"/>
      <c r="E64" s="70"/>
      <c r="F64" s="70"/>
      <c r="G64" s="70"/>
      <c r="H64" s="71"/>
      <c r="I64" s="70"/>
      <c r="J64" s="70"/>
      <c r="K64" s="70"/>
      <c r="L64" s="70"/>
      <c r="M64" s="70"/>
    </row>
    <row r="65" spans="1:13">
      <c r="A65" s="70"/>
      <c r="B65" s="70"/>
      <c r="C65" s="70"/>
      <c r="D65" s="70"/>
      <c r="E65" s="70"/>
      <c r="F65" s="70"/>
      <c r="G65" s="70"/>
      <c r="H65" s="81"/>
      <c r="I65" s="306" t="s">
        <v>287</v>
      </c>
      <c r="J65" s="306"/>
      <c r="K65" s="307"/>
      <c r="L65" s="306" t="s">
        <v>2416</v>
      </c>
      <c r="M65" s="306"/>
    </row>
    <row r="66" spans="1:13">
      <c r="A66" s="121"/>
      <c r="B66" s="121"/>
      <c r="C66" s="308" t="s">
        <v>288</v>
      </c>
      <c r="D66" s="121"/>
      <c r="E66" s="121"/>
      <c r="F66" s="121"/>
      <c r="G66" s="121"/>
      <c r="H66" s="309" t="s">
        <v>289</v>
      </c>
      <c r="I66" s="309" t="s">
        <v>290</v>
      </c>
      <c r="J66" s="309" t="s">
        <v>291</v>
      </c>
      <c r="K66" s="309" t="s">
        <v>2416</v>
      </c>
      <c r="L66" s="310" t="s">
        <v>292</v>
      </c>
      <c r="M66" s="309" t="s">
        <v>293</v>
      </c>
    </row>
    <row r="67" spans="1:13">
      <c r="A67" s="73"/>
      <c r="B67" s="73"/>
      <c r="C67" s="73"/>
      <c r="D67" s="73"/>
      <c r="E67" s="73"/>
      <c r="F67" s="73"/>
      <c r="G67" s="73"/>
      <c r="H67" s="122"/>
      <c r="I67" s="73"/>
      <c r="J67" s="73"/>
      <c r="K67" s="123"/>
      <c r="L67" s="73"/>
      <c r="M67" s="73"/>
    </row>
    <row r="68" spans="1:13">
      <c r="A68" s="124">
        <v>1</v>
      </c>
      <c r="B68" s="73"/>
      <c r="C68" s="73" t="s">
        <v>294</v>
      </c>
      <c r="D68" s="73"/>
      <c r="E68" s="73"/>
      <c r="F68" s="73"/>
      <c r="G68" s="73"/>
      <c r="H68" s="122"/>
      <c r="I68" s="125"/>
      <c r="J68" s="73"/>
      <c r="K68" s="123"/>
      <c r="L68" s="73"/>
      <c r="M68" s="73"/>
    </row>
    <row r="69" spans="1:13">
      <c r="A69" s="124">
        <v>2</v>
      </c>
      <c r="B69" s="73"/>
      <c r="C69" s="73"/>
      <c r="D69" s="73"/>
      <c r="E69" s="126" t="s">
        <v>295</v>
      </c>
      <c r="F69" s="73"/>
      <c r="G69" s="73"/>
      <c r="H69" s="127">
        <v>2.2999999999999998</v>
      </c>
      <c r="I69" s="125">
        <v>4719129565.7199993</v>
      </c>
      <c r="J69" s="125">
        <v>4021241552.0799999</v>
      </c>
      <c r="K69" s="128">
        <v>697888013.63999999</v>
      </c>
      <c r="L69" s="125">
        <v>-11105420.176810686</v>
      </c>
      <c r="M69" s="125">
        <v>686782593.46318936</v>
      </c>
    </row>
    <row r="70" spans="1:13">
      <c r="A70" s="124">
        <v>3</v>
      </c>
      <c r="B70" s="73"/>
      <c r="C70" s="73"/>
      <c r="D70" s="73"/>
      <c r="E70" s="126" t="s">
        <v>296</v>
      </c>
      <c r="F70" s="73"/>
      <c r="G70" s="73"/>
      <c r="H70" s="127">
        <v>2.2999999999999998</v>
      </c>
      <c r="I70" s="125">
        <v>0</v>
      </c>
      <c r="J70" s="125">
        <v>0</v>
      </c>
      <c r="K70" s="128">
        <v>0</v>
      </c>
      <c r="L70" s="125">
        <v>0</v>
      </c>
      <c r="M70" s="125">
        <v>0</v>
      </c>
    </row>
    <row r="71" spans="1:13">
      <c r="A71" s="124">
        <v>4</v>
      </c>
      <c r="B71" s="73"/>
      <c r="C71" s="73"/>
      <c r="D71" s="73"/>
      <c r="E71" s="126" t="s">
        <v>297</v>
      </c>
      <c r="F71" s="73"/>
      <c r="G71" s="73"/>
      <c r="H71" s="127">
        <v>2.2999999999999998</v>
      </c>
      <c r="I71" s="125">
        <v>360600595.24000001</v>
      </c>
      <c r="J71" s="125">
        <v>307073316.5833475</v>
      </c>
      <c r="K71" s="128">
        <v>53527278.65665248</v>
      </c>
      <c r="L71" s="125">
        <v>18477717.671121705</v>
      </c>
      <c r="M71" s="125">
        <v>72004996.327774197</v>
      </c>
    </row>
    <row r="72" spans="1:13">
      <c r="A72" s="124">
        <v>5</v>
      </c>
      <c r="B72" s="73"/>
      <c r="C72" s="73"/>
      <c r="D72" s="73"/>
      <c r="E72" s="126" t="s">
        <v>298</v>
      </c>
      <c r="F72" s="73"/>
      <c r="G72" s="73"/>
      <c r="H72" s="129">
        <v>2.4</v>
      </c>
      <c r="I72" s="130">
        <v>187270964.36000001</v>
      </c>
      <c r="J72" s="130">
        <v>163081254.54834571</v>
      </c>
      <c r="K72" s="130">
        <v>24189709.811654285</v>
      </c>
      <c r="L72" s="130">
        <v>-2508956.0459031407</v>
      </c>
      <c r="M72" s="130">
        <v>21680753.765751142</v>
      </c>
    </row>
    <row r="73" spans="1:13">
      <c r="A73" s="124">
        <v>6</v>
      </c>
      <c r="B73" s="73"/>
      <c r="C73" s="73"/>
      <c r="D73" s="73"/>
      <c r="E73" s="126" t="s">
        <v>299</v>
      </c>
      <c r="F73" s="73"/>
      <c r="G73" s="73"/>
      <c r="H73" s="129">
        <v>2.4</v>
      </c>
      <c r="I73" s="131">
        <v>5267001125.3199987</v>
      </c>
      <c r="J73" s="131">
        <v>4491396123.2116928</v>
      </c>
      <c r="K73" s="131">
        <v>775605002.10830677</v>
      </c>
      <c r="L73" s="131">
        <v>4863341.4484078791</v>
      </c>
      <c r="M73" s="131">
        <v>780468343.55671465</v>
      </c>
    </row>
    <row r="74" spans="1:13">
      <c r="A74" s="124">
        <v>7</v>
      </c>
      <c r="B74" s="73"/>
      <c r="C74" s="73"/>
      <c r="D74" s="73"/>
      <c r="E74" s="73"/>
      <c r="F74" s="73"/>
      <c r="G74" s="73"/>
      <c r="H74" s="129"/>
      <c r="I74" s="73"/>
      <c r="J74" s="73"/>
      <c r="K74" s="73"/>
      <c r="L74" s="73"/>
      <c r="M74" s="73"/>
    </row>
    <row r="75" spans="1:13">
      <c r="A75" s="124">
        <v>8</v>
      </c>
      <c r="B75" s="73"/>
      <c r="C75" s="73" t="s">
        <v>300</v>
      </c>
      <c r="D75" s="73"/>
      <c r="E75" s="73"/>
      <c r="F75" s="73"/>
      <c r="G75" s="73"/>
      <c r="H75" s="129"/>
      <c r="I75" s="73"/>
      <c r="J75" s="73"/>
      <c r="K75" s="73"/>
      <c r="L75" s="73"/>
      <c r="M75" s="73"/>
    </row>
    <row r="76" spans="1:13">
      <c r="A76" s="124">
        <v>9</v>
      </c>
      <c r="B76" s="73"/>
      <c r="C76" s="73"/>
      <c r="D76" s="126" t="s">
        <v>301</v>
      </c>
      <c r="E76" s="126"/>
      <c r="F76" s="73"/>
      <c r="G76" s="73"/>
      <c r="H76" s="129">
        <v>2.5</v>
      </c>
      <c r="I76" s="125">
        <v>1157521278.6700001</v>
      </c>
      <c r="J76" s="125">
        <v>966208293.41766286</v>
      </c>
      <c r="K76" s="125">
        <v>191312985.25233704</v>
      </c>
      <c r="L76" s="125">
        <v>982400.23173363809</v>
      </c>
      <c r="M76" s="125">
        <v>192295385.48407072</v>
      </c>
    </row>
    <row r="77" spans="1:13">
      <c r="A77" s="124">
        <v>10</v>
      </c>
      <c r="B77" s="73"/>
      <c r="C77" s="73"/>
      <c r="D77" s="126" t="s">
        <v>302</v>
      </c>
      <c r="E77" s="126"/>
      <c r="F77" s="73"/>
      <c r="G77" s="73"/>
      <c r="H77" s="129">
        <v>2.6</v>
      </c>
      <c r="I77" s="125">
        <v>0</v>
      </c>
      <c r="J77" s="125">
        <v>0</v>
      </c>
      <c r="K77" s="125">
        <v>0</v>
      </c>
      <c r="L77" s="125">
        <v>0</v>
      </c>
      <c r="M77" s="125">
        <v>0</v>
      </c>
    </row>
    <row r="78" spans="1:13">
      <c r="A78" s="124">
        <v>11</v>
      </c>
      <c r="B78" s="73"/>
      <c r="C78" s="73"/>
      <c r="D78" s="126" t="s">
        <v>303</v>
      </c>
      <c r="E78" s="126"/>
      <c r="F78" s="73"/>
      <c r="G78" s="73"/>
      <c r="H78" s="129">
        <v>2.7</v>
      </c>
      <c r="I78" s="125">
        <v>40474223.510000005</v>
      </c>
      <c r="J78" s="125">
        <v>34244624.662900805</v>
      </c>
      <c r="K78" s="125">
        <v>6229598.8470992008</v>
      </c>
      <c r="L78" s="125">
        <v>277544.47466147842</v>
      </c>
      <c r="M78" s="125">
        <v>6507143.3217606796</v>
      </c>
    </row>
    <row r="79" spans="1:13">
      <c r="A79" s="124">
        <v>12</v>
      </c>
      <c r="B79" s="73"/>
      <c r="C79" s="73"/>
      <c r="D79" s="126" t="s">
        <v>304</v>
      </c>
      <c r="E79" s="126"/>
      <c r="F79" s="73"/>
      <c r="G79" s="73"/>
      <c r="H79" s="129">
        <v>2.9</v>
      </c>
      <c r="I79" s="125">
        <v>1109166024.8499999</v>
      </c>
      <c r="J79" s="125">
        <v>935356032.66660118</v>
      </c>
      <c r="K79" s="125">
        <v>173809992.18339902</v>
      </c>
      <c r="L79" s="125">
        <v>4429531.9422307722</v>
      </c>
      <c r="M79" s="125">
        <v>178239524.12562981</v>
      </c>
    </row>
    <row r="80" spans="1:13">
      <c r="A80" s="124">
        <v>13</v>
      </c>
      <c r="B80" s="73"/>
      <c r="C80" s="73"/>
      <c r="D80" s="73" t="s">
        <v>305</v>
      </c>
      <c r="E80" s="73"/>
      <c r="F80" s="73"/>
      <c r="G80" s="73"/>
      <c r="H80" s="132">
        <v>2.1</v>
      </c>
      <c r="I80" s="125">
        <v>211983804.33000001</v>
      </c>
      <c r="J80" s="125">
        <v>179260945.79823983</v>
      </c>
      <c r="K80" s="125">
        <v>32722858.531760145</v>
      </c>
      <c r="L80" s="125">
        <v>44100.99276760919</v>
      </c>
      <c r="M80" s="125">
        <v>32766959.524527755</v>
      </c>
    </row>
    <row r="81" spans="1:16">
      <c r="A81" s="124">
        <v>14</v>
      </c>
      <c r="B81" s="73"/>
      <c r="C81" s="73"/>
      <c r="D81" s="73" t="s">
        <v>306</v>
      </c>
      <c r="E81" s="73"/>
      <c r="F81" s="73"/>
      <c r="G81" s="73"/>
      <c r="H81" s="132">
        <v>2.12</v>
      </c>
      <c r="I81" s="125">
        <v>206637281.32999998</v>
      </c>
      <c r="J81" s="125">
        <v>185291497.06708795</v>
      </c>
      <c r="K81" s="125">
        <v>21345784.262912054</v>
      </c>
      <c r="L81" s="125">
        <v>206433.62362786062</v>
      </c>
      <c r="M81" s="125">
        <v>21552217.886539914</v>
      </c>
    </row>
    <row r="82" spans="1:16">
      <c r="A82" s="124">
        <v>15</v>
      </c>
      <c r="B82" s="73"/>
      <c r="C82" s="73"/>
      <c r="D82" s="73" t="s">
        <v>307</v>
      </c>
      <c r="E82" s="73"/>
      <c r="F82" s="73"/>
      <c r="G82" s="73"/>
      <c r="H82" s="132">
        <v>2.12</v>
      </c>
      <c r="I82" s="125">
        <v>85292257.680000007</v>
      </c>
      <c r="J82" s="125">
        <v>79072374.882584497</v>
      </c>
      <c r="K82" s="125">
        <v>6219882.7974154921</v>
      </c>
      <c r="L82" s="125">
        <v>75110.56296963917</v>
      </c>
      <c r="M82" s="125">
        <v>6294993.3603851302</v>
      </c>
    </row>
    <row r="83" spans="1:16">
      <c r="A83" s="124">
        <v>16</v>
      </c>
      <c r="B83" s="73"/>
      <c r="C83" s="73"/>
      <c r="D83" s="73" t="s">
        <v>308</v>
      </c>
      <c r="E83" s="73"/>
      <c r="F83" s="73"/>
      <c r="G83" s="73"/>
      <c r="H83" s="132">
        <v>2.13</v>
      </c>
      <c r="I83" s="125">
        <v>136004345.46000001</v>
      </c>
      <c r="J83" s="125">
        <v>129224516.70584457</v>
      </c>
      <c r="K83" s="125">
        <v>6779828.7541554486</v>
      </c>
      <c r="L83" s="125">
        <v>-4911244.3051298661</v>
      </c>
      <c r="M83" s="125">
        <v>1868584.4490255832</v>
      </c>
    </row>
    <row r="84" spans="1:16">
      <c r="A84" s="124">
        <v>17</v>
      </c>
      <c r="B84" s="73"/>
      <c r="C84" s="73"/>
      <c r="D84" s="73" t="s">
        <v>309</v>
      </c>
      <c r="E84" s="73"/>
      <c r="F84" s="73"/>
      <c r="G84" s="73"/>
      <c r="H84" s="132">
        <v>2.13</v>
      </c>
      <c r="I84" s="125">
        <v>0</v>
      </c>
      <c r="J84" s="125">
        <v>0</v>
      </c>
      <c r="K84" s="125">
        <v>0</v>
      </c>
      <c r="L84" s="125">
        <v>0</v>
      </c>
      <c r="M84" s="125">
        <v>0</v>
      </c>
    </row>
    <row r="85" spans="1:16">
      <c r="A85" s="124">
        <v>18</v>
      </c>
      <c r="B85" s="73"/>
      <c r="C85" s="73"/>
      <c r="D85" s="73" t="s">
        <v>310</v>
      </c>
      <c r="E85" s="73"/>
      <c r="F85" s="73"/>
      <c r="G85" s="73"/>
      <c r="H85" s="132">
        <v>2.14</v>
      </c>
      <c r="I85" s="125">
        <v>103932848.67000002</v>
      </c>
      <c r="J85" s="125">
        <v>89948329.343394563</v>
      </c>
      <c r="K85" s="125">
        <v>13984519.326605465</v>
      </c>
      <c r="L85" s="125">
        <v>7564265.4605800379</v>
      </c>
      <c r="M85" s="125">
        <v>21548784.787185501</v>
      </c>
    </row>
    <row r="86" spans="1:16">
      <c r="A86" s="124">
        <v>19</v>
      </c>
      <c r="B86" s="73"/>
      <c r="C86" s="73"/>
      <c r="D86" s="73"/>
      <c r="E86" s="73"/>
      <c r="F86" s="73"/>
      <c r="G86" s="73"/>
      <c r="H86" s="132"/>
      <c r="I86" s="133"/>
      <c r="J86" s="133"/>
      <c r="K86" s="133"/>
      <c r="L86" s="133"/>
      <c r="M86" s="133"/>
    </row>
    <row r="87" spans="1:16">
      <c r="A87" s="124">
        <v>20</v>
      </c>
      <c r="B87" s="73"/>
      <c r="C87" s="73"/>
      <c r="D87" s="73" t="s">
        <v>311</v>
      </c>
      <c r="E87" s="73"/>
      <c r="F87" s="73"/>
      <c r="G87" s="73"/>
      <c r="H87" s="132">
        <v>2.14</v>
      </c>
      <c r="I87" s="128">
        <v>3051012064.4999995</v>
      </c>
      <c r="J87" s="128">
        <v>2598606614.5443163</v>
      </c>
      <c r="K87" s="128">
        <v>452405449.95568383</v>
      </c>
      <c r="L87" s="128">
        <v>8668142.9834411703</v>
      </c>
      <c r="M87" s="128">
        <v>461073592.93912506</v>
      </c>
    </row>
    <row r="88" spans="1:16">
      <c r="A88" s="124">
        <v>21</v>
      </c>
      <c r="B88" s="73"/>
      <c r="C88" s="73"/>
      <c r="D88" s="73"/>
      <c r="E88" s="73"/>
      <c r="F88" s="73"/>
      <c r="G88" s="73"/>
      <c r="H88" s="132"/>
      <c r="I88" s="128"/>
      <c r="J88" s="73"/>
      <c r="K88" s="73"/>
      <c r="L88" s="73"/>
      <c r="M88" s="73"/>
      <c r="O88" s="187"/>
    </row>
    <row r="89" spans="1:16">
      <c r="A89" s="124">
        <v>22</v>
      </c>
      <c r="B89" s="73"/>
      <c r="C89" s="73"/>
      <c r="D89" s="73" t="s">
        <v>312</v>
      </c>
      <c r="E89" s="73"/>
      <c r="F89" s="73"/>
      <c r="G89" s="73"/>
      <c r="H89" s="132">
        <v>2.16</v>
      </c>
      <c r="I89" s="33">
        <v>646078659.1500001</v>
      </c>
      <c r="J89" s="125">
        <v>549925523.15717506</v>
      </c>
      <c r="K89" s="125">
        <v>96153135.992824733</v>
      </c>
      <c r="L89" s="125">
        <v>8416666.3111577965</v>
      </c>
      <c r="M89" s="125">
        <v>104569802.30398254</v>
      </c>
      <c r="P89" s="406"/>
    </row>
    <row r="90" spans="1:16">
      <c r="A90" s="124">
        <v>23</v>
      </c>
      <c r="B90" s="73"/>
      <c r="C90" s="73"/>
      <c r="D90" s="73" t="s">
        <v>313</v>
      </c>
      <c r="E90" s="73"/>
      <c r="F90" s="73"/>
      <c r="G90" s="73"/>
      <c r="H90" s="132">
        <v>2.17</v>
      </c>
      <c r="I90" s="125">
        <v>46806657.109999999</v>
      </c>
      <c r="J90" s="125">
        <v>39593594.502665371</v>
      </c>
      <c r="K90" s="125">
        <v>7213062.6073346417</v>
      </c>
      <c r="L90" s="125">
        <v>754516.51695442968</v>
      </c>
      <c r="M90" s="125">
        <v>7967579.1242890712</v>
      </c>
    </row>
    <row r="91" spans="1:16">
      <c r="A91" s="124">
        <v>24</v>
      </c>
      <c r="B91" s="73"/>
      <c r="C91" s="73"/>
      <c r="D91" s="73" t="s">
        <v>314</v>
      </c>
      <c r="E91" s="73"/>
      <c r="F91" s="73"/>
      <c r="G91" s="73"/>
      <c r="H91" s="132">
        <v>2.17</v>
      </c>
      <c r="I91" s="125">
        <v>171415396.45999998</v>
      </c>
      <c r="J91" s="125">
        <v>149684124.80138579</v>
      </c>
      <c r="K91" s="125">
        <v>21731271.658614211</v>
      </c>
      <c r="L91" s="125">
        <v>1393610.4806290078</v>
      </c>
      <c r="M91" s="125">
        <v>23124882.139243215</v>
      </c>
      <c r="O91" s="187"/>
    </row>
    <row r="92" spans="1:16">
      <c r="A92" s="124">
        <v>25</v>
      </c>
      <c r="B92" s="73"/>
      <c r="C92" s="73"/>
      <c r="D92" s="73" t="s">
        <v>315</v>
      </c>
      <c r="E92" s="73"/>
      <c r="F92" s="73"/>
      <c r="G92" s="73"/>
      <c r="H92" s="132">
        <v>2.2000000000000002</v>
      </c>
      <c r="I92" s="125">
        <v>27371633.335117549</v>
      </c>
      <c r="J92" s="125">
        <v>25485826.278416295</v>
      </c>
      <c r="K92" s="125">
        <v>1885807.0567017223</v>
      </c>
      <c r="L92" s="125">
        <v>-15910232.607085217</v>
      </c>
      <c r="M92" s="125">
        <v>-14024425.550383601</v>
      </c>
      <c r="P92" s="406"/>
    </row>
    <row r="93" spans="1:16">
      <c r="A93" s="124">
        <v>26</v>
      </c>
      <c r="B93" s="73"/>
      <c r="C93" s="73"/>
      <c r="D93" s="73" t="s">
        <v>316</v>
      </c>
      <c r="E93" s="73"/>
      <c r="F93" s="73"/>
      <c r="G93" s="73"/>
      <c r="H93" s="132">
        <v>2.2000000000000002</v>
      </c>
      <c r="I93" s="125">
        <v>12963328.879753258</v>
      </c>
      <c r="J93" s="125">
        <v>11284137.563552577</v>
      </c>
      <c r="K93" s="125">
        <v>1679191.316200681</v>
      </c>
      <c r="L93" s="125">
        <v>-2079436.9475955903</v>
      </c>
      <c r="M93" s="125">
        <v>-400245.63139490935</v>
      </c>
    </row>
    <row r="94" spans="1:16">
      <c r="A94" s="124">
        <v>27</v>
      </c>
      <c r="B94" s="73"/>
      <c r="C94" s="73"/>
      <c r="D94" s="73" t="s">
        <v>317</v>
      </c>
      <c r="E94" s="73"/>
      <c r="F94" s="73"/>
      <c r="G94" s="73"/>
      <c r="H94" s="132">
        <v>2.19</v>
      </c>
      <c r="I94" s="125">
        <v>293307300.00050795</v>
      </c>
      <c r="J94" s="125">
        <v>247168970.70626402</v>
      </c>
      <c r="K94" s="125">
        <v>46138329.294243775</v>
      </c>
      <c r="L94" s="125">
        <v>11813712.985208541</v>
      </c>
      <c r="M94" s="125">
        <v>57952042.279452331</v>
      </c>
    </row>
    <row r="95" spans="1:16">
      <c r="A95" s="124">
        <v>28</v>
      </c>
      <c r="B95" s="73"/>
      <c r="C95" s="73"/>
      <c r="D95" s="73" t="s">
        <v>318</v>
      </c>
      <c r="E95" s="73"/>
      <c r="F95" s="73"/>
      <c r="G95" s="73"/>
      <c r="H95" s="132">
        <v>2.17</v>
      </c>
      <c r="I95" s="125">
        <v>-5019198.3499999996</v>
      </c>
      <c r="J95" s="125">
        <v>-4756237.9230909515</v>
      </c>
      <c r="K95" s="125">
        <v>-262960.42690904788</v>
      </c>
      <c r="L95" s="125">
        <v>0</v>
      </c>
      <c r="M95" s="125">
        <v>-262960.42690904788</v>
      </c>
      <c r="O95" s="187"/>
    </row>
    <row r="96" spans="1:16">
      <c r="A96" s="124">
        <v>29</v>
      </c>
      <c r="B96" s="73"/>
      <c r="C96" s="73"/>
      <c r="D96" s="73" t="s">
        <v>319</v>
      </c>
      <c r="E96" s="73"/>
      <c r="F96" s="73"/>
      <c r="G96" s="73"/>
      <c r="H96" s="129">
        <v>2.4</v>
      </c>
      <c r="I96" s="125">
        <v>-214316.41000000003</v>
      </c>
      <c r="J96" s="125">
        <v>-168601.73083309314</v>
      </c>
      <c r="K96" s="125">
        <v>-45714.679166906877</v>
      </c>
      <c r="L96" s="125">
        <v>-246056.03475999078</v>
      </c>
      <c r="M96" s="125">
        <v>-291770.71392689768</v>
      </c>
      <c r="P96" s="128"/>
    </row>
    <row r="97" spans="1:19">
      <c r="A97" s="124">
        <v>30</v>
      </c>
      <c r="B97" s="73"/>
      <c r="C97" s="73"/>
      <c r="D97" s="73"/>
      <c r="E97" s="73"/>
      <c r="F97" s="73"/>
      <c r="G97" s="73"/>
      <c r="H97" s="129"/>
      <c r="I97" s="133"/>
      <c r="J97" s="133"/>
      <c r="K97" s="133"/>
      <c r="L97" s="133"/>
      <c r="M97" s="133"/>
    </row>
    <row r="98" spans="1:19">
      <c r="A98" s="124">
        <v>31</v>
      </c>
      <c r="B98" s="73"/>
      <c r="C98" s="73"/>
      <c r="D98" s="73" t="s">
        <v>320</v>
      </c>
      <c r="E98" s="73"/>
      <c r="F98" s="73"/>
      <c r="G98" s="73"/>
      <c r="H98" s="132">
        <v>2.2000000000000002</v>
      </c>
      <c r="I98" s="128">
        <v>4243721524.6753783</v>
      </c>
      <c r="J98" s="128">
        <v>3616823951.8998513</v>
      </c>
      <c r="K98" s="128">
        <v>626897572.7755276</v>
      </c>
      <c r="L98" s="128">
        <v>12810923.687950147</v>
      </c>
      <c r="M98" s="128">
        <v>639708496.46347773</v>
      </c>
      <c r="O98" s="187"/>
    </row>
    <row r="99" spans="1:19" ht="13.5" thickBot="1">
      <c r="A99" s="124">
        <v>32</v>
      </c>
      <c r="B99" s="73"/>
      <c r="C99" s="73"/>
      <c r="D99" s="73"/>
      <c r="E99" s="73"/>
      <c r="F99" s="73"/>
      <c r="G99" s="73"/>
      <c r="H99" s="129"/>
      <c r="I99" s="73"/>
      <c r="J99" s="73"/>
      <c r="K99" s="73"/>
      <c r="L99" s="73"/>
      <c r="M99" s="73"/>
      <c r="P99" s="406"/>
    </row>
    <row r="100" spans="1:19" ht="13.5" thickBot="1">
      <c r="A100" s="124">
        <v>33</v>
      </c>
      <c r="B100" s="73"/>
      <c r="C100" s="73" t="s">
        <v>321</v>
      </c>
      <c r="D100" s="73"/>
      <c r="E100" s="73"/>
      <c r="F100" s="73"/>
      <c r="G100" s="73"/>
      <c r="H100" s="129"/>
      <c r="I100" s="134">
        <v>1023279600.6446204</v>
      </c>
      <c r="J100" s="134">
        <v>874572171.31184149</v>
      </c>
      <c r="K100" s="134">
        <v>148707429.33277917</v>
      </c>
      <c r="L100" s="134">
        <v>-7947582.2395422682</v>
      </c>
      <c r="M100" s="134">
        <v>140759847.09323692</v>
      </c>
      <c r="O100" s="265"/>
      <c r="P100" s="443"/>
      <c r="Q100" s="177"/>
      <c r="R100" s="177"/>
      <c r="S100" s="178"/>
    </row>
    <row r="101" spans="1:19" ht="13.5" thickTop="1">
      <c r="A101" s="124">
        <v>34</v>
      </c>
      <c r="B101" s="73"/>
      <c r="C101" s="73"/>
      <c r="D101" s="73"/>
      <c r="E101" s="73"/>
      <c r="F101" s="73"/>
      <c r="G101" s="73"/>
      <c r="H101" s="129"/>
      <c r="I101" s="73"/>
      <c r="J101" s="73"/>
      <c r="K101" s="73"/>
      <c r="L101" s="73"/>
      <c r="M101" s="73"/>
      <c r="O101" s="444" t="s">
        <v>3276</v>
      </c>
      <c r="P101" s="185"/>
      <c r="Q101" s="185"/>
      <c r="R101" s="179"/>
      <c r="S101" s="180"/>
    </row>
    <row r="102" spans="1:19">
      <c r="A102" s="124">
        <v>35</v>
      </c>
      <c r="B102" s="73"/>
      <c r="C102" s="73" t="s">
        <v>322</v>
      </c>
      <c r="D102" s="73"/>
      <c r="E102" s="73"/>
      <c r="F102" s="73"/>
      <c r="G102" s="73"/>
      <c r="H102" s="132"/>
      <c r="I102" s="73"/>
      <c r="J102" s="73"/>
      <c r="K102" s="73"/>
      <c r="L102" s="73"/>
      <c r="M102" s="73"/>
      <c r="O102" s="445" t="s">
        <v>1153</v>
      </c>
      <c r="P102" s="446"/>
      <c r="Q102" s="446"/>
      <c r="R102" s="446"/>
      <c r="S102" s="180" t="s">
        <v>3278</v>
      </c>
    </row>
    <row r="103" spans="1:19">
      <c r="A103" s="124">
        <v>36</v>
      </c>
      <c r="B103" s="73"/>
      <c r="C103" s="73"/>
      <c r="D103" s="73" t="s">
        <v>6</v>
      </c>
      <c r="E103" s="73"/>
      <c r="F103" s="73"/>
      <c r="G103" s="73"/>
      <c r="H103" s="132">
        <v>2.2999999999999998</v>
      </c>
      <c r="I103" s="125">
        <v>25709396092.770004</v>
      </c>
      <c r="J103" s="125">
        <v>22049332080.592991</v>
      </c>
      <c r="K103" s="125">
        <v>3660064012.1770115</v>
      </c>
      <c r="L103" s="125">
        <v>95687493.990453511</v>
      </c>
      <c r="M103" s="125">
        <v>3755751506.1674652</v>
      </c>
      <c r="O103" s="445" t="s">
        <v>6</v>
      </c>
      <c r="P103" s="446"/>
      <c r="Q103" s="447">
        <f>I103</f>
        <v>25709396092.770004</v>
      </c>
      <c r="R103" s="446">
        <v>101</v>
      </c>
      <c r="S103" s="448">
        <f>Q103-I103</f>
        <v>0</v>
      </c>
    </row>
    <row r="104" spans="1:19">
      <c r="A104" s="124">
        <v>37</v>
      </c>
      <c r="B104" s="73"/>
      <c r="C104" s="73"/>
      <c r="D104" s="73" t="s">
        <v>7</v>
      </c>
      <c r="E104" s="73"/>
      <c r="F104" s="73"/>
      <c r="G104" s="73"/>
      <c r="H104" s="132">
        <v>2.31</v>
      </c>
      <c r="I104" s="125">
        <v>53455762.170000002</v>
      </c>
      <c r="J104" s="125">
        <v>46243326.202480897</v>
      </c>
      <c r="K104" s="125">
        <v>7212435.9675190989</v>
      </c>
      <c r="L104" s="125">
        <v>-6830768.4185816366</v>
      </c>
      <c r="M104" s="125">
        <v>381667.54893746239</v>
      </c>
      <c r="O104" s="445" t="s">
        <v>7</v>
      </c>
      <c r="P104" s="446"/>
      <c r="Q104" s="447">
        <f>I104</f>
        <v>53455762.170000002</v>
      </c>
      <c r="R104" s="446">
        <v>105</v>
      </c>
      <c r="S104" s="448">
        <f>Q104-I104</f>
        <v>0</v>
      </c>
    </row>
    <row r="105" spans="1:19">
      <c r="A105" s="124">
        <v>38</v>
      </c>
      <c r="B105" s="73"/>
      <c r="C105" s="73"/>
      <c r="D105" s="73" t="s">
        <v>8</v>
      </c>
      <c r="E105" s="73"/>
      <c r="F105" s="73"/>
      <c r="G105" s="73">
        <v>1</v>
      </c>
      <c r="H105" s="132">
        <v>2.33</v>
      </c>
      <c r="I105" s="125">
        <v>938428656.2700001</v>
      </c>
      <c r="J105" s="125">
        <v>820347635.35670805</v>
      </c>
      <c r="K105" s="125">
        <v>118081020.9132919</v>
      </c>
      <c r="L105" s="125">
        <v>-3675327.5119878966</v>
      </c>
      <c r="M105" s="125">
        <v>114405693.40130401</v>
      </c>
      <c r="O105" s="445" t="s">
        <v>9</v>
      </c>
      <c r="P105" s="446"/>
      <c r="Q105" s="447">
        <f>I106</f>
        <v>36236895.140000015</v>
      </c>
      <c r="R105" s="446" t="s">
        <v>1160</v>
      </c>
      <c r="S105" s="448">
        <f>Q105-I106</f>
        <v>0</v>
      </c>
    </row>
    <row r="106" spans="1:19">
      <c r="A106" s="124">
        <v>39</v>
      </c>
      <c r="B106" s="73"/>
      <c r="C106" s="73"/>
      <c r="D106" s="73" t="s">
        <v>9</v>
      </c>
      <c r="E106" s="73"/>
      <c r="F106" s="73"/>
      <c r="G106" s="73"/>
      <c r="H106" s="132">
        <v>2.31</v>
      </c>
      <c r="I106" s="125">
        <v>36236895.140000015</v>
      </c>
      <c r="J106" s="125">
        <v>30659485.603512555</v>
      </c>
      <c r="K106" s="125">
        <v>5577409.5364874527</v>
      </c>
      <c r="L106" s="125">
        <v>-731224.21214999631</v>
      </c>
      <c r="M106" s="125">
        <v>4846185.3243374564</v>
      </c>
      <c r="O106" s="445" t="s">
        <v>16</v>
      </c>
      <c r="P106" s="446"/>
      <c r="Q106" s="447">
        <f>I118</f>
        <v>-8314691435.210001</v>
      </c>
      <c r="R106" s="446">
        <v>108</v>
      </c>
      <c r="S106" s="448">
        <f>Q106-I118</f>
        <v>0</v>
      </c>
    </row>
    <row r="107" spans="1:19">
      <c r="A107" s="124">
        <v>40</v>
      </c>
      <c r="B107" s="73"/>
      <c r="C107" s="73"/>
      <c r="D107" s="73" t="s">
        <v>5235</v>
      </c>
      <c r="E107" s="73"/>
      <c r="F107" s="73"/>
      <c r="G107" s="73"/>
      <c r="H107" s="132">
        <v>2.31</v>
      </c>
      <c r="I107" s="125">
        <v>0</v>
      </c>
      <c r="J107" s="125">
        <v>0</v>
      </c>
      <c r="K107" s="125">
        <v>0</v>
      </c>
      <c r="L107" s="125">
        <v>0</v>
      </c>
      <c r="M107" s="125">
        <v>0</v>
      </c>
      <c r="O107" s="445" t="s">
        <v>17</v>
      </c>
      <c r="P107" s="446"/>
      <c r="Q107" s="447">
        <f>I119</f>
        <v>-543221349.75</v>
      </c>
      <c r="R107" s="446">
        <v>111</v>
      </c>
      <c r="S107" s="448">
        <f>Q107-I119</f>
        <v>0</v>
      </c>
    </row>
    <row r="108" spans="1:19" ht="13.5" thickBot="1">
      <c r="A108" s="124">
        <v>41</v>
      </c>
      <c r="B108" s="73"/>
      <c r="C108" s="73"/>
      <c r="D108" s="73" t="s">
        <v>10</v>
      </c>
      <c r="E108" s="73"/>
      <c r="F108" s="73"/>
      <c r="G108" s="73"/>
      <c r="H108" s="132">
        <v>2.3199999999999998</v>
      </c>
      <c r="I108" s="125">
        <v>52076703.480000004</v>
      </c>
      <c r="J108" s="125">
        <v>45954096.015651777</v>
      </c>
      <c r="K108" s="125">
        <v>6122607.4643482184</v>
      </c>
      <c r="L108" s="125">
        <v>-159702.05973823823</v>
      </c>
      <c r="M108" s="125">
        <v>5962905.4046099801</v>
      </c>
      <c r="O108" s="445"/>
      <c r="P108" s="446"/>
      <c r="Q108" s="65">
        <f>SUM(Q103:Q107)</f>
        <v>16941175965.120003</v>
      </c>
      <c r="R108" s="446"/>
      <c r="S108" s="180"/>
    </row>
    <row r="109" spans="1:19" ht="13.5" thickTop="1">
      <c r="A109" s="124">
        <v>42</v>
      </c>
      <c r="B109" s="73"/>
      <c r="C109" s="73"/>
      <c r="D109" s="73" t="s">
        <v>11</v>
      </c>
      <c r="E109" s="73"/>
      <c r="F109" s="73"/>
      <c r="G109" s="73">
        <v>2</v>
      </c>
      <c r="H109" s="132">
        <v>2.3199999999999998</v>
      </c>
      <c r="I109" s="125">
        <v>191984437.92999998</v>
      </c>
      <c r="J109" s="125">
        <v>159407426.72354826</v>
      </c>
      <c r="K109" s="125">
        <v>32577011.206451721</v>
      </c>
      <c r="L109" s="125">
        <v>-803415.59406297188</v>
      </c>
      <c r="M109" s="125">
        <v>31773595.612388749</v>
      </c>
      <c r="O109" s="445"/>
      <c r="P109" s="446" t="s">
        <v>3277</v>
      </c>
      <c r="Q109" s="449">
        <f>'BS Reconciliation'!G27</f>
        <v>16941175965.119995</v>
      </c>
      <c r="R109" s="446"/>
      <c r="S109" s="180"/>
    </row>
    <row r="110" spans="1:19">
      <c r="A110" s="124">
        <v>43</v>
      </c>
      <c r="B110" s="73"/>
      <c r="C110" s="73"/>
      <c r="D110" s="73" t="s">
        <v>12</v>
      </c>
      <c r="E110" s="73"/>
      <c r="F110" s="73"/>
      <c r="G110" s="73">
        <v>3</v>
      </c>
      <c r="H110" s="132">
        <v>2.3199999999999998</v>
      </c>
      <c r="I110" s="125">
        <v>223365200.83000001</v>
      </c>
      <c r="J110" s="125">
        <v>192049516.23339126</v>
      </c>
      <c r="K110" s="125">
        <v>31315684.596608751</v>
      </c>
      <c r="L110" s="125">
        <v>-935372.66498517571</v>
      </c>
      <c r="M110" s="125">
        <v>30380311.931623571</v>
      </c>
      <c r="O110" s="445"/>
      <c r="P110" s="446" t="s">
        <v>184</v>
      </c>
      <c r="Q110" s="449">
        <f>Q108-Q109</f>
        <v>0</v>
      </c>
      <c r="R110" s="446"/>
      <c r="S110" s="180"/>
    </row>
    <row r="111" spans="1:19">
      <c r="A111" s="124">
        <v>44</v>
      </c>
      <c r="B111" s="73"/>
      <c r="C111" s="73"/>
      <c r="D111" s="73" t="s">
        <v>13</v>
      </c>
      <c r="E111" s="73"/>
      <c r="F111" s="73"/>
      <c r="G111" s="73">
        <v>4</v>
      </c>
      <c r="H111" s="132">
        <v>2.33</v>
      </c>
      <c r="I111" s="125">
        <v>44498609.834038667</v>
      </c>
      <c r="J111" s="125">
        <v>41092470.66454567</v>
      </c>
      <c r="K111" s="125">
        <v>3406139.1694930089</v>
      </c>
      <c r="L111" s="125">
        <v>-73474.594494623831</v>
      </c>
      <c r="M111" s="125">
        <v>3332664.5749983843</v>
      </c>
      <c r="O111" s="445"/>
      <c r="P111" s="446"/>
      <c r="Q111" s="446"/>
      <c r="R111" s="446"/>
      <c r="S111" s="180"/>
    </row>
    <row r="112" spans="1:19">
      <c r="A112" s="124">
        <v>45</v>
      </c>
      <c r="B112" s="73"/>
      <c r="C112" s="73"/>
      <c r="D112" s="73" t="s">
        <v>14</v>
      </c>
      <c r="E112" s="73"/>
      <c r="F112" s="73"/>
      <c r="G112" s="73">
        <v>5</v>
      </c>
      <c r="H112" s="132">
        <v>2.31</v>
      </c>
      <c r="I112" s="125">
        <v>20901820.379999999</v>
      </c>
      <c r="J112" s="125">
        <v>20749385.750194155</v>
      </c>
      <c r="K112" s="125">
        <v>152434.62980584014</v>
      </c>
      <c r="L112" s="125">
        <v>0</v>
      </c>
      <c r="M112" s="125">
        <v>152434.62980584014</v>
      </c>
      <c r="O112" s="445"/>
      <c r="P112" s="446"/>
      <c r="Q112" s="446"/>
      <c r="R112" s="446"/>
      <c r="S112" s="180"/>
    </row>
    <row r="113" spans="1:19">
      <c r="A113" s="124">
        <v>46</v>
      </c>
      <c r="B113" s="73"/>
      <c r="C113" s="73"/>
      <c r="D113" s="73" t="s">
        <v>15</v>
      </c>
      <c r="E113" s="73"/>
      <c r="F113" s="73"/>
      <c r="G113" s="73"/>
      <c r="H113" s="132">
        <v>2.34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O113" s="445" t="s">
        <v>1159</v>
      </c>
      <c r="P113" s="446"/>
      <c r="Q113" s="446"/>
      <c r="R113" s="446"/>
      <c r="S113" s="180"/>
    </row>
    <row r="114" spans="1:19">
      <c r="A114" s="124">
        <v>47</v>
      </c>
      <c r="B114" s="73"/>
      <c r="C114" s="73"/>
      <c r="D114" s="73"/>
      <c r="E114" s="73"/>
      <c r="F114" s="73"/>
      <c r="G114" s="73"/>
      <c r="H114" s="132"/>
      <c r="I114" s="135"/>
      <c r="J114" s="135"/>
      <c r="K114" s="135"/>
      <c r="L114" s="135"/>
      <c r="M114" s="135"/>
      <c r="O114" s="445" t="s">
        <v>1152</v>
      </c>
      <c r="P114" s="446"/>
      <c r="Q114" s="437">
        <f>I2064</f>
        <v>1388535.98</v>
      </c>
      <c r="R114" s="446">
        <v>124</v>
      </c>
      <c r="S114" s="448">
        <f>I112-Q114-Q130</f>
        <v>0</v>
      </c>
    </row>
    <row r="115" spans="1:19">
      <c r="A115" s="124">
        <v>48</v>
      </c>
      <c r="B115" s="73"/>
      <c r="C115" s="73"/>
      <c r="D115" s="73" t="s">
        <v>323</v>
      </c>
      <c r="E115" s="73"/>
      <c r="F115" s="73"/>
      <c r="G115" s="73"/>
      <c r="H115" s="132"/>
      <c r="I115" s="125">
        <v>27270344178.804043</v>
      </c>
      <c r="J115" s="125">
        <v>23405835423.143024</v>
      </c>
      <c r="K115" s="125">
        <v>3864508755.6610184</v>
      </c>
      <c r="L115" s="125">
        <v>82478208.934452981</v>
      </c>
      <c r="M115" s="125">
        <v>3946986964.5954704</v>
      </c>
      <c r="O115" s="445"/>
      <c r="P115" s="446" t="s">
        <v>3277</v>
      </c>
      <c r="Q115" s="449">
        <f>'BS Reconciliation'!G44</f>
        <v>1388535.98</v>
      </c>
      <c r="R115" s="446"/>
      <c r="S115" s="180"/>
    </row>
    <row r="116" spans="1:19">
      <c r="A116" s="124">
        <v>49</v>
      </c>
      <c r="B116" s="73"/>
      <c r="C116" s="73"/>
      <c r="D116" s="73"/>
      <c r="E116" s="73"/>
      <c r="F116" s="73"/>
      <c r="G116" s="73"/>
      <c r="H116" s="132"/>
      <c r="I116" s="73"/>
      <c r="J116" s="73"/>
      <c r="K116" s="73"/>
      <c r="L116" s="73"/>
      <c r="M116" s="73"/>
      <c r="O116" s="445"/>
      <c r="P116" s="446" t="s">
        <v>184</v>
      </c>
      <c r="Q116" s="437">
        <f>Q114-Q115</f>
        <v>0</v>
      </c>
      <c r="R116" s="446"/>
      <c r="S116" s="180"/>
    </row>
    <row r="117" spans="1:19">
      <c r="A117" s="124">
        <v>50</v>
      </c>
      <c r="B117" s="73"/>
      <c r="C117" s="73" t="s">
        <v>324</v>
      </c>
      <c r="D117" s="73"/>
      <c r="E117" s="73"/>
      <c r="F117" s="73"/>
      <c r="G117" s="73"/>
      <c r="H117" s="132"/>
      <c r="I117" s="73"/>
      <c r="J117" s="73"/>
      <c r="K117" s="73"/>
      <c r="L117" s="73"/>
      <c r="M117" s="73"/>
      <c r="O117" s="445"/>
      <c r="P117" s="446"/>
      <c r="Q117" s="446"/>
      <c r="R117" s="446"/>
      <c r="S117" s="180"/>
    </row>
    <row r="118" spans="1:19">
      <c r="A118" s="124">
        <v>51</v>
      </c>
      <c r="B118" s="73"/>
      <c r="C118" s="73"/>
      <c r="D118" s="73" t="s">
        <v>16</v>
      </c>
      <c r="E118" s="73"/>
      <c r="F118" s="73"/>
      <c r="G118" s="73"/>
      <c r="H118" s="132">
        <v>2.38</v>
      </c>
      <c r="I118" s="125">
        <v>-8314691435.210001</v>
      </c>
      <c r="J118" s="125">
        <v>-7154892615.4050484</v>
      </c>
      <c r="K118" s="125">
        <v>-1159798819.8049512</v>
      </c>
      <c r="L118" s="125">
        <v>48238353.350473374</v>
      </c>
      <c r="M118" s="125">
        <v>-1111560466.454478</v>
      </c>
      <c r="O118" s="450" t="s">
        <v>1154</v>
      </c>
      <c r="P118" s="446"/>
      <c r="Q118" s="446"/>
      <c r="R118" s="446"/>
      <c r="S118" s="180"/>
    </row>
    <row r="119" spans="1:19">
      <c r="A119" s="124">
        <v>52</v>
      </c>
      <c r="B119" s="73"/>
      <c r="C119" s="73"/>
      <c r="D119" s="73" t="s">
        <v>17</v>
      </c>
      <c r="E119" s="73"/>
      <c r="F119" s="73"/>
      <c r="G119" s="73"/>
      <c r="H119" s="132">
        <v>2.39</v>
      </c>
      <c r="I119" s="125">
        <v>-543221349.75</v>
      </c>
      <c r="J119" s="125">
        <v>-466537569.89633417</v>
      </c>
      <c r="K119" s="125">
        <v>-76683779.853665784</v>
      </c>
      <c r="L119" s="125">
        <v>-603022.71318454086</v>
      </c>
      <c r="M119" s="125">
        <v>-77286802.56685032</v>
      </c>
      <c r="O119" s="445" t="s">
        <v>10</v>
      </c>
      <c r="P119" s="446"/>
      <c r="Q119" s="438">
        <f>I108</f>
        <v>52076703.480000004</v>
      </c>
      <c r="R119" s="446">
        <v>165</v>
      </c>
      <c r="S119" s="451">
        <f>Q119-I108</f>
        <v>0</v>
      </c>
    </row>
    <row r="120" spans="1:19">
      <c r="A120" s="124">
        <v>53</v>
      </c>
      <c r="B120" s="73"/>
      <c r="C120" s="73"/>
      <c r="D120" s="73" t="s">
        <v>18</v>
      </c>
      <c r="E120" s="73"/>
      <c r="F120" s="73"/>
      <c r="G120" s="73">
        <v>6</v>
      </c>
      <c r="H120" s="132">
        <v>2.35</v>
      </c>
      <c r="I120" s="125">
        <v>-4308502029.3500004</v>
      </c>
      <c r="J120" s="125">
        <v>-3698220040.4657974</v>
      </c>
      <c r="K120" s="125">
        <v>-610281988.8842026</v>
      </c>
      <c r="L120" s="125">
        <v>-9952437.2170225251</v>
      </c>
      <c r="M120" s="125">
        <v>-620234426.10122526</v>
      </c>
      <c r="O120" s="445" t="s">
        <v>11</v>
      </c>
      <c r="P120" s="446"/>
      <c r="Q120" s="438">
        <f>I2088</f>
        <v>198515638.92999998</v>
      </c>
      <c r="R120" s="446">
        <v>151</v>
      </c>
      <c r="S120" s="452">
        <f>I109-Q120-Q153</f>
        <v>0</v>
      </c>
    </row>
    <row r="121" spans="1:19">
      <c r="A121" s="124">
        <v>54</v>
      </c>
      <c r="B121" s="73"/>
      <c r="C121" s="73"/>
      <c r="D121" s="73" t="s">
        <v>19</v>
      </c>
      <c r="E121" s="73"/>
      <c r="F121" s="73"/>
      <c r="G121" s="73"/>
      <c r="H121" s="132">
        <v>2.35</v>
      </c>
      <c r="I121" s="125">
        <v>-1018084.81</v>
      </c>
      <c r="J121" s="125">
        <v>-856458.94823848153</v>
      </c>
      <c r="K121" s="125">
        <v>-161625.86176151858</v>
      </c>
      <c r="L121" s="125">
        <v>0</v>
      </c>
      <c r="M121" s="125">
        <v>-161625.86176151858</v>
      </c>
      <c r="O121" s="453" t="s">
        <v>1156</v>
      </c>
      <c r="P121" s="438"/>
      <c r="Q121" s="438">
        <f>I2121</f>
        <v>223638200.83000001</v>
      </c>
      <c r="R121" s="446">
        <v>154</v>
      </c>
      <c r="S121" s="452">
        <f>I110-Q121-Q154</f>
        <v>0</v>
      </c>
    </row>
    <row r="122" spans="1:19">
      <c r="A122" s="124">
        <v>55</v>
      </c>
      <c r="B122" s="73"/>
      <c r="C122" s="73"/>
      <c r="D122" s="73" t="s">
        <v>20</v>
      </c>
      <c r="E122" s="73"/>
      <c r="F122" s="73"/>
      <c r="G122" s="73"/>
      <c r="H122" s="132">
        <v>2.34</v>
      </c>
      <c r="I122" s="125">
        <v>-31404179.789999999</v>
      </c>
      <c r="J122" s="125">
        <v>-26871934.412700828</v>
      </c>
      <c r="K122" s="125">
        <v>-4532245.3772991709</v>
      </c>
      <c r="L122" s="125">
        <v>-1036585.0167663086</v>
      </c>
      <c r="M122" s="125">
        <v>-5568830.3940654797</v>
      </c>
      <c r="O122" s="445" t="s">
        <v>759</v>
      </c>
      <c r="P122" s="446"/>
      <c r="Q122" s="437">
        <f>I2175</f>
        <v>24414599.6716666</v>
      </c>
      <c r="R122" s="446">
        <v>143</v>
      </c>
      <c r="S122" s="454">
        <f>I111-Q122-Q123-Q140-Q146-Q155-Q156</f>
        <v>-1.3038516044616699E-8</v>
      </c>
    </row>
    <row r="123" spans="1:19">
      <c r="A123" s="124">
        <v>56</v>
      </c>
      <c r="B123" s="73"/>
      <c r="C123" s="73"/>
      <c r="D123" s="73" t="s">
        <v>21</v>
      </c>
      <c r="E123" s="73"/>
      <c r="F123" s="73"/>
      <c r="G123" s="73"/>
      <c r="H123" s="132">
        <v>2.34</v>
      </c>
      <c r="I123" s="125">
        <v>0</v>
      </c>
      <c r="J123" s="125">
        <v>0</v>
      </c>
      <c r="K123" s="125">
        <v>0</v>
      </c>
      <c r="L123" s="125">
        <v>0</v>
      </c>
      <c r="M123" s="125">
        <v>0</v>
      </c>
      <c r="O123" s="445" t="s">
        <v>1158</v>
      </c>
      <c r="P123" s="446"/>
      <c r="Q123" s="437">
        <f>I2169</f>
        <v>52024501.59570542</v>
      </c>
      <c r="R123" s="446"/>
      <c r="S123" s="455"/>
    </row>
    <row r="124" spans="1:19" ht="13.5" thickBot="1">
      <c r="A124" s="124">
        <v>57</v>
      </c>
      <c r="B124" s="73"/>
      <c r="C124" s="73"/>
      <c r="D124" s="73" t="s">
        <v>22</v>
      </c>
      <c r="E124" s="73"/>
      <c r="F124" s="73"/>
      <c r="G124" s="73">
        <v>7</v>
      </c>
      <c r="H124" s="132">
        <v>2.34</v>
      </c>
      <c r="I124" s="125">
        <v>-314655801.01999998</v>
      </c>
      <c r="J124" s="125">
        <v>-273309898.97003829</v>
      </c>
      <c r="K124" s="125">
        <v>-41345902.049961679</v>
      </c>
      <c r="L124" s="125">
        <v>1421112.9590769473</v>
      </c>
      <c r="M124" s="125">
        <v>-39924789.09088473</v>
      </c>
      <c r="O124" s="445"/>
      <c r="P124" s="446"/>
      <c r="Q124" s="63">
        <f>SUM(Q119:Q123)</f>
        <v>550669644.50737202</v>
      </c>
      <c r="R124" s="446"/>
      <c r="S124" s="180"/>
    </row>
    <row r="125" spans="1:19" ht="13.5" thickTop="1">
      <c r="A125" s="124">
        <v>58</v>
      </c>
      <c r="B125" s="73"/>
      <c r="C125" s="73"/>
      <c r="D125" s="73"/>
      <c r="E125" s="73"/>
      <c r="F125" s="73"/>
      <c r="G125" s="73"/>
      <c r="H125" s="132"/>
      <c r="I125" s="133"/>
      <c r="J125" s="133"/>
      <c r="K125" s="133"/>
      <c r="L125" s="133"/>
      <c r="M125" s="133"/>
      <c r="O125" s="445"/>
      <c r="P125" s="446" t="s">
        <v>3277</v>
      </c>
      <c r="Q125" s="449">
        <f>'BS Reconciliation'!G81</f>
        <v>550669644.50737202</v>
      </c>
      <c r="R125" s="446"/>
      <c r="S125" s="180"/>
    </row>
    <row r="126" spans="1:19">
      <c r="A126" s="124">
        <v>59</v>
      </c>
      <c r="B126" s="73"/>
      <c r="C126" s="73"/>
      <c r="D126" s="73" t="s">
        <v>325</v>
      </c>
      <c r="E126" s="73"/>
      <c r="F126" s="73"/>
      <c r="G126" s="73"/>
      <c r="H126" s="132"/>
      <c r="I126" s="128">
        <v>-13513492879.930002</v>
      </c>
      <c r="J126" s="128">
        <v>-11620688518.098156</v>
      </c>
      <c r="K126" s="128">
        <v>-1892804361.8318417</v>
      </c>
      <c r="L126" s="128">
        <v>38067421.362576947</v>
      </c>
      <c r="M126" s="128">
        <v>-1854736940.4692655</v>
      </c>
      <c r="O126" s="445"/>
      <c r="P126" s="446" t="s">
        <v>184</v>
      </c>
      <c r="Q126" s="449">
        <f>Q124-Q125</f>
        <v>0</v>
      </c>
      <c r="R126" s="446"/>
      <c r="S126" s="180"/>
    </row>
    <row r="127" spans="1:19">
      <c r="A127" s="124">
        <v>60</v>
      </c>
      <c r="B127" s="73"/>
      <c r="C127" s="73"/>
      <c r="D127" s="73"/>
      <c r="E127" s="73"/>
      <c r="F127" s="73"/>
      <c r="G127" s="73"/>
      <c r="H127" s="132"/>
      <c r="I127" s="73"/>
      <c r="J127" s="73"/>
      <c r="K127" s="123"/>
      <c r="L127" s="73"/>
      <c r="M127" s="73"/>
      <c r="O127" s="445"/>
      <c r="P127" s="446"/>
      <c r="Q127" s="446"/>
      <c r="R127" s="446"/>
      <c r="S127" s="180"/>
    </row>
    <row r="128" spans="1:19" ht="13.5" thickBot="1">
      <c r="A128" s="124">
        <v>61</v>
      </c>
      <c r="B128" s="73"/>
      <c r="C128" s="73" t="s">
        <v>182</v>
      </c>
      <c r="D128" s="73"/>
      <c r="E128" s="73"/>
      <c r="F128" s="73"/>
      <c r="G128" s="73"/>
      <c r="H128" s="132"/>
      <c r="I128" s="134">
        <v>13756851298.874041</v>
      </c>
      <c r="J128" s="134">
        <v>11785146905.044868</v>
      </c>
      <c r="K128" s="134">
        <v>1971704393.8291767</v>
      </c>
      <c r="L128" s="134">
        <v>120545630.29702993</v>
      </c>
      <c r="M128" s="134">
        <v>2092250024.126205</v>
      </c>
      <c r="O128" s="450" t="s">
        <v>1161</v>
      </c>
      <c r="P128" s="446"/>
      <c r="Q128" s="446"/>
      <c r="R128" s="446"/>
      <c r="S128" s="180"/>
    </row>
    <row r="129" spans="1:19" ht="13.5" thickTop="1">
      <c r="A129" s="124">
        <v>62</v>
      </c>
      <c r="B129" s="73"/>
      <c r="C129" s="73"/>
      <c r="D129" s="73"/>
      <c r="E129" s="73"/>
      <c r="F129" s="73"/>
      <c r="G129" s="73"/>
      <c r="H129" s="132"/>
      <c r="I129" s="73"/>
      <c r="J129" s="73"/>
      <c r="K129" s="123"/>
      <c r="L129" s="73"/>
      <c r="M129" s="73"/>
      <c r="O129" s="445" t="s">
        <v>1163</v>
      </c>
      <c r="P129" s="446"/>
      <c r="Q129" s="438">
        <f>I2151</f>
        <v>830291912.66000009</v>
      </c>
      <c r="R129" s="456" t="s">
        <v>190</v>
      </c>
      <c r="S129" s="451">
        <f>I105-Q129-Q131</f>
        <v>0</v>
      </c>
    </row>
    <row r="130" spans="1:19">
      <c r="A130" s="124">
        <v>63</v>
      </c>
      <c r="B130" s="73"/>
      <c r="C130" s="73" t="s">
        <v>326</v>
      </c>
      <c r="D130" s="73"/>
      <c r="E130" s="73"/>
      <c r="F130" s="73"/>
      <c r="G130" s="73"/>
      <c r="H130" s="132"/>
      <c r="I130" s="136">
        <v>7.438327117255189E-2</v>
      </c>
      <c r="J130" s="136"/>
      <c r="K130" s="137">
        <v>7.5420752623054102E-2</v>
      </c>
      <c r="L130" s="138"/>
      <c r="M130" s="136">
        <v>6.7276781202104674E-2</v>
      </c>
      <c r="O130" s="457" t="s">
        <v>1152</v>
      </c>
      <c r="P130" s="446"/>
      <c r="Q130" s="437">
        <f>I2071</f>
        <v>19513284.399999999</v>
      </c>
      <c r="R130" s="456" t="s">
        <v>191</v>
      </c>
      <c r="S130" s="455"/>
    </row>
    <row r="131" spans="1:19">
      <c r="A131" s="124">
        <v>64</v>
      </c>
      <c r="B131" s="73"/>
      <c r="C131" s="73"/>
      <c r="D131" s="73"/>
      <c r="E131" s="73"/>
      <c r="F131" s="73"/>
      <c r="G131" s="73"/>
      <c r="H131" s="132"/>
      <c r="I131" s="136"/>
      <c r="J131" s="136"/>
      <c r="K131" s="137"/>
      <c r="L131" s="73"/>
      <c r="M131" s="73"/>
      <c r="O131" s="445" t="s">
        <v>1162</v>
      </c>
      <c r="P131" s="446"/>
      <c r="Q131" s="438">
        <f>I2162</f>
        <v>108136743.60999998</v>
      </c>
      <c r="R131" s="456" t="s">
        <v>752</v>
      </c>
      <c r="S131" s="180"/>
    </row>
    <row r="132" spans="1:19">
      <c r="A132" s="124">
        <v>65</v>
      </c>
      <c r="B132" s="73"/>
      <c r="C132" s="73" t="s">
        <v>327</v>
      </c>
      <c r="D132" s="73"/>
      <c r="E132" s="73"/>
      <c r="F132" s="73"/>
      <c r="G132" s="73"/>
      <c r="H132" s="132"/>
      <c r="I132" s="136">
        <v>9.5225807714604024E-2</v>
      </c>
      <c r="J132" s="136"/>
      <c r="K132" s="137">
        <v>9.7228281079788759E-2</v>
      </c>
      <c r="L132" s="138"/>
      <c r="M132" s="136">
        <v>8.1509363069849697E-2</v>
      </c>
      <c r="O132" s="445" t="s">
        <v>1164</v>
      </c>
      <c r="P132" s="446"/>
      <c r="Q132" s="437">
        <f>I2268</f>
        <v>263241197.75</v>
      </c>
      <c r="R132" s="456">
        <v>190</v>
      </c>
      <c r="S132" s="458">
        <f>I120-Q132-Q159-Q160-Q161</f>
        <v>-4.76837158203125E-7</v>
      </c>
    </row>
    <row r="133" spans="1:19" ht="13.5" thickBot="1">
      <c r="A133" s="124">
        <v>66</v>
      </c>
      <c r="B133" s="73"/>
      <c r="C133" s="73" t="s">
        <v>328</v>
      </c>
      <c r="D133" s="73"/>
      <c r="E133" s="73"/>
      <c r="F133" s="73"/>
      <c r="G133" s="73"/>
      <c r="H133" s="132"/>
      <c r="I133" s="33">
        <v>1626619915.55</v>
      </c>
      <c r="J133" s="33" t="s">
        <v>223</v>
      </c>
      <c r="K133" s="33">
        <v>269156182.35118365</v>
      </c>
      <c r="L133" s="33" t="s">
        <v>223</v>
      </c>
      <c r="M133" s="33">
        <v>251166773.70563492</v>
      </c>
      <c r="O133" s="445"/>
      <c r="P133" s="446"/>
      <c r="Q133" s="63">
        <f>SUM(Q129:Q132)</f>
        <v>1221183138.4200001</v>
      </c>
      <c r="R133" s="446"/>
      <c r="S133" s="180"/>
    </row>
    <row r="134" spans="1:19" ht="13.5" thickTop="1">
      <c r="A134" s="124">
        <v>67</v>
      </c>
      <c r="B134" s="73"/>
      <c r="C134" s="139" t="s">
        <v>329</v>
      </c>
      <c r="D134" s="139"/>
      <c r="E134" s="139"/>
      <c r="F134" s="139"/>
      <c r="G134" s="73"/>
      <c r="H134" s="132"/>
      <c r="I134" s="34">
        <v>71274246.579466343</v>
      </c>
      <c r="J134" s="140"/>
      <c r="K134" s="34">
        <v>10215400.464428961</v>
      </c>
      <c r="L134" s="140"/>
      <c r="M134" s="34">
        <v>10839947.374997854</v>
      </c>
      <c r="O134" s="445"/>
      <c r="P134" s="446" t="s">
        <v>3277</v>
      </c>
      <c r="Q134" s="449">
        <f>'BS Reconciliation'!G99</f>
        <v>1221183138.4200001</v>
      </c>
      <c r="R134" s="446"/>
      <c r="S134" s="180"/>
    </row>
    <row r="135" spans="1:19">
      <c r="A135" s="124">
        <v>68</v>
      </c>
      <c r="B135" s="73"/>
      <c r="C135" s="73"/>
      <c r="D135" s="73" t="s">
        <v>330</v>
      </c>
      <c r="E135" s="73"/>
      <c r="F135" s="73"/>
      <c r="G135" s="73"/>
      <c r="H135" s="129"/>
      <c r="I135" s="125">
        <v>114867679.70388941</v>
      </c>
      <c r="J135" s="125"/>
      <c r="K135" s="125">
        <v>16463440.932857839</v>
      </c>
      <c r="L135" s="125"/>
      <c r="M135" s="125">
        <v>17469979.169685014</v>
      </c>
      <c r="O135" s="445"/>
      <c r="P135" s="446" t="s">
        <v>184</v>
      </c>
      <c r="Q135" s="449">
        <f>Q133-Q134</f>
        <v>0</v>
      </c>
      <c r="R135" s="446"/>
      <c r="S135" s="180"/>
    </row>
    <row r="136" spans="1:19">
      <c r="A136" s="124">
        <v>69</v>
      </c>
      <c r="B136" s="73"/>
      <c r="C136" s="73"/>
      <c r="D136" s="73" t="s">
        <v>331</v>
      </c>
      <c r="E136" s="73"/>
      <c r="F136" s="73"/>
      <c r="G136" s="73"/>
      <c r="H136" s="129"/>
      <c r="I136" s="125">
        <v>-895807194.97691536</v>
      </c>
      <c r="J136" s="125"/>
      <c r="K136" s="125">
        <v>-126739185.34008527</v>
      </c>
      <c r="L136" s="125"/>
      <c r="M136" s="125">
        <v>-149603633.9390831</v>
      </c>
      <c r="O136" s="450" t="s">
        <v>1165</v>
      </c>
      <c r="P136" s="446"/>
      <c r="Q136" s="446"/>
      <c r="R136" s="446"/>
      <c r="S136" s="180"/>
    </row>
    <row r="137" spans="1:19">
      <c r="A137" s="124"/>
      <c r="B137" s="141"/>
      <c r="C137" s="141" t="s">
        <v>2423</v>
      </c>
      <c r="D137" s="141"/>
      <c r="E137" s="141"/>
      <c r="F137" s="141"/>
      <c r="G137" s="141"/>
      <c r="H137" s="142"/>
      <c r="I137" s="141"/>
      <c r="J137" s="141"/>
      <c r="K137" s="141"/>
      <c r="L137" s="141"/>
      <c r="M137" s="141"/>
      <c r="O137" s="445" t="s">
        <v>774</v>
      </c>
      <c r="P137" s="446"/>
      <c r="Q137" s="437">
        <f>I2218</f>
        <v>-15776597.720000001</v>
      </c>
      <c r="R137" s="446">
        <v>228.2</v>
      </c>
      <c r="S137" s="459">
        <f>I124-Q137-Q138-Q139-Q141-Q152-Q157-Q158</f>
        <v>5.9138983488082886E-8</v>
      </c>
    </row>
    <row r="138" spans="1:19">
      <c r="A138" s="124"/>
      <c r="B138" s="141"/>
      <c r="C138" s="143" t="s">
        <v>2417</v>
      </c>
      <c r="D138" s="141"/>
      <c r="E138" s="144"/>
      <c r="F138" s="141"/>
      <c r="G138" s="141"/>
      <c r="H138" s="142"/>
      <c r="I138" s="145"/>
      <c r="J138" s="141"/>
      <c r="K138" s="141"/>
      <c r="L138" s="141"/>
      <c r="M138" s="141"/>
      <c r="O138" s="445" t="s">
        <v>775</v>
      </c>
      <c r="P138" s="446"/>
      <c r="Q138" s="437">
        <f>I2219</f>
        <v>-229016342</v>
      </c>
      <c r="R138" s="446">
        <v>228.3</v>
      </c>
      <c r="S138" s="455"/>
    </row>
    <row r="139" spans="1:19">
      <c r="A139" s="124"/>
      <c r="B139" s="141"/>
      <c r="C139" s="143" t="s">
        <v>0</v>
      </c>
      <c r="D139" s="146"/>
      <c r="E139" s="147"/>
      <c r="F139" s="143" t="s">
        <v>332</v>
      </c>
      <c r="G139" s="143"/>
      <c r="H139" s="142"/>
      <c r="I139" s="145" t="s">
        <v>287</v>
      </c>
      <c r="J139" s="145"/>
      <c r="K139" s="145"/>
      <c r="L139" s="145" t="s">
        <v>2416</v>
      </c>
      <c r="M139" s="145"/>
      <c r="O139" s="445" t="s">
        <v>1166</v>
      </c>
      <c r="P139" s="446"/>
      <c r="Q139" s="437">
        <f>I2231</f>
        <v>-1847634.12</v>
      </c>
      <c r="R139" s="446">
        <v>230</v>
      </c>
      <c r="S139" s="455"/>
    </row>
    <row r="140" spans="1:19">
      <c r="A140" s="124"/>
      <c r="B140" s="148"/>
      <c r="C140" s="149" t="s">
        <v>333</v>
      </c>
      <c r="D140" s="149" t="s">
        <v>334</v>
      </c>
      <c r="E140" s="149"/>
      <c r="F140" s="149" t="s">
        <v>335</v>
      </c>
      <c r="G140" s="149" t="s">
        <v>336</v>
      </c>
      <c r="H140" s="150" t="s">
        <v>289</v>
      </c>
      <c r="I140" s="151" t="s">
        <v>290</v>
      </c>
      <c r="J140" s="151" t="s">
        <v>291</v>
      </c>
      <c r="K140" s="151" t="s">
        <v>2416</v>
      </c>
      <c r="L140" s="151" t="s">
        <v>337</v>
      </c>
      <c r="M140" s="151" t="s">
        <v>293</v>
      </c>
      <c r="O140" s="453" t="s">
        <v>1166</v>
      </c>
      <c r="P140" s="438"/>
      <c r="Q140" s="438">
        <f>I2183</f>
        <v>-8253367.2991666701</v>
      </c>
      <c r="R140" s="446">
        <v>230</v>
      </c>
      <c r="S140" s="455"/>
    </row>
    <row r="141" spans="1:19">
      <c r="A141" s="124">
        <v>70</v>
      </c>
      <c r="B141" s="73"/>
      <c r="C141" s="152" t="s">
        <v>338</v>
      </c>
      <c r="D141" s="73"/>
      <c r="E141" s="73"/>
      <c r="F141" s="73"/>
      <c r="G141" s="73"/>
      <c r="H141" s="129"/>
      <c r="I141" s="73"/>
      <c r="J141" s="73"/>
      <c r="K141" s="73"/>
      <c r="L141" s="73"/>
      <c r="M141" s="73"/>
      <c r="O141" s="445" t="s">
        <v>778</v>
      </c>
      <c r="P141" s="446"/>
      <c r="Q141" s="437">
        <f>I2228</f>
        <v>-1339579.21</v>
      </c>
      <c r="R141" s="446">
        <v>228.41</v>
      </c>
      <c r="S141" s="455"/>
    </row>
    <row r="142" spans="1:19" ht="13.5" thickBot="1">
      <c r="A142" s="124">
        <v>71</v>
      </c>
      <c r="B142" s="73"/>
      <c r="C142" s="152">
        <v>440</v>
      </c>
      <c r="D142" s="73" t="s">
        <v>339</v>
      </c>
      <c r="E142" s="73"/>
      <c r="F142" s="73"/>
      <c r="G142" s="73"/>
      <c r="H142" s="129"/>
      <c r="I142" s="73"/>
      <c r="J142" s="73"/>
      <c r="K142" s="36"/>
      <c r="L142" s="73"/>
      <c r="M142" s="73"/>
      <c r="O142" s="445"/>
      <c r="P142" s="446"/>
      <c r="Q142" s="64">
        <f>SUM(Q137:Q141)</f>
        <v>-256233520.34916669</v>
      </c>
      <c r="R142" s="446"/>
      <c r="S142" s="180"/>
    </row>
    <row r="143" spans="1:19" ht="13.5" thickTop="1">
      <c r="A143" s="124">
        <v>72</v>
      </c>
      <c r="B143" s="73"/>
      <c r="C143" s="152"/>
      <c r="D143" s="73"/>
      <c r="E143" s="73"/>
      <c r="F143" s="152">
        <v>0</v>
      </c>
      <c r="G143" s="73" t="s">
        <v>359</v>
      </c>
      <c r="H143" s="129"/>
      <c r="I143" s="33">
        <v>1732822428.7699997</v>
      </c>
      <c r="J143" s="33">
        <v>1619352404.9899998</v>
      </c>
      <c r="K143" s="36">
        <v>113470023.78</v>
      </c>
      <c r="L143" s="33">
        <v>235460.99202054739</v>
      </c>
      <c r="M143" s="33">
        <v>113705484.77202055</v>
      </c>
      <c r="O143" s="445"/>
      <c r="P143" s="446" t="s">
        <v>3277</v>
      </c>
      <c r="Q143" s="449">
        <f>-'BS Reconciliation'!G139</f>
        <v>-256233520.34916669</v>
      </c>
      <c r="R143" s="446"/>
      <c r="S143" s="180"/>
    </row>
    <row r="144" spans="1:19">
      <c r="A144" s="124">
        <v>73</v>
      </c>
      <c r="B144" s="73"/>
      <c r="C144" s="152"/>
      <c r="D144" s="73"/>
      <c r="E144" s="73"/>
      <c r="F144" s="73"/>
      <c r="G144" s="73"/>
      <c r="H144" s="129"/>
      <c r="I144" s="33"/>
      <c r="J144" s="33"/>
      <c r="K144" s="33"/>
      <c r="L144" s="33"/>
      <c r="M144" s="33"/>
      <c r="O144" s="460"/>
      <c r="P144" s="446" t="s">
        <v>184</v>
      </c>
      <c r="Q144" s="449">
        <f>Q142-Q143</f>
        <v>0</v>
      </c>
      <c r="R144" s="179"/>
      <c r="S144" s="180"/>
    </row>
    <row r="145" spans="1:19">
      <c r="A145" s="124">
        <v>74</v>
      </c>
      <c r="B145" s="73"/>
      <c r="C145" s="152"/>
      <c r="D145" s="73"/>
      <c r="E145" s="73"/>
      <c r="F145" s="73"/>
      <c r="G145" s="73"/>
      <c r="H145" s="129" t="s">
        <v>340</v>
      </c>
      <c r="I145" s="37">
        <v>1732822428.7699997</v>
      </c>
      <c r="J145" s="37">
        <v>1619352404.9899998</v>
      </c>
      <c r="K145" s="37">
        <v>113470023.78</v>
      </c>
      <c r="L145" s="37">
        <v>235460.99202054739</v>
      </c>
      <c r="M145" s="37">
        <v>113705484.77202055</v>
      </c>
      <c r="O145" s="450" t="s">
        <v>1167</v>
      </c>
      <c r="P145" s="446"/>
      <c r="Q145" s="446"/>
      <c r="R145" s="446"/>
      <c r="S145" s="180"/>
    </row>
    <row r="146" spans="1:19">
      <c r="A146" s="124">
        <v>75</v>
      </c>
      <c r="B146" s="73"/>
      <c r="C146" s="152"/>
      <c r="D146" s="73"/>
      <c r="E146" s="73"/>
      <c r="F146" s="73"/>
      <c r="G146" s="73"/>
      <c r="H146" s="129"/>
      <c r="I146" s="33"/>
      <c r="J146" s="33"/>
      <c r="K146" s="33"/>
      <c r="L146" s="33"/>
      <c r="M146" s="33"/>
      <c r="O146" s="453" t="s">
        <v>155</v>
      </c>
      <c r="P146" s="438"/>
      <c r="Q146" s="438">
        <f>I2176+I2177+I2178+I2179</f>
        <v>-8502385.5091666672</v>
      </c>
      <c r="R146" s="446">
        <v>232</v>
      </c>
      <c r="S146" s="180"/>
    </row>
    <row r="147" spans="1:19">
      <c r="A147" s="124">
        <v>76</v>
      </c>
      <c r="B147" s="73"/>
      <c r="C147" s="152">
        <v>442</v>
      </c>
      <c r="D147" s="73" t="s">
        <v>341</v>
      </c>
      <c r="E147" s="73"/>
      <c r="F147" s="73"/>
      <c r="G147" s="73"/>
      <c r="H147" s="129"/>
      <c r="I147" s="33"/>
      <c r="J147" s="33"/>
      <c r="K147" s="33"/>
      <c r="L147" s="33"/>
      <c r="M147" s="33"/>
      <c r="O147" s="461"/>
      <c r="P147" s="446" t="s">
        <v>3277</v>
      </c>
      <c r="Q147" s="449">
        <f>-'BS Reconciliation'!G159</f>
        <v>-8502385.5091666672</v>
      </c>
      <c r="R147" s="35"/>
      <c r="S147" s="180"/>
    </row>
    <row r="148" spans="1:19">
      <c r="A148" s="124">
        <v>77</v>
      </c>
      <c r="B148" s="73"/>
      <c r="C148" s="152"/>
      <c r="D148" s="73"/>
      <c r="E148" s="73"/>
      <c r="F148" s="152">
        <v>0</v>
      </c>
      <c r="G148" s="73" t="s">
        <v>359</v>
      </c>
      <c r="H148" s="129"/>
      <c r="I148" s="33">
        <v>2948361169.6799998</v>
      </c>
      <c r="J148" s="33">
        <v>2366252803.6799998</v>
      </c>
      <c r="K148" s="36">
        <v>582108366</v>
      </c>
      <c r="L148" s="33">
        <v>-11096592.178670883</v>
      </c>
      <c r="M148" s="33">
        <v>571011773.82132912</v>
      </c>
      <c r="O148" s="461"/>
      <c r="P148" s="446" t="s">
        <v>184</v>
      </c>
      <c r="Q148" s="449">
        <f>Q146-Q147</f>
        <v>0</v>
      </c>
      <c r="R148" s="35"/>
      <c r="S148" s="180"/>
    </row>
    <row r="149" spans="1:19">
      <c r="A149" s="124">
        <v>78</v>
      </c>
      <c r="B149" s="73"/>
      <c r="C149" s="152"/>
      <c r="D149" s="73"/>
      <c r="E149" s="73"/>
      <c r="F149" s="152" t="s">
        <v>787</v>
      </c>
      <c r="G149" s="73" t="s">
        <v>192</v>
      </c>
      <c r="H149" s="129"/>
      <c r="I149" s="33">
        <v>0</v>
      </c>
      <c r="J149" s="33">
        <v>0</v>
      </c>
      <c r="K149" s="36">
        <v>0</v>
      </c>
      <c r="L149" s="33">
        <v>0</v>
      </c>
      <c r="M149" s="33">
        <v>0</v>
      </c>
      <c r="O149" s="450" t="s">
        <v>1168</v>
      </c>
      <c r="P149" s="35"/>
      <c r="Q149" s="35"/>
      <c r="R149" s="35"/>
      <c r="S149" s="180"/>
    </row>
    <row r="150" spans="1:19">
      <c r="A150" s="124">
        <v>79</v>
      </c>
      <c r="B150" s="73"/>
      <c r="C150" s="152"/>
      <c r="D150" s="73"/>
      <c r="E150" s="73"/>
      <c r="F150" s="152" t="s">
        <v>2424</v>
      </c>
      <c r="G150" s="73" t="s">
        <v>193</v>
      </c>
      <c r="H150" s="129"/>
      <c r="I150" s="33">
        <v>0</v>
      </c>
      <c r="J150" s="33">
        <v>0</v>
      </c>
      <c r="K150" s="36">
        <v>0</v>
      </c>
      <c r="L150" s="33">
        <v>0</v>
      </c>
      <c r="M150" s="33">
        <v>0</v>
      </c>
      <c r="O150" s="462" t="s">
        <v>3279</v>
      </c>
      <c r="P150" s="437"/>
      <c r="Q150" s="437">
        <f>I2242</f>
        <v>-31404179.789999999</v>
      </c>
      <c r="R150" s="446">
        <v>252</v>
      </c>
      <c r="S150" s="448">
        <f>I122-Q150</f>
        <v>0</v>
      </c>
    </row>
    <row r="151" spans="1:19">
      <c r="A151" s="124">
        <v>80</v>
      </c>
      <c r="B151" s="73"/>
      <c r="C151" s="152"/>
      <c r="D151" s="73"/>
      <c r="E151" s="73"/>
      <c r="F151" s="73"/>
      <c r="G151" s="73"/>
      <c r="H151" s="129"/>
      <c r="I151" s="39"/>
      <c r="J151" s="33"/>
      <c r="K151" s="33"/>
      <c r="L151" s="33"/>
      <c r="M151" s="33"/>
      <c r="O151" s="445" t="s">
        <v>1169</v>
      </c>
      <c r="P151" s="446"/>
      <c r="Q151" s="447">
        <f>I2311</f>
        <v>-1018084.81</v>
      </c>
      <c r="R151" s="446">
        <v>255</v>
      </c>
      <c r="S151" s="448">
        <f>I121-Q151</f>
        <v>0</v>
      </c>
    </row>
    <row r="152" spans="1:19">
      <c r="A152" s="124">
        <v>81</v>
      </c>
      <c r="B152" s="73"/>
      <c r="C152" s="152"/>
      <c r="D152" s="73"/>
      <c r="E152" s="73"/>
      <c r="F152" s="73"/>
      <c r="G152" s="73"/>
      <c r="H152" s="129"/>
      <c r="I152" s="33"/>
      <c r="J152" s="33"/>
      <c r="K152" s="33"/>
      <c r="L152" s="33"/>
      <c r="M152" s="33"/>
      <c r="O152" s="445" t="s">
        <v>1170</v>
      </c>
      <c r="P152" s="446"/>
      <c r="Q152" s="437">
        <f>I2253</f>
        <v>-29196549.569999997</v>
      </c>
      <c r="R152" s="446">
        <v>253.99</v>
      </c>
      <c r="S152" s="180"/>
    </row>
    <row r="153" spans="1:19">
      <c r="A153" s="124">
        <v>82</v>
      </c>
      <c r="B153" s="73"/>
      <c r="C153" s="152"/>
      <c r="D153" s="73"/>
      <c r="E153" s="73"/>
      <c r="F153" s="73"/>
      <c r="G153" s="73"/>
      <c r="H153" s="129" t="s">
        <v>340</v>
      </c>
      <c r="I153" s="37">
        <v>2948361169.6799998</v>
      </c>
      <c r="J153" s="37">
        <v>2366252803.6799998</v>
      </c>
      <c r="K153" s="37">
        <v>582108366</v>
      </c>
      <c r="L153" s="37">
        <v>-11096592.178670883</v>
      </c>
      <c r="M153" s="37">
        <v>571011773.82132912</v>
      </c>
      <c r="O153" s="453" t="s">
        <v>1155</v>
      </c>
      <c r="P153" s="438"/>
      <c r="Q153" s="438">
        <f>I2096+I2100</f>
        <v>-6531201</v>
      </c>
      <c r="R153" s="446">
        <v>253</v>
      </c>
      <c r="S153" s="180"/>
    </row>
    <row r="154" spans="1:19">
      <c r="A154" s="124">
        <v>83</v>
      </c>
      <c r="B154" s="73"/>
      <c r="C154" s="152"/>
      <c r="D154" s="73"/>
      <c r="E154" s="73"/>
      <c r="F154" s="73"/>
      <c r="G154" s="73"/>
      <c r="H154" s="129"/>
      <c r="I154" s="33"/>
      <c r="J154" s="33"/>
      <c r="K154" s="33"/>
      <c r="L154" s="33"/>
      <c r="M154" s="33"/>
      <c r="O154" s="453" t="s">
        <v>1157</v>
      </c>
      <c r="P154" s="438"/>
      <c r="Q154" s="438">
        <f>I2131</f>
        <v>-273000</v>
      </c>
      <c r="R154" s="446">
        <v>253</v>
      </c>
      <c r="S154" s="180"/>
    </row>
    <row r="155" spans="1:19">
      <c r="A155" s="124">
        <v>84</v>
      </c>
      <c r="B155" s="73"/>
      <c r="C155" s="152">
        <v>444</v>
      </c>
      <c r="D155" s="73" t="s">
        <v>342</v>
      </c>
      <c r="E155" s="73"/>
      <c r="F155" s="73"/>
      <c r="G155" s="73"/>
      <c r="H155" s="129"/>
      <c r="I155" s="33"/>
      <c r="J155" s="33"/>
      <c r="K155" s="33"/>
      <c r="L155" s="33"/>
      <c r="M155" s="33"/>
      <c r="O155" s="445" t="s">
        <v>1170</v>
      </c>
      <c r="P155" s="446"/>
      <c r="Q155" s="437">
        <f>I2181</f>
        <v>-9223388.0833333302</v>
      </c>
      <c r="R155" s="446">
        <v>253</v>
      </c>
      <c r="S155" s="180"/>
    </row>
    <row r="156" spans="1:19">
      <c r="A156" s="124">
        <v>85</v>
      </c>
      <c r="B156" s="73"/>
      <c r="C156" s="152"/>
      <c r="D156" s="73"/>
      <c r="E156" s="73"/>
      <c r="F156" s="152">
        <v>0</v>
      </c>
      <c r="G156" s="73" t="s">
        <v>359</v>
      </c>
      <c r="H156" s="129"/>
      <c r="I156" s="33">
        <v>20446444.119999997</v>
      </c>
      <c r="J156" s="33">
        <v>18136820.259999998</v>
      </c>
      <c r="K156" s="36">
        <v>2309623.86</v>
      </c>
      <c r="L156" s="33">
        <v>-244288.99016035069</v>
      </c>
      <c r="M156" s="33">
        <v>2065334.8698396492</v>
      </c>
      <c r="O156" s="445" t="s">
        <v>1170</v>
      </c>
      <c r="P156" s="438"/>
      <c r="Q156" s="438">
        <f>I2180</f>
        <v>-5961350.5416666698</v>
      </c>
      <c r="R156" s="446">
        <v>254.10499999999999</v>
      </c>
      <c r="S156" s="180"/>
    </row>
    <row r="157" spans="1:19">
      <c r="A157" s="124">
        <v>86</v>
      </c>
      <c r="B157" s="73"/>
      <c r="C157" s="152"/>
      <c r="D157" s="73"/>
      <c r="E157" s="73"/>
      <c r="F157" s="152">
        <v>0</v>
      </c>
      <c r="G157" s="73" t="s">
        <v>186</v>
      </c>
      <c r="H157" s="129"/>
      <c r="I157" s="33">
        <v>0</v>
      </c>
      <c r="J157" s="33">
        <v>0</v>
      </c>
      <c r="K157" s="36">
        <v>0</v>
      </c>
      <c r="L157" s="33">
        <v>0</v>
      </c>
      <c r="M157" s="33">
        <v>0</v>
      </c>
      <c r="O157" s="445"/>
      <c r="P157" s="446"/>
      <c r="Q157" s="437">
        <f>I2233</f>
        <v>-34002013.260000005</v>
      </c>
      <c r="R157" s="446">
        <v>254</v>
      </c>
      <c r="S157" s="180"/>
    </row>
    <row r="158" spans="1:19">
      <c r="A158" s="124">
        <v>87</v>
      </c>
      <c r="B158" s="73"/>
      <c r="C158" s="152"/>
      <c r="D158" s="73"/>
      <c r="E158" s="73"/>
      <c r="F158" s="73"/>
      <c r="G158" s="73"/>
      <c r="H158" s="129" t="s">
        <v>340</v>
      </c>
      <c r="I158" s="37">
        <v>20446444.119999997</v>
      </c>
      <c r="J158" s="37">
        <v>18136820.259999998</v>
      </c>
      <c r="K158" s="37">
        <v>2309623.86</v>
      </c>
      <c r="L158" s="37">
        <v>-244288.99016035069</v>
      </c>
      <c r="M158" s="37">
        <v>2065334.8698396492</v>
      </c>
      <c r="O158" s="445" t="s">
        <v>1166</v>
      </c>
      <c r="P158" s="446"/>
      <c r="Q158" s="437">
        <f>I2232+I2230</f>
        <v>-3477085.14</v>
      </c>
      <c r="R158" s="446">
        <v>254.10499999999999</v>
      </c>
      <c r="S158" s="180"/>
    </row>
    <row r="159" spans="1:19">
      <c r="A159" s="124">
        <v>88</v>
      </c>
      <c r="B159" s="73"/>
      <c r="C159" s="152"/>
      <c r="D159" s="73"/>
      <c r="E159" s="73"/>
      <c r="F159" s="73"/>
      <c r="G159" s="73"/>
      <c r="H159" s="129"/>
      <c r="I159" s="33"/>
      <c r="J159" s="33"/>
      <c r="K159" s="33"/>
      <c r="L159" s="33"/>
      <c r="M159" s="33"/>
      <c r="O159" s="445" t="s">
        <v>1169</v>
      </c>
      <c r="P159" s="446"/>
      <c r="Q159" s="437">
        <f>I2274</f>
        <v>-252151841.96000001</v>
      </c>
      <c r="R159" s="446">
        <v>281</v>
      </c>
      <c r="S159" s="180"/>
    </row>
    <row r="160" spans="1:19">
      <c r="A160" s="124">
        <v>89</v>
      </c>
      <c r="B160" s="73"/>
      <c r="C160" s="152">
        <v>445</v>
      </c>
      <c r="D160" s="73" t="s">
        <v>343</v>
      </c>
      <c r="E160" s="73"/>
      <c r="F160" s="73"/>
      <c r="G160" s="73"/>
      <c r="H160" s="129"/>
      <c r="I160" s="33"/>
      <c r="J160" s="33"/>
      <c r="K160" s="33"/>
      <c r="L160" s="33"/>
      <c r="M160" s="33"/>
      <c r="O160" s="445" t="s">
        <v>1169</v>
      </c>
      <c r="P160" s="446"/>
      <c r="Q160" s="437">
        <f>I2286</f>
        <v>-3938612484.8899999</v>
      </c>
      <c r="R160" s="446">
        <v>282</v>
      </c>
      <c r="S160" s="180"/>
    </row>
    <row r="161" spans="1:19">
      <c r="A161" s="124">
        <v>90</v>
      </c>
      <c r="B161" s="73"/>
      <c r="C161" s="152"/>
      <c r="D161" s="73"/>
      <c r="E161" s="73"/>
      <c r="F161" s="152">
        <v>0</v>
      </c>
      <c r="G161" s="73" t="s">
        <v>359</v>
      </c>
      <c r="H161" s="129"/>
      <c r="I161" s="33">
        <v>17499523.149999999</v>
      </c>
      <c r="J161" s="33">
        <v>17499523.149999999</v>
      </c>
      <c r="K161" s="36">
        <v>0</v>
      </c>
      <c r="L161" s="33">
        <v>0</v>
      </c>
      <c r="M161" s="33">
        <v>0</v>
      </c>
      <c r="O161" s="445" t="s">
        <v>1169</v>
      </c>
      <c r="P161" s="446"/>
      <c r="Q161" s="437">
        <f>I2299</f>
        <v>-380978900.25</v>
      </c>
      <c r="R161" s="446">
        <v>283</v>
      </c>
      <c r="S161" s="180"/>
    </row>
    <row r="162" spans="1:19" ht="13.5" thickBot="1">
      <c r="A162" s="124">
        <v>91</v>
      </c>
      <c r="B162" s="73"/>
      <c r="C162" s="152"/>
      <c r="D162" s="73"/>
      <c r="E162" s="73"/>
      <c r="F162" s="73"/>
      <c r="G162" s="73"/>
      <c r="H162" s="129"/>
      <c r="I162" s="33"/>
      <c r="J162" s="33"/>
      <c r="K162" s="33"/>
      <c r="L162" s="33"/>
      <c r="M162" s="33"/>
      <c r="O162" s="445"/>
      <c r="P162" s="446"/>
      <c r="Q162" s="64">
        <f>SUM(Q150:Q161)</f>
        <v>-4692830079.2950001</v>
      </c>
      <c r="R162" s="446"/>
      <c r="S162" s="180"/>
    </row>
    <row r="163" spans="1:19" ht="13.5" thickTop="1">
      <c r="A163" s="124">
        <v>92</v>
      </c>
      <c r="B163" s="73"/>
      <c r="C163" s="152"/>
      <c r="D163" s="73"/>
      <c r="E163" s="73"/>
      <c r="F163" s="73"/>
      <c r="G163" s="73"/>
      <c r="H163" s="129" t="s">
        <v>340</v>
      </c>
      <c r="I163" s="37">
        <v>17499523.149999999</v>
      </c>
      <c r="J163" s="37">
        <v>17499523.149999999</v>
      </c>
      <c r="K163" s="37">
        <v>0</v>
      </c>
      <c r="L163" s="37">
        <v>0</v>
      </c>
      <c r="M163" s="37">
        <v>0</v>
      </c>
      <c r="O163" s="460"/>
      <c r="P163" s="446" t="s">
        <v>3277</v>
      </c>
      <c r="Q163" s="449">
        <f>-'BS Reconciliation'!G173</f>
        <v>-4692830079.2950001</v>
      </c>
      <c r="R163" s="179"/>
      <c r="S163" s="180"/>
    </row>
    <row r="164" spans="1:19" ht="13.5" thickBot="1">
      <c r="A164" s="124">
        <v>93</v>
      </c>
      <c r="B164" s="73"/>
      <c r="C164" s="152"/>
      <c r="D164" s="73"/>
      <c r="E164" s="73"/>
      <c r="F164" s="73"/>
      <c r="G164" s="73"/>
      <c r="H164" s="129"/>
      <c r="I164" s="33"/>
      <c r="J164" s="33"/>
      <c r="K164" s="33"/>
      <c r="L164" s="33"/>
      <c r="M164" s="33"/>
      <c r="O164" s="463"/>
      <c r="P164" s="464" t="s">
        <v>184</v>
      </c>
      <c r="Q164" s="465">
        <f>Q162-Q163</f>
        <v>0</v>
      </c>
      <c r="R164" s="256"/>
      <c r="S164" s="268"/>
    </row>
    <row r="165" spans="1:19">
      <c r="A165" s="124">
        <v>94</v>
      </c>
      <c r="B165" s="73"/>
      <c r="C165" s="152">
        <v>448</v>
      </c>
      <c r="D165" s="73" t="s">
        <v>296</v>
      </c>
      <c r="E165" s="73"/>
      <c r="F165" s="73"/>
      <c r="G165" s="73"/>
      <c r="H165" s="129"/>
      <c r="I165" s="33"/>
      <c r="J165" s="33"/>
      <c r="K165" s="33"/>
      <c r="L165" s="33"/>
      <c r="M165" s="33"/>
      <c r="O165" s="12"/>
      <c r="P165" s="12"/>
      <c r="Q165" s="12"/>
    </row>
    <row r="166" spans="1:19">
      <c r="A166" s="124">
        <v>95</v>
      </c>
      <c r="B166" s="73"/>
      <c r="C166" s="152"/>
      <c r="D166" s="73"/>
      <c r="E166" s="73"/>
      <c r="F166" s="152" t="s">
        <v>2425</v>
      </c>
      <c r="G166" s="73" t="s">
        <v>359</v>
      </c>
      <c r="H166" s="129"/>
      <c r="I166" s="33">
        <v>0</v>
      </c>
      <c r="J166" s="33">
        <v>0</v>
      </c>
      <c r="K166" s="36">
        <v>0</v>
      </c>
      <c r="L166" s="33">
        <v>0</v>
      </c>
      <c r="M166" s="33">
        <v>0</v>
      </c>
      <c r="O166" s="12"/>
      <c r="P166" s="12"/>
      <c r="Q166" s="12"/>
    </row>
    <row r="167" spans="1:19">
      <c r="A167" s="124">
        <v>96</v>
      </c>
      <c r="B167" s="73"/>
      <c r="C167" s="152"/>
      <c r="D167" s="73"/>
      <c r="E167" s="73"/>
      <c r="F167" s="152" t="s">
        <v>709</v>
      </c>
      <c r="G167" s="73" t="s">
        <v>186</v>
      </c>
      <c r="H167" s="129"/>
      <c r="I167" s="33">
        <v>0</v>
      </c>
      <c r="J167" s="33">
        <v>0</v>
      </c>
      <c r="K167" s="36">
        <v>0</v>
      </c>
      <c r="L167" s="33">
        <v>0</v>
      </c>
      <c r="M167" s="33">
        <v>0</v>
      </c>
      <c r="O167" s="12"/>
      <c r="P167" s="12"/>
      <c r="Q167" s="12"/>
    </row>
    <row r="168" spans="1:19">
      <c r="A168" s="124">
        <v>97</v>
      </c>
      <c r="B168" s="73"/>
      <c r="C168" s="152"/>
      <c r="D168" s="73"/>
      <c r="E168" s="73"/>
      <c r="F168" s="73"/>
      <c r="G168" s="73"/>
      <c r="H168" s="129" t="s">
        <v>340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O168" s="12"/>
      <c r="P168" s="12"/>
      <c r="Q168" s="12"/>
    </row>
    <row r="169" spans="1:19">
      <c r="A169" s="124">
        <v>98</v>
      </c>
      <c r="B169" s="73"/>
      <c r="C169" s="152"/>
      <c r="D169" s="73"/>
      <c r="E169" s="73"/>
      <c r="F169" s="73"/>
      <c r="G169" s="73"/>
      <c r="H169" s="129"/>
      <c r="I169" s="33"/>
      <c r="J169" s="33"/>
      <c r="K169" s="33"/>
      <c r="L169" s="33"/>
      <c r="M169" s="33"/>
      <c r="O169" s="12"/>
      <c r="P169" s="12"/>
      <c r="Q169" s="12"/>
    </row>
    <row r="170" spans="1:19" ht="13.5" thickBot="1">
      <c r="A170" s="124">
        <v>99</v>
      </c>
      <c r="B170" s="73"/>
      <c r="C170" s="153" t="s">
        <v>344</v>
      </c>
      <c r="D170" s="73"/>
      <c r="E170" s="73"/>
      <c r="F170" s="73"/>
      <c r="G170" s="73"/>
      <c r="H170" s="154" t="s">
        <v>340</v>
      </c>
      <c r="I170" s="40">
        <v>4719129565.7199993</v>
      </c>
      <c r="J170" s="40">
        <v>4021241552.0799999</v>
      </c>
      <c r="K170" s="40">
        <v>697888013.63999999</v>
      </c>
      <c r="L170" s="40">
        <v>-11105420.176810686</v>
      </c>
      <c r="M170" s="40">
        <v>686782593.46318936</v>
      </c>
      <c r="P170"/>
    </row>
    <row r="171" spans="1:19" ht="13.5" thickTop="1">
      <c r="A171" s="124">
        <v>100</v>
      </c>
      <c r="B171" s="73"/>
      <c r="C171" s="152"/>
      <c r="D171" s="73"/>
      <c r="E171" s="73"/>
      <c r="F171" s="73"/>
      <c r="G171" s="73"/>
      <c r="H171" s="129"/>
      <c r="I171" s="41"/>
      <c r="J171" s="33"/>
      <c r="K171" s="33"/>
      <c r="L171" s="33"/>
      <c r="M171" s="33"/>
      <c r="P171"/>
    </row>
    <row r="172" spans="1:19">
      <c r="A172" s="124">
        <v>101</v>
      </c>
      <c r="B172" s="73"/>
      <c r="C172" s="152"/>
      <c r="D172" s="73"/>
      <c r="E172" s="126"/>
      <c r="F172" s="73"/>
      <c r="G172" s="73"/>
      <c r="H172" s="129"/>
      <c r="I172" s="41"/>
      <c r="J172" s="41"/>
      <c r="K172" s="41"/>
      <c r="L172" s="41"/>
      <c r="M172" s="41"/>
      <c r="P172"/>
    </row>
    <row r="173" spans="1:19">
      <c r="A173" s="124">
        <v>102</v>
      </c>
      <c r="B173" s="73"/>
      <c r="C173" s="155"/>
      <c r="D173" s="156"/>
      <c r="E173" s="157"/>
      <c r="F173" s="73"/>
      <c r="G173" s="156"/>
      <c r="H173" s="158"/>
      <c r="I173" s="42"/>
      <c r="J173" s="42"/>
      <c r="K173" s="42"/>
      <c r="L173" s="42"/>
      <c r="M173" s="42"/>
      <c r="P173"/>
    </row>
    <row r="174" spans="1:19">
      <c r="A174" s="124">
        <v>103</v>
      </c>
      <c r="B174" s="73"/>
      <c r="C174" s="152">
        <v>447</v>
      </c>
      <c r="D174" s="73" t="s">
        <v>345</v>
      </c>
      <c r="E174" s="73"/>
      <c r="F174" s="73"/>
      <c r="G174" s="73"/>
      <c r="H174" s="129"/>
      <c r="I174" s="33"/>
      <c r="J174" s="33"/>
      <c r="K174" s="33"/>
      <c r="L174" s="33"/>
      <c r="M174" s="33"/>
      <c r="P174"/>
    </row>
    <row r="175" spans="1:19">
      <c r="A175" s="124">
        <v>104</v>
      </c>
      <c r="B175" s="73"/>
      <c r="C175" s="152"/>
      <c r="D175" s="73"/>
      <c r="E175" s="73"/>
      <c r="F175" s="152" t="s">
        <v>2426</v>
      </c>
      <c r="G175" s="73" t="s">
        <v>359</v>
      </c>
      <c r="H175" s="129"/>
      <c r="I175" s="33">
        <v>11976876.24</v>
      </c>
      <c r="J175" s="33">
        <v>11950992.76</v>
      </c>
      <c r="K175" s="36">
        <v>25883.48</v>
      </c>
      <c r="L175" s="33">
        <v>0</v>
      </c>
      <c r="M175" s="33">
        <v>25883.48</v>
      </c>
      <c r="P175"/>
    </row>
    <row r="176" spans="1:19">
      <c r="A176" s="124">
        <v>105</v>
      </c>
      <c r="B176" s="73"/>
      <c r="C176" s="152"/>
      <c r="D176" s="73"/>
      <c r="E176" s="73"/>
      <c r="F176" s="152"/>
      <c r="G176" s="73"/>
      <c r="H176" s="129"/>
      <c r="I176" s="37">
        <v>11976876.24</v>
      </c>
      <c r="J176" s="37">
        <v>11950992.76</v>
      </c>
      <c r="K176" s="43">
        <v>25883.48</v>
      </c>
      <c r="L176" s="37">
        <v>0</v>
      </c>
      <c r="M176" s="37">
        <v>25883.48</v>
      </c>
      <c r="P176"/>
    </row>
    <row r="177" spans="1:16">
      <c r="A177" s="124">
        <v>106</v>
      </c>
      <c r="B177" s="73"/>
      <c r="C177" s="152"/>
      <c r="D177" s="73"/>
      <c r="E177" s="73"/>
      <c r="F177" s="152"/>
      <c r="G177" s="73"/>
      <c r="H177" s="129"/>
      <c r="I177" s="38"/>
      <c r="J177" s="38"/>
      <c r="K177" s="44"/>
      <c r="L177" s="38"/>
      <c r="M177" s="38"/>
      <c r="P177"/>
    </row>
    <row r="178" spans="1:16">
      <c r="A178" s="124">
        <v>107</v>
      </c>
      <c r="B178" s="73"/>
      <c r="C178" s="152" t="s">
        <v>346</v>
      </c>
      <c r="D178" s="73" t="s">
        <v>347</v>
      </c>
      <c r="E178" s="73"/>
      <c r="F178" s="152"/>
      <c r="G178" s="73"/>
      <c r="H178" s="129"/>
      <c r="I178" s="33"/>
      <c r="J178" s="33"/>
      <c r="K178" s="36"/>
      <c r="L178" s="33"/>
      <c r="M178" s="33"/>
      <c r="P178"/>
    </row>
    <row r="179" spans="1:16">
      <c r="A179" s="124">
        <v>108</v>
      </c>
      <c r="B179" s="73"/>
      <c r="C179" s="152" t="s">
        <v>223</v>
      </c>
      <c r="D179" s="73"/>
      <c r="E179" s="73"/>
      <c r="F179" s="152" t="s">
        <v>2426</v>
      </c>
      <c r="G179" s="73" t="s">
        <v>193</v>
      </c>
      <c r="H179" s="129"/>
      <c r="I179" s="33">
        <v>358585360.41000003</v>
      </c>
      <c r="J179" s="33">
        <v>303393617.26896435</v>
      </c>
      <c r="K179" s="36">
        <v>55191743.141035661</v>
      </c>
      <c r="L179" s="33">
        <v>16787369.706738532</v>
      </c>
      <c r="M179" s="33">
        <v>71979112.847774193</v>
      </c>
      <c r="P179"/>
    </row>
    <row r="180" spans="1:16">
      <c r="A180" s="124">
        <v>109</v>
      </c>
      <c r="B180" s="73"/>
      <c r="C180" s="152"/>
      <c r="D180" s="73"/>
      <c r="E180" s="73"/>
      <c r="F180" s="152" t="s">
        <v>2426</v>
      </c>
      <c r="G180" s="73" t="s">
        <v>192</v>
      </c>
      <c r="H180" s="129"/>
      <c r="I180" s="33">
        <v>-9961641.4100000001</v>
      </c>
      <c r="J180" s="33">
        <v>-8271293.4456168246</v>
      </c>
      <c r="K180" s="36">
        <v>-1690347.9643831751</v>
      </c>
      <c r="L180" s="33">
        <v>1690347.9643831751</v>
      </c>
      <c r="M180" s="33">
        <v>0</v>
      </c>
      <c r="P180"/>
    </row>
    <row r="181" spans="1:16">
      <c r="A181" s="124">
        <v>110</v>
      </c>
      <c r="B181" s="73"/>
      <c r="C181" s="152"/>
      <c r="D181" s="73"/>
      <c r="E181" s="73"/>
      <c r="F181" s="152" t="s">
        <v>2426</v>
      </c>
      <c r="G181" s="73" t="s">
        <v>193</v>
      </c>
      <c r="H181" s="129"/>
      <c r="I181" s="33">
        <v>0</v>
      </c>
      <c r="J181" s="33">
        <v>0</v>
      </c>
      <c r="K181" s="36">
        <v>0</v>
      </c>
      <c r="L181" s="33">
        <v>0</v>
      </c>
      <c r="M181" s="33">
        <v>0</v>
      </c>
      <c r="P181"/>
    </row>
    <row r="182" spans="1:16">
      <c r="A182" s="124">
        <v>111</v>
      </c>
      <c r="B182" s="73"/>
      <c r="C182" s="152"/>
      <c r="D182" s="73"/>
      <c r="E182" s="73"/>
      <c r="F182" s="152"/>
      <c r="G182" s="73"/>
      <c r="H182" s="129"/>
      <c r="I182" s="37">
        <v>348623719</v>
      </c>
      <c r="J182" s="37">
        <v>295122323.82334751</v>
      </c>
      <c r="K182" s="43">
        <v>53501395.176652484</v>
      </c>
      <c r="L182" s="37">
        <v>18477717.671121705</v>
      </c>
      <c r="M182" s="37">
        <v>71979112.847774193</v>
      </c>
      <c r="P182"/>
    </row>
    <row r="183" spans="1:16">
      <c r="A183" s="124">
        <v>112</v>
      </c>
      <c r="B183" s="73"/>
      <c r="C183" s="152"/>
      <c r="D183" s="73"/>
      <c r="E183" s="73"/>
      <c r="F183" s="73"/>
      <c r="G183" s="73"/>
      <c r="H183" s="129"/>
      <c r="I183" s="33"/>
      <c r="J183" s="33"/>
      <c r="K183" s="33"/>
      <c r="L183" s="33"/>
      <c r="M183" s="33"/>
      <c r="P183"/>
    </row>
    <row r="184" spans="1:16">
      <c r="A184" s="124">
        <v>113</v>
      </c>
      <c r="B184" s="73"/>
      <c r="C184" s="152"/>
      <c r="D184" s="73" t="s">
        <v>348</v>
      </c>
      <c r="E184" s="73"/>
      <c r="F184" s="73"/>
      <c r="G184" s="73"/>
      <c r="H184" s="129" t="s">
        <v>340</v>
      </c>
      <c r="I184" s="37">
        <v>360600595.24000001</v>
      </c>
      <c r="J184" s="37">
        <v>307073316.5833475</v>
      </c>
      <c r="K184" s="37">
        <v>53527278.65665248</v>
      </c>
      <c r="L184" s="37">
        <v>18477717.671121705</v>
      </c>
      <c r="M184" s="37">
        <v>72004996.327774197</v>
      </c>
      <c r="P184"/>
    </row>
    <row r="185" spans="1:16">
      <c r="A185" s="124">
        <v>114</v>
      </c>
      <c r="B185" s="73"/>
      <c r="C185" s="152"/>
      <c r="D185" s="73"/>
      <c r="E185" s="73"/>
      <c r="F185" s="73"/>
      <c r="G185" s="73"/>
      <c r="H185" s="129"/>
      <c r="I185" s="38"/>
      <c r="J185" s="38"/>
      <c r="K185" s="38"/>
      <c r="L185" s="38"/>
      <c r="M185" s="38"/>
      <c r="P185"/>
    </row>
    <row r="186" spans="1:16">
      <c r="A186" s="124">
        <v>115</v>
      </c>
      <c r="B186" s="73"/>
      <c r="C186" s="152">
        <v>449</v>
      </c>
      <c r="D186" s="73" t="s">
        <v>349</v>
      </c>
      <c r="E186" s="73"/>
      <c r="F186" s="73"/>
      <c r="G186" s="73"/>
      <c r="H186" s="129"/>
      <c r="I186" s="33"/>
      <c r="J186" s="33"/>
      <c r="K186" s="33"/>
      <c r="L186" s="33"/>
      <c r="M186" s="33"/>
      <c r="P186"/>
    </row>
    <row r="187" spans="1:16">
      <c r="A187" s="124">
        <v>116</v>
      </c>
      <c r="B187" s="73"/>
      <c r="C187" s="152"/>
      <c r="D187" s="73"/>
      <c r="E187" s="73"/>
      <c r="F187" s="152" t="s">
        <v>2426</v>
      </c>
      <c r="G187" s="73" t="s">
        <v>359</v>
      </c>
      <c r="H187" s="129"/>
      <c r="I187" s="33">
        <v>0.19</v>
      </c>
      <c r="J187" s="33">
        <v>0.19</v>
      </c>
      <c r="K187" s="36">
        <v>0</v>
      </c>
      <c r="L187" s="33">
        <v>0</v>
      </c>
      <c r="M187" s="33">
        <v>0</v>
      </c>
      <c r="P187"/>
    </row>
    <row r="188" spans="1:16">
      <c r="A188" s="124">
        <v>117</v>
      </c>
      <c r="B188" s="73"/>
      <c r="C188" s="152"/>
      <c r="D188" s="73"/>
      <c r="E188" s="73"/>
      <c r="F188" s="152" t="s">
        <v>2426</v>
      </c>
      <c r="G188" s="73" t="s">
        <v>193</v>
      </c>
      <c r="H188" s="129"/>
      <c r="I188" s="33">
        <v>0</v>
      </c>
      <c r="J188" s="33">
        <v>0</v>
      </c>
      <c r="K188" s="36">
        <v>0</v>
      </c>
      <c r="L188" s="33">
        <v>0</v>
      </c>
      <c r="M188" s="33">
        <v>0</v>
      </c>
      <c r="P188"/>
    </row>
    <row r="189" spans="1:16">
      <c r="A189" s="124">
        <v>118</v>
      </c>
      <c r="B189" s="73"/>
      <c r="C189" s="152"/>
      <c r="D189" s="73"/>
      <c r="E189" s="73"/>
      <c r="F189" s="73"/>
      <c r="G189" s="73"/>
      <c r="H189" s="129"/>
      <c r="I189" s="33"/>
      <c r="J189" s="33"/>
      <c r="K189" s="33"/>
      <c r="L189" s="33"/>
      <c r="M189" s="33"/>
      <c r="P189"/>
    </row>
    <row r="190" spans="1:16">
      <c r="A190" s="124">
        <v>119</v>
      </c>
      <c r="B190" s="73"/>
      <c r="C190" s="152"/>
      <c r="D190" s="73"/>
      <c r="E190" s="73"/>
      <c r="F190" s="73"/>
      <c r="G190" s="73"/>
      <c r="H190" s="129"/>
      <c r="I190" s="33"/>
      <c r="J190" s="33"/>
      <c r="K190" s="33"/>
      <c r="L190" s="33"/>
      <c r="M190" s="33"/>
      <c r="P190"/>
    </row>
    <row r="191" spans="1:16">
      <c r="A191" s="124">
        <v>120</v>
      </c>
      <c r="B191" s="73"/>
      <c r="C191" s="152"/>
      <c r="D191" s="73"/>
      <c r="E191" s="73"/>
      <c r="F191" s="73"/>
      <c r="G191" s="73"/>
      <c r="H191" s="129" t="s">
        <v>340</v>
      </c>
      <c r="I191" s="37">
        <v>0.19</v>
      </c>
      <c r="J191" s="37">
        <v>0.19</v>
      </c>
      <c r="K191" s="37">
        <v>0</v>
      </c>
      <c r="L191" s="37">
        <v>0</v>
      </c>
      <c r="M191" s="37">
        <v>0</v>
      </c>
      <c r="P191"/>
    </row>
    <row r="192" spans="1:16">
      <c r="A192" s="124">
        <v>121</v>
      </c>
      <c r="B192" s="73"/>
      <c r="C192" s="152"/>
      <c r="D192" s="73"/>
      <c r="E192" s="73"/>
      <c r="F192" s="73"/>
      <c r="G192" s="73"/>
      <c r="H192" s="129"/>
      <c r="I192" s="33"/>
      <c r="J192" s="33"/>
      <c r="K192" s="33"/>
      <c r="L192" s="33"/>
      <c r="M192" s="33"/>
      <c r="P192"/>
    </row>
    <row r="193" spans="1:16" ht="13.5" thickBot="1">
      <c r="A193" s="124">
        <v>122</v>
      </c>
      <c r="B193" s="73"/>
      <c r="C193" s="153" t="s">
        <v>350</v>
      </c>
      <c r="D193" s="73"/>
      <c r="E193" s="73"/>
      <c r="F193" s="159"/>
      <c r="G193" s="159"/>
      <c r="H193" s="154" t="s">
        <v>340</v>
      </c>
      <c r="I193" s="40">
        <v>5079730161.1499996</v>
      </c>
      <c r="J193" s="40">
        <v>4328314868.8533478</v>
      </c>
      <c r="K193" s="40">
        <v>751415292.29665244</v>
      </c>
      <c r="L193" s="40">
        <v>7372297.4943110198</v>
      </c>
      <c r="M193" s="40">
        <v>758787589.79096353</v>
      </c>
      <c r="P193"/>
    </row>
    <row r="194" spans="1:16" ht="13.5" thickTop="1">
      <c r="A194" s="124">
        <v>123</v>
      </c>
      <c r="B194" s="73"/>
      <c r="C194" s="152">
        <v>450</v>
      </c>
      <c r="D194" s="73" t="s">
        <v>351</v>
      </c>
      <c r="E194" s="73"/>
      <c r="F194" s="73"/>
      <c r="G194" s="73"/>
      <c r="H194" s="129"/>
      <c r="I194" s="33"/>
      <c r="J194" s="33"/>
      <c r="K194" s="33"/>
      <c r="L194" s="33"/>
      <c r="M194" s="33"/>
      <c r="P194"/>
    </row>
    <row r="195" spans="1:16">
      <c r="A195" s="124">
        <v>124</v>
      </c>
      <c r="B195" s="73"/>
      <c r="C195" s="152"/>
      <c r="D195" s="73"/>
      <c r="E195" s="73"/>
      <c r="F195" s="152" t="s">
        <v>2427</v>
      </c>
      <c r="G195" s="73" t="s">
        <v>359</v>
      </c>
      <c r="H195" s="129"/>
      <c r="I195" s="33">
        <v>9670248.8300000001</v>
      </c>
      <c r="J195" s="33">
        <v>8944577.0299999993</v>
      </c>
      <c r="K195" s="36">
        <v>725671.79999999993</v>
      </c>
      <c r="L195" s="33">
        <v>0</v>
      </c>
      <c r="M195" s="33">
        <v>725671.79999999993</v>
      </c>
      <c r="P195"/>
    </row>
    <row r="196" spans="1:16">
      <c r="A196" s="124">
        <v>125</v>
      </c>
      <c r="B196" s="73"/>
      <c r="C196" s="152"/>
      <c r="D196" s="73"/>
      <c r="E196" s="73"/>
      <c r="F196" s="152" t="s">
        <v>2427</v>
      </c>
      <c r="G196" s="73" t="s">
        <v>186</v>
      </c>
      <c r="H196" s="129"/>
      <c r="I196" s="33">
        <v>0</v>
      </c>
      <c r="J196" s="33">
        <v>0</v>
      </c>
      <c r="K196" s="36">
        <v>0</v>
      </c>
      <c r="L196" s="33">
        <v>0</v>
      </c>
      <c r="M196" s="33">
        <v>0</v>
      </c>
      <c r="P196"/>
    </row>
    <row r="197" spans="1:16">
      <c r="A197" s="124">
        <v>126</v>
      </c>
      <c r="B197" s="73"/>
      <c r="C197" s="152"/>
      <c r="D197" s="73"/>
      <c r="E197" s="73"/>
      <c r="F197" s="73"/>
      <c r="G197" s="73"/>
      <c r="H197" s="129" t="s">
        <v>340</v>
      </c>
      <c r="I197" s="37">
        <v>9670248.8300000001</v>
      </c>
      <c r="J197" s="37">
        <v>8944577.0299999993</v>
      </c>
      <c r="K197" s="37">
        <v>725671.79999999993</v>
      </c>
      <c r="L197" s="37">
        <v>0</v>
      </c>
      <c r="M197" s="37">
        <v>725671.79999999993</v>
      </c>
      <c r="P197"/>
    </row>
    <row r="198" spans="1:16">
      <c r="A198" s="124">
        <v>127</v>
      </c>
      <c r="B198" s="73"/>
      <c r="C198" s="152"/>
      <c r="D198" s="73"/>
      <c r="E198" s="73"/>
      <c r="F198" s="73"/>
      <c r="G198" s="73"/>
      <c r="H198" s="129"/>
      <c r="I198" s="33"/>
      <c r="J198" s="33"/>
      <c r="K198" s="33"/>
      <c r="L198" s="33"/>
      <c r="M198" s="33"/>
      <c r="P198"/>
    </row>
    <row r="199" spans="1:16">
      <c r="A199" s="124">
        <v>128</v>
      </c>
      <c r="B199" s="73"/>
      <c r="C199" s="152">
        <v>451</v>
      </c>
      <c r="D199" s="73" t="s">
        <v>352</v>
      </c>
      <c r="E199" s="73"/>
      <c r="F199" s="73"/>
      <c r="G199" s="73"/>
      <c r="H199" s="129"/>
      <c r="I199" s="33"/>
      <c r="J199" s="33"/>
      <c r="K199" s="33"/>
      <c r="L199" s="33"/>
      <c r="M199" s="33"/>
      <c r="P199"/>
    </row>
    <row r="200" spans="1:16">
      <c r="A200" s="124">
        <v>129</v>
      </c>
      <c r="B200" s="73"/>
      <c r="C200" s="152"/>
      <c r="D200" s="73"/>
      <c r="E200" s="73"/>
      <c r="F200" s="152" t="s">
        <v>2427</v>
      </c>
      <c r="G200" s="73" t="s">
        <v>359</v>
      </c>
      <c r="H200" s="129"/>
      <c r="I200" s="33">
        <v>5956552.6700000009</v>
      </c>
      <c r="J200" s="33">
        <v>5447535.7400000012</v>
      </c>
      <c r="K200" s="36">
        <v>509016.93000000005</v>
      </c>
      <c r="L200" s="33">
        <v>0</v>
      </c>
      <c r="M200" s="33">
        <v>509016.93000000005</v>
      </c>
      <c r="P200"/>
    </row>
    <row r="201" spans="1:16">
      <c r="A201" s="124">
        <v>130</v>
      </c>
      <c r="B201" s="73"/>
      <c r="C201" s="152"/>
      <c r="D201" s="73"/>
      <c r="E201" s="73"/>
      <c r="F201" s="152" t="s">
        <v>709</v>
      </c>
      <c r="G201" s="73" t="s">
        <v>193</v>
      </c>
      <c r="H201" s="129"/>
      <c r="I201" s="33">
        <v>0</v>
      </c>
      <c r="J201" s="33">
        <v>0</v>
      </c>
      <c r="K201" s="36">
        <v>0</v>
      </c>
      <c r="L201" s="33">
        <v>0</v>
      </c>
      <c r="M201" s="33">
        <v>0</v>
      </c>
      <c r="P201"/>
    </row>
    <row r="202" spans="1:16">
      <c r="A202" s="124">
        <v>131</v>
      </c>
      <c r="B202" s="73"/>
      <c r="C202" s="152"/>
      <c r="D202" s="73"/>
      <c r="E202" s="73"/>
      <c r="F202" s="152" t="s">
        <v>709</v>
      </c>
      <c r="G202" s="73" t="s">
        <v>186</v>
      </c>
      <c r="H202" s="129"/>
      <c r="I202" s="33">
        <v>-266.75</v>
      </c>
      <c r="J202" s="33">
        <v>-228.77469821829931</v>
      </c>
      <c r="K202" s="36">
        <v>-37.975301781700708</v>
      </c>
      <c r="L202" s="33">
        <v>0</v>
      </c>
      <c r="M202" s="33">
        <v>-37.975301781700708</v>
      </c>
      <c r="P202"/>
    </row>
    <row r="203" spans="1:16">
      <c r="A203" s="124">
        <v>132</v>
      </c>
      <c r="B203" s="73"/>
      <c r="C203" s="152"/>
      <c r="D203" s="73"/>
      <c r="E203" s="73"/>
      <c r="F203" s="73"/>
      <c r="G203" s="73"/>
      <c r="H203" s="129" t="s">
        <v>340</v>
      </c>
      <c r="I203" s="37">
        <v>5956285.9200000009</v>
      </c>
      <c r="J203" s="37">
        <v>5447306.9653017828</v>
      </c>
      <c r="K203" s="37">
        <v>508978.95469821832</v>
      </c>
      <c r="L203" s="37">
        <v>0</v>
      </c>
      <c r="M203" s="37">
        <v>508978.95469821832</v>
      </c>
      <c r="P203"/>
    </row>
    <row r="204" spans="1:16">
      <c r="A204" s="124">
        <v>133</v>
      </c>
      <c r="B204" s="73"/>
      <c r="C204" s="152"/>
      <c r="D204" s="73"/>
      <c r="E204" s="73"/>
      <c r="F204" s="73"/>
      <c r="G204" s="73"/>
      <c r="H204" s="129"/>
      <c r="I204" s="33"/>
      <c r="J204" s="33"/>
      <c r="K204" s="33"/>
      <c r="L204" s="33"/>
      <c r="M204" s="33"/>
      <c r="P204"/>
    </row>
    <row r="205" spans="1:16">
      <c r="A205" s="124">
        <v>134</v>
      </c>
      <c r="B205" s="73"/>
      <c r="C205" s="152">
        <v>453</v>
      </c>
      <c r="D205" s="73" t="s">
        <v>353</v>
      </c>
      <c r="E205" s="73"/>
      <c r="F205" s="73"/>
      <c r="G205" s="73"/>
      <c r="H205" s="129"/>
      <c r="I205" s="33"/>
      <c r="J205" s="33"/>
      <c r="K205" s="33"/>
      <c r="L205" s="33"/>
      <c r="M205" s="33"/>
      <c r="P205"/>
    </row>
    <row r="206" spans="1:16">
      <c r="A206" s="124">
        <v>135</v>
      </c>
      <c r="B206" s="73"/>
      <c r="C206" s="152"/>
      <c r="D206" s="73"/>
      <c r="E206" s="73"/>
      <c r="F206" s="152" t="s">
        <v>787</v>
      </c>
      <c r="G206" s="73" t="s">
        <v>193</v>
      </c>
      <c r="H206" s="129"/>
      <c r="I206" s="33">
        <v>0</v>
      </c>
      <c r="J206" s="33">
        <v>0</v>
      </c>
      <c r="K206" s="36">
        <v>0</v>
      </c>
      <c r="L206" s="33">
        <v>0</v>
      </c>
      <c r="M206" s="33">
        <v>0</v>
      </c>
      <c r="P206"/>
    </row>
    <row r="207" spans="1:16">
      <c r="A207" s="124">
        <v>136</v>
      </c>
      <c r="B207" s="73"/>
      <c r="C207" s="152"/>
      <c r="D207" s="73"/>
      <c r="E207" s="73"/>
      <c r="F207" s="73"/>
      <c r="G207" s="73"/>
      <c r="H207" s="129" t="s">
        <v>340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P207"/>
    </row>
    <row r="208" spans="1:16">
      <c r="A208" s="124">
        <v>137</v>
      </c>
      <c r="B208" s="73"/>
      <c r="C208" s="152"/>
      <c r="D208" s="73"/>
      <c r="E208" s="73"/>
      <c r="F208" s="73"/>
      <c r="G208" s="73"/>
      <c r="H208" s="129"/>
      <c r="I208" s="33"/>
      <c r="J208" s="33"/>
      <c r="K208" s="33"/>
      <c r="L208" s="33"/>
      <c r="M208" s="33"/>
      <c r="P208"/>
    </row>
    <row r="209" spans="1:16">
      <c r="A209" s="124">
        <v>138</v>
      </c>
      <c r="B209" s="73"/>
      <c r="C209" s="152">
        <v>454</v>
      </c>
      <c r="D209" s="73" t="s">
        <v>354</v>
      </c>
      <c r="E209" s="73"/>
      <c r="F209" s="73"/>
      <c r="G209" s="73"/>
      <c r="H209" s="129"/>
      <c r="I209" s="33"/>
      <c r="J209" s="33"/>
      <c r="K209" s="33"/>
      <c r="L209" s="33"/>
      <c r="M209" s="33"/>
      <c r="P209"/>
    </row>
    <row r="210" spans="1:16">
      <c r="A210" s="124">
        <v>139</v>
      </c>
      <c r="B210" s="73"/>
      <c r="C210" s="152"/>
      <c r="D210" s="73"/>
      <c r="E210" s="73"/>
      <c r="F210" s="152" t="s">
        <v>2425</v>
      </c>
      <c r="G210" s="73" t="s">
        <v>359</v>
      </c>
      <c r="H210" s="129"/>
      <c r="I210" s="33">
        <v>8712537.2800000012</v>
      </c>
      <c r="J210" s="33">
        <v>8333423.2600000016</v>
      </c>
      <c r="K210" s="36">
        <v>379114.01999999996</v>
      </c>
      <c r="L210" s="33">
        <v>0</v>
      </c>
      <c r="M210" s="33">
        <v>379114.01999999996</v>
      </c>
      <c r="P210"/>
    </row>
    <row r="211" spans="1:16">
      <c r="A211" s="124">
        <v>140</v>
      </c>
      <c r="B211" s="73"/>
      <c r="C211" s="152"/>
      <c r="D211" s="73"/>
      <c r="E211" s="73"/>
      <c r="F211" s="152" t="s">
        <v>2428</v>
      </c>
      <c r="G211" s="73" t="s">
        <v>193</v>
      </c>
      <c r="H211" s="129"/>
      <c r="I211" s="33">
        <v>5375610.9500000002</v>
      </c>
      <c r="J211" s="33">
        <v>4548222.6304118568</v>
      </c>
      <c r="K211" s="36">
        <v>827388.31958814361</v>
      </c>
      <c r="L211" s="33">
        <v>0</v>
      </c>
      <c r="M211" s="33">
        <v>827388.31958814361</v>
      </c>
      <c r="P211"/>
    </row>
    <row r="212" spans="1:16">
      <c r="A212" s="124">
        <v>141</v>
      </c>
      <c r="B212" s="73"/>
      <c r="C212" s="152"/>
      <c r="D212" s="73"/>
      <c r="E212" s="73"/>
      <c r="F212" s="152" t="s">
        <v>2428</v>
      </c>
      <c r="G212" s="73" t="s">
        <v>193</v>
      </c>
      <c r="H212" s="129"/>
      <c r="I212" s="33">
        <v>4950</v>
      </c>
      <c r="J212" s="33">
        <v>4188.1196816407801</v>
      </c>
      <c r="K212" s="36">
        <v>761.88031835922015</v>
      </c>
      <c r="L212" s="33">
        <v>0</v>
      </c>
      <c r="M212" s="33">
        <v>761.88031835922015</v>
      </c>
      <c r="P212"/>
    </row>
    <row r="213" spans="1:16">
      <c r="A213" s="124">
        <v>142</v>
      </c>
      <c r="B213" s="73"/>
      <c r="C213" s="152"/>
      <c r="D213" s="73"/>
      <c r="E213" s="73"/>
      <c r="F213" s="152" t="s">
        <v>709</v>
      </c>
      <c r="G213" s="73" t="s">
        <v>186</v>
      </c>
      <c r="H213" s="129"/>
      <c r="I213" s="33">
        <v>3734514.84</v>
      </c>
      <c r="J213" s="33">
        <v>3202858.5023908536</v>
      </c>
      <c r="K213" s="36">
        <v>531656.33760914614</v>
      </c>
      <c r="L213" s="33">
        <v>0</v>
      </c>
      <c r="M213" s="33">
        <v>531656.33760914614</v>
      </c>
      <c r="P213"/>
    </row>
    <row r="214" spans="1:16">
      <c r="A214" s="124">
        <v>143</v>
      </c>
      <c r="B214" s="73"/>
      <c r="C214" s="152"/>
      <c r="D214" s="73"/>
      <c r="E214" s="73"/>
      <c r="F214" s="73"/>
      <c r="G214" s="73"/>
      <c r="H214" s="129" t="s">
        <v>340</v>
      </c>
      <c r="I214" s="37">
        <v>17827613.07</v>
      </c>
      <c r="J214" s="37">
        <v>16088692.512484353</v>
      </c>
      <c r="K214" s="37">
        <v>1738920.5575156491</v>
      </c>
      <c r="L214" s="37">
        <v>0</v>
      </c>
      <c r="M214" s="37">
        <v>1738920.5575156491</v>
      </c>
      <c r="P214"/>
    </row>
    <row r="215" spans="1:16">
      <c r="A215" s="124">
        <v>144</v>
      </c>
      <c r="B215" s="73"/>
      <c r="C215" s="152"/>
      <c r="D215" s="73"/>
      <c r="E215" s="73"/>
      <c r="F215" s="73"/>
      <c r="G215" s="73"/>
      <c r="H215" s="129"/>
      <c r="I215" s="41"/>
      <c r="J215" s="33"/>
      <c r="K215" s="33"/>
      <c r="L215" s="33"/>
      <c r="M215" s="33"/>
      <c r="P215"/>
    </row>
    <row r="216" spans="1:16">
      <c r="A216" s="124">
        <v>145</v>
      </c>
      <c r="B216" s="73"/>
      <c r="C216" s="152"/>
      <c r="D216" s="73"/>
      <c r="E216" s="126"/>
      <c r="F216" s="73"/>
      <c r="G216" s="73"/>
      <c r="H216" s="129"/>
      <c r="I216" s="41"/>
      <c r="J216" s="41"/>
      <c r="K216" s="160"/>
      <c r="L216" s="160"/>
      <c r="M216" s="41"/>
      <c r="P216"/>
    </row>
    <row r="217" spans="1:16">
      <c r="A217" s="124">
        <v>146</v>
      </c>
      <c r="B217" s="73"/>
      <c r="C217" s="155"/>
      <c r="D217" s="156"/>
      <c r="E217" s="157"/>
      <c r="F217" s="73"/>
      <c r="G217" s="156"/>
      <c r="H217" s="158"/>
      <c r="I217" s="42"/>
      <c r="J217" s="42"/>
      <c r="K217" s="161"/>
      <c r="L217" s="161"/>
      <c r="M217" s="42"/>
      <c r="P217"/>
    </row>
    <row r="218" spans="1:16">
      <c r="A218" s="124">
        <v>147</v>
      </c>
      <c r="B218" s="73"/>
      <c r="C218" s="152">
        <v>456</v>
      </c>
      <c r="D218" s="73" t="s">
        <v>355</v>
      </c>
      <c r="E218" s="73"/>
      <c r="F218" s="73"/>
      <c r="G218" s="73"/>
      <c r="H218" s="129"/>
      <c r="I218" s="33"/>
      <c r="J218" s="33"/>
      <c r="K218" s="33"/>
      <c r="L218" s="33"/>
      <c r="M218" s="33"/>
      <c r="P218"/>
    </row>
    <row r="219" spans="1:16">
      <c r="A219" s="124">
        <v>148</v>
      </c>
      <c r="B219" s="73"/>
      <c r="C219" s="152"/>
      <c r="D219" s="73"/>
      <c r="E219" s="73"/>
      <c r="F219" s="152" t="s">
        <v>2429</v>
      </c>
      <c r="G219" s="73" t="s">
        <v>359</v>
      </c>
      <c r="H219" s="129"/>
      <c r="I219" s="33">
        <v>19008335.91</v>
      </c>
      <c r="J219" s="33">
        <v>18693745.789999999</v>
      </c>
      <c r="K219" s="36">
        <v>314590.12</v>
      </c>
      <c r="L219" s="33">
        <v>0</v>
      </c>
      <c r="M219" s="33">
        <v>314590.12</v>
      </c>
      <c r="P219"/>
    </row>
    <row r="220" spans="1:16">
      <c r="A220" s="124">
        <v>149</v>
      </c>
      <c r="B220" s="73"/>
      <c r="C220" s="152"/>
      <c r="D220" s="73"/>
      <c r="E220" s="73"/>
      <c r="F220" s="152" t="s">
        <v>2427</v>
      </c>
      <c r="G220" s="73" t="s">
        <v>251</v>
      </c>
      <c r="H220" s="129"/>
      <c r="I220" s="33">
        <v>0</v>
      </c>
      <c r="J220" s="33">
        <v>0</v>
      </c>
      <c r="K220" s="36">
        <v>0</v>
      </c>
      <c r="L220" s="33">
        <v>0</v>
      </c>
      <c r="M220" s="33">
        <v>0</v>
      </c>
      <c r="P220"/>
    </row>
    <row r="221" spans="1:16">
      <c r="A221" s="124">
        <v>150</v>
      </c>
      <c r="B221" s="73"/>
      <c r="C221" s="152"/>
      <c r="D221" s="73"/>
      <c r="E221" s="73"/>
      <c r="F221" s="152" t="s">
        <v>2430</v>
      </c>
      <c r="G221" s="73" t="s">
        <v>192</v>
      </c>
      <c r="H221" s="129"/>
      <c r="I221" s="33">
        <v>10357274.23</v>
      </c>
      <c r="J221" s="33">
        <v>8599793.0388316456</v>
      </c>
      <c r="K221" s="36">
        <v>1757481.1911683555</v>
      </c>
      <c r="L221" s="33">
        <v>0</v>
      </c>
      <c r="M221" s="33">
        <v>1757481.1911683555</v>
      </c>
      <c r="P221"/>
    </row>
    <row r="222" spans="1:16">
      <c r="A222" s="124">
        <v>151</v>
      </c>
      <c r="B222" s="73"/>
      <c r="C222" s="152"/>
      <c r="D222" s="73"/>
      <c r="E222" s="73"/>
      <c r="F222" s="152" t="s">
        <v>2431</v>
      </c>
      <c r="G222" s="73" t="s">
        <v>186</v>
      </c>
      <c r="H222" s="129"/>
      <c r="I222" s="33">
        <v>940683.21</v>
      </c>
      <c r="J222" s="33">
        <v>806764.82656708919</v>
      </c>
      <c r="K222" s="36">
        <v>133918.38343291075</v>
      </c>
      <c r="L222" s="33">
        <v>0</v>
      </c>
      <c r="M222" s="33">
        <v>133918.38343291075</v>
      </c>
      <c r="P222"/>
    </row>
    <row r="223" spans="1:16">
      <c r="A223" s="124">
        <v>152</v>
      </c>
      <c r="B223" s="73"/>
      <c r="C223" s="152"/>
      <c r="D223" s="73"/>
      <c r="E223" s="73"/>
      <c r="F223" s="152" t="s">
        <v>2432</v>
      </c>
      <c r="G223" s="73" t="s">
        <v>193</v>
      </c>
      <c r="H223" s="129"/>
      <c r="I223" s="33">
        <v>123510523</v>
      </c>
      <c r="J223" s="33">
        <v>104500374.19516085</v>
      </c>
      <c r="K223" s="36">
        <v>19010148.804839149</v>
      </c>
      <c r="L223" s="33">
        <v>-2508956.0459031407</v>
      </c>
      <c r="M223" s="33">
        <v>16501192.758936008</v>
      </c>
      <c r="P223"/>
    </row>
    <row r="224" spans="1:16">
      <c r="A224" s="124">
        <v>153</v>
      </c>
      <c r="B224" s="73"/>
      <c r="C224" s="152"/>
      <c r="D224" s="73"/>
      <c r="E224" s="73"/>
      <c r="F224" s="73"/>
      <c r="G224" s="73"/>
      <c r="H224" s="129"/>
      <c r="I224" s="33"/>
      <c r="J224" s="33"/>
      <c r="K224" s="33"/>
      <c r="L224" s="33"/>
      <c r="M224" s="33"/>
      <c r="P224"/>
    </row>
    <row r="225" spans="1:16">
      <c r="A225" s="124">
        <v>154</v>
      </c>
      <c r="B225" s="73"/>
      <c r="C225" s="152"/>
      <c r="D225" s="73"/>
      <c r="E225" s="73"/>
      <c r="F225" s="73"/>
      <c r="G225" s="73"/>
      <c r="H225" s="129"/>
      <c r="I225" s="33"/>
      <c r="J225" s="33"/>
      <c r="K225" s="33"/>
      <c r="L225" s="33"/>
      <c r="M225" s="33"/>
      <c r="P225"/>
    </row>
    <row r="226" spans="1:16">
      <c r="A226" s="124">
        <v>155</v>
      </c>
      <c r="B226" s="73"/>
      <c r="C226" s="152"/>
      <c r="D226" s="73"/>
      <c r="E226" s="73"/>
      <c r="F226" s="73"/>
      <c r="G226" s="73"/>
      <c r="H226" s="129" t="s">
        <v>340</v>
      </c>
      <c r="I226" s="37">
        <v>153816816.34999999</v>
      </c>
      <c r="J226" s="37">
        <v>132600677.85055959</v>
      </c>
      <c r="K226" s="37">
        <v>21216138.499440417</v>
      </c>
      <c r="L226" s="37">
        <v>-2508956.0459031407</v>
      </c>
      <c r="M226" s="37">
        <v>18707182.453537274</v>
      </c>
      <c r="P226"/>
    </row>
    <row r="227" spans="1:16">
      <c r="A227" s="124">
        <v>156</v>
      </c>
      <c r="B227" s="73"/>
      <c r="C227" s="152"/>
      <c r="D227" s="73"/>
      <c r="E227" s="73"/>
      <c r="F227" s="73"/>
      <c r="G227" s="73"/>
      <c r="H227" s="129"/>
      <c r="I227" s="33"/>
      <c r="J227" s="33"/>
      <c r="K227" s="33"/>
      <c r="L227" s="33"/>
      <c r="M227" s="33"/>
      <c r="P227"/>
    </row>
    <row r="228" spans="1:16" ht="13.5" thickBot="1">
      <c r="A228" s="124">
        <v>157</v>
      </c>
      <c r="B228" s="73"/>
      <c r="C228" s="159" t="s">
        <v>356</v>
      </c>
      <c r="D228" s="159"/>
      <c r="E228" s="73"/>
      <c r="F228" s="73"/>
      <c r="G228" s="73"/>
      <c r="H228" s="154" t="s">
        <v>340</v>
      </c>
      <c r="I228" s="40">
        <v>187270964.17000002</v>
      </c>
      <c r="J228" s="40">
        <v>163081254.35834572</v>
      </c>
      <c r="K228" s="40">
        <v>24189709.811654285</v>
      </c>
      <c r="L228" s="40">
        <v>-2508956.0459031407</v>
      </c>
      <c r="M228" s="40">
        <v>21680753.765751142</v>
      </c>
      <c r="P228"/>
    </row>
    <row r="229" spans="1:16" ht="13.5" thickTop="1">
      <c r="A229" s="124">
        <v>158</v>
      </c>
      <c r="B229" s="73"/>
      <c r="C229" s="152"/>
      <c r="D229" s="73"/>
      <c r="E229" s="73"/>
      <c r="F229" s="73"/>
      <c r="G229" s="73"/>
      <c r="H229" s="129"/>
      <c r="I229" s="33"/>
      <c r="J229" s="33"/>
      <c r="K229" s="33"/>
      <c r="L229" s="33"/>
      <c r="M229" s="33"/>
      <c r="P229"/>
    </row>
    <row r="230" spans="1:16" ht="13.5" thickBot="1">
      <c r="A230" s="124">
        <v>159</v>
      </c>
      <c r="B230" s="73"/>
      <c r="C230" s="153" t="s">
        <v>357</v>
      </c>
      <c r="D230" s="73"/>
      <c r="E230" s="73"/>
      <c r="F230" s="73"/>
      <c r="G230" s="73"/>
      <c r="H230" s="154" t="s">
        <v>340</v>
      </c>
      <c r="I230" s="40">
        <v>5267001125.3199997</v>
      </c>
      <c r="J230" s="40">
        <v>4491396123.2116938</v>
      </c>
      <c r="K230" s="40">
        <v>775605002.10830677</v>
      </c>
      <c r="L230" s="40">
        <v>4863341.4484078791</v>
      </c>
      <c r="M230" s="40">
        <v>780468343.55671465</v>
      </c>
      <c r="P230"/>
    </row>
    <row r="231" spans="1:16" ht="13.5" thickTop="1">
      <c r="A231" s="124">
        <v>160</v>
      </c>
      <c r="B231" s="73"/>
      <c r="C231" s="152"/>
      <c r="D231" s="73"/>
      <c r="E231" s="73"/>
      <c r="F231" s="73"/>
      <c r="G231" s="73"/>
      <c r="H231" s="129"/>
      <c r="I231" s="33"/>
      <c r="J231" s="33"/>
      <c r="K231" s="33"/>
      <c r="L231" s="33"/>
      <c r="M231" s="33"/>
      <c r="P231"/>
    </row>
    <row r="232" spans="1:16">
      <c r="A232" s="124">
        <v>161</v>
      </c>
      <c r="B232" s="73"/>
      <c r="C232" s="152" t="s">
        <v>358</v>
      </c>
      <c r="D232" s="73"/>
      <c r="E232" s="73"/>
      <c r="F232" s="73"/>
      <c r="G232" s="73"/>
      <c r="H232" s="129"/>
      <c r="I232" s="33"/>
      <c r="J232" s="33"/>
      <c r="K232" s="33"/>
      <c r="L232" s="33"/>
      <c r="M232" s="33"/>
      <c r="P232"/>
    </row>
    <row r="233" spans="1:16">
      <c r="A233" s="124">
        <v>162</v>
      </c>
      <c r="B233" s="73"/>
      <c r="C233" s="152"/>
      <c r="D233" s="152" t="s">
        <v>223</v>
      </c>
      <c r="E233" s="126" t="s">
        <v>359</v>
      </c>
      <c r="F233" s="73"/>
      <c r="G233" s="73"/>
      <c r="H233" s="129"/>
      <c r="I233" s="33">
        <v>4774454116.8399982</v>
      </c>
      <c r="J233" s="33">
        <v>4074611826.8499985</v>
      </c>
      <c r="K233" s="36">
        <v>699842289.99000001</v>
      </c>
      <c r="L233" s="33">
        <v>-11105420.176810741</v>
      </c>
      <c r="M233" s="33">
        <v>688736869.81318927</v>
      </c>
      <c r="P233"/>
    </row>
    <row r="234" spans="1:16">
      <c r="A234" s="124">
        <v>163</v>
      </c>
      <c r="B234" s="73"/>
      <c r="C234" s="152"/>
      <c r="D234" s="73" t="s">
        <v>223</v>
      </c>
      <c r="E234" s="73" t="s">
        <v>251</v>
      </c>
      <c r="F234" s="73"/>
      <c r="G234" s="73"/>
      <c r="H234" s="129"/>
      <c r="I234" s="33">
        <v>0</v>
      </c>
      <c r="J234" s="33">
        <v>0</v>
      </c>
      <c r="K234" s="36">
        <v>0</v>
      </c>
      <c r="L234" s="33">
        <v>0</v>
      </c>
      <c r="M234" s="33">
        <v>0</v>
      </c>
      <c r="P234"/>
    </row>
    <row r="235" spans="1:16">
      <c r="A235" s="124">
        <v>164</v>
      </c>
      <c r="B235" s="73"/>
      <c r="C235" s="152"/>
      <c r="D235" s="73" t="s">
        <v>223</v>
      </c>
      <c r="E235" s="73" t="s">
        <v>192</v>
      </c>
      <c r="F235" s="73"/>
      <c r="G235" s="73"/>
      <c r="H235" s="129"/>
      <c r="I235" s="33">
        <v>395632.8200000003</v>
      </c>
      <c r="J235" s="33">
        <v>328499.59321481985</v>
      </c>
      <c r="K235" s="36">
        <v>67133.22678518045</v>
      </c>
      <c r="L235" s="33">
        <v>1690347.9643831751</v>
      </c>
      <c r="M235" s="33">
        <v>1757481.1911683555</v>
      </c>
      <c r="P235"/>
    </row>
    <row r="236" spans="1:16">
      <c r="A236" s="124">
        <v>165</v>
      </c>
      <c r="B236" s="73"/>
      <c r="C236" s="152"/>
      <c r="D236" s="73" t="s">
        <v>223</v>
      </c>
      <c r="E236" s="73" t="s">
        <v>186</v>
      </c>
      <c r="F236" s="73"/>
      <c r="G236" s="73"/>
      <c r="H236" s="129"/>
      <c r="I236" s="33">
        <v>4674931.3</v>
      </c>
      <c r="J236" s="33">
        <v>4009394.5542597249</v>
      </c>
      <c r="K236" s="36">
        <v>665536.74574027513</v>
      </c>
      <c r="L236" s="33">
        <v>0</v>
      </c>
      <c r="M236" s="33">
        <v>665536.74574027513</v>
      </c>
      <c r="P236"/>
    </row>
    <row r="237" spans="1:16">
      <c r="A237" s="124">
        <v>166</v>
      </c>
      <c r="B237" s="73"/>
      <c r="C237" s="152"/>
      <c r="D237" s="73" t="s">
        <v>223</v>
      </c>
      <c r="E237" s="73" t="s">
        <v>193</v>
      </c>
      <c r="F237" s="73"/>
      <c r="G237" s="73"/>
      <c r="H237" s="129"/>
      <c r="I237" s="33">
        <v>487476444.36000001</v>
      </c>
      <c r="J237" s="33">
        <v>412446402.21421874</v>
      </c>
      <c r="K237" s="36">
        <v>75030042.145781308</v>
      </c>
      <c r="L237" s="33">
        <v>14278413.660835385</v>
      </c>
      <c r="M237" s="33">
        <v>89308455.806616694</v>
      </c>
      <c r="P237"/>
    </row>
    <row r="238" spans="1:16">
      <c r="A238" s="124">
        <v>167</v>
      </c>
      <c r="B238" s="73"/>
      <c r="C238" s="152"/>
      <c r="D238" s="73" t="s">
        <v>223</v>
      </c>
      <c r="E238" s="73" t="s">
        <v>252</v>
      </c>
      <c r="F238" s="73"/>
      <c r="G238" s="73"/>
      <c r="H238" s="129"/>
      <c r="I238" s="33">
        <v>0</v>
      </c>
      <c r="J238" s="33">
        <v>0</v>
      </c>
      <c r="K238" s="36">
        <v>0</v>
      </c>
      <c r="L238" s="33">
        <v>0</v>
      </c>
      <c r="M238" s="33">
        <v>0</v>
      </c>
      <c r="P238"/>
    </row>
    <row r="239" spans="1:16">
      <c r="A239" s="124">
        <v>168</v>
      </c>
      <c r="B239" s="73"/>
      <c r="C239" s="152"/>
      <c r="D239" s="73"/>
      <c r="E239" s="73"/>
      <c r="F239" s="73"/>
      <c r="G239" s="73"/>
      <c r="H239" s="129"/>
      <c r="I239" s="33"/>
      <c r="J239" s="33"/>
      <c r="K239" s="33"/>
      <c r="L239" s="33"/>
      <c r="M239" s="33"/>
      <c r="P239"/>
    </row>
    <row r="240" spans="1:16" ht="13.5" thickBot="1">
      <c r="A240" s="124">
        <v>169</v>
      </c>
      <c r="B240" s="73"/>
      <c r="C240" s="152" t="s">
        <v>357</v>
      </c>
      <c r="D240" s="73"/>
      <c r="E240" s="73"/>
      <c r="F240" s="73"/>
      <c r="G240" s="73"/>
      <c r="H240" s="129" t="s">
        <v>223</v>
      </c>
      <c r="I240" s="45">
        <v>5267001125.3199978</v>
      </c>
      <c r="J240" s="45">
        <v>4491396123.2116919</v>
      </c>
      <c r="K240" s="45">
        <v>775605002.10830677</v>
      </c>
      <c r="L240" s="45">
        <v>4863341.4484078195</v>
      </c>
      <c r="M240" s="45">
        <v>780468343.55671453</v>
      </c>
      <c r="P240"/>
    </row>
    <row r="241" spans="1:16" ht="13.5" thickTop="1">
      <c r="A241" s="124">
        <v>170</v>
      </c>
      <c r="B241" s="73"/>
      <c r="C241" s="152" t="s">
        <v>360</v>
      </c>
      <c r="D241" s="73"/>
      <c r="E241" s="73"/>
      <c r="F241" s="73"/>
      <c r="G241" s="73"/>
      <c r="H241" s="129"/>
      <c r="I241" s="33"/>
      <c r="J241" s="33"/>
      <c r="K241" s="33"/>
      <c r="L241" s="33"/>
      <c r="M241" s="33"/>
      <c r="P241"/>
    </row>
    <row r="242" spans="1:16">
      <c r="A242" s="124">
        <v>171</v>
      </c>
      <c r="B242" s="73"/>
      <c r="C242" s="152">
        <v>41160</v>
      </c>
      <c r="D242" s="73" t="s">
        <v>361</v>
      </c>
      <c r="E242" s="73"/>
      <c r="F242" s="73"/>
      <c r="G242" s="73"/>
      <c r="H242" s="129"/>
      <c r="I242" s="33"/>
      <c r="J242" s="33"/>
      <c r="K242" s="33"/>
      <c r="L242" s="33"/>
      <c r="M242" s="33"/>
      <c r="P242"/>
    </row>
    <row r="243" spans="1:16">
      <c r="A243" s="124">
        <v>172</v>
      </c>
      <c r="B243" s="73"/>
      <c r="C243" s="152"/>
      <c r="D243" s="73"/>
      <c r="E243" s="73"/>
      <c r="F243" s="152" t="s">
        <v>2425</v>
      </c>
      <c r="G243" s="73" t="s">
        <v>359</v>
      </c>
      <c r="H243" s="129"/>
      <c r="I243" s="33">
        <v>0</v>
      </c>
      <c r="J243" s="33">
        <v>0</v>
      </c>
      <c r="K243" s="36">
        <v>0</v>
      </c>
      <c r="L243" s="33">
        <v>0</v>
      </c>
      <c r="M243" s="33">
        <v>0</v>
      </c>
      <c r="P243"/>
    </row>
    <row r="244" spans="1:16">
      <c r="A244" s="124">
        <v>173</v>
      </c>
      <c r="B244" s="73"/>
      <c r="C244" s="152"/>
      <c r="D244" s="73"/>
      <c r="E244" s="73"/>
      <c r="F244" s="152" t="s">
        <v>2428</v>
      </c>
      <c r="G244" s="73" t="s">
        <v>193</v>
      </c>
      <c r="H244" s="129"/>
      <c r="I244" s="33">
        <v>0</v>
      </c>
      <c r="J244" s="33">
        <v>0</v>
      </c>
      <c r="K244" s="36">
        <v>0</v>
      </c>
      <c r="L244" s="33">
        <v>0</v>
      </c>
      <c r="M244" s="33">
        <v>0</v>
      </c>
      <c r="P244"/>
    </row>
    <row r="245" spans="1:16">
      <c r="A245" s="124">
        <v>174</v>
      </c>
      <c r="B245" s="73"/>
      <c r="C245" s="152"/>
      <c r="D245" s="73"/>
      <c r="E245" s="73"/>
      <c r="F245" s="152" t="s">
        <v>2433</v>
      </c>
      <c r="G245" s="73" t="s">
        <v>186</v>
      </c>
      <c r="H245" s="129"/>
      <c r="I245" s="33">
        <v>0</v>
      </c>
      <c r="J245" s="33">
        <v>0</v>
      </c>
      <c r="K245" s="36">
        <v>0</v>
      </c>
      <c r="L245" s="33">
        <v>0</v>
      </c>
      <c r="M245" s="33">
        <v>0</v>
      </c>
      <c r="P245"/>
    </row>
    <row r="246" spans="1:16">
      <c r="A246" s="124">
        <v>175</v>
      </c>
      <c r="B246" s="73"/>
      <c r="C246" s="152"/>
      <c r="D246" s="73"/>
      <c r="E246" s="73"/>
      <c r="F246" s="152" t="s">
        <v>2428</v>
      </c>
      <c r="G246" s="73" t="s">
        <v>193</v>
      </c>
      <c r="H246" s="129"/>
      <c r="I246" s="33">
        <v>0</v>
      </c>
      <c r="J246" s="33">
        <v>0</v>
      </c>
      <c r="K246" s="36">
        <v>0</v>
      </c>
      <c r="L246" s="33">
        <v>0</v>
      </c>
      <c r="M246" s="33">
        <v>0</v>
      </c>
      <c r="P246"/>
    </row>
    <row r="247" spans="1:16">
      <c r="A247" s="124">
        <v>176</v>
      </c>
      <c r="B247" s="73"/>
      <c r="C247" s="152"/>
      <c r="D247" s="73"/>
      <c r="E247" s="73"/>
      <c r="F247" s="152" t="s">
        <v>787</v>
      </c>
      <c r="G247" s="73" t="s">
        <v>193</v>
      </c>
      <c r="H247" s="129"/>
      <c r="I247" s="33">
        <v>0</v>
      </c>
      <c r="J247" s="33">
        <v>0</v>
      </c>
      <c r="K247" s="36">
        <v>0</v>
      </c>
      <c r="L247" s="33">
        <v>0</v>
      </c>
      <c r="M247" s="33">
        <v>0</v>
      </c>
      <c r="P247"/>
    </row>
    <row r="248" spans="1:16">
      <c r="A248" s="124">
        <v>177</v>
      </c>
      <c r="B248" s="73"/>
      <c r="C248" s="152"/>
      <c r="D248" s="73"/>
      <c r="E248" s="73"/>
      <c r="F248" s="73"/>
      <c r="G248" s="73"/>
      <c r="H248" s="129" t="s">
        <v>340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P248"/>
    </row>
    <row r="249" spans="1:16">
      <c r="A249" s="124">
        <v>178</v>
      </c>
      <c r="B249" s="73"/>
      <c r="C249" s="152"/>
      <c r="D249" s="73"/>
      <c r="E249" s="73"/>
      <c r="F249" s="73"/>
      <c r="G249" s="73"/>
      <c r="H249" s="129"/>
      <c r="I249" s="33"/>
      <c r="J249" s="33"/>
      <c r="K249" s="33"/>
      <c r="L249" s="33"/>
      <c r="M249" s="33"/>
      <c r="P249"/>
    </row>
    <row r="250" spans="1:16">
      <c r="A250" s="124">
        <v>179</v>
      </c>
      <c r="B250" s="73"/>
      <c r="C250" s="152">
        <v>41170</v>
      </c>
      <c r="D250" s="73" t="s">
        <v>362</v>
      </c>
      <c r="E250" s="73"/>
      <c r="F250" s="73"/>
      <c r="G250" s="73"/>
      <c r="H250" s="129"/>
      <c r="I250" s="33"/>
      <c r="J250" s="33"/>
      <c r="K250" s="33"/>
      <c r="L250" s="33"/>
      <c r="M250" s="33"/>
      <c r="P250"/>
    </row>
    <row r="251" spans="1:16">
      <c r="A251" s="124">
        <v>180</v>
      </c>
      <c r="B251" s="73"/>
      <c r="C251" s="152"/>
      <c r="D251" s="73"/>
      <c r="E251" s="73"/>
      <c r="F251" s="152" t="s">
        <v>2425</v>
      </c>
      <c r="G251" s="73" t="s">
        <v>359</v>
      </c>
      <c r="H251" s="129"/>
      <c r="I251" s="33">
        <v>0</v>
      </c>
      <c r="J251" s="33">
        <v>0</v>
      </c>
      <c r="K251" s="36">
        <v>0</v>
      </c>
      <c r="L251" s="33">
        <v>0</v>
      </c>
      <c r="M251" s="33">
        <v>0</v>
      </c>
      <c r="P251"/>
    </row>
    <row r="252" spans="1:16">
      <c r="A252" s="124">
        <v>181</v>
      </c>
      <c r="B252" s="73"/>
      <c r="C252" s="152"/>
      <c r="D252" s="73"/>
      <c r="E252" s="73"/>
      <c r="F252" s="152" t="s">
        <v>2428</v>
      </c>
      <c r="G252" s="73" t="s">
        <v>193</v>
      </c>
      <c r="H252" s="129"/>
      <c r="I252" s="33">
        <v>0</v>
      </c>
      <c r="J252" s="33">
        <v>0</v>
      </c>
      <c r="K252" s="36">
        <v>0</v>
      </c>
      <c r="L252" s="33">
        <v>0</v>
      </c>
      <c r="M252" s="33">
        <v>0</v>
      </c>
      <c r="P252"/>
    </row>
    <row r="253" spans="1:16">
      <c r="A253" s="124">
        <v>182</v>
      </c>
      <c r="B253" s="73"/>
      <c r="C253" s="152"/>
      <c r="D253" s="73"/>
      <c r="E253" s="73"/>
      <c r="F253" s="73"/>
      <c r="G253" s="73"/>
      <c r="H253" s="129" t="s">
        <v>340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P253"/>
    </row>
    <row r="254" spans="1:16">
      <c r="A254" s="124">
        <v>183</v>
      </c>
      <c r="B254" s="73"/>
      <c r="C254" s="152"/>
      <c r="D254" s="73"/>
      <c r="E254" s="73"/>
      <c r="F254" s="73"/>
      <c r="G254" s="73"/>
      <c r="H254" s="129"/>
      <c r="I254" s="33"/>
      <c r="J254" s="33"/>
      <c r="K254" s="33"/>
      <c r="L254" s="33"/>
      <c r="M254" s="33"/>
      <c r="P254"/>
    </row>
    <row r="255" spans="1:16">
      <c r="A255" s="124">
        <v>184</v>
      </c>
      <c r="B255" s="73"/>
      <c r="C255" s="152">
        <v>4118</v>
      </c>
      <c r="D255" s="73" t="s">
        <v>363</v>
      </c>
      <c r="E255" s="73"/>
      <c r="F255" s="73"/>
      <c r="G255" s="73"/>
      <c r="H255" s="129"/>
      <c r="I255" s="33"/>
      <c r="J255" s="33"/>
      <c r="K255" s="33"/>
      <c r="L255" s="33"/>
      <c r="M255" s="33"/>
      <c r="P255"/>
    </row>
    <row r="256" spans="1:16">
      <c r="A256" s="124">
        <v>185</v>
      </c>
      <c r="B256" s="73"/>
      <c r="C256" s="152"/>
      <c r="D256" s="73"/>
      <c r="E256" s="73"/>
      <c r="F256" s="152" t="s">
        <v>787</v>
      </c>
      <c r="G256" s="73" t="s">
        <v>359</v>
      </c>
      <c r="H256" s="129"/>
      <c r="I256" s="33">
        <v>0</v>
      </c>
      <c r="J256" s="33">
        <v>0</v>
      </c>
      <c r="K256" s="36">
        <v>0</v>
      </c>
      <c r="L256" s="33">
        <v>0</v>
      </c>
      <c r="M256" s="33">
        <v>0</v>
      </c>
      <c r="P256"/>
    </row>
    <row r="257" spans="1:16">
      <c r="A257" s="124">
        <v>186</v>
      </c>
      <c r="B257" s="73"/>
      <c r="C257" s="152"/>
      <c r="D257" s="73"/>
      <c r="E257" s="73"/>
      <c r="F257" s="152" t="s">
        <v>787</v>
      </c>
      <c r="G257" s="73" t="s">
        <v>192</v>
      </c>
      <c r="H257" s="129"/>
      <c r="I257" s="33">
        <v>-1116.75</v>
      </c>
      <c r="J257" s="33">
        <v>-927.25350925802786</v>
      </c>
      <c r="K257" s="36">
        <v>-189.49649074197208</v>
      </c>
      <c r="L257" s="33">
        <v>-245960.55688974759</v>
      </c>
      <c r="M257" s="33">
        <v>-246150.05338048955</v>
      </c>
      <c r="P257"/>
    </row>
    <row r="258" spans="1:16">
      <c r="A258" s="124">
        <v>187</v>
      </c>
      <c r="B258" s="73"/>
      <c r="C258" s="152"/>
      <c r="D258" s="73"/>
      <c r="E258" s="73"/>
      <c r="F258" s="73"/>
      <c r="G258" s="73"/>
      <c r="H258" s="129" t="s">
        <v>340</v>
      </c>
      <c r="I258" s="37">
        <v>-1116.75</v>
      </c>
      <c r="J258" s="37">
        <v>-927.25350925802786</v>
      </c>
      <c r="K258" s="37">
        <v>-189.49649074197208</v>
      </c>
      <c r="L258" s="37">
        <v>-245960.55688974759</v>
      </c>
      <c r="M258" s="37">
        <v>-246150.05338048955</v>
      </c>
      <c r="P258"/>
    </row>
    <row r="259" spans="1:16">
      <c r="A259" s="124">
        <v>188</v>
      </c>
      <c r="B259" s="73"/>
      <c r="C259" s="152"/>
      <c r="D259" s="73"/>
      <c r="E259" s="73"/>
      <c r="F259" s="73"/>
      <c r="G259" s="73"/>
      <c r="H259" s="129"/>
      <c r="I259" s="33"/>
      <c r="J259" s="33"/>
      <c r="K259" s="33"/>
      <c r="L259" s="33"/>
      <c r="M259" s="33"/>
      <c r="P259"/>
    </row>
    <row r="260" spans="1:16">
      <c r="A260" s="124">
        <v>189</v>
      </c>
      <c r="B260" s="73"/>
      <c r="C260" s="152">
        <v>41181</v>
      </c>
      <c r="D260" s="126" t="s">
        <v>364</v>
      </c>
      <c r="E260" s="73"/>
      <c r="F260" s="73"/>
      <c r="G260" s="73"/>
      <c r="H260" s="129"/>
      <c r="I260" s="33"/>
      <c r="J260" s="33"/>
      <c r="K260" s="33"/>
      <c r="L260" s="33"/>
      <c r="M260" s="33"/>
      <c r="P260"/>
    </row>
    <row r="261" spans="1:16">
      <c r="A261" s="124">
        <v>190</v>
      </c>
      <c r="B261" s="73"/>
      <c r="C261" s="152"/>
      <c r="D261" s="73"/>
      <c r="E261" s="73"/>
      <c r="F261" s="152" t="s">
        <v>787</v>
      </c>
      <c r="G261" s="73" t="s">
        <v>192</v>
      </c>
      <c r="H261" s="129"/>
      <c r="I261" s="33">
        <v>0</v>
      </c>
      <c r="J261" s="33">
        <v>0</v>
      </c>
      <c r="K261" s="36">
        <v>0</v>
      </c>
      <c r="L261" s="33">
        <v>0</v>
      </c>
      <c r="M261" s="33">
        <v>0</v>
      </c>
      <c r="P261"/>
    </row>
    <row r="262" spans="1:16">
      <c r="A262" s="124">
        <v>191</v>
      </c>
      <c r="B262" s="73"/>
      <c r="C262" s="152"/>
      <c r="D262" s="73"/>
      <c r="E262" s="73"/>
      <c r="F262" s="73"/>
      <c r="G262" s="73"/>
      <c r="H262" s="129" t="s">
        <v>340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P262"/>
    </row>
    <row r="263" spans="1:16">
      <c r="A263" s="124">
        <v>192</v>
      </c>
      <c r="B263" s="73"/>
      <c r="C263" s="152"/>
      <c r="D263" s="73"/>
      <c r="E263" s="73"/>
      <c r="F263" s="73"/>
      <c r="G263" s="73"/>
      <c r="H263" s="129"/>
      <c r="I263" s="33"/>
      <c r="J263" s="33"/>
      <c r="K263" s="33"/>
      <c r="L263" s="33"/>
      <c r="M263" s="33"/>
      <c r="P263"/>
    </row>
    <row r="264" spans="1:16">
      <c r="A264" s="124">
        <v>193</v>
      </c>
      <c r="B264" s="73"/>
      <c r="C264" s="152">
        <v>4194</v>
      </c>
      <c r="D264" s="73" t="s">
        <v>365</v>
      </c>
      <c r="E264" s="73"/>
      <c r="F264" s="73"/>
      <c r="G264" s="73"/>
      <c r="H264" s="129"/>
      <c r="I264" s="33"/>
      <c r="J264" s="33"/>
      <c r="K264" s="33"/>
      <c r="L264" s="33"/>
      <c r="M264" s="33"/>
      <c r="P264"/>
    </row>
    <row r="265" spans="1:16">
      <c r="A265" s="124">
        <v>194</v>
      </c>
      <c r="B265" s="73"/>
      <c r="C265" s="152"/>
      <c r="D265" s="73"/>
      <c r="E265" s="73"/>
      <c r="F265" s="152" t="s">
        <v>787</v>
      </c>
      <c r="G265" s="73" t="s">
        <v>193</v>
      </c>
      <c r="H265" s="129"/>
      <c r="I265" s="33">
        <v>0</v>
      </c>
      <c r="J265" s="33">
        <v>0</v>
      </c>
      <c r="K265" s="36">
        <v>0</v>
      </c>
      <c r="L265" s="33">
        <v>0</v>
      </c>
      <c r="M265" s="33">
        <v>0</v>
      </c>
      <c r="P265"/>
    </row>
    <row r="266" spans="1:16">
      <c r="A266" s="124">
        <v>195</v>
      </c>
      <c r="B266" s="73"/>
      <c r="C266" s="152"/>
      <c r="D266" s="73"/>
      <c r="E266" s="73"/>
      <c r="F266" s="73"/>
      <c r="G266" s="73"/>
      <c r="H266" s="129" t="s">
        <v>340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P266"/>
    </row>
    <row r="267" spans="1:16">
      <c r="A267" s="124">
        <v>196</v>
      </c>
      <c r="B267" s="73"/>
      <c r="C267" s="152"/>
      <c r="D267" s="73"/>
      <c r="E267" s="73"/>
      <c r="F267" s="73"/>
      <c r="G267" s="73"/>
      <c r="H267" s="129"/>
      <c r="I267" s="33"/>
      <c r="J267" s="33"/>
      <c r="K267" s="33"/>
      <c r="L267" s="33"/>
      <c r="M267" s="33"/>
      <c r="P267"/>
    </row>
    <row r="268" spans="1:16">
      <c r="A268" s="124">
        <v>197</v>
      </c>
      <c r="B268" s="73"/>
      <c r="C268" s="152">
        <v>421</v>
      </c>
      <c r="D268" s="73" t="s">
        <v>366</v>
      </c>
      <c r="E268" s="73"/>
      <c r="F268" s="73"/>
      <c r="G268" s="73"/>
      <c r="H268" s="129"/>
      <c r="I268" s="33"/>
      <c r="J268" s="33"/>
      <c r="K268" s="33"/>
      <c r="L268" s="33"/>
      <c r="M268" s="33"/>
      <c r="P268"/>
    </row>
    <row r="269" spans="1:16">
      <c r="A269" s="124">
        <v>198</v>
      </c>
      <c r="B269" s="73"/>
      <c r="C269" s="152"/>
      <c r="D269" s="73"/>
      <c r="E269" s="73"/>
      <c r="F269" s="152" t="s">
        <v>2425</v>
      </c>
      <c r="G269" s="73" t="s">
        <v>359</v>
      </c>
      <c r="H269" s="129"/>
      <c r="I269" s="33">
        <v>107101.73</v>
      </c>
      <c r="J269" s="33">
        <v>107043.14</v>
      </c>
      <c r="K269" s="36">
        <v>58.59</v>
      </c>
      <c r="L269" s="33">
        <v>0</v>
      </c>
      <c r="M269" s="33">
        <v>58.59</v>
      </c>
      <c r="P269"/>
    </row>
    <row r="270" spans="1:16">
      <c r="A270" s="124">
        <v>199</v>
      </c>
      <c r="B270" s="73"/>
      <c r="C270" s="152"/>
      <c r="D270" s="73"/>
      <c r="E270" s="73"/>
      <c r="F270" s="152" t="s">
        <v>2428</v>
      </c>
      <c r="G270" s="73" t="s">
        <v>193</v>
      </c>
      <c r="H270" s="129"/>
      <c r="I270" s="33">
        <v>1320.94</v>
      </c>
      <c r="J270" s="33">
        <v>1117.6272348013276</v>
      </c>
      <c r="K270" s="36">
        <v>203.31276519867242</v>
      </c>
      <c r="L270" s="33">
        <v>0</v>
      </c>
      <c r="M270" s="33">
        <v>203.31276519867242</v>
      </c>
      <c r="P270"/>
    </row>
    <row r="271" spans="1:16">
      <c r="A271" s="124">
        <v>200</v>
      </c>
      <c r="B271" s="73"/>
      <c r="C271" s="152"/>
      <c r="D271" s="73"/>
      <c r="E271" s="73"/>
      <c r="F271" s="152" t="s">
        <v>2428</v>
      </c>
      <c r="G271" s="73" t="s">
        <v>193</v>
      </c>
      <c r="H271" s="129"/>
      <c r="I271" s="33">
        <v>0</v>
      </c>
      <c r="J271" s="33">
        <v>0</v>
      </c>
      <c r="K271" s="36">
        <v>0</v>
      </c>
      <c r="L271" s="33">
        <v>0</v>
      </c>
      <c r="M271" s="33">
        <v>0</v>
      </c>
      <c r="P271"/>
    </row>
    <row r="272" spans="1:16">
      <c r="A272" s="124">
        <v>201</v>
      </c>
      <c r="B272" s="73"/>
      <c r="C272" s="152"/>
      <c r="D272" s="73"/>
      <c r="E272" s="73"/>
      <c r="F272" s="152" t="s">
        <v>2434</v>
      </c>
      <c r="G272" s="73" t="s">
        <v>188</v>
      </c>
      <c r="H272" s="129"/>
      <c r="I272" s="33">
        <v>0</v>
      </c>
      <c r="J272" s="33">
        <v>0</v>
      </c>
      <c r="K272" s="36">
        <v>0</v>
      </c>
      <c r="L272" s="33">
        <v>-135.60700090714968</v>
      </c>
      <c r="M272" s="33">
        <v>-135.60700090714968</v>
      </c>
      <c r="P272"/>
    </row>
    <row r="273" spans="1:16">
      <c r="A273" s="124">
        <v>202</v>
      </c>
      <c r="B273" s="73"/>
      <c r="C273" s="152"/>
      <c r="D273" s="73"/>
      <c r="E273" s="73"/>
      <c r="F273" s="152" t="s">
        <v>2434</v>
      </c>
      <c r="G273" s="73" t="s">
        <v>186</v>
      </c>
      <c r="H273" s="129"/>
      <c r="I273" s="33">
        <v>-321622.33</v>
      </c>
      <c r="J273" s="33">
        <v>-275835.24455863645</v>
      </c>
      <c r="K273" s="36">
        <v>-45787.085441363575</v>
      </c>
      <c r="L273" s="33">
        <v>42721.797381135992</v>
      </c>
      <c r="M273" s="33">
        <v>-3065.2880602275809</v>
      </c>
      <c r="P273"/>
    </row>
    <row r="274" spans="1:16">
      <c r="A274" s="124">
        <v>203</v>
      </c>
      <c r="B274" s="73"/>
      <c r="C274" s="152"/>
      <c r="D274" s="73"/>
      <c r="E274" s="73"/>
      <c r="F274" s="152" t="s">
        <v>787</v>
      </c>
      <c r="G274" s="73" t="s">
        <v>193</v>
      </c>
      <c r="H274" s="129"/>
      <c r="I274" s="33">
        <v>0</v>
      </c>
      <c r="J274" s="33">
        <v>0</v>
      </c>
      <c r="K274" s="36">
        <v>0</v>
      </c>
      <c r="L274" s="33">
        <v>-42681.66825047203</v>
      </c>
      <c r="M274" s="33">
        <v>-42681.66825047203</v>
      </c>
      <c r="P274"/>
    </row>
    <row r="275" spans="1:16">
      <c r="A275" s="124">
        <v>204</v>
      </c>
      <c r="B275" s="73"/>
      <c r="C275" s="152"/>
      <c r="D275" s="73"/>
      <c r="E275" s="73"/>
      <c r="F275" s="73"/>
      <c r="G275" s="73"/>
      <c r="H275" s="129" t="s">
        <v>340</v>
      </c>
      <c r="I275" s="37">
        <v>-213199.66000000003</v>
      </c>
      <c r="J275" s="37">
        <v>-167674.47732383513</v>
      </c>
      <c r="K275" s="37">
        <v>-45525.182676164906</v>
      </c>
      <c r="L275" s="37">
        <v>-95.477870243186771</v>
      </c>
      <c r="M275" s="37">
        <v>-45620.660546408086</v>
      </c>
      <c r="P275"/>
    </row>
    <row r="276" spans="1:16">
      <c r="A276" s="124">
        <v>205</v>
      </c>
      <c r="B276" s="73"/>
      <c r="C276" s="152"/>
      <c r="D276" s="73"/>
      <c r="E276" s="73"/>
      <c r="F276" s="73"/>
      <c r="G276" s="73"/>
      <c r="H276" s="129"/>
      <c r="I276" s="33"/>
      <c r="J276" s="33"/>
      <c r="K276" s="33"/>
      <c r="L276" s="33"/>
      <c r="M276" s="33"/>
      <c r="P276"/>
    </row>
    <row r="277" spans="1:16" ht="13.5" thickBot="1">
      <c r="A277" s="124">
        <v>206</v>
      </c>
      <c r="B277" s="73"/>
      <c r="C277" s="153" t="s">
        <v>367</v>
      </c>
      <c r="D277" s="73"/>
      <c r="E277" s="73"/>
      <c r="F277" s="73"/>
      <c r="G277" s="73"/>
      <c r="H277" s="154" t="s">
        <v>223</v>
      </c>
      <c r="I277" s="40">
        <v>-214316.41000000003</v>
      </c>
      <c r="J277" s="40">
        <v>-168601.73083309314</v>
      </c>
      <c r="K277" s="40">
        <v>-45714.679166906877</v>
      </c>
      <c r="L277" s="40">
        <v>-246056.03475999078</v>
      </c>
      <c r="M277" s="40">
        <v>-291770.71392689768</v>
      </c>
      <c r="P277"/>
    </row>
    <row r="278" spans="1:16" ht="13.5" thickTop="1">
      <c r="A278" s="124">
        <v>207</v>
      </c>
      <c r="B278" s="73"/>
      <c r="C278" s="152" t="s">
        <v>368</v>
      </c>
      <c r="D278" s="73"/>
      <c r="E278" s="73"/>
      <c r="F278" s="73"/>
      <c r="G278" s="73"/>
      <c r="H278" s="129"/>
      <c r="I278" s="33"/>
      <c r="J278" s="33"/>
      <c r="K278" s="33"/>
      <c r="L278" s="33"/>
      <c r="M278" s="33"/>
      <c r="P278"/>
    </row>
    <row r="279" spans="1:16">
      <c r="A279" s="124">
        <v>208</v>
      </c>
      <c r="B279" s="73"/>
      <c r="C279" s="152">
        <v>4311</v>
      </c>
      <c r="D279" s="73" t="s">
        <v>369</v>
      </c>
      <c r="E279" s="73"/>
      <c r="F279" s="73"/>
      <c r="G279" s="73"/>
      <c r="H279" s="129"/>
      <c r="I279" s="33"/>
      <c r="J279" s="33"/>
      <c r="K279" s="33"/>
      <c r="L279" s="33"/>
      <c r="M279" s="33"/>
      <c r="P279"/>
    </row>
    <row r="280" spans="1:16">
      <c r="A280" s="124">
        <v>209</v>
      </c>
      <c r="B280" s="73"/>
      <c r="C280" s="152"/>
      <c r="D280" s="73"/>
      <c r="E280" s="73"/>
      <c r="F280" s="152" t="s">
        <v>2427</v>
      </c>
      <c r="G280" s="73" t="s">
        <v>359</v>
      </c>
      <c r="H280" s="129"/>
      <c r="I280" s="33">
        <v>0</v>
      </c>
      <c r="J280" s="33">
        <v>0</v>
      </c>
      <c r="K280" s="36">
        <v>0</v>
      </c>
      <c r="L280" s="33">
        <v>0</v>
      </c>
      <c r="M280" s="33">
        <v>0</v>
      </c>
      <c r="P280"/>
    </row>
    <row r="281" spans="1:16">
      <c r="A281" s="124">
        <v>210</v>
      </c>
      <c r="B281" s="73"/>
      <c r="C281" s="152"/>
      <c r="D281" s="73"/>
      <c r="E281" s="73"/>
      <c r="F281" s="73"/>
      <c r="G281" s="73"/>
      <c r="H281" s="129" t="s">
        <v>340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P281"/>
    </row>
    <row r="282" spans="1:16">
      <c r="A282" s="124">
        <v>211</v>
      </c>
      <c r="B282" s="73"/>
      <c r="C282" s="153" t="s">
        <v>370</v>
      </c>
      <c r="D282" s="73"/>
      <c r="E282" s="73"/>
      <c r="F282" s="73"/>
      <c r="G282" s="73"/>
      <c r="H282" s="154"/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P282"/>
    </row>
    <row r="283" spans="1:16">
      <c r="A283" s="124">
        <v>212</v>
      </c>
      <c r="B283" s="73"/>
      <c r="C283" s="152"/>
      <c r="D283" s="73"/>
      <c r="E283" s="73"/>
      <c r="F283" s="73"/>
      <c r="G283" s="73"/>
      <c r="H283" s="129"/>
      <c r="I283" s="33"/>
      <c r="J283" s="33"/>
      <c r="K283" s="33"/>
      <c r="L283" s="33"/>
      <c r="M283" s="33"/>
      <c r="P283"/>
    </row>
    <row r="284" spans="1:16" ht="13.5" thickBot="1">
      <c r="A284" s="124">
        <v>213</v>
      </c>
      <c r="B284" s="73"/>
      <c r="C284" s="153" t="s">
        <v>371</v>
      </c>
      <c r="D284" s="73"/>
      <c r="E284" s="73"/>
      <c r="F284" s="73"/>
      <c r="G284" s="73"/>
      <c r="H284" s="154" t="s">
        <v>340</v>
      </c>
      <c r="I284" s="40">
        <v>-214316.41000000003</v>
      </c>
      <c r="J284" s="40">
        <v>-168601.73083309314</v>
      </c>
      <c r="K284" s="40">
        <v>-45714.679166906877</v>
      </c>
      <c r="L284" s="40">
        <v>-246056.03475999078</v>
      </c>
      <c r="M284" s="40">
        <v>-291770.71392689768</v>
      </c>
      <c r="P284"/>
    </row>
    <row r="285" spans="1:16" ht="13.5" thickTop="1">
      <c r="A285" s="124">
        <v>214</v>
      </c>
      <c r="B285" s="73"/>
      <c r="C285" s="152"/>
      <c r="D285" s="73"/>
      <c r="E285" s="73"/>
      <c r="F285" s="73"/>
      <c r="G285" s="73"/>
      <c r="H285" s="129"/>
      <c r="I285" s="41"/>
      <c r="J285" s="33"/>
      <c r="K285" s="33"/>
      <c r="L285" s="33"/>
      <c r="M285" s="33"/>
      <c r="P285"/>
    </row>
    <row r="286" spans="1:16">
      <c r="A286" s="124">
        <v>215</v>
      </c>
      <c r="B286" s="73"/>
      <c r="C286" s="152">
        <v>500</v>
      </c>
      <c r="D286" s="73" t="s">
        <v>372</v>
      </c>
      <c r="E286" s="73"/>
      <c r="F286" s="73"/>
      <c r="G286" s="73"/>
      <c r="H286" s="129"/>
      <c r="I286" s="33"/>
      <c r="J286" s="33"/>
      <c r="K286" s="33"/>
      <c r="L286" s="33"/>
      <c r="M286" s="33"/>
      <c r="P286"/>
    </row>
    <row r="287" spans="1:16">
      <c r="A287" s="124">
        <v>216</v>
      </c>
      <c r="B287" s="73"/>
      <c r="C287" s="152"/>
      <c r="D287" s="73"/>
      <c r="E287" s="73"/>
      <c r="F287" s="152" t="s">
        <v>787</v>
      </c>
      <c r="G287" s="73" t="s">
        <v>193</v>
      </c>
      <c r="H287" s="129"/>
      <c r="I287" s="33">
        <v>17045035.09</v>
      </c>
      <c r="J287" s="33">
        <v>14421544.835290246</v>
      </c>
      <c r="K287" s="36">
        <v>2623490.2547097532</v>
      </c>
      <c r="L287" s="33">
        <v>232455.16895538196</v>
      </c>
      <c r="M287" s="33">
        <v>2855945.4236651352</v>
      </c>
      <c r="P287"/>
    </row>
    <row r="288" spans="1:16">
      <c r="A288" s="124">
        <v>217</v>
      </c>
      <c r="B288" s="73"/>
      <c r="C288" s="152"/>
      <c r="D288" s="73"/>
      <c r="E288" s="73"/>
      <c r="F288" s="152" t="s">
        <v>787</v>
      </c>
      <c r="G288" s="73" t="s">
        <v>193</v>
      </c>
      <c r="H288" s="129"/>
      <c r="I288" s="33">
        <v>1464607.03</v>
      </c>
      <c r="J288" s="33">
        <v>1239181.7228712016</v>
      </c>
      <c r="K288" s="36">
        <v>225425.30712879839</v>
      </c>
      <c r="L288" s="33">
        <v>0</v>
      </c>
      <c r="M288" s="33">
        <v>225425.30712879839</v>
      </c>
      <c r="P288"/>
    </row>
    <row r="289" spans="1:16">
      <c r="A289" s="124">
        <v>218</v>
      </c>
      <c r="B289" s="73"/>
      <c r="C289" s="152"/>
      <c r="D289" s="73"/>
      <c r="E289" s="73"/>
      <c r="F289" s="73"/>
      <c r="G289" s="73"/>
      <c r="H289" s="129" t="s">
        <v>373</v>
      </c>
      <c r="I289" s="37">
        <v>18509642.120000001</v>
      </c>
      <c r="J289" s="37">
        <v>15660726.558161447</v>
      </c>
      <c r="K289" s="37">
        <v>2848915.5618385514</v>
      </c>
      <c r="L289" s="37">
        <v>232455.16895538196</v>
      </c>
      <c r="M289" s="37">
        <v>3081370.7307939334</v>
      </c>
      <c r="P289"/>
    </row>
    <row r="290" spans="1:16">
      <c r="A290" s="124">
        <v>219</v>
      </c>
      <c r="B290" s="73"/>
      <c r="C290" s="152"/>
      <c r="D290" s="73"/>
      <c r="E290" s="73"/>
      <c r="F290" s="73"/>
      <c r="G290" s="73"/>
      <c r="H290" s="129"/>
      <c r="I290" s="33"/>
      <c r="J290" s="33"/>
      <c r="K290" s="33"/>
      <c r="L290" s="33"/>
      <c r="M290" s="33"/>
      <c r="P290"/>
    </row>
    <row r="291" spans="1:16">
      <c r="A291" s="124">
        <v>220</v>
      </c>
      <c r="B291" s="73"/>
      <c r="C291" s="152">
        <v>501</v>
      </c>
      <c r="D291" s="73" t="s">
        <v>374</v>
      </c>
      <c r="E291" s="73"/>
      <c r="F291" s="73"/>
      <c r="G291" s="73"/>
      <c r="H291" s="129"/>
      <c r="I291" s="33"/>
      <c r="J291" s="33"/>
      <c r="K291" s="33"/>
      <c r="L291" s="33"/>
      <c r="M291" s="33"/>
      <c r="P291"/>
    </row>
    <row r="292" spans="1:16">
      <c r="A292" s="124">
        <v>221</v>
      </c>
      <c r="B292" s="73"/>
      <c r="C292" s="152"/>
      <c r="D292" s="73"/>
      <c r="E292" s="73"/>
      <c r="F292" s="152" t="s">
        <v>787</v>
      </c>
      <c r="G292" s="73" t="s">
        <v>192</v>
      </c>
      <c r="H292" s="129"/>
      <c r="I292" s="33">
        <v>14586874.5</v>
      </c>
      <c r="J292" s="33">
        <v>12111690.682096656</v>
      </c>
      <c r="K292" s="36">
        <v>2475183.8179033431</v>
      </c>
      <c r="L292" s="33">
        <v>4296129.5129696671</v>
      </c>
      <c r="M292" s="33">
        <v>6771313.3308730107</v>
      </c>
      <c r="P292"/>
    </row>
    <row r="293" spans="1:16">
      <c r="A293" s="124">
        <v>222</v>
      </c>
      <c r="B293" s="73"/>
      <c r="C293" s="152"/>
      <c r="D293" s="73"/>
      <c r="E293" s="73"/>
      <c r="F293" s="152" t="s">
        <v>787</v>
      </c>
      <c r="G293" s="73" t="s">
        <v>192</v>
      </c>
      <c r="H293" s="129"/>
      <c r="I293" s="33">
        <v>0</v>
      </c>
      <c r="J293" s="33">
        <v>0</v>
      </c>
      <c r="K293" s="36">
        <v>0</v>
      </c>
      <c r="L293" s="33">
        <v>0</v>
      </c>
      <c r="M293" s="33">
        <v>0</v>
      </c>
      <c r="P293"/>
    </row>
    <row r="294" spans="1:16">
      <c r="A294" s="124">
        <v>223</v>
      </c>
      <c r="B294" s="73"/>
      <c r="C294" s="152"/>
      <c r="D294" s="73"/>
      <c r="E294" s="73"/>
      <c r="F294" s="152" t="s">
        <v>787</v>
      </c>
      <c r="G294" s="73" t="s">
        <v>192</v>
      </c>
      <c r="H294" s="129"/>
      <c r="I294" s="33">
        <v>0</v>
      </c>
      <c r="J294" s="33">
        <v>0</v>
      </c>
      <c r="K294" s="36">
        <v>0</v>
      </c>
      <c r="L294" s="33">
        <v>0</v>
      </c>
      <c r="M294" s="33">
        <v>0</v>
      </c>
      <c r="P294"/>
    </row>
    <row r="295" spans="1:16">
      <c r="A295" s="124">
        <v>224</v>
      </c>
      <c r="B295" s="73"/>
      <c r="C295" s="152"/>
      <c r="D295" s="73"/>
      <c r="E295" s="73"/>
      <c r="F295" s="152" t="s">
        <v>787</v>
      </c>
      <c r="G295" s="73" t="s">
        <v>192</v>
      </c>
      <c r="H295" s="129"/>
      <c r="I295" s="33">
        <v>0</v>
      </c>
      <c r="J295" s="33">
        <v>0</v>
      </c>
      <c r="K295" s="36">
        <v>0</v>
      </c>
      <c r="L295" s="33">
        <v>0</v>
      </c>
      <c r="M295" s="33">
        <v>0</v>
      </c>
      <c r="P295"/>
    </row>
    <row r="296" spans="1:16">
      <c r="A296" s="124">
        <v>225</v>
      </c>
      <c r="B296" s="73"/>
      <c r="C296" s="152"/>
      <c r="D296" s="73"/>
      <c r="E296" s="73"/>
      <c r="F296" s="152" t="s">
        <v>787</v>
      </c>
      <c r="G296" s="73" t="s">
        <v>192</v>
      </c>
      <c r="H296" s="129"/>
      <c r="I296" s="33">
        <v>4013340.73</v>
      </c>
      <c r="J296" s="33">
        <v>3332334.2518385276</v>
      </c>
      <c r="K296" s="36">
        <v>681006.47816147248</v>
      </c>
      <c r="L296" s="33">
        <v>0</v>
      </c>
      <c r="M296" s="33">
        <v>681006.47816147248</v>
      </c>
      <c r="P296"/>
    </row>
    <row r="297" spans="1:16">
      <c r="A297" s="124">
        <v>226</v>
      </c>
      <c r="B297" s="73"/>
      <c r="C297" s="152"/>
      <c r="D297" s="73"/>
      <c r="E297" s="73"/>
      <c r="F297" s="73"/>
      <c r="G297" s="73"/>
      <c r="H297" s="129" t="s">
        <v>373</v>
      </c>
      <c r="I297" s="37">
        <v>18600215.23</v>
      </c>
      <c r="J297" s="37">
        <v>15444024.933935184</v>
      </c>
      <c r="K297" s="37">
        <v>3156190.2960648155</v>
      </c>
      <c r="L297" s="37">
        <v>4296129.5129696671</v>
      </c>
      <c r="M297" s="37">
        <v>7452319.8090344835</v>
      </c>
      <c r="P297"/>
    </row>
    <row r="298" spans="1:16">
      <c r="A298" s="124">
        <v>227</v>
      </c>
      <c r="B298" s="73"/>
      <c r="C298" s="152"/>
      <c r="D298" s="73"/>
      <c r="E298" s="73"/>
      <c r="F298" s="73"/>
      <c r="G298" s="73"/>
      <c r="H298" s="129"/>
      <c r="I298" s="33"/>
      <c r="J298" s="33"/>
      <c r="K298" s="33"/>
      <c r="L298" s="33"/>
      <c r="M298" s="33"/>
      <c r="P298"/>
    </row>
    <row r="299" spans="1:16">
      <c r="A299" s="124">
        <v>228</v>
      </c>
      <c r="B299" s="73"/>
      <c r="C299" s="152" t="s">
        <v>375</v>
      </c>
      <c r="D299" s="73" t="s">
        <v>376</v>
      </c>
      <c r="E299" s="73"/>
      <c r="F299" s="73"/>
      <c r="G299" s="73"/>
      <c r="H299" s="129"/>
      <c r="I299" s="33"/>
      <c r="J299" s="33"/>
      <c r="K299" s="33"/>
      <c r="L299" s="33"/>
      <c r="M299" s="33"/>
      <c r="P299"/>
    </row>
    <row r="300" spans="1:16">
      <c r="A300" s="124">
        <v>229</v>
      </c>
      <c r="B300" s="73"/>
      <c r="C300" s="152"/>
      <c r="D300" s="73"/>
      <c r="E300" s="73"/>
      <c r="F300" s="152" t="s">
        <v>787</v>
      </c>
      <c r="G300" s="73" t="s">
        <v>359</v>
      </c>
      <c r="H300" s="129"/>
      <c r="I300" s="33">
        <v>-253132.25</v>
      </c>
      <c r="J300" s="33">
        <v>-69339.239999999991</v>
      </c>
      <c r="K300" s="36">
        <v>-183793.01</v>
      </c>
      <c r="L300" s="33">
        <v>183793.01</v>
      </c>
      <c r="M300" s="33">
        <v>0</v>
      </c>
      <c r="P300"/>
    </row>
    <row r="301" spans="1:16">
      <c r="A301" s="124">
        <v>230</v>
      </c>
      <c r="B301" s="73"/>
      <c r="C301" s="152"/>
      <c r="D301" s="73"/>
      <c r="E301" s="73"/>
      <c r="F301" s="152" t="s">
        <v>787</v>
      </c>
      <c r="G301" s="73" t="s">
        <v>192</v>
      </c>
      <c r="H301" s="129"/>
      <c r="I301" s="33">
        <v>759594313.67999995</v>
      </c>
      <c r="J301" s="33">
        <v>630702030.86834407</v>
      </c>
      <c r="K301" s="36">
        <v>128892282.81165591</v>
      </c>
      <c r="L301" s="33">
        <v>-3970225.777957052</v>
      </c>
      <c r="M301" s="33">
        <v>124922057.03369886</v>
      </c>
      <c r="P301"/>
    </row>
    <row r="302" spans="1:16">
      <c r="A302" s="124">
        <v>231</v>
      </c>
      <c r="B302" s="73"/>
      <c r="C302" s="152"/>
      <c r="D302" s="73"/>
      <c r="E302" s="73"/>
      <c r="F302" s="152" t="s">
        <v>787</v>
      </c>
      <c r="G302" s="73" t="s">
        <v>192</v>
      </c>
      <c r="H302" s="129"/>
      <c r="I302" s="33">
        <v>0</v>
      </c>
      <c r="J302" s="33">
        <v>0</v>
      </c>
      <c r="K302" s="36">
        <v>0</v>
      </c>
      <c r="L302" s="33">
        <v>0</v>
      </c>
      <c r="M302" s="33">
        <v>0</v>
      </c>
      <c r="P302"/>
    </row>
    <row r="303" spans="1:16">
      <c r="A303" s="124">
        <v>232</v>
      </c>
      <c r="B303" s="73"/>
      <c r="C303" s="152"/>
      <c r="D303" s="73"/>
      <c r="E303" s="73"/>
      <c r="F303" s="152" t="s">
        <v>787</v>
      </c>
      <c r="G303" s="73" t="s">
        <v>192</v>
      </c>
      <c r="H303" s="129"/>
      <c r="I303" s="33">
        <v>0</v>
      </c>
      <c r="J303" s="33">
        <v>0</v>
      </c>
      <c r="K303" s="36">
        <v>0</v>
      </c>
      <c r="L303" s="33">
        <v>0</v>
      </c>
      <c r="M303" s="33">
        <v>0</v>
      </c>
      <c r="P303"/>
    </row>
    <row r="304" spans="1:16">
      <c r="A304" s="124">
        <v>233</v>
      </c>
      <c r="B304" s="73"/>
      <c r="C304" s="152"/>
      <c r="D304" s="73"/>
      <c r="E304" s="73"/>
      <c r="F304" s="152" t="s">
        <v>787</v>
      </c>
      <c r="G304" s="73" t="s">
        <v>192</v>
      </c>
      <c r="H304" s="129"/>
      <c r="I304" s="33">
        <v>60702853.479999997</v>
      </c>
      <c r="J304" s="33">
        <v>50402448.096087657</v>
      </c>
      <c r="K304" s="36">
        <v>10300405.383912342</v>
      </c>
      <c r="L304" s="33">
        <v>0</v>
      </c>
      <c r="M304" s="33">
        <v>10300405.383912342</v>
      </c>
      <c r="P304"/>
    </row>
    <row r="305" spans="1:16">
      <c r="A305" s="124">
        <v>234</v>
      </c>
      <c r="B305" s="73"/>
      <c r="C305" s="152"/>
      <c r="D305" s="73"/>
      <c r="E305" s="73"/>
      <c r="F305" s="73"/>
      <c r="G305" s="73"/>
      <c r="H305" s="129" t="s">
        <v>373</v>
      </c>
      <c r="I305" s="37">
        <v>820044034.90999997</v>
      </c>
      <c r="J305" s="37">
        <v>681035139.72443175</v>
      </c>
      <c r="K305" s="37">
        <v>139008895.18556824</v>
      </c>
      <c r="L305" s="37">
        <v>-3786432.7679570522</v>
      </c>
      <c r="M305" s="37">
        <v>135222462.41761121</v>
      </c>
      <c r="P305"/>
    </row>
    <row r="306" spans="1:16">
      <c r="A306" s="124">
        <v>235</v>
      </c>
      <c r="B306" s="73"/>
      <c r="C306" s="152"/>
      <c r="D306" s="73"/>
      <c r="E306" s="73"/>
      <c r="F306" s="73"/>
      <c r="G306" s="73"/>
      <c r="H306" s="129"/>
      <c r="I306" s="33"/>
      <c r="J306" s="33"/>
      <c r="K306" s="33"/>
      <c r="L306" s="33"/>
      <c r="M306" s="33"/>
      <c r="P306"/>
    </row>
    <row r="307" spans="1:16">
      <c r="A307" s="124">
        <v>236</v>
      </c>
      <c r="B307" s="73"/>
      <c r="C307" s="152"/>
      <c r="D307" s="73" t="s">
        <v>377</v>
      </c>
      <c r="E307" s="73"/>
      <c r="F307" s="73"/>
      <c r="G307" s="73"/>
      <c r="H307" s="129"/>
      <c r="I307" s="37">
        <v>838644250.13999999</v>
      </c>
      <c r="J307" s="37">
        <v>696479164.65836692</v>
      </c>
      <c r="K307" s="37">
        <v>142165085.48163307</v>
      </c>
      <c r="L307" s="37">
        <v>509696.74501261488</v>
      </c>
      <c r="M307" s="37">
        <v>142674782.22664568</v>
      </c>
      <c r="P307"/>
    </row>
    <row r="308" spans="1:16">
      <c r="A308" s="124">
        <v>237</v>
      </c>
      <c r="B308" s="73"/>
      <c r="C308" s="152"/>
      <c r="D308" s="73"/>
      <c r="E308" s="73"/>
      <c r="F308" s="73"/>
      <c r="G308" s="73"/>
      <c r="H308" s="129"/>
      <c r="I308" s="33"/>
      <c r="J308" s="33"/>
      <c r="K308" s="33"/>
      <c r="L308" s="33"/>
      <c r="M308" s="33"/>
      <c r="P308"/>
    </row>
    <row r="309" spans="1:16">
      <c r="A309" s="124">
        <v>238</v>
      </c>
      <c r="B309" s="73"/>
      <c r="C309" s="152">
        <v>502</v>
      </c>
      <c r="D309" s="73" t="s">
        <v>378</v>
      </c>
      <c r="E309" s="73"/>
      <c r="F309" s="73"/>
      <c r="G309" s="73"/>
      <c r="H309" s="129"/>
      <c r="I309" s="33"/>
      <c r="J309" s="33"/>
      <c r="K309" s="33"/>
      <c r="L309" s="33"/>
      <c r="M309" s="33"/>
      <c r="P309"/>
    </row>
    <row r="310" spans="1:16">
      <c r="A310" s="124">
        <v>239</v>
      </c>
      <c r="B310" s="73"/>
      <c r="C310" s="152"/>
      <c r="D310" s="73"/>
      <c r="E310" s="73"/>
      <c r="F310" s="152" t="s">
        <v>787</v>
      </c>
      <c r="G310" s="73" t="s">
        <v>193</v>
      </c>
      <c r="H310" s="129"/>
      <c r="I310" s="33">
        <v>35298759.57</v>
      </c>
      <c r="J310" s="33">
        <v>29865743.372247037</v>
      </c>
      <c r="K310" s="36">
        <v>5433016.1977529638</v>
      </c>
      <c r="L310" s="33">
        <v>-145416.53079633135</v>
      </c>
      <c r="M310" s="33">
        <v>5287599.6669566324</v>
      </c>
      <c r="P310"/>
    </row>
    <row r="311" spans="1:16">
      <c r="A311" s="124">
        <v>240</v>
      </c>
      <c r="B311" s="73"/>
      <c r="C311" s="152"/>
      <c r="D311" s="73"/>
      <c r="E311" s="73"/>
      <c r="F311" s="152" t="s">
        <v>787</v>
      </c>
      <c r="G311" s="73" t="s">
        <v>193</v>
      </c>
      <c r="H311" s="129"/>
      <c r="I311" s="33">
        <v>7854931.0999999996</v>
      </c>
      <c r="J311" s="33">
        <v>6645937.6844125772</v>
      </c>
      <c r="K311" s="36">
        <v>1208993.4155874222</v>
      </c>
      <c r="L311" s="33">
        <v>0</v>
      </c>
      <c r="M311" s="33">
        <v>1208993.4155874222</v>
      </c>
      <c r="P311"/>
    </row>
    <row r="312" spans="1:16">
      <c r="A312" s="124">
        <v>241</v>
      </c>
      <c r="B312" s="73"/>
      <c r="C312" s="152"/>
      <c r="D312" s="73"/>
      <c r="E312" s="73"/>
      <c r="F312" s="73"/>
      <c r="G312" s="73"/>
      <c r="H312" s="129" t="s">
        <v>373</v>
      </c>
      <c r="I312" s="37">
        <v>43153690.670000002</v>
      </c>
      <c r="J312" s="37">
        <v>36511681.056659617</v>
      </c>
      <c r="K312" s="37">
        <v>6642009.6133403862</v>
      </c>
      <c r="L312" s="37">
        <v>-145416.53079633135</v>
      </c>
      <c r="M312" s="37">
        <v>6496593.0825440548</v>
      </c>
      <c r="P312"/>
    </row>
    <row r="313" spans="1:16">
      <c r="A313" s="124">
        <v>242</v>
      </c>
      <c r="B313" s="73"/>
      <c r="C313" s="152"/>
      <c r="D313" s="73"/>
      <c r="E313" s="73"/>
      <c r="F313" s="73"/>
      <c r="G313" s="73"/>
      <c r="H313" s="129"/>
      <c r="I313" s="33"/>
      <c r="J313" s="33"/>
      <c r="K313" s="33"/>
      <c r="L313" s="33"/>
      <c r="M313" s="33"/>
      <c r="P313"/>
    </row>
    <row r="314" spans="1:16">
      <c r="A314" s="124">
        <v>243</v>
      </c>
      <c r="B314" s="73"/>
      <c r="C314" s="152">
        <v>503</v>
      </c>
      <c r="D314" s="73" t="s">
        <v>379</v>
      </c>
      <c r="E314" s="73"/>
      <c r="F314" s="73"/>
      <c r="G314" s="73"/>
      <c r="H314" s="129"/>
      <c r="I314" s="33"/>
      <c r="J314" s="33"/>
      <c r="K314" s="33"/>
      <c r="L314" s="33"/>
      <c r="M314" s="33"/>
      <c r="P314"/>
    </row>
    <row r="315" spans="1:16">
      <c r="A315" s="124">
        <v>244</v>
      </c>
      <c r="B315" s="73"/>
      <c r="C315" s="152"/>
      <c r="D315" s="73"/>
      <c r="E315" s="73"/>
      <c r="F315" s="152" t="s">
        <v>787</v>
      </c>
      <c r="G315" s="73" t="s">
        <v>192</v>
      </c>
      <c r="H315" s="129"/>
      <c r="I315" s="33">
        <v>0</v>
      </c>
      <c r="J315" s="33">
        <v>0</v>
      </c>
      <c r="K315" s="36">
        <v>0</v>
      </c>
      <c r="L315" s="33">
        <v>0</v>
      </c>
      <c r="M315" s="33">
        <v>0</v>
      </c>
      <c r="P315"/>
    </row>
    <row r="316" spans="1:16">
      <c r="A316" s="124">
        <v>245</v>
      </c>
      <c r="B316" s="73"/>
      <c r="C316" s="152"/>
      <c r="D316" s="73"/>
      <c r="E316" s="73"/>
      <c r="F316" s="73"/>
      <c r="G316" s="73"/>
      <c r="H316" s="129" t="s">
        <v>373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P316"/>
    </row>
    <row r="317" spans="1:16">
      <c r="A317" s="124">
        <v>246</v>
      </c>
      <c r="B317" s="73"/>
      <c r="C317" s="152"/>
      <c r="D317" s="73"/>
      <c r="E317" s="73"/>
      <c r="F317" s="73"/>
      <c r="G317" s="73"/>
      <c r="H317" s="129"/>
      <c r="I317" s="33"/>
      <c r="J317" s="33"/>
      <c r="K317" s="33"/>
      <c r="L317" s="33"/>
      <c r="M317" s="33"/>
      <c r="P317"/>
    </row>
    <row r="318" spans="1:16">
      <c r="A318" s="124">
        <v>247</v>
      </c>
      <c r="B318" s="73"/>
      <c r="C318" s="152" t="s">
        <v>380</v>
      </c>
      <c r="D318" s="73" t="s">
        <v>381</v>
      </c>
      <c r="E318" s="73"/>
      <c r="F318" s="73"/>
      <c r="G318" s="73"/>
      <c r="H318" s="129"/>
      <c r="I318" s="33"/>
      <c r="J318" s="33"/>
      <c r="K318" s="33"/>
      <c r="L318" s="33"/>
      <c r="M318" s="33"/>
      <c r="P318"/>
    </row>
    <row r="319" spans="1:16">
      <c r="A319" s="124">
        <v>248</v>
      </c>
      <c r="B319" s="73"/>
      <c r="C319" s="152"/>
      <c r="D319" s="73"/>
      <c r="E319" s="73"/>
      <c r="F319" s="152" t="s">
        <v>787</v>
      </c>
      <c r="G319" s="73" t="s">
        <v>192</v>
      </c>
      <c r="H319" s="129"/>
      <c r="I319" s="33">
        <v>4303809.4000000004</v>
      </c>
      <c r="J319" s="33">
        <v>3573514.5460735955</v>
      </c>
      <c r="K319" s="36">
        <v>730294.85392640473</v>
      </c>
      <c r="L319" s="33">
        <v>5402.7566339478362</v>
      </c>
      <c r="M319" s="33">
        <v>735697.61056035256</v>
      </c>
      <c r="P319"/>
    </row>
    <row r="320" spans="1:16">
      <c r="A320" s="124">
        <v>249</v>
      </c>
      <c r="B320" s="73"/>
      <c r="C320" s="152"/>
      <c r="D320" s="73"/>
      <c r="E320" s="73"/>
      <c r="F320" s="73"/>
      <c r="G320" s="73"/>
      <c r="H320" s="129" t="s">
        <v>373</v>
      </c>
      <c r="I320" s="37">
        <v>4303809.4000000004</v>
      </c>
      <c r="J320" s="37">
        <v>3573514.5460735955</v>
      </c>
      <c r="K320" s="37">
        <v>730294.85392640473</v>
      </c>
      <c r="L320" s="37">
        <v>5402.7566339478362</v>
      </c>
      <c r="M320" s="37">
        <v>735697.61056035256</v>
      </c>
      <c r="P320"/>
    </row>
    <row r="321" spans="1:16">
      <c r="A321" s="124">
        <v>250</v>
      </c>
      <c r="B321" s="73"/>
      <c r="C321" s="152"/>
      <c r="D321" s="73"/>
      <c r="E321" s="73"/>
      <c r="F321" s="73"/>
      <c r="G321" s="73"/>
      <c r="H321" s="129"/>
      <c r="I321" s="33"/>
      <c r="J321" s="33"/>
      <c r="K321" s="33"/>
      <c r="L321" s="33"/>
      <c r="M321" s="33"/>
      <c r="P321"/>
    </row>
    <row r="322" spans="1:16">
      <c r="A322" s="124">
        <v>251</v>
      </c>
      <c r="B322" s="73"/>
      <c r="C322" s="152">
        <v>505</v>
      </c>
      <c r="D322" s="73" t="s">
        <v>382</v>
      </c>
      <c r="E322" s="73"/>
      <c r="F322" s="73"/>
      <c r="G322" s="73"/>
      <c r="H322" s="129"/>
      <c r="I322" s="33"/>
      <c r="J322" s="33"/>
      <c r="K322" s="33"/>
      <c r="L322" s="33"/>
      <c r="M322" s="33"/>
      <c r="P322"/>
    </row>
    <row r="323" spans="1:16">
      <c r="A323" s="124">
        <v>252</v>
      </c>
      <c r="B323" s="73"/>
      <c r="C323" s="152"/>
      <c r="D323" s="73"/>
      <c r="E323" s="73"/>
      <c r="F323" s="152" t="s">
        <v>787</v>
      </c>
      <c r="G323" s="73" t="s">
        <v>193</v>
      </c>
      <c r="H323" s="129"/>
      <c r="I323" s="33">
        <v>3131093.09</v>
      </c>
      <c r="J323" s="33">
        <v>2649170.2212683726</v>
      </c>
      <c r="K323" s="36">
        <v>481922.86873162712</v>
      </c>
      <c r="L323" s="33">
        <v>-239731.47306345729</v>
      </c>
      <c r="M323" s="33">
        <v>242191.39566816983</v>
      </c>
      <c r="P323"/>
    </row>
    <row r="324" spans="1:16">
      <c r="A324" s="124">
        <v>253</v>
      </c>
      <c r="B324" s="73"/>
      <c r="C324" s="152"/>
      <c r="D324" s="73"/>
      <c r="E324" s="73"/>
      <c r="F324" s="152" t="s">
        <v>787</v>
      </c>
      <c r="G324" s="73" t="s">
        <v>193</v>
      </c>
      <c r="H324" s="129"/>
      <c r="I324" s="33">
        <v>790210.93</v>
      </c>
      <c r="J324" s="33">
        <v>668585.44415771007</v>
      </c>
      <c r="K324" s="36">
        <v>121625.48584229001</v>
      </c>
      <c r="L324" s="33">
        <v>0</v>
      </c>
      <c r="M324" s="33">
        <v>121625.48584229001</v>
      </c>
      <c r="P324"/>
    </row>
    <row r="325" spans="1:16">
      <c r="A325" s="124">
        <v>254</v>
      </c>
      <c r="B325" s="73"/>
      <c r="C325" s="152"/>
      <c r="D325" s="73"/>
      <c r="E325" s="73"/>
      <c r="F325" s="73"/>
      <c r="G325" s="73"/>
      <c r="H325" s="129" t="s">
        <v>373</v>
      </c>
      <c r="I325" s="37">
        <v>3921304.02</v>
      </c>
      <c r="J325" s="37">
        <v>3317755.6654260829</v>
      </c>
      <c r="K325" s="37">
        <v>603548.35457391711</v>
      </c>
      <c r="L325" s="37">
        <v>-239731.47306345729</v>
      </c>
      <c r="M325" s="37">
        <v>363816.88151045982</v>
      </c>
      <c r="P325"/>
    </row>
    <row r="326" spans="1:16">
      <c r="A326" s="124">
        <v>255</v>
      </c>
      <c r="B326" s="73"/>
      <c r="C326" s="152"/>
      <c r="D326" s="73"/>
      <c r="E326" s="73"/>
      <c r="F326" s="73"/>
      <c r="G326" s="73"/>
      <c r="H326" s="129"/>
      <c r="I326" s="33"/>
      <c r="J326" s="33"/>
      <c r="K326" s="33"/>
      <c r="L326" s="33"/>
      <c r="M326" s="33"/>
      <c r="P326"/>
    </row>
    <row r="327" spans="1:16">
      <c r="A327" s="124">
        <v>256</v>
      </c>
      <c r="B327" s="73"/>
      <c r="C327" s="152">
        <v>506</v>
      </c>
      <c r="D327" s="73" t="s">
        <v>383</v>
      </c>
      <c r="E327" s="73"/>
      <c r="F327" s="73"/>
      <c r="G327" s="73"/>
      <c r="H327" s="129"/>
      <c r="I327" s="33"/>
      <c r="J327" s="33"/>
      <c r="K327" s="33"/>
      <c r="L327" s="33"/>
      <c r="M327" s="33"/>
      <c r="P327"/>
    </row>
    <row r="328" spans="1:16">
      <c r="A328" s="124">
        <v>257</v>
      </c>
      <c r="B328" s="73"/>
      <c r="C328" s="152"/>
      <c r="D328" s="73"/>
      <c r="E328" s="73"/>
      <c r="F328" s="152" t="s">
        <v>787</v>
      </c>
      <c r="G328" s="73" t="s">
        <v>193</v>
      </c>
      <c r="H328" s="129"/>
      <c r="I328" s="33">
        <v>39579598.340000004</v>
      </c>
      <c r="J328" s="33">
        <v>33487695.919028435</v>
      </c>
      <c r="K328" s="36">
        <v>6091902.4209715687</v>
      </c>
      <c r="L328" s="33">
        <v>-314781.14524666034</v>
      </c>
      <c r="M328" s="33">
        <v>5777121.2757249083</v>
      </c>
      <c r="P328"/>
    </row>
    <row r="329" spans="1:16">
      <c r="A329" s="124">
        <v>258</v>
      </c>
      <c r="B329" s="73"/>
      <c r="C329" s="152"/>
      <c r="D329" s="73"/>
      <c r="E329" s="73"/>
      <c r="F329" s="152" t="s">
        <v>787</v>
      </c>
      <c r="G329" s="73" t="s">
        <v>192</v>
      </c>
      <c r="H329" s="129"/>
      <c r="I329" s="33">
        <v>0</v>
      </c>
      <c r="J329" s="33">
        <v>0</v>
      </c>
      <c r="K329" s="36">
        <v>0</v>
      </c>
      <c r="L329" s="33">
        <v>0</v>
      </c>
      <c r="M329" s="33">
        <v>0</v>
      </c>
      <c r="P329"/>
    </row>
    <row r="330" spans="1:16">
      <c r="A330" s="124">
        <v>259</v>
      </c>
      <c r="B330" s="73"/>
      <c r="C330" s="152"/>
      <c r="D330" s="73"/>
      <c r="E330" s="73"/>
      <c r="F330" s="152" t="s">
        <v>787</v>
      </c>
      <c r="G330" s="73" t="s">
        <v>193</v>
      </c>
      <c r="H330" s="129"/>
      <c r="I330" s="33">
        <v>1981389.51</v>
      </c>
      <c r="J330" s="33">
        <v>1676423.5159247639</v>
      </c>
      <c r="K330" s="36">
        <v>304965.99407523626</v>
      </c>
      <c r="L330" s="33">
        <v>0</v>
      </c>
      <c r="M330" s="33">
        <v>304965.99407523626</v>
      </c>
      <c r="P330"/>
    </row>
    <row r="331" spans="1:16">
      <c r="A331" s="124">
        <v>260</v>
      </c>
      <c r="B331" s="73"/>
      <c r="C331" s="152"/>
      <c r="D331" s="73"/>
      <c r="E331" s="73"/>
      <c r="F331" s="73"/>
      <c r="G331" s="73"/>
      <c r="H331" s="129" t="s">
        <v>373</v>
      </c>
      <c r="I331" s="37">
        <v>41560987.850000001</v>
      </c>
      <c r="J331" s="37">
        <v>35164119.434953198</v>
      </c>
      <c r="K331" s="37">
        <v>6396868.4150468046</v>
      </c>
      <c r="L331" s="37">
        <v>-314781.14524666034</v>
      </c>
      <c r="M331" s="37">
        <v>6082087.2698001442</v>
      </c>
      <c r="P331"/>
    </row>
    <row r="332" spans="1:16">
      <c r="A332" s="124">
        <v>261</v>
      </c>
      <c r="B332" s="73"/>
      <c r="C332" s="152"/>
      <c r="D332" s="73"/>
      <c r="E332" s="73"/>
      <c r="F332" s="73"/>
      <c r="G332" s="73"/>
      <c r="H332" s="129"/>
      <c r="I332" s="33"/>
      <c r="J332" s="33"/>
      <c r="K332" s="33"/>
      <c r="L332" s="33"/>
      <c r="M332" s="33"/>
      <c r="P332"/>
    </row>
    <row r="333" spans="1:16">
      <c r="A333" s="124">
        <v>262</v>
      </c>
      <c r="B333" s="73"/>
      <c r="C333" s="152">
        <v>507</v>
      </c>
      <c r="D333" s="73" t="s">
        <v>384</v>
      </c>
      <c r="E333" s="73"/>
      <c r="F333" s="73"/>
      <c r="G333" s="73"/>
      <c r="H333" s="129"/>
      <c r="I333" s="33"/>
      <c r="J333" s="33"/>
      <c r="K333" s="33"/>
      <c r="L333" s="33"/>
      <c r="M333" s="33"/>
      <c r="P333"/>
    </row>
    <row r="334" spans="1:16">
      <c r="A334" s="124">
        <v>263</v>
      </c>
      <c r="B334" s="73"/>
      <c r="C334" s="152"/>
      <c r="D334" s="73"/>
      <c r="E334" s="73"/>
      <c r="F334" s="152" t="s">
        <v>787</v>
      </c>
      <c r="G334" s="73" t="s">
        <v>193</v>
      </c>
      <c r="H334" s="129"/>
      <c r="I334" s="33">
        <v>379251.65</v>
      </c>
      <c r="J334" s="33">
        <v>320879.05043631123</v>
      </c>
      <c r="K334" s="36">
        <v>58372.599563688804</v>
      </c>
      <c r="L334" s="33">
        <v>0</v>
      </c>
      <c r="M334" s="33">
        <v>58372.599563688804</v>
      </c>
    </row>
    <row r="335" spans="1:16">
      <c r="A335" s="124">
        <v>264</v>
      </c>
      <c r="B335" s="73"/>
      <c r="C335" s="152"/>
      <c r="D335" s="73"/>
      <c r="E335" s="73"/>
      <c r="F335" s="152" t="s">
        <v>787</v>
      </c>
      <c r="G335" s="73" t="s">
        <v>193</v>
      </c>
      <c r="H335" s="129"/>
      <c r="I335" s="33">
        <v>0</v>
      </c>
      <c r="J335" s="33">
        <v>0</v>
      </c>
      <c r="K335" s="36">
        <v>0</v>
      </c>
      <c r="L335" s="33">
        <v>0</v>
      </c>
      <c r="M335" s="33">
        <v>0</v>
      </c>
    </row>
    <row r="336" spans="1:16">
      <c r="A336" s="124">
        <v>265</v>
      </c>
      <c r="B336" s="73"/>
      <c r="C336" s="152"/>
      <c r="D336" s="73"/>
      <c r="E336" s="73"/>
      <c r="F336" s="73"/>
      <c r="G336" s="73"/>
      <c r="H336" s="129" t="s">
        <v>373</v>
      </c>
      <c r="I336" s="37">
        <v>379251.65</v>
      </c>
      <c r="J336" s="37">
        <v>320879.05043631123</v>
      </c>
      <c r="K336" s="37">
        <v>58372.599563688804</v>
      </c>
      <c r="L336" s="37">
        <v>0</v>
      </c>
      <c r="M336" s="37">
        <v>58372.599563688804</v>
      </c>
    </row>
    <row r="337" spans="1:13">
      <c r="A337" s="124">
        <v>266</v>
      </c>
      <c r="B337" s="73"/>
      <c r="C337" s="152"/>
      <c r="D337" s="73"/>
      <c r="E337" s="73"/>
      <c r="F337" s="73"/>
      <c r="G337" s="73"/>
      <c r="H337" s="129"/>
      <c r="I337" s="33"/>
      <c r="J337" s="33"/>
      <c r="K337" s="33"/>
      <c r="L337" s="33"/>
      <c r="M337" s="33"/>
    </row>
    <row r="338" spans="1:13">
      <c r="A338" s="124">
        <v>267</v>
      </c>
      <c r="B338" s="73"/>
      <c r="C338" s="152">
        <v>510</v>
      </c>
      <c r="D338" s="73" t="s">
        <v>385</v>
      </c>
      <c r="E338" s="73"/>
      <c r="F338" s="73"/>
      <c r="G338" s="73"/>
      <c r="H338" s="129"/>
      <c r="I338" s="33"/>
      <c r="J338" s="33"/>
      <c r="K338" s="33"/>
      <c r="L338" s="33"/>
      <c r="M338" s="33"/>
    </row>
    <row r="339" spans="1:13">
      <c r="A339" s="124">
        <v>268</v>
      </c>
      <c r="B339" s="73"/>
      <c r="C339" s="152"/>
      <c r="D339" s="73"/>
      <c r="E339" s="73"/>
      <c r="F339" s="152" t="s">
        <v>787</v>
      </c>
      <c r="G339" s="73" t="s">
        <v>193</v>
      </c>
      <c r="H339" s="129"/>
      <c r="I339" s="33">
        <v>4671934.71</v>
      </c>
      <c r="J339" s="33">
        <v>3952852.8707660018</v>
      </c>
      <c r="K339" s="36">
        <v>719081.83923399821</v>
      </c>
      <c r="L339" s="33">
        <v>-221668.40457790031</v>
      </c>
      <c r="M339" s="33">
        <v>497413.4346560979</v>
      </c>
    </row>
    <row r="340" spans="1:13">
      <c r="A340" s="124">
        <v>269</v>
      </c>
      <c r="B340" s="73"/>
      <c r="C340" s="152"/>
      <c r="D340" s="73"/>
      <c r="E340" s="73"/>
      <c r="F340" s="152" t="s">
        <v>787</v>
      </c>
      <c r="G340" s="73" t="s">
        <v>193</v>
      </c>
      <c r="H340" s="129"/>
      <c r="I340" s="33">
        <v>2070838.98</v>
      </c>
      <c r="J340" s="33">
        <v>1752105.3514438216</v>
      </c>
      <c r="K340" s="36">
        <v>318733.62855617836</v>
      </c>
      <c r="L340" s="33">
        <v>0</v>
      </c>
      <c r="M340" s="33">
        <v>318733.62855617836</v>
      </c>
    </row>
    <row r="341" spans="1:13">
      <c r="A341" s="124">
        <v>270</v>
      </c>
      <c r="B341" s="73"/>
      <c r="C341" s="152"/>
      <c r="D341" s="73"/>
      <c r="E341" s="73"/>
      <c r="F341" s="73"/>
      <c r="G341" s="73"/>
      <c r="H341" s="129" t="s">
        <v>373</v>
      </c>
      <c r="I341" s="37">
        <v>6742773.6899999995</v>
      </c>
      <c r="J341" s="37">
        <v>5704958.2222098233</v>
      </c>
      <c r="K341" s="37">
        <v>1037815.4677901766</v>
      </c>
      <c r="L341" s="37">
        <v>-221668.40457790031</v>
      </c>
      <c r="M341" s="37">
        <v>816147.0632122762</v>
      </c>
    </row>
    <row r="342" spans="1:13">
      <c r="A342" s="124">
        <v>271</v>
      </c>
      <c r="B342" s="73"/>
      <c r="C342" s="152"/>
      <c r="D342" s="73"/>
      <c r="E342" s="73"/>
      <c r="F342" s="73"/>
      <c r="G342" s="73"/>
      <c r="H342" s="129"/>
      <c r="I342" s="41"/>
      <c r="J342" s="33"/>
      <c r="K342" s="33"/>
      <c r="L342" s="33"/>
      <c r="M342" s="33"/>
    </row>
    <row r="343" spans="1:13">
      <c r="A343" s="124">
        <v>272</v>
      </c>
      <c r="B343" s="73"/>
      <c r="C343" s="152"/>
      <c r="D343" s="73"/>
      <c r="E343" s="126"/>
      <c r="F343" s="73"/>
      <c r="G343" s="73"/>
      <c r="H343" s="129"/>
      <c r="I343" s="41"/>
      <c r="J343" s="41"/>
      <c r="K343" s="41"/>
      <c r="L343" s="41"/>
      <c r="M343" s="41"/>
    </row>
    <row r="344" spans="1:13">
      <c r="A344" s="124">
        <v>273</v>
      </c>
      <c r="B344" s="73"/>
      <c r="C344" s="155"/>
      <c r="D344" s="156"/>
      <c r="E344" s="157"/>
      <c r="F344" s="73"/>
      <c r="G344" s="156"/>
      <c r="H344" s="158"/>
      <c r="I344" s="42"/>
      <c r="J344" s="42"/>
      <c r="K344" s="42"/>
      <c r="L344" s="42"/>
      <c r="M344" s="42"/>
    </row>
    <row r="345" spans="1:13">
      <c r="A345" s="124">
        <v>274</v>
      </c>
      <c r="B345" s="73"/>
      <c r="C345" s="152">
        <v>511</v>
      </c>
      <c r="D345" s="73" t="s">
        <v>386</v>
      </c>
      <c r="E345" s="73"/>
      <c r="F345" s="73"/>
      <c r="G345" s="73"/>
      <c r="H345" s="129"/>
      <c r="I345" s="33"/>
      <c r="J345" s="33"/>
      <c r="K345" s="33"/>
      <c r="L345" s="33"/>
      <c r="M345" s="33"/>
    </row>
    <row r="346" spans="1:13">
      <c r="A346" s="124">
        <v>275</v>
      </c>
      <c r="B346" s="73"/>
      <c r="C346" s="152"/>
      <c r="D346" s="73"/>
      <c r="E346" s="73"/>
      <c r="F346" s="152" t="s">
        <v>787</v>
      </c>
      <c r="G346" s="73" t="s">
        <v>193</v>
      </c>
      <c r="H346" s="129"/>
      <c r="I346" s="33">
        <v>27449465.93</v>
      </c>
      <c r="J346" s="33">
        <v>23224575.456961825</v>
      </c>
      <c r="K346" s="36">
        <v>4224890.4730381751</v>
      </c>
      <c r="L346" s="33">
        <v>-26828.958957845345</v>
      </c>
      <c r="M346" s="33">
        <v>4198061.5140803298</v>
      </c>
    </row>
    <row r="347" spans="1:13">
      <c r="A347" s="124">
        <v>276</v>
      </c>
      <c r="B347" s="73"/>
      <c r="C347" s="152"/>
      <c r="D347" s="73"/>
      <c r="E347" s="73"/>
      <c r="F347" s="152" t="s">
        <v>787</v>
      </c>
      <c r="G347" s="73" t="s">
        <v>193</v>
      </c>
      <c r="H347" s="129"/>
      <c r="I347" s="33">
        <v>1262532.01</v>
      </c>
      <c r="J347" s="33">
        <v>1068209.1231883825</v>
      </c>
      <c r="K347" s="36">
        <v>194322.88681161741</v>
      </c>
      <c r="L347" s="33">
        <v>0</v>
      </c>
      <c r="M347" s="33">
        <v>194322.88681161741</v>
      </c>
    </row>
    <row r="348" spans="1:13">
      <c r="A348" s="124">
        <v>277</v>
      </c>
      <c r="B348" s="73"/>
      <c r="C348" s="152"/>
      <c r="D348" s="73"/>
      <c r="E348" s="73"/>
      <c r="F348" s="73"/>
      <c r="G348" s="73"/>
      <c r="H348" s="129" t="s">
        <v>373</v>
      </c>
      <c r="I348" s="37">
        <v>28711997.940000001</v>
      </c>
      <c r="J348" s="37">
        <v>24292784.580150209</v>
      </c>
      <c r="K348" s="37">
        <v>4419213.3598497929</v>
      </c>
      <c r="L348" s="37">
        <v>-26828.958957845345</v>
      </c>
      <c r="M348" s="37">
        <v>4392384.4008919476</v>
      </c>
    </row>
    <row r="349" spans="1:13">
      <c r="A349" s="124">
        <v>278</v>
      </c>
      <c r="B349" s="73"/>
      <c r="C349" s="152"/>
      <c r="D349" s="73"/>
      <c r="E349" s="73"/>
      <c r="F349" s="73"/>
      <c r="G349" s="73"/>
      <c r="H349" s="129"/>
      <c r="I349" s="33"/>
      <c r="J349" s="33"/>
      <c r="K349" s="33"/>
      <c r="L349" s="33"/>
      <c r="M349" s="33"/>
    </row>
    <row r="350" spans="1:13">
      <c r="A350" s="124">
        <v>279</v>
      </c>
      <c r="B350" s="73"/>
      <c r="C350" s="152">
        <v>512</v>
      </c>
      <c r="D350" s="73" t="s">
        <v>387</v>
      </c>
      <c r="E350" s="73"/>
      <c r="F350" s="73"/>
      <c r="G350" s="73"/>
      <c r="H350" s="129"/>
      <c r="I350" s="33"/>
      <c r="J350" s="33"/>
      <c r="K350" s="33"/>
      <c r="L350" s="33"/>
      <c r="M350" s="33"/>
    </row>
    <row r="351" spans="1:13">
      <c r="A351" s="124">
        <v>280</v>
      </c>
      <c r="B351" s="73"/>
      <c r="C351" s="152"/>
      <c r="D351" s="73"/>
      <c r="E351" s="73"/>
      <c r="F351" s="152" t="s">
        <v>787</v>
      </c>
      <c r="G351" s="73" t="s">
        <v>193</v>
      </c>
      <c r="H351" s="129"/>
      <c r="I351" s="33">
        <v>109274236.20999999</v>
      </c>
      <c r="J351" s="33">
        <v>92455268.559063554</v>
      </c>
      <c r="K351" s="36">
        <v>16818967.650936447</v>
      </c>
      <c r="L351" s="33">
        <v>1277090.8617741279</v>
      </c>
      <c r="M351" s="33">
        <v>18096058.512710575</v>
      </c>
    </row>
    <row r="352" spans="1:13">
      <c r="A352" s="124">
        <v>281</v>
      </c>
      <c r="B352" s="73"/>
      <c r="C352" s="152"/>
      <c r="D352" s="73"/>
      <c r="E352" s="73"/>
      <c r="F352" s="152" t="s">
        <v>787</v>
      </c>
      <c r="G352" s="73" t="s">
        <v>193</v>
      </c>
      <c r="H352" s="129"/>
      <c r="I352" s="33">
        <v>5668458.2999999998</v>
      </c>
      <c r="J352" s="33">
        <v>4795996.3173313197</v>
      </c>
      <c r="K352" s="36">
        <v>872461.98266867967</v>
      </c>
      <c r="L352" s="33">
        <v>0</v>
      </c>
      <c r="M352" s="33">
        <v>872461.98266867967</v>
      </c>
    </row>
    <row r="353" spans="1:13">
      <c r="A353" s="124">
        <v>282</v>
      </c>
      <c r="B353" s="73"/>
      <c r="C353" s="152"/>
      <c r="D353" s="73"/>
      <c r="E353" s="73"/>
      <c r="F353" s="73"/>
      <c r="G353" s="73"/>
      <c r="H353" s="129" t="s">
        <v>373</v>
      </c>
      <c r="I353" s="37">
        <v>114942694.50999999</v>
      </c>
      <c r="J353" s="37">
        <v>97251264.876394868</v>
      </c>
      <c r="K353" s="37">
        <v>17691429.633605126</v>
      </c>
      <c r="L353" s="37">
        <v>1277090.8617741279</v>
      </c>
      <c r="M353" s="37">
        <v>18968520.495379254</v>
      </c>
    </row>
    <row r="354" spans="1:13">
      <c r="A354" s="124">
        <v>283</v>
      </c>
      <c r="B354" s="73"/>
      <c r="C354" s="152"/>
      <c r="D354" s="73"/>
      <c r="E354" s="73"/>
      <c r="F354" s="73"/>
      <c r="G354" s="73"/>
      <c r="H354" s="129"/>
      <c r="I354" s="33"/>
      <c r="J354" s="33"/>
      <c r="K354" s="33"/>
      <c r="L354" s="33"/>
      <c r="M354" s="33"/>
    </row>
    <row r="355" spans="1:13">
      <c r="A355" s="124">
        <v>284</v>
      </c>
      <c r="B355" s="73"/>
      <c r="C355" s="152">
        <v>513</v>
      </c>
      <c r="D355" s="73" t="s">
        <v>388</v>
      </c>
      <c r="E355" s="73"/>
      <c r="F355" s="73"/>
      <c r="G355" s="73"/>
      <c r="H355" s="129"/>
      <c r="I355" s="33"/>
      <c r="J355" s="33"/>
      <c r="K355" s="33"/>
      <c r="L355" s="33"/>
      <c r="M355" s="33"/>
    </row>
    <row r="356" spans="1:13">
      <c r="A356" s="124">
        <v>285</v>
      </c>
      <c r="B356" s="73"/>
      <c r="C356" s="152"/>
      <c r="D356" s="73"/>
      <c r="E356" s="73"/>
      <c r="F356" s="152" t="s">
        <v>787</v>
      </c>
      <c r="G356" s="73" t="s">
        <v>193</v>
      </c>
      <c r="H356" s="129"/>
      <c r="I356" s="33">
        <v>43558350.810000002</v>
      </c>
      <c r="J356" s="33">
        <v>36854057.843873657</v>
      </c>
      <c r="K356" s="36">
        <v>6704292.9661263432</v>
      </c>
      <c r="L356" s="33">
        <v>-68262.959023058414</v>
      </c>
      <c r="M356" s="33">
        <v>6636030.0071032848</v>
      </c>
    </row>
    <row r="357" spans="1:13">
      <c r="A357" s="124">
        <v>286</v>
      </c>
      <c r="B357" s="73"/>
      <c r="C357" s="152"/>
      <c r="D357" s="73"/>
      <c r="E357" s="73"/>
      <c r="F357" s="152" t="s">
        <v>787</v>
      </c>
      <c r="G357" s="73" t="s">
        <v>193</v>
      </c>
      <c r="H357" s="129"/>
      <c r="I357" s="33">
        <v>1152865.2</v>
      </c>
      <c r="J357" s="33">
        <v>975421.70391893608</v>
      </c>
      <c r="K357" s="36">
        <v>177443.49608106384</v>
      </c>
      <c r="L357" s="33">
        <v>0</v>
      </c>
      <c r="M357" s="33">
        <v>177443.49608106384</v>
      </c>
    </row>
    <row r="358" spans="1:13">
      <c r="A358" s="124">
        <v>287</v>
      </c>
      <c r="B358" s="73"/>
      <c r="C358" s="152"/>
      <c r="D358" s="73"/>
      <c r="E358" s="73"/>
      <c r="F358" s="73"/>
      <c r="G358" s="73"/>
      <c r="H358" s="129" t="s">
        <v>373</v>
      </c>
      <c r="I358" s="37">
        <v>44711216.010000005</v>
      </c>
      <c r="J358" s="37">
        <v>37829479.547792591</v>
      </c>
      <c r="K358" s="37">
        <v>6881736.4622074068</v>
      </c>
      <c r="L358" s="37">
        <v>-68262.959023058414</v>
      </c>
      <c r="M358" s="37">
        <v>6813473.5031843483</v>
      </c>
    </row>
    <row r="359" spans="1:13">
      <c r="A359" s="124">
        <v>288</v>
      </c>
      <c r="B359" s="73"/>
      <c r="C359" s="152"/>
      <c r="D359" s="73"/>
      <c r="E359" s="73"/>
      <c r="F359" s="73"/>
      <c r="G359" s="73"/>
      <c r="H359" s="129"/>
      <c r="I359" s="33"/>
      <c r="J359" s="33"/>
      <c r="K359" s="33"/>
      <c r="L359" s="33"/>
      <c r="M359" s="33"/>
    </row>
    <row r="360" spans="1:13">
      <c r="A360" s="124">
        <v>289</v>
      </c>
      <c r="B360" s="73"/>
      <c r="C360" s="152">
        <v>514</v>
      </c>
      <c r="D360" s="73" t="s">
        <v>389</v>
      </c>
      <c r="E360" s="73"/>
      <c r="F360" s="73"/>
      <c r="G360" s="73"/>
      <c r="H360" s="129"/>
      <c r="I360" s="33"/>
      <c r="J360" s="33"/>
      <c r="K360" s="33"/>
      <c r="L360" s="33"/>
      <c r="M360" s="33"/>
    </row>
    <row r="361" spans="1:13">
      <c r="A361" s="124">
        <v>290</v>
      </c>
      <c r="B361" s="73"/>
      <c r="C361" s="152"/>
      <c r="D361" s="73"/>
      <c r="E361" s="73"/>
      <c r="F361" s="152" t="s">
        <v>787</v>
      </c>
      <c r="G361" s="73" t="s">
        <v>193</v>
      </c>
      <c r="H361" s="129"/>
      <c r="I361" s="33">
        <v>9068241.7899999991</v>
      </c>
      <c r="J361" s="33">
        <v>7672501.3976922045</v>
      </c>
      <c r="K361" s="36">
        <v>1395740.3923077947</v>
      </c>
      <c r="L361" s="33">
        <v>-25555.828977181343</v>
      </c>
      <c r="M361" s="33">
        <v>1370184.5633306133</v>
      </c>
    </row>
    <row r="362" spans="1:13">
      <c r="A362" s="124">
        <v>291</v>
      </c>
      <c r="B362" s="73"/>
      <c r="C362" s="152"/>
      <c r="D362" s="73"/>
      <c r="E362" s="73"/>
      <c r="F362" s="152" t="s">
        <v>787</v>
      </c>
      <c r="G362" s="73" t="s">
        <v>193</v>
      </c>
      <c r="H362" s="129"/>
      <c r="I362" s="33">
        <v>2871418.8799999999</v>
      </c>
      <c r="J362" s="33">
        <v>2429463.8233460453</v>
      </c>
      <c r="K362" s="36">
        <v>441955.05665395467</v>
      </c>
      <c r="L362" s="33">
        <v>0</v>
      </c>
      <c r="M362" s="33">
        <v>441955.05665395467</v>
      </c>
    </row>
    <row r="363" spans="1:13">
      <c r="A363" s="124">
        <v>292</v>
      </c>
      <c r="B363" s="73"/>
      <c r="C363" s="152"/>
      <c r="D363" s="73"/>
      <c r="E363" s="73"/>
      <c r="F363" s="73"/>
      <c r="G363" s="73"/>
      <c r="H363" s="129" t="s">
        <v>373</v>
      </c>
      <c r="I363" s="37">
        <v>11939660.669999998</v>
      </c>
      <c r="J363" s="37">
        <v>10101965.22103825</v>
      </c>
      <c r="K363" s="37">
        <v>1837695.4489617492</v>
      </c>
      <c r="L363" s="37">
        <v>-25555.828977181343</v>
      </c>
      <c r="M363" s="37">
        <v>1812139.6199845681</v>
      </c>
    </row>
    <row r="364" spans="1:13">
      <c r="A364" s="124">
        <v>293</v>
      </c>
      <c r="B364" s="73"/>
      <c r="C364" s="152"/>
      <c r="D364" s="73"/>
      <c r="E364" s="73"/>
      <c r="F364" s="73"/>
      <c r="G364" s="73"/>
      <c r="H364" s="129"/>
      <c r="I364" s="33"/>
      <c r="J364" s="33"/>
      <c r="K364" s="33"/>
      <c r="L364" s="33"/>
      <c r="M364" s="33"/>
    </row>
    <row r="365" spans="1:13" ht="13.5" thickBot="1">
      <c r="A365" s="124">
        <v>294</v>
      </c>
      <c r="B365" s="73"/>
      <c r="C365" s="153" t="s">
        <v>390</v>
      </c>
      <c r="D365" s="73"/>
      <c r="E365" s="73"/>
      <c r="F365" s="73"/>
      <c r="G365" s="73"/>
      <c r="H365" s="154" t="s">
        <v>373</v>
      </c>
      <c r="I365" s="40">
        <v>1157521278.6700001</v>
      </c>
      <c r="J365" s="40">
        <v>966208293.41766286</v>
      </c>
      <c r="K365" s="40">
        <v>191312985.25233704</v>
      </c>
      <c r="L365" s="40">
        <v>982400.23173363809</v>
      </c>
      <c r="M365" s="40">
        <v>192295385.48407072</v>
      </c>
    </row>
    <row r="366" spans="1:13" ht="13.5" thickTop="1">
      <c r="A366" s="124">
        <v>295</v>
      </c>
      <c r="B366" s="73"/>
      <c r="C366" s="152">
        <v>517</v>
      </c>
      <c r="D366" s="73" t="s">
        <v>391</v>
      </c>
      <c r="E366" s="73"/>
      <c r="F366" s="73"/>
      <c r="G366" s="73"/>
      <c r="H366" s="129"/>
      <c r="I366" s="33"/>
      <c r="J366" s="33"/>
      <c r="K366" s="33"/>
      <c r="L366" s="33"/>
      <c r="M366" s="33"/>
    </row>
    <row r="367" spans="1:13">
      <c r="A367" s="124">
        <v>296</v>
      </c>
      <c r="B367" s="73"/>
      <c r="C367" s="152"/>
      <c r="D367" s="73"/>
      <c r="E367" s="73"/>
      <c r="F367" s="152" t="s">
        <v>787</v>
      </c>
      <c r="G367" s="73" t="s">
        <v>193</v>
      </c>
      <c r="H367" s="129"/>
      <c r="I367" s="33">
        <v>0</v>
      </c>
      <c r="J367" s="33">
        <v>0</v>
      </c>
      <c r="K367" s="36">
        <v>0</v>
      </c>
      <c r="L367" s="33">
        <v>0</v>
      </c>
      <c r="M367" s="33">
        <v>0</v>
      </c>
    </row>
    <row r="368" spans="1:13">
      <c r="A368" s="124">
        <v>297</v>
      </c>
      <c r="B368" s="73"/>
      <c r="C368" s="152"/>
      <c r="D368" s="73"/>
      <c r="E368" s="73"/>
      <c r="F368" s="73"/>
      <c r="G368" s="73"/>
      <c r="H368" s="129" t="s">
        <v>373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</row>
    <row r="369" spans="1:13">
      <c r="A369" s="124">
        <v>298</v>
      </c>
      <c r="B369" s="73"/>
      <c r="C369" s="152"/>
      <c r="D369" s="73"/>
      <c r="E369" s="73"/>
      <c r="F369" s="73"/>
      <c r="G369" s="73"/>
      <c r="H369" s="129"/>
      <c r="I369" s="33"/>
      <c r="J369" s="33"/>
      <c r="K369" s="33"/>
      <c r="L369" s="33"/>
      <c r="M369" s="33"/>
    </row>
    <row r="370" spans="1:13">
      <c r="A370" s="124">
        <v>299</v>
      </c>
      <c r="B370" s="73"/>
      <c r="C370" s="152">
        <v>518</v>
      </c>
      <c r="D370" s="73" t="s">
        <v>392</v>
      </c>
      <c r="E370" s="73"/>
      <c r="F370" s="73"/>
      <c r="G370" s="73"/>
      <c r="H370" s="129"/>
      <c r="I370" s="33"/>
      <c r="J370" s="33"/>
      <c r="K370" s="33"/>
      <c r="L370" s="33"/>
      <c r="M370" s="33"/>
    </row>
    <row r="371" spans="1:13">
      <c r="A371" s="124">
        <v>300</v>
      </c>
      <c r="B371" s="73"/>
      <c r="C371" s="152"/>
      <c r="D371" s="73"/>
      <c r="E371" s="73"/>
      <c r="F371" s="152" t="s">
        <v>787</v>
      </c>
      <c r="G371" s="73" t="s">
        <v>192</v>
      </c>
      <c r="H371" s="129"/>
      <c r="I371" s="33">
        <v>0</v>
      </c>
      <c r="J371" s="33">
        <v>0</v>
      </c>
      <c r="K371" s="36">
        <v>0</v>
      </c>
      <c r="L371" s="33">
        <v>0</v>
      </c>
      <c r="M371" s="33">
        <v>0</v>
      </c>
    </row>
    <row r="372" spans="1:13">
      <c r="A372" s="124">
        <v>301</v>
      </c>
      <c r="B372" s="73"/>
      <c r="C372" s="152"/>
      <c r="D372" s="73"/>
      <c r="E372" s="73"/>
      <c r="F372" s="73"/>
      <c r="G372" s="73"/>
      <c r="H372" s="129"/>
      <c r="I372" s="33"/>
      <c r="J372" s="33"/>
      <c r="K372" s="33"/>
      <c r="L372" s="33"/>
      <c r="M372" s="33"/>
    </row>
    <row r="373" spans="1:13">
      <c r="A373" s="124">
        <v>302</v>
      </c>
      <c r="B373" s="73"/>
      <c r="C373" s="152"/>
      <c r="D373" s="73"/>
      <c r="E373" s="73"/>
      <c r="F373" s="73"/>
      <c r="G373" s="73"/>
      <c r="H373" s="129" t="s">
        <v>373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</row>
    <row r="374" spans="1:13">
      <c r="A374" s="124">
        <v>303</v>
      </c>
      <c r="B374" s="73"/>
      <c r="C374" s="152"/>
      <c r="D374" s="73"/>
      <c r="E374" s="73"/>
      <c r="F374" s="73"/>
      <c r="G374" s="73"/>
      <c r="H374" s="129"/>
      <c r="I374" s="33"/>
      <c r="J374" s="33"/>
      <c r="K374" s="33"/>
      <c r="L374" s="33"/>
      <c r="M374" s="33"/>
    </row>
    <row r="375" spans="1:13">
      <c r="A375" s="124">
        <v>304</v>
      </c>
      <c r="B375" s="73"/>
      <c r="C375" s="152">
        <v>519</v>
      </c>
      <c r="D375" s="73" t="s">
        <v>393</v>
      </c>
      <c r="E375" s="73"/>
      <c r="F375" s="73"/>
      <c r="G375" s="73"/>
      <c r="H375" s="129"/>
      <c r="I375" s="33"/>
      <c r="J375" s="33"/>
      <c r="K375" s="33"/>
      <c r="L375" s="33"/>
      <c r="M375" s="33"/>
    </row>
    <row r="376" spans="1:13">
      <c r="A376" s="124">
        <v>305</v>
      </c>
      <c r="B376" s="73"/>
      <c r="C376" s="152"/>
      <c r="D376" s="73"/>
      <c r="E376" s="73"/>
      <c r="F376" s="152" t="s">
        <v>787</v>
      </c>
      <c r="G376" s="73" t="s">
        <v>193</v>
      </c>
      <c r="H376" s="129"/>
      <c r="I376" s="33">
        <v>0</v>
      </c>
      <c r="J376" s="33">
        <v>0</v>
      </c>
      <c r="K376" s="36">
        <v>0</v>
      </c>
      <c r="L376" s="33">
        <v>0</v>
      </c>
      <c r="M376" s="33">
        <v>0</v>
      </c>
    </row>
    <row r="377" spans="1:13">
      <c r="A377" s="124">
        <v>306</v>
      </c>
      <c r="B377" s="73"/>
      <c r="C377" s="152"/>
      <c r="D377" s="73"/>
      <c r="E377" s="73"/>
      <c r="F377" s="73"/>
      <c r="G377" s="73"/>
      <c r="H377" s="129" t="s">
        <v>373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</row>
    <row r="378" spans="1:13">
      <c r="A378" s="124">
        <v>307</v>
      </c>
      <c r="B378" s="73"/>
      <c r="C378" s="152"/>
      <c r="D378" s="73"/>
      <c r="E378" s="73"/>
      <c r="F378" s="73"/>
      <c r="G378" s="73"/>
      <c r="H378" s="129"/>
      <c r="I378" s="33"/>
      <c r="J378" s="33"/>
      <c r="K378" s="33"/>
      <c r="L378" s="33"/>
      <c r="M378" s="33"/>
    </row>
    <row r="379" spans="1:13">
      <c r="A379" s="124">
        <v>308</v>
      </c>
      <c r="B379" s="73"/>
      <c r="C379" s="152">
        <v>520</v>
      </c>
      <c r="D379" s="73" t="s">
        <v>378</v>
      </c>
      <c r="E379" s="73"/>
      <c r="F379" s="73"/>
      <c r="G379" s="73"/>
      <c r="H379" s="129"/>
      <c r="I379" s="33"/>
      <c r="J379" s="33"/>
      <c r="K379" s="33"/>
      <c r="L379" s="33"/>
      <c r="M379" s="33"/>
    </row>
    <row r="380" spans="1:13">
      <c r="A380" s="124">
        <v>309</v>
      </c>
      <c r="B380" s="73"/>
      <c r="C380" s="152"/>
      <c r="D380" s="73"/>
      <c r="E380" s="73"/>
      <c r="F380" s="152" t="s">
        <v>787</v>
      </c>
      <c r="G380" s="73" t="s">
        <v>193</v>
      </c>
      <c r="H380" s="129"/>
      <c r="I380" s="33">
        <v>0</v>
      </c>
      <c r="J380" s="33">
        <v>0</v>
      </c>
      <c r="K380" s="36">
        <v>0</v>
      </c>
      <c r="L380" s="33">
        <v>0</v>
      </c>
      <c r="M380" s="33">
        <v>0</v>
      </c>
    </row>
    <row r="381" spans="1:13">
      <c r="A381" s="124">
        <v>310</v>
      </c>
      <c r="B381" s="73"/>
      <c r="C381" s="152"/>
      <c r="D381" s="73"/>
      <c r="E381" s="73"/>
      <c r="F381" s="73"/>
      <c r="G381" s="73"/>
      <c r="H381" s="129" t="s">
        <v>373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</row>
    <row r="382" spans="1:13">
      <c r="A382" s="124">
        <v>311</v>
      </c>
      <c r="B382" s="73"/>
      <c r="C382" s="152"/>
      <c r="D382" s="73"/>
      <c r="E382" s="73"/>
      <c r="F382" s="73"/>
      <c r="G382" s="73"/>
      <c r="H382" s="129"/>
      <c r="I382" s="41"/>
      <c r="J382" s="33"/>
      <c r="K382" s="33"/>
      <c r="L382" s="33"/>
      <c r="M382" s="33"/>
    </row>
    <row r="383" spans="1:13">
      <c r="A383" s="124">
        <v>312</v>
      </c>
      <c r="B383" s="73"/>
      <c r="C383" s="152"/>
      <c r="D383" s="73"/>
      <c r="E383" s="126"/>
      <c r="F383" s="73"/>
      <c r="G383" s="73"/>
      <c r="H383" s="129"/>
      <c r="I383" s="41"/>
      <c r="J383" s="41"/>
      <c r="K383" s="41"/>
      <c r="L383" s="41"/>
      <c r="M383" s="41"/>
    </row>
    <row r="384" spans="1:13">
      <c r="A384" s="124">
        <v>313</v>
      </c>
      <c r="B384" s="73"/>
      <c r="C384" s="155"/>
      <c r="D384" s="156"/>
      <c r="E384" s="157"/>
      <c r="F384" s="73"/>
      <c r="G384" s="156"/>
      <c r="H384" s="158"/>
      <c r="I384" s="42"/>
      <c r="J384" s="42"/>
      <c r="K384" s="42"/>
      <c r="L384" s="42"/>
      <c r="M384" s="42"/>
    </row>
    <row r="385" spans="1:13">
      <c r="A385" s="124">
        <v>314</v>
      </c>
      <c r="B385" s="73"/>
      <c r="C385" s="152">
        <v>523</v>
      </c>
      <c r="D385" s="73" t="s">
        <v>382</v>
      </c>
      <c r="E385" s="73"/>
      <c r="F385" s="73"/>
      <c r="G385" s="73"/>
      <c r="H385" s="129"/>
      <c r="I385" s="33"/>
      <c r="J385" s="33"/>
      <c r="K385" s="33"/>
      <c r="L385" s="33"/>
      <c r="M385" s="33"/>
    </row>
    <row r="386" spans="1:13">
      <c r="A386" s="124">
        <v>315</v>
      </c>
      <c r="B386" s="73"/>
      <c r="C386" s="152"/>
      <c r="D386" s="73"/>
      <c r="E386" s="73"/>
      <c r="F386" s="152" t="s">
        <v>787</v>
      </c>
      <c r="G386" s="73" t="s">
        <v>193</v>
      </c>
      <c r="H386" s="129"/>
      <c r="I386" s="33">
        <v>0</v>
      </c>
      <c r="J386" s="33">
        <v>0</v>
      </c>
      <c r="K386" s="36">
        <v>0</v>
      </c>
      <c r="L386" s="33">
        <v>0</v>
      </c>
      <c r="M386" s="33">
        <v>0</v>
      </c>
    </row>
    <row r="387" spans="1:13">
      <c r="A387" s="124">
        <v>316</v>
      </c>
      <c r="B387" s="73"/>
      <c r="C387" s="152"/>
      <c r="D387" s="73"/>
      <c r="E387" s="73"/>
      <c r="F387" s="73"/>
      <c r="G387" s="73"/>
      <c r="H387" s="129" t="s">
        <v>373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</row>
    <row r="388" spans="1:13">
      <c r="A388" s="124">
        <v>317</v>
      </c>
      <c r="B388" s="73"/>
      <c r="C388" s="152"/>
      <c r="D388" s="73"/>
      <c r="E388" s="73"/>
      <c r="F388" s="73"/>
      <c r="G388" s="73"/>
      <c r="H388" s="129"/>
      <c r="I388" s="33"/>
      <c r="J388" s="33"/>
      <c r="K388" s="33"/>
      <c r="L388" s="33"/>
      <c r="M388" s="33"/>
    </row>
    <row r="389" spans="1:13">
      <c r="A389" s="124">
        <v>318</v>
      </c>
      <c r="B389" s="73"/>
      <c r="C389" s="152">
        <v>524</v>
      </c>
      <c r="D389" s="73" t="s">
        <v>394</v>
      </c>
      <c r="E389" s="73"/>
      <c r="F389" s="73"/>
      <c r="G389" s="73"/>
      <c r="H389" s="129"/>
      <c r="I389" s="33"/>
      <c r="J389" s="33"/>
      <c r="K389" s="33"/>
      <c r="L389" s="33"/>
      <c r="M389" s="33"/>
    </row>
    <row r="390" spans="1:13">
      <c r="A390" s="124">
        <v>319</v>
      </c>
      <c r="B390" s="73"/>
      <c r="C390" s="152"/>
      <c r="D390" s="73"/>
      <c r="E390" s="73"/>
      <c r="F390" s="152" t="s">
        <v>787</v>
      </c>
      <c r="G390" s="73" t="s">
        <v>193</v>
      </c>
      <c r="H390" s="129"/>
      <c r="I390" s="33">
        <v>0</v>
      </c>
      <c r="J390" s="33">
        <v>0</v>
      </c>
      <c r="K390" s="36">
        <v>0</v>
      </c>
      <c r="L390" s="33">
        <v>0</v>
      </c>
      <c r="M390" s="33">
        <v>0</v>
      </c>
    </row>
    <row r="391" spans="1:13">
      <c r="A391" s="124">
        <v>320</v>
      </c>
      <c r="B391" s="73"/>
      <c r="C391" s="152"/>
      <c r="D391" s="73"/>
      <c r="E391" s="73"/>
      <c r="F391" s="73"/>
      <c r="G391" s="73"/>
      <c r="H391" s="129" t="s">
        <v>373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</row>
    <row r="392" spans="1:13">
      <c r="A392" s="124">
        <v>321</v>
      </c>
      <c r="B392" s="73"/>
      <c r="C392" s="152"/>
      <c r="D392" s="73"/>
      <c r="E392" s="73"/>
      <c r="F392" s="73"/>
      <c r="G392" s="73"/>
      <c r="H392" s="129"/>
      <c r="I392" s="33"/>
      <c r="J392" s="33"/>
      <c r="K392" s="33"/>
      <c r="L392" s="33"/>
      <c r="M392" s="33"/>
    </row>
    <row r="393" spans="1:13">
      <c r="A393" s="124">
        <v>322</v>
      </c>
      <c r="B393" s="73"/>
      <c r="C393" s="152">
        <v>528</v>
      </c>
      <c r="D393" s="73" t="s">
        <v>395</v>
      </c>
      <c r="E393" s="73"/>
      <c r="F393" s="73"/>
      <c r="G393" s="73"/>
      <c r="H393" s="129"/>
      <c r="I393" s="33"/>
      <c r="J393" s="33"/>
      <c r="K393" s="33"/>
      <c r="L393" s="33"/>
      <c r="M393" s="33"/>
    </row>
    <row r="394" spans="1:13">
      <c r="A394" s="124">
        <v>323</v>
      </c>
      <c r="B394" s="73"/>
      <c r="C394" s="152"/>
      <c r="D394" s="73"/>
      <c r="E394" s="73"/>
      <c r="F394" s="152" t="s">
        <v>787</v>
      </c>
      <c r="G394" s="73" t="s">
        <v>193</v>
      </c>
      <c r="H394" s="129"/>
      <c r="I394" s="33">
        <v>0</v>
      </c>
      <c r="J394" s="33">
        <v>0</v>
      </c>
      <c r="K394" s="36">
        <v>0</v>
      </c>
      <c r="L394" s="33">
        <v>0</v>
      </c>
      <c r="M394" s="33">
        <v>0</v>
      </c>
    </row>
    <row r="395" spans="1:13">
      <c r="A395" s="124">
        <v>324</v>
      </c>
      <c r="B395" s="73"/>
      <c r="C395" s="152"/>
      <c r="D395" s="73"/>
      <c r="E395" s="73"/>
      <c r="F395" s="73"/>
      <c r="G395" s="73"/>
      <c r="H395" s="129" t="s">
        <v>373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</row>
    <row r="396" spans="1:13">
      <c r="A396" s="124">
        <v>325</v>
      </c>
      <c r="B396" s="73"/>
      <c r="C396" s="152"/>
      <c r="D396" s="73"/>
      <c r="E396" s="73"/>
      <c r="F396" s="73"/>
      <c r="G396" s="73"/>
      <c r="H396" s="129"/>
      <c r="I396" s="33"/>
      <c r="J396" s="33"/>
      <c r="K396" s="33"/>
      <c r="L396" s="33"/>
      <c r="M396" s="33"/>
    </row>
    <row r="397" spans="1:13">
      <c r="A397" s="124">
        <v>326</v>
      </c>
      <c r="B397" s="73"/>
      <c r="C397" s="152">
        <v>529</v>
      </c>
      <c r="D397" s="73" t="s">
        <v>386</v>
      </c>
      <c r="E397" s="73"/>
      <c r="F397" s="73"/>
      <c r="G397" s="73"/>
      <c r="H397" s="129"/>
      <c r="I397" s="33"/>
      <c r="J397" s="33"/>
      <c r="K397" s="33"/>
      <c r="L397" s="33"/>
      <c r="M397" s="33"/>
    </row>
    <row r="398" spans="1:13">
      <c r="A398" s="124">
        <v>327</v>
      </c>
      <c r="B398" s="73"/>
      <c r="C398" s="152"/>
      <c r="D398" s="73"/>
      <c r="E398" s="73"/>
      <c r="F398" s="152" t="s">
        <v>787</v>
      </c>
      <c r="G398" s="73" t="s">
        <v>193</v>
      </c>
      <c r="H398" s="129"/>
      <c r="I398" s="33">
        <v>0</v>
      </c>
      <c r="J398" s="33">
        <v>0</v>
      </c>
      <c r="K398" s="36">
        <v>0</v>
      </c>
      <c r="L398" s="33">
        <v>0</v>
      </c>
      <c r="M398" s="33">
        <v>0</v>
      </c>
    </row>
    <row r="399" spans="1:13">
      <c r="A399" s="124">
        <v>328</v>
      </c>
      <c r="B399" s="73"/>
      <c r="C399" s="152"/>
      <c r="D399" s="73"/>
      <c r="E399" s="73"/>
      <c r="F399" s="73"/>
      <c r="G399" s="73"/>
      <c r="H399" s="129" t="s">
        <v>373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</row>
    <row r="400" spans="1:13">
      <c r="A400" s="124">
        <v>329</v>
      </c>
      <c r="B400" s="73"/>
      <c r="C400" s="152"/>
      <c r="D400" s="73"/>
      <c r="E400" s="73"/>
      <c r="F400" s="73"/>
      <c r="G400" s="73"/>
      <c r="H400" s="129"/>
      <c r="I400" s="33"/>
      <c r="J400" s="33"/>
      <c r="K400" s="33"/>
      <c r="L400" s="33"/>
      <c r="M400" s="33"/>
    </row>
    <row r="401" spans="1:13">
      <c r="A401" s="124">
        <v>330</v>
      </c>
      <c r="B401" s="73"/>
      <c r="C401" s="152">
        <v>530</v>
      </c>
      <c r="D401" s="73" t="s">
        <v>396</v>
      </c>
      <c r="E401" s="73"/>
      <c r="F401" s="73"/>
      <c r="G401" s="73"/>
      <c r="H401" s="129"/>
      <c r="I401" s="33"/>
      <c r="J401" s="33"/>
      <c r="K401" s="33"/>
      <c r="L401" s="33"/>
      <c r="M401" s="33"/>
    </row>
    <row r="402" spans="1:13">
      <c r="A402" s="124">
        <v>331</v>
      </c>
      <c r="B402" s="73"/>
      <c r="C402" s="152"/>
      <c r="D402" s="73"/>
      <c r="E402" s="73"/>
      <c r="F402" s="152" t="s">
        <v>787</v>
      </c>
      <c r="G402" s="73" t="s">
        <v>193</v>
      </c>
      <c r="H402" s="129"/>
      <c r="I402" s="33">
        <v>0</v>
      </c>
      <c r="J402" s="33">
        <v>0</v>
      </c>
      <c r="K402" s="36">
        <v>0</v>
      </c>
      <c r="L402" s="33">
        <v>0</v>
      </c>
      <c r="M402" s="33">
        <v>0</v>
      </c>
    </row>
    <row r="403" spans="1:13">
      <c r="A403" s="124">
        <v>332</v>
      </c>
      <c r="B403" s="73"/>
      <c r="C403" s="152"/>
      <c r="D403" s="73"/>
      <c r="E403" s="73"/>
      <c r="F403" s="73"/>
      <c r="G403" s="73"/>
      <c r="H403" s="129" t="s">
        <v>373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</row>
    <row r="404" spans="1:13">
      <c r="A404" s="124">
        <v>333</v>
      </c>
      <c r="B404" s="73"/>
      <c r="C404" s="152"/>
      <c r="D404" s="73"/>
      <c r="E404" s="73"/>
      <c r="F404" s="73"/>
      <c r="G404" s="73"/>
      <c r="H404" s="129"/>
      <c r="I404" s="33"/>
      <c r="J404" s="33"/>
      <c r="K404" s="33"/>
      <c r="L404" s="33"/>
      <c r="M404" s="33"/>
    </row>
    <row r="405" spans="1:13">
      <c r="A405" s="124">
        <v>334</v>
      </c>
      <c r="B405" s="73"/>
      <c r="C405" s="152">
        <v>531</v>
      </c>
      <c r="D405" s="73" t="s">
        <v>388</v>
      </c>
      <c r="E405" s="73"/>
      <c r="F405" s="73"/>
      <c r="G405" s="73"/>
      <c r="H405" s="129"/>
      <c r="I405" s="33"/>
      <c r="J405" s="33"/>
      <c r="K405" s="33"/>
      <c r="L405" s="33"/>
      <c r="M405" s="33"/>
    </row>
    <row r="406" spans="1:13">
      <c r="A406" s="124">
        <v>335</v>
      </c>
      <c r="B406" s="73"/>
      <c r="C406" s="152"/>
      <c r="D406" s="73"/>
      <c r="E406" s="73"/>
      <c r="F406" s="152" t="s">
        <v>787</v>
      </c>
      <c r="G406" s="73" t="s">
        <v>193</v>
      </c>
      <c r="H406" s="129"/>
      <c r="I406" s="33">
        <v>0</v>
      </c>
      <c r="J406" s="33">
        <v>0</v>
      </c>
      <c r="K406" s="36">
        <v>0</v>
      </c>
      <c r="L406" s="33">
        <v>0</v>
      </c>
      <c r="M406" s="33">
        <v>0</v>
      </c>
    </row>
    <row r="407" spans="1:13">
      <c r="A407" s="124">
        <v>336</v>
      </c>
      <c r="B407" s="73"/>
      <c r="C407" s="152"/>
      <c r="D407" s="73"/>
      <c r="E407" s="73"/>
      <c r="F407" s="73"/>
      <c r="G407" s="73"/>
      <c r="H407" s="129" t="s">
        <v>373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</row>
    <row r="408" spans="1:13">
      <c r="A408" s="124">
        <v>337</v>
      </c>
      <c r="B408" s="73"/>
      <c r="C408" s="152"/>
      <c r="D408" s="73"/>
      <c r="E408" s="73"/>
      <c r="F408" s="73"/>
      <c r="G408" s="73"/>
      <c r="H408" s="129"/>
      <c r="I408" s="33"/>
      <c r="J408" s="33"/>
      <c r="K408" s="33"/>
      <c r="L408" s="33"/>
      <c r="M408" s="33"/>
    </row>
    <row r="409" spans="1:13">
      <c r="A409" s="124">
        <v>338</v>
      </c>
      <c r="B409" s="73"/>
      <c r="C409" s="152">
        <v>532</v>
      </c>
      <c r="D409" s="73" t="s">
        <v>397</v>
      </c>
      <c r="E409" s="73"/>
      <c r="F409" s="73"/>
      <c r="G409" s="73"/>
      <c r="H409" s="129"/>
      <c r="I409" s="33"/>
      <c r="J409" s="33"/>
      <c r="K409" s="33"/>
      <c r="L409" s="33"/>
      <c r="M409" s="33"/>
    </row>
    <row r="410" spans="1:13">
      <c r="A410" s="124">
        <v>339</v>
      </c>
      <c r="B410" s="73"/>
      <c r="C410" s="152"/>
      <c r="D410" s="73"/>
      <c r="E410" s="73"/>
      <c r="F410" s="152" t="s">
        <v>787</v>
      </c>
      <c r="G410" s="73" t="s">
        <v>193</v>
      </c>
      <c r="H410" s="129"/>
      <c r="I410" s="33">
        <v>0</v>
      </c>
      <c r="J410" s="33">
        <v>0</v>
      </c>
      <c r="K410" s="36">
        <v>0</v>
      </c>
      <c r="L410" s="33">
        <v>0</v>
      </c>
      <c r="M410" s="33">
        <v>0</v>
      </c>
    </row>
    <row r="411" spans="1:13">
      <c r="A411" s="124">
        <v>340</v>
      </c>
      <c r="B411" s="73"/>
      <c r="C411" s="152"/>
      <c r="D411" s="73"/>
      <c r="E411" s="73"/>
      <c r="F411" s="73"/>
      <c r="G411" s="73"/>
      <c r="H411" s="129" t="s">
        <v>373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</row>
    <row r="412" spans="1:13">
      <c r="A412" s="124">
        <v>341</v>
      </c>
      <c r="B412" s="73"/>
      <c r="C412" s="152"/>
      <c r="D412" s="73"/>
      <c r="E412" s="73"/>
      <c r="F412" s="73"/>
      <c r="G412" s="73"/>
      <c r="H412" s="129"/>
      <c r="I412" s="33"/>
      <c r="J412" s="33"/>
      <c r="K412" s="33"/>
      <c r="L412" s="33"/>
      <c r="M412" s="33"/>
    </row>
    <row r="413" spans="1:13" ht="13.5" thickBot="1">
      <c r="A413" s="124">
        <v>342</v>
      </c>
      <c r="B413" s="73"/>
      <c r="C413" s="153" t="s">
        <v>398</v>
      </c>
      <c r="D413" s="73"/>
      <c r="E413" s="73"/>
      <c r="F413" s="73"/>
      <c r="G413" s="73"/>
      <c r="H413" s="154" t="s">
        <v>373</v>
      </c>
      <c r="I413" s="40">
        <v>0</v>
      </c>
      <c r="J413" s="40">
        <v>0</v>
      </c>
      <c r="K413" s="40">
        <v>0</v>
      </c>
      <c r="L413" s="40">
        <v>0</v>
      </c>
      <c r="M413" s="40">
        <v>0</v>
      </c>
    </row>
    <row r="414" spans="1:13" ht="13.5" thickTop="1">
      <c r="A414" s="124">
        <v>343</v>
      </c>
      <c r="B414" s="73"/>
      <c r="C414" s="152"/>
      <c r="D414" s="73"/>
      <c r="E414" s="73"/>
      <c r="F414" s="73"/>
      <c r="G414" s="73"/>
      <c r="H414" s="129"/>
      <c r="I414" s="33"/>
      <c r="J414" s="33"/>
      <c r="K414" s="33"/>
      <c r="L414" s="33"/>
      <c r="M414" s="33"/>
    </row>
    <row r="415" spans="1:13">
      <c r="A415" s="124">
        <v>344</v>
      </c>
      <c r="B415" s="73"/>
      <c r="C415" s="152">
        <v>535</v>
      </c>
      <c r="D415" s="73" t="s">
        <v>391</v>
      </c>
      <c r="E415" s="73"/>
      <c r="F415" s="73"/>
      <c r="G415" s="73"/>
      <c r="H415" s="129"/>
      <c r="I415" s="33"/>
      <c r="J415" s="33"/>
      <c r="K415" s="33"/>
      <c r="L415" s="33"/>
      <c r="M415" s="33"/>
    </row>
    <row r="416" spans="1:13">
      <c r="A416" s="124">
        <v>345</v>
      </c>
      <c r="B416" s="73"/>
      <c r="C416" s="152"/>
      <c r="D416" s="73"/>
      <c r="E416" s="73"/>
      <c r="F416" s="152" t="s">
        <v>787</v>
      </c>
      <c r="G416" s="73" t="s">
        <v>252</v>
      </c>
      <c r="H416" s="129"/>
      <c r="I416" s="33">
        <v>0</v>
      </c>
      <c r="J416" s="33">
        <v>0</v>
      </c>
      <c r="K416" s="36">
        <v>0</v>
      </c>
      <c r="L416" s="33">
        <v>0</v>
      </c>
      <c r="M416" s="33">
        <v>0</v>
      </c>
    </row>
    <row r="417" spans="1:13">
      <c r="A417" s="124">
        <v>346</v>
      </c>
      <c r="B417" s="73"/>
      <c r="C417" s="152"/>
      <c r="D417" s="73"/>
      <c r="E417" s="73"/>
      <c r="F417" s="152" t="s">
        <v>787</v>
      </c>
      <c r="G417" s="73" t="s">
        <v>193</v>
      </c>
      <c r="H417" s="129"/>
      <c r="I417" s="33">
        <v>6328467.3899999997</v>
      </c>
      <c r="J417" s="33">
        <v>5354419.9657941125</v>
      </c>
      <c r="K417" s="36">
        <v>974047.4242058876</v>
      </c>
      <c r="L417" s="33">
        <v>100970.48044768325</v>
      </c>
      <c r="M417" s="33">
        <v>1075017.9046535708</v>
      </c>
    </row>
    <row r="418" spans="1:13">
      <c r="A418" s="124">
        <v>347</v>
      </c>
      <c r="B418" s="73"/>
      <c r="C418" s="152"/>
      <c r="D418" s="73"/>
      <c r="E418" s="73"/>
      <c r="F418" s="152" t="s">
        <v>787</v>
      </c>
      <c r="G418" s="73" t="s">
        <v>193</v>
      </c>
      <c r="H418" s="129"/>
      <c r="I418" s="33">
        <v>1017738.36</v>
      </c>
      <c r="J418" s="33">
        <v>861092.9406619817</v>
      </c>
      <c r="K418" s="36">
        <v>156645.41933801831</v>
      </c>
      <c r="L418" s="33">
        <v>163911.45884636315</v>
      </c>
      <c r="M418" s="33">
        <v>320556.87818438146</v>
      </c>
    </row>
    <row r="419" spans="1:13">
      <c r="A419" s="124">
        <v>348</v>
      </c>
      <c r="B419" s="73"/>
      <c r="C419" s="152"/>
      <c r="D419" s="73"/>
      <c r="E419" s="73"/>
      <c r="F419" s="73"/>
      <c r="G419" s="73"/>
      <c r="H419" s="129"/>
      <c r="I419" s="33"/>
      <c r="J419" s="33"/>
      <c r="K419" s="33"/>
      <c r="L419" s="33"/>
      <c r="M419" s="33"/>
    </row>
    <row r="420" spans="1:13">
      <c r="A420" s="124">
        <v>349</v>
      </c>
      <c r="B420" s="73"/>
      <c r="C420" s="152"/>
      <c r="D420" s="73"/>
      <c r="E420" s="73"/>
      <c r="F420" s="73"/>
      <c r="G420" s="73"/>
      <c r="H420" s="129" t="s">
        <v>373</v>
      </c>
      <c r="I420" s="37">
        <v>7346205.75</v>
      </c>
      <c r="J420" s="37">
        <v>6215512.9064560942</v>
      </c>
      <c r="K420" s="37">
        <v>1130692.843543906</v>
      </c>
      <c r="L420" s="37">
        <v>264881.93929404637</v>
      </c>
      <c r="M420" s="37">
        <v>1395574.7828379523</v>
      </c>
    </row>
    <row r="421" spans="1:13">
      <c r="A421" s="124">
        <v>350</v>
      </c>
      <c r="B421" s="73"/>
      <c r="C421" s="152"/>
      <c r="D421" s="73"/>
      <c r="E421" s="73"/>
      <c r="F421" s="73"/>
      <c r="G421" s="73"/>
      <c r="H421" s="129"/>
      <c r="I421" s="33"/>
      <c r="J421" s="33"/>
      <c r="K421" s="33"/>
      <c r="L421" s="33"/>
      <c r="M421" s="33"/>
    </row>
    <row r="422" spans="1:13">
      <c r="A422" s="124">
        <v>351</v>
      </c>
      <c r="B422" s="73"/>
      <c r="C422" s="152">
        <v>536</v>
      </c>
      <c r="D422" s="73" t="s">
        <v>399</v>
      </c>
      <c r="E422" s="73"/>
      <c r="F422" s="73"/>
      <c r="G422" s="73"/>
      <c r="H422" s="129"/>
      <c r="I422" s="33"/>
      <c r="J422" s="33"/>
      <c r="K422" s="33"/>
      <c r="L422" s="33"/>
      <c r="M422" s="33"/>
    </row>
    <row r="423" spans="1:13">
      <c r="A423" s="124">
        <v>352</v>
      </c>
      <c r="B423" s="73"/>
      <c r="C423" s="152"/>
      <c r="D423" s="73"/>
      <c r="E423" s="73"/>
      <c r="F423" s="152" t="s">
        <v>787</v>
      </c>
      <c r="G423" s="73" t="s">
        <v>252</v>
      </c>
      <c r="H423" s="129"/>
      <c r="I423" s="33">
        <v>0</v>
      </c>
      <c r="J423" s="33">
        <v>0</v>
      </c>
      <c r="K423" s="36">
        <v>0</v>
      </c>
      <c r="L423" s="33">
        <v>0</v>
      </c>
      <c r="M423" s="33">
        <v>0</v>
      </c>
    </row>
    <row r="424" spans="1:13">
      <c r="A424" s="124">
        <v>353</v>
      </c>
      <c r="B424" s="73"/>
      <c r="C424" s="152"/>
      <c r="D424" s="73"/>
      <c r="E424" s="73"/>
      <c r="F424" s="152" t="s">
        <v>787</v>
      </c>
      <c r="G424" s="73" t="s">
        <v>193</v>
      </c>
      <c r="H424" s="129"/>
      <c r="I424" s="33">
        <v>230030.68</v>
      </c>
      <c r="J424" s="33">
        <v>194625.45824024486</v>
      </c>
      <c r="K424" s="36">
        <v>35405.221759755135</v>
      </c>
      <c r="L424" s="33">
        <v>0</v>
      </c>
      <c r="M424" s="33">
        <v>35405.221759755135</v>
      </c>
    </row>
    <row r="425" spans="1:13">
      <c r="A425" s="124">
        <v>354</v>
      </c>
      <c r="B425" s="73"/>
      <c r="C425" s="152"/>
      <c r="D425" s="73"/>
      <c r="E425" s="73"/>
      <c r="F425" s="152" t="s">
        <v>787</v>
      </c>
      <c r="G425" s="73" t="s">
        <v>193</v>
      </c>
      <c r="H425" s="129"/>
      <c r="I425" s="33">
        <v>-29657.07</v>
      </c>
      <c r="J425" s="33">
        <v>-25092.395670060265</v>
      </c>
      <c r="K425" s="36">
        <v>-4564.6743299397331</v>
      </c>
      <c r="L425" s="33">
        <v>0</v>
      </c>
      <c r="M425" s="33">
        <v>-4564.6743299397331</v>
      </c>
    </row>
    <row r="426" spans="1:13">
      <c r="A426" s="124">
        <v>355</v>
      </c>
      <c r="B426" s="73"/>
      <c r="C426" s="152"/>
      <c r="D426" s="73"/>
      <c r="E426" s="73"/>
      <c r="F426" s="73"/>
      <c r="G426" s="73"/>
      <c r="H426" s="129"/>
      <c r="I426" s="33"/>
      <c r="J426" s="33"/>
      <c r="K426" s="33"/>
      <c r="L426" s="33"/>
      <c r="M426" s="33"/>
    </row>
    <row r="427" spans="1:13">
      <c r="A427" s="124">
        <v>356</v>
      </c>
      <c r="B427" s="73"/>
      <c r="C427" s="152"/>
      <c r="D427" s="73"/>
      <c r="E427" s="73"/>
      <c r="F427" s="73"/>
      <c r="G427" s="73"/>
      <c r="H427" s="129" t="s">
        <v>373</v>
      </c>
      <c r="I427" s="37">
        <v>200373.61</v>
      </c>
      <c r="J427" s="37">
        <v>169533.06257018459</v>
      </c>
      <c r="K427" s="37">
        <v>30840.5474298154</v>
      </c>
      <c r="L427" s="37">
        <v>0</v>
      </c>
      <c r="M427" s="37">
        <v>30840.5474298154</v>
      </c>
    </row>
    <row r="428" spans="1:13">
      <c r="A428" s="124">
        <v>357</v>
      </c>
      <c r="B428" s="73"/>
      <c r="C428" s="152"/>
      <c r="D428" s="73"/>
      <c r="E428" s="73"/>
      <c r="F428" s="73"/>
      <c r="G428" s="73"/>
      <c r="H428" s="129"/>
      <c r="I428" s="33"/>
      <c r="J428" s="33"/>
      <c r="K428" s="33"/>
      <c r="L428" s="33"/>
      <c r="M428" s="33"/>
    </row>
    <row r="429" spans="1:13">
      <c r="A429" s="124">
        <v>358</v>
      </c>
      <c r="B429" s="73"/>
      <c r="C429" s="152">
        <v>537</v>
      </c>
      <c r="D429" s="73" t="s">
        <v>400</v>
      </c>
      <c r="E429" s="73"/>
      <c r="F429" s="73"/>
      <c r="G429" s="73"/>
      <c r="H429" s="129"/>
      <c r="I429" s="33"/>
      <c r="J429" s="33"/>
      <c r="K429" s="33"/>
      <c r="L429" s="33"/>
      <c r="M429" s="33"/>
    </row>
    <row r="430" spans="1:13">
      <c r="A430" s="124">
        <v>359</v>
      </c>
      <c r="B430" s="73"/>
      <c r="C430" s="152"/>
      <c r="D430" s="73"/>
      <c r="E430" s="73"/>
      <c r="F430" s="152" t="s">
        <v>787</v>
      </c>
      <c r="G430" s="73" t="s">
        <v>252</v>
      </c>
      <c r="H430" s="129"/>
      <c r="I430" s="33">
        <v>0</v>
      </c>
      <c r="J430" s="33">
        <v>0</v>
      </c>
      <c r="K430" s="36">
        <v>0</v>
      </c>
      <c r="L430" s="33">
        <v>0</v>
      </c>
      <c r="M430" s="33">
        <v>0</v>
      </c>
    </row>
    <row r="431" spans="1:13">
      <c r="A431" s="124">
        <v>360</v>
      </c>
      <c r="B431" s="73"/>
      <c r="C431" s="152"/>
      <c r="D431" s="73"/>
      <c r="E431" s="73"/>
      <c r="F431" s="152" t="s">
        <v>787</v>
      </c>
      <c r="G431" s="73" t="s">
        <v>193</v>
      </c>
      <c r="H431" s="129"/>
      <c r="I431" s="33">
        <v>4118366.41</v>
      </c>
      <c r="J431" s="33">
        <v>3484487.1551372288</v>
      </c>
      <c r="K431" s="36">
        <v>633879.25486277149</v>
      </c>
      <c r="L431" s="33">
        <v>0</v>
      </c>
      <c r="M431" s="33">
        <v>633879.25486277149</v>
      </c>
    </row>
    <row r="432" spans="1:13">
      <c r="A432" s="124">
        <v>361</v>
      </c>
      <c r="B432" s="73"/>
      <c r="C432" s="152"/>
      <c r="D432" s="73"/>
      <c r="E432" s="73"/>
      <c r="F432" s="152" t="s">
        <v>787</v>
      </c>
      <c r="G432" s="73" t="s">
        <v>193</v>
      </c>
      <c r="H432" s="129"/>
      <c r="I432" s="33">
        <v>268738.12</v>
      </c>
      <c r="J432" s="33">
        <v>227375.23425841244</v>
      </c>
      <c r="K432" s="36">
        <v>41362.885741587539</v>
      </c>
      <c r="L432" s="33">
        <v>0</v>
      </c>
      <c r="M432" s="33">
        <v>41362.885741587539</v>
      </c>
    </row>
    <row r="433" spans="1:13">
      <c r="A433" s="124">
        <v>362</v>
      </c>
      <c r="B433" s="73"/>
      <c r="C433" s="152"/>
      <c r="D433" s="73"/>
      <c r="E433" s="73"/>
      <c r="F433" s="73"/>
      <c r="G433" s="73"/>
      <c r="H433" s="129"/>
      <c r="I433" s="33"/>
      <c r="J433" s="33"/>
      <c r="K433" s="33"/>
      <c r="L433" s="33"/>
      <c r="M433" s="33"/>
    </row>
    <row r="434" spans="1:13">
      <c r="A434" s="124">
        <v>363</v>
      </c>
      <c r="B434" s="73"/>
      <c r="C434" s="152"/>
      <c r="D434" s="73"/>
      <c r="E434" s="73"/>
      <c r="F434" s="73"/>
      <c r="G434" s="73"/>
      <c r="H434" s="129" t="s">
        <v>373</v>
      </c>
      <c r="I434" s="37">
        <v>4387104.53</v>
      </c>
      <c r="J434" s="37">
        <v>3711862.3893956412</v>
      </c>
      <c r="K434" s="37">
        <v>675242.14060435898</v>
      </c>
      <c r="L434" s="37">
        <v>0</v>
      </c>
      <c r="M434" s="37">
        <v>675242.14060435898</v>
      </c>
    </row>
    <row r="435" spans="1:13">
      <c r="A435" s="124">
        <v>364</v>
      </c>
      <c r="B435" s="73"/>
      <c r="C435" s="152"/>
      <c r="D435" s="73"/>
      <c r="E435" s="73"/>
      <c r="F435" s="73"/>
      <c r="G435" s="73"/>
      <c r="H435" s="129"/>
      <c r="I435" s="33"/>
      <c r="J435" s="33"/>
      <c r="K435" s="33"/>
      <c r="L435" s="33"/>
      <c r="M435" s="33"/>
    </row>
    <row r="436" spans="1:13">
      <c r="A436" s="124">
        <v>365</v>
      </c>
      <c r="B436" s="73"/>
      <c r="C436" s="152">
        <v>538</v>
      </c>
      <c r="D436" s="73" t="s">
        <v>382</v>
      </c>
      <c r="E436" s="73"/>
      <c r="F436" s="73"/>
      <c r="G436" s="73"/>
      <c r="H436" s="129"/>
      <c r="I436" s="33"/>
      <c r="J436" s="33"/>
      <c r="K436" s="33"/>
      <c r="L436" s="33"/>
      <c r="M436" s="33"/>
    </row>
    <row r="437" spans="1:13">
      <c r="A437" s="124">
        <v>366</v>
      </c>
      <c r="B437" s="73"/>
      <c r="C437" s="152"/>
      <c r="D437" s="73"/>
      <c r="E437" s="73"/>
      <c r="F437" s="152" t="s">
        <v>787</v>
      </c>
      <c r="G437" s="73" t="s">
        <v>252</v>
      </c>
      <c r="H437" s="129"/>
      <c r="I437" s="33">
        <v>0</v>
      </c>
      <c r="J437" s="33">
        <v>0</v>
      </c>
      <c r="K437" s="36">
        <v>0</v>
      </c>
      <c r="L437" s="33">
        <v>0</v>
      </c>
      <c r="M437" s="33">
        <v>0</v>
      </c>
    </row>
    <row r="438" spans="1:13">
      <c r="A438" s="124">
        <v>367</v>
      </c>
      <c r="B438" s="73"/>
      <c r="C438" s="152"/>
      <c r="D438" s="73"/>
      <c r="E438" s="73"/>
      <c r="F438" s="152" t="s">
        <v>787</v>
      </c>
      <c r="G438" s="73" t="s">
        <v>193</v>
      </c>
      <c r="H438" s="129"/>
      <c r="I438" s="33">
        <v>0</v>
      </c>
      <c r="J438" s="33">
        <v>0</v>
      </c>
      <c r="K438" s="36">
        <v>0</v>
      </c>
      <c r="L438" s="33">
        <v>0</v>
      </c>
      <c r="M438" s="33">
        <v>0</v>
      </c>
    </row>
    <row r="439" spans="1:13">
      <c r="A439" s="124">
        <v>368</v>
      </c>
      <c r="B439" s="73"/>
      <c r="C439" s="152"/>
      <c r="D439" s="73"/>
      <c r="E439" s="73"/>
      <c r="F439" s="152" t="s">
        <v>787</v>
      </c>
      <c r="G439" s="73" t="s">
        <v>193</v>
      </c>
      <c r="H439" s="129"/>
      <c r="I439" s="33">
        <v>0</v>
      </c>
      <c r="J439" s="33">
        <v>0</v>
      </c>
      <c r="K439" s="36">
        <v>0</v>
      </c>
      <c r="L439" s="33">
        <v>0</v>
      </c>
      <c r="M439" s="33">
        <v>0</v>
      </c>
    </row>
    <row r="440" spans="1:13">
      <c r="A440" s="124">
        <v>369</v>
      </c>
      <c r="B440" s="73"/>
      <c r="C440" s="152"/>
      <c r="D440" s="73"/>
      <c r="E440" s="73"/>
      <c r="F440" s="73"/>
      <c r="G440" s="73"/>
      <c r="H440" s="129"/>
      <c r="I440" s="33"/>
      <c r="J440" s="33"/>
      <c r="K440" s="33"/>
      <c r="L440" s="33"/>
      <c r="M440" s="33"/>
    </row>
    <row r="441" spans="1:13">
      <c r="A441" s="124">
        <v>370</v>
      </c>
      <c r="B441" s="73"/>
      <c r="C441" s="152"/>
      <c r="D441" s="73"/>
      <c r="E441" s="73"/>
      <c r="F441" s="73"/>
      <c r="G441" s="73"/>
      <c r="H441" s="129" t="s">
        <v>373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</row>
    <row r="442" spans="1:13">
      <c r="A442" s="124">
        <v>371</v>
      </c>
      <c r="B442" s="73"/>
      <c r="C442" s="152"/>
      <c r="D442" s="73"/>
      <c r="E442" s="73"/>
      <c r="F442" s="73"/>
      <c r="G442" s="73"/>
      <c r="H442" s="129"/>
      <c r="I442" s="33"/>
      <c r="J442" s="33"/>
      <c r="K442" s="33"/>
      <c r="L442" s="33"/>
      <c r="M442" s="33"/>
    </row>
    <row r="443" spans="1:13">
      <c r="A443" s="124">
        <v>372</v>
      </c>
      <c r="B443" s="73"/>
      <c r="C443" s="152">
        <v>539</v>
      </c>
      <c r="D443" s="73" t="s">
        <v>401</v>
      </c>
      <c r="E443" s="73"/>
      <c r="F443" s="73"/>
      <c r="G443" s="73"/>
      <c r="H443" s="129"/>
      <c r="I443" s="33"/>
      <c r="J443" s="33"/>
      <c r="K443" s="33"/>
      <c r="L443" s="33"/>
      <c r="M443" s="33"/>
    </row>
    <row r="444" spans="1:13">
      <c r="A444" s="124">
        <v>373</v>
      </c>
      <c r="B444" s="73"/>
      <c r="C444" s="152"/>
      <c r="D444" s="73"/>
      <c r="E444" s="73"/>
      <c r="F444" s="152" t="s">
        <v>787</v>
      </c>
      <c r="G444" s="73" t="s">
        <v>252</v>
      </c>
      <c r="H444" s="129"/>
      <c r="I444" s="33">
        <v>0</v>
      </c>
      <c r="J444" s="33">
        <v>0</v>
      </c>
      <c r="K444" s="36">
        <v>0</v>
      </c>
      <c r="L444" s="33">
        <v>0</v>
      </c>
      <c r="M444" s="33">
        <v>0</v>
      </c>
    </row>
    <row r="445" spans="1:13">
      <c r="A445" s="124">
        <v>374</v>
      </c>
      <c r="B445" s="73"/>
      <c r="C445" s="152"/>
      <c r="D445" s="73"/>
      <c r="E445" s="73"/>
      <c r="F445" s="152" t="s">
        <v>787</v>
      </c>
      <c r="G445" s="73" t="s">
        <v>193</v>
      </c>
      <c r="H445" s="129"/>
      <c r="I445" s="33">
        <v>12748217.560000001</v>
      </c>
      <c r="J445" s="33">
        <v>10786072.90280295</v>
      </c>
      <c r="K445" s="36">
        <v>1962144.657197051</v>
      </c>
      <c r="L445" s="33">
        <v>0</v>
      </c>
      <c r="M445" s="33">
        <v>1962144.657197051</v>
      </c>
    </row>
    <row r="446" spans="1:13">
      <c r="A446" s="124">
        <v>375</v>
      </c>
      <c r="B446" s="73"/>
      <c r="C446" s="152"/>
      <c r="D446" s="73"/>
      <c r="E446" s="73"/>
      <c r="F446" s="152" t="s">
        <v>787</v>
      </c>
      <c r="G446" s="73" t="s">
        <v>193</v>
      </c>
      <c r="H446" s="129"/>
      <c r="I446" s="33">
        <v>6451040.0700000003</v>
      </c>
      <c r="J446" s="33">
        <v>5458126.845297033</v>
      </c>
      <c r="K446" s="36">
        <v>992913.22470296698</v>
      </c>
      <c r="L446" s="33">
        <v>0</v>
      </c>
      <c r="M446" s="33">
        <v>992913.22470296698</v>
      </c>
    </row>
    <row r="447" spans="1:13">
      <c r="A447" s="124">
        <v>376</v>
      </c>
      <c r="B447" s="73"/>
      <c r="C447" s="152"/>
      <c r="D447" s="73"/>
      <c r="E447" s="73"/>
      <c r="F447" s="73"/>
      <c r="G447" s="73"/>
      <c r="H447" s="129"/>
      <c r="I447" s="33"/>
      <c r="J447" s="33"/>
      <c r="K447" s="33"/>
      <c r="L447" s="33"/>
      <c r="M447" s="33"/>
    </row>
    <row r="448" spans="1:13">
      <c r="A448" s="124">
        <v>377</v>
      </c>
      <c r="B448" s="73"/>
      <c r="C448" s="152"/>
      <c r="D448" s="73"/>
      <c r="E448" s="73"/>
      <c r="F448" s="73"/>
      <c r="G448" s="73"/>
      <c r="H448" s="129"/>
      <c r="I448" s="33"/>
      <c r="J448" s="33"/>
      <c r="K448" s="33"/>
      <c r="L448" s="33"/>
      <c r="M448" s="33"/>
    </row>
    <row r="449" spans="1:13">
      <c r="A449" s="124">
        <v>378</v>
      </c>
      <c r="B449" s="73"/>
      <c r="C449" s="152"/>
      <c r="D449" s="73"/>
      <c r="E449" s="73"/>
      <c r="F449" s="73"/>
      <c r="G449" s="73"/>
      <c r="H449" s="129" t="s">
        <v>373</v>
      </c>
      <c r="I449" s="37">
        <v>19199257.630000003</v>
      </c>
      <c r="J449" s="37">
        <v>16244199.748099983</v>
      </c>
      <c r="K449" s="37">
        <v>2955057.8819000181</v>
      </c>
      <c r="L449" s="37">
        <v>0</v>
      </c>
      <c r="M449" s="37">
        <v>2955057.8819000181</v>
      </c>
    </row>
    <row r="450" spans="1:13">
      <c r="A450" s="124">
        <v>379</v>
      </c>
      <c r="B450" s="73"/>
      <c r="C450" s="152"/>
      <c r="D450" s="73"/>
      <c r="E450" s="73"/>
      <c r="F450" s="73"/>
      <c r="G450" s="73"/>
      <c r="H450" s="129"/>
      <c r="I450" s="33"/>
      <c r="J450" s="33"/>
      <c r="K450" s="33"/>
      <c r="L450" s="33"/>
      <c r="M450" s="33"/>
    </row>
    <row r="451" spans="1:13">
      <c r="A451" s="124">
        <v>380</v>
      </c>
      <c r="B451" s="73"/>
      <c r="C451" s="152">
        <v>540</v>
      </c>
      <c r="D451" s="73" t="s">
        <v>402</v>
      </c>
      <c r="E451" s="73"/>
      <c r="F451" s="73"/>
      <c r="G451" s="73"/>
      <c r="H451" s="129"/>
      <c r="I451" s="33"/>
      <c r="J451" s="33"/>
      <c r="K451" s="33"/>
      <c r="L451" s="33"/>
      <c r="M451" s="33"/>
    </row>
    <row r="452" spans="1:13">
      <c r="A452" s="124">
        <v>381</v>
      </c>
      <c r="B452" s="73"/>
      <c r="C452" s="152"/>
      <c r="D452" s="73"/>
      <c r="E452" s="73"/>
      <c r="F452" s="152" t="s">
        <v>787</v>
      </c>
      <c r="G452" s="73" t="s">
        <v>252</v>
      </c>
      <c r="H452" s="129"/>
      <c r="I452" s="33">
        <v>0</v>
      </c>
      <c r="J452" s="33">
        <v>0</v>
      </c>
      <c r="K452" s="36">
        <v>0</v>
      </c>
      <c r="L452" s="33">
        <v>0</v>
      </c>
      <c r="M452" s="33">
        <v>0</v>
      </c>
    </row>
    <row r="453" spans="1:13">
      <c r="A453" s="124">
        <v>382</v>
      </c>
      <c r="B453" s="73"/>
      <c r="C453" s="152"/>
      <c r="D453" s="73"/>
      <c r="E453" s="73"/>
      <c r="F453" s="152" t="s">
        <v>787</v>
      </c>
      <c r="G453" s="73" t="s">
        <v>193</v>
      </c>
      <c r="H453" s="129"/>
      <c r="I453" s="33">
        <v>867204.09</v>
      </c>
      <c r="J453" s="33">
        <v>733728.18531886511</v>
      </c>
      <c r="K453" s="36">
        <v>133475.90468113491</v>
      </c>
      <c r="L453" s="33">
        <v>0</v>
      </c>
      <c r="M453" s="33">
        <v>133475.90468113491</v>
      </c>
    </row>
    <row r="454" spans="1:13">
      <c r="A454" s="124">
        <v>383</v>
      </c>
      <c r="B454" s="73"/>
      <c r="C454" s="152"/>
      <c r="D454" s="73"/>
      <c r="E454" s="73"/>
      <c r="F454" s="152" t="s">
        <v>787</v>
      </c>
      <c r="G454" s="73" t="s">
        <v>193</v>
      </c>
      <c r="H454" s="129"/>
      <c r="I454" s="33">
        <v>54201.41</v>
      </c>
      <c r="J454" s="33">
        <v>45858.988281551792</v>
      </c>
      <c r="K454" s="36">
        <v>8342.4217184482077</v>
      </c>
      <c r="L454" s="33">
        <v>0</v>
      </c>
      <c r="M454" s="33">
        <v>8342.4217184482077</v>
      </c>
    </row>
    <row r="455" spans="1:13">
      <c r="A455" s="124">
        <v>384</v>
      </c>
      <c r="B455" s="73"/>
      <c r="C455" s="152"/>
      <c r="D455" s="73"/>
      <c r="E455" s="73"/>
      <c r="F455" s="73"/>
      <c r="G455" s="73"/>
      <c r="H455" s="129"/>
      <c r="I455" s="33"/>
      <c r="J455" s="33"/>
      <c r="K455" s="33"/>
      <c r="L455" s="33"/>
      <c r="M455" s="33"/>
    </row>
    <row r="456" spans="1:13">
      <c r="A456" s="124">
        <v>385</v>
      </c>
      <c r="B456" s="73"/>
      <c r="C456" s="152"/>
      <c r="D456" s="73"/>
      <c r="E456" s="73"/>
      <c r="F456" s="73"/>
      <c r="G456" s="73"/>
      <c r="H456" s="129" t="s">
        <v>373</v>
      </c>
      <c r="I456" s="37">
        <v>921405.5</v>
      </c>
      <c r="J456" s="37">
        <v>779587.17360041686</v>
      </c>
      <c r="K456" s="37">
        <v>141818.32639958311</v>
      </c>
      <c r="L456" s="37">
        <v>0</v>
      </c>
      <c r="M456" s="37">
        <v>141818.32639958311</v>
      </c>
    </row>
    <row r="457" spans="1:13">
      <c r="A457" s="124">
        <v>386</v>
      </c>
      <c r="B457" s="73"/>
      <c r="C457" s="152"/>
      <c r="D457" s="73"/>
      <c r="E457" s="73"/>
      <c r="F457" s="73"/>
      <c r="G457" s="73"/>
      <c r="H457" s="129"/>
      <c r="I457" s="33"/>
      <c r="J457" s="33"/>
      <c r="K457" s="33"/>
      <c r="L457" s="33"/>
      <c r="M457" s="33"/>
    </row>
    <row r="458" spans="1:13">
      <c r="A458" s="124">
        <v>387</v>
      </c>
      <c r="B458" s="73"/>
      <c r="C458" s="152">
        <v>541</v>
      </c>
      <c r="D458" s="73" t="s">
        <v>385</v>
      </c>
      <c r="E458" s="73"/>
      <c r="F458" s="73"/>
      <c r="G458" s="73"/>
      <c r="H458" s="129"/>
      <c r="I458" s="33"/>
      <c r="J458" s="33"/>
      <c r="K458" s="33"/>
      <c r="L458" s="33"/>
      <c r="M458" s="33"/>
    </row>
    <row r="459" spans="1:13">
      <c r="A459" s="124">
        <v>388</v>
      </c>
      <c r="B459" s="73"/>
      <c r="C459" s="152"/>
      <c r="D459" s="73"/>
      <c r="E459" s="73"/>
      <c r="F459" s="152" t="s">
        <v>787</v>
      </c>
      <c r="G459" s="73" t="s">
        <v>252</v>
      </c>
      <c r="H459" s="129"/>
      <c r="I459" s="33">
        <v>0</v>
      </c>
      <c r="J459" s="33">
        <v>0</v>
      </c>
      <c r="K459" s="36">
        <v>0</v>
      </c>
      <c r="L459" s="33">
        <v>0</v>
      </c>
      <c r="M459" s="33">
        <v>0</v>
      </c>
    </row>
    <row r="460" spans="1:13">
      <c r="A460" s="124">
        <v>389</v>
      </c>
      <c r="B460" s="73"/>
      <c r="C460" s="152"/>
      <c r="D460" s="73"/>
      <c r="E460" s="73"/>
      <c r="F460" s="152" t="s">
        <v>787</v>
      </c>
      <c r="G460" s="73" t="s">
        <v>193</v>
      </c>
      <c r="H460" s="129"/>
      <c r="I460" s="33">
        <v>388</v>
      </c>
      <c r="J460" s="33">
        <v>328.28089625790352</v>
      </c>
      <c r="K460" s="36">
        <v>59.719103742096458</v>
      </c>
      <c r="L460" s="33">
        <v>0</v>
      </c>
      <c r="M460" s="33">
        <v>59.719103742096458</v>
      </c>
    </row>
    <row r="461" spans="1:13">
      <c r="A461" s="124">
        <v>390</v>
      </c>
      <c r="B461" s="73"/>
      <c r="C461" s="152"/>
      <c r="D461" s="73"/>
      <c r="E461" s="73"/>
      <c r="F461" s="152" t="s">
        <v>787</v>
      </c>
      <c r="G461" s="73" t="s">
        <v>193</v>
      </c>
      <c r="H461" s="129"/>
      <c r="I461" s="33">
        <v>0</v>
      </c>
      <c r="J461" s="33">
        <v>0</v>
      </c>
      <c r="K461" s="36">
        <v>0</v>
      </c>
      <c r="L461" s="33">
        <v>0</v>
      </c>
      <c r="M461" s="33">
        <v>0</v>
      </c>
    </row>
    <row r="462" spans="1:13">
      <c r="A462" s="124">
        <v>391</v>
      </c>
      <c r="B462" s="73"/>
      <c r="C462" s="152"/>
      <c r="D462" s="73"/>
      <c r="E462" s="73"/>
      <c r="F462" s="73"/>
      <c r="G462" s="73"/>
      <c r="H462" s="129"/>
      <c r="I462" s="33"/>
      <c r="J462" s="33"/>
      <c r="K462" s="33"/>
      <c r="L462" s="33"/>
      <c r="M462" s="33"/>
    </row>
    <row r="463" spans="1:13">
      <c r="A463" s="124">
        <v>392</v>
      </c>
      <c r="B463" s="73"/>
      <c r="C463" s="152"/>
      <c r="D463" s="73"/>
      <c r="E463" s="73"/>
      <c r="F463" s="73"/>
      <c r="G463" s="73"/>
      <c r="H463" s="129" t="s">
        <v>373</v>
      </c>
      <c r="I463" s="37">
        <v>388</v>
      </c>
      <c r="J463" s="37">
        <v>328.28089625790352</v>
      </c>
      <c r="K463" s="37">
        <v>59.719103742096458</v>
      </c>
      <c r="L463" s="37">
        <v>0</v>
      </c>
      <c r="M463" s="37">
        <v>59.719103742096458</v>
      </c>
    </row>
    <row r="464" spans="1:13">
      <c r="A464" s="124">
        <v>393</v>
      </c>
      <c r="B464" s="73"/>
      <c r="C464" s="152"/>
      <c r="D464" s="73"/>
      <c r="E464" s="73"/>
      <c r="F464" s="73"/>
      <c r="G464" s="73"/>
      <c r="H464" s="129"/>
      <c r="I464" s="33"/>
      <c r="J464" s="33"/>
      <c r="K464" s="33"/>
      <c r="L464" s="33"/>
      <c r="M464" s="33"/>
    </row>
    <row r="465" spans="1:13">
      <c r="A465" s="124">
        <v>394</v>
      </c>
      <c r="B465" s="73"/>
      <c r="C465" s="152">
        <v>542</v>
      </c>
      <c r="D465" s="73" t="s">
        <v>386</v>
      </c>
      <c r="E465" s="73"/>
      <c r="F465" s="73"/>
      <c r="G465" s="73"/>
      <c r="H465" s="129"/>
      <c r="I465" s="33"/>
      <c r="J465" s="33"/>
      <c r="K465" s="33"/>
      <c r="L465" s="33"/>
      <c r="M465" s="33"/>
    </row>
    <row r="466" spans="1:13">
      <c r="A466" s="124">
        <v>395</v>
      </c>
      <c r="B466" s="73"/>
      <c r="C466" s="152"/>
      <c r="D466" s="73"/>
      <c r="E466" s="73"/>
      <c r="F466" s="152" t="s">
        <v>787</v>
      </c>
      <c r="G466" s="73" t="s">
        <v>252</v>
      </c>
      <c r="H466" s="129"/>
      <c r="I466" s="33">
        <v>0</v>
      </c>
      <c r="J466" s="33">
        <v>0</v>
      </c>
      <c r="K466" s="36">
        <v>0</v>
      </c>
      <c r="L466" s="33">
        <v>0</v>
      </c>
      <c r="M466" s="33">
        <v>0</v>
      </c>
    </row>
    <row r="467" spans="1:13">
      <c r="A467" s="124">
        <v>396</v>
      </c>
      <c r="B467" s="73"/>
      <c r="C467" s="152"/>
      <c r="D467" s="73"/>
      <c r="E467" s="73"/>
      <c r="F467" s="152" t="s">
        <v>787</v>
      </c>
      <c r="G467" s="73" t="s">
        <v>193</v>
      </c>
      <c r="H467" s="129"/>
      <c r="I467" s="33">
        <v>628003.59</v>
      </c>
      <c r="J467" s="33">
        <v>531344.28190304374</v>
      </c>
      <c r="K467" s="36">
        <v>96659.3080969562</v>
      </c>
      <c r="L467" s="33">
        <v>0</v>
      </c>
      <c r="M467" s="33">
        <v>96659.3080969562</v>
      </c>
    </row>
    <row r="468" spans="1:13">
      <c r="A468" s="124">
        <v>397</v>
      </c>
      <c r="B468" s="73"/>
      <c r="C468" s="152"/>
      <c r="D468" s="73"/>
      <c r="E468" s="73"/>
      <c r="F468" s="152" t="s">
        <v>787</v>
      </c>
      <c r="G468" s="73" t="s">
        <v>193</v>
      </c>
      <c r="H468" s="129"/>
      <c r="I468" s="33">
        <v>169903.04</v>
      </c>
      <c r="J468" s="33">
        <v>143752.37692820217</v>
      </c>
      <c r="K468" s="36">
        <v>26150.663071797844</v>
      </c>
      <c r="L468" s="33">
        <v>0</v>
      </c>
      <c r="M468" s="33">
        <v>26150.663071797844</v>
      </c>
    </row>
    <row r="469" spans="1:13">
      <c r="A469" s="124">
        <v>398</v>
      </c>
      <c r="B469" s="73"/>
      <c r="C469" s="152"/>
      <c r="D469" s="73"/>
      <c r="E469" s="73"/>
      <c r="F469" s="73"/>
      <c r="G469" s="73"/>
      <c r="H469" s="129"/>
      <c r="I469" s="33"/>
      <c r="J469" s="33"/>
      <c r="K469" s="33"/>
      <c r="L469" s="33"/>
      <c r="M469" s="33"/>
    </row>
    <row r="470" spans="1:13">
      <c r="A470" s="124">
        <v>399</v>
      </c>
      <c r="B470" s="73"/>
      <c r="C470" s="152"/>
      <c r="D470" s="73"/>
      <c r="E470" s="73"/>
      <c r="F470" s="73"/>
      <c r="G470" s="73"/>
      <c r="H470" s="129" t="s">
        <v>373</v>
      </c>
      <c r="I470" s="37">
        <v>797906.63</v>
      </c>
      <c r="J470" s="37">
        <v>675096.65883124596</v>
      </c>
      <c r="K470" s="37">
        <v>122809.97116875404</v>
      </c>
      <c r="L470" s="37">
        <v>0</v>
      </c>
      <c r="M470" s="37">
        <v>122809.97116875404</v>
      </c>
    </row>
    <row r="471" spans="1:13">
      <c r="A471" s="124">
        <v>400</v>
      </c>
      <c r="B471" s="73"/>
      <c r="C471" s="152"/>
      <c r="D471" s="73"/>
      <c r="E471" s="73"/>
      <c r="F471" s="73"/>
      <c r="G471" s="73"/>
      <c r="H471" s="129"/>
      <c r="I471" s="33"/>
      <c r="J471" s="33"/>
      <c r="K471" s="33"/>
      <c r="L471" s="33"/>
      <c r="M471" s="33"/>
    </row>
    <row r="472" spans="1:13">
      <c r="A472" s="124">
        <v>401</v>
      </c>
      <c r="B472" s="73"/>
      <c r="C472" s="152"/>
      <c r="D472" s="73"/>
      <c r="E472" s="73"/>
      <c r="F472" s="73"/>
      <c r="G472" s="73"/>
      <c r="H472" s="129"/>
      <c r="I472" s="41"/>
      <c r="J472" s="33"/>
      <c r="K472" s="33"/>
      <c r="L472" s="33"/>
      <c r="M472" s="33"/>
    </row>
    <row r="473" spans="1:13">
      <c r="A473" s="124">
        <v>402</v>
      </c>
      <c r="B473" s="73"/>
      <c r="C473" s="152"/>
      <c r="D473" s="73"/>
      <c r="E473" s="126"/>
      <c r="F473" s="73"/>
      <c r="G473" s="73"/>
      <c r="H473" s="129"/>
      <c r="I473" s="41"/>
      <c r="J473" s="41"/>
      <c r="K473" s="41"/>
      <c r="L473" s="41"/>
      <c r="M473" s="41"/>
    </row>
    <row r="474" spans="1:13">
      <c r="A474" s="124">
        <v>403</v>
      </c>
      <c r="B474" s="73"/>
      <c r="C474" s="155"/>
      <c r="D474" s="156"/>
      <c r="E474" s="157"/>
      <c r="F474" s="73"/>
      <c r="G474" s="156"/>
      <c r="H474" s="158"/>
      <c r="I474" s="42"/>
      <c r="J474" s="42"/>
      <c r="K474" s="42"/>
      <c r="L474" s="42"/>
      <c r="M474" s="42"/>
    </row>
    <row r="475" spans="1:13">
      <c r="A475" s="124">
        <v>404</v>
      </c>
      <c r="B475" s="73"/>
      <c r="C475" s="152">
        <v>543</v>
      </c>
      <c r="D475" s="73" t="s">
        <v>403</v>
      </c>
      <c r="E475" s="73"/>
      <c r="F475" s="73"/>
      <c r="G475" s="73"/>
      <c r="H475" s="129"/>
      <c r="I475" s="33"/>
      <c r="J475" s="33"/>
      <c r="K475" s="33"/>
      <c r="L475" s="33"/>
      <c r="M475" s="33"/>
    </row>
    <row r="476" spans="1:13">
      <c r="A476" s="124">
        <v>405</v>
      </c>
      <c r="B476" s="73"/>
      <c r="C476" s="152"/>
      <c r="D476" s="73"/>
      <c r="E476" s="73"/>
      <c r="F476" s="152" t="s">
        <v>787</v>
      </c>
      <c r="G476" s="73" t="s">
        <v>252</v>
      </c>
      <c r="H476" s="129"/>
      <c r="I476" s="33">
        <v>0</v>
      </c>
      <c r="J476" s="33">
        <v>0</v>
      </c>
      <c r="K476" s="36">
        <v>0</v>
      </c>
      <c r="L476" s="33">
        <v>0</v>
      </c>
      <c r="M476" s="33">
        <v>0</v>
      </c>
    </row>
    <row r="477" spans="1:13">
      <c r="A477" s="124">
        <v>406</v>
      </c>
      <c r="B477" s="73"/>
      <c r="C477" s="152"/>
      <c r="D477" s="73"/>
      <c r="E477" s="73"/>
      <c r="F477" s="152" t="s">
        <v>787</v>
      </c>
      <c r="G477" s="73" t="s">
        <v>193</v>
      </c>
      <c r="H477" s="129"/>
      <c r="I477" s="33">
        <v>1502852.52</v>
      </c>
      <c r="J477" s="33">
        <v>1271540.6500233219</v>
      </c>
      <c r="K477" s="36">
        <v>231311.86997667808</v>
      </c>
      <c r="L477" s="33">
        <v>0</v>
      </c>
      <c r="M477" s="33">
        <v>231311.86997667808</v>
      </c>
    </row>
    <row r="478" spans="1:13">
      <c r="A478" s="124">
        <v>407</v>
      </c>
      <c r="B478" s="73"/>
      <c r="C478" s="152"/>
      <c r="D478" s="73"/>
      <c r="E478" s="73"/>
      <c r="F478" s="152" t="s">
        <v>787</v>
      </c>
      <c r="G478" s="73" t="s">
        <v>193</v>
      </c>
      <c r="H478" s="129"/>
      <c r="I478" s="33">
        <v>387574.44</v>
      </c>
      <c r="J478" s="33">
        <v>327920.8364171522</v>
      </c>
      <c r="K478" s="36">
        <v>59653.603582847776</v>
      </c>
      <c r="L478" s="33">
        <v>0</v>
      </c>
      <c r="M478" s="33">
        <v>59653.603582847776</v>
      </c>
    </row>
    <row r="479" spans="1:13">
      <c r="A479" s="124">
        <v>408</v>
      </c>
      <c r="B479" s="73"/>
      <c r="C479" s="152"/>
      <c r="D479" s="73"/>
      <c r="E479" s="73"/>
      <c r="F479" s="73"/>
      <c r="G479" s="73"/>
      <c r="H479" s="129"/>
      <c r="I479" s="33"/>
      <c r="J479" s="33"/>
      <c r="K479" s="33"/>
      <c r="L479" s="33"/>
      <c r="M479" s="33"/>
    </row>
    <row r="480" spans="1:13">
      <c r="A480" s="124">
        <v>409</v>
      </c>
      <c r="B480" s="73"/>
      <c r="C480" s="152"/>
      <c r="D480" s="73"/>
      <c r="E480" s="73"/>
      <c r="F480" s="73"/>
      <c r="G480" s="73"/>
      <c r="H480" s="129" t="s">
        <v>373</v>
      </c>
      <c r="I480" s="37">
        <v>1890426.96</v>
      </c>
      <c r="J480" s="37">
        <v>1599461.4864404742</v>
      </c>
      <c r="K480" s="37">
        <v>290965.47355952585</v>
      </c>
      <c r="L480" s="37">
        <v>0</v>
      </c>
      <c r="M480" s="37">
        <v>290965.47355952585</v>
      </c>
    </row>
    <row r="481" spans="1:13">
      <c r="A481" s="124">
        <v>410</v>
      </c>
      <c r="B481" s="73"/>
      <c r="C481" s="152"/>
      <c r="D481" s="73"/>
      <c r="E481" s="73"/>
      <c r="F481" s="73"/>
      <c r="G481" s="73"/>
      <c r="H481" s="129"/>
      <c r="I481" s="33"/>
      <c r="J481" s="33"/>
      <c r="K481" s="33"/>
      <c r="L481" s="33"/>
      <c r="M481" s="33"/>
    </row>
    <row r="482" spans="1:13">
      <c r="A482" s="124">
        <v>411</v>
      </c>
      <c r="B482" s="73"/>
      <c r="C482" s="152">
        <v>544</v>
      </c>
      <c r="D482" s="73" t="s">
        <v>388</v>
      </c>
      <c r="E482" s="73"/>
      <c r="F482" s="73"/>
      <c r="G482" s="73"/>
      <c r="H482" s="129"/>
      <c r="I482" s="33"/>
      <c r="J482" s="33"/>
      <c r="K482" s="33"/>
      <c r="L482" s="33"/>
      <c r="M482" s="33"/>
    </row>
    <row r="483" spans="1:13">
      <c r="A483" s="124">
        <v>412</v>
      </c>
      <c r="B483" s="73"/>
      <c r="C483" s="152"/>
      <c r="D483" s="73"/>
      <c r="E483" s="73"/>
      <c r="F483" s="152" t="s">
        <v>787</v>
      </c>
      <c r="G483" s="73" t="s">
        <v>252</v>
      </c>
      <c r="H483" s="129"/>
      <c r="I483" s="33">
        <v>0</v>
      </c>
      <c r="J483" s="33">
        <v>0</v>
      </c>
      <c r="K483" s="36">
        <v>0</v>
      </c>
      <c r="L483" s="33">
        <v>0</v>
      </c>
      <c r="M483" s="33">
        <v>0</v>
      </c>
    </row>
    <row r="484" spans="1:13">
      <c r="A484" s="124">
        <v>413</v>
      </c>
      <c r="B484" s="73"/>
      <c r="C484" s="152"/>
      <c r="D484" s="73"/>
      <c r="E484" s="73"/>
      <c r="F484" s="152" t="s">
        <v>787</v>
      </c>
      <c r="G484" s="73" t="s">
        <v>193</v>
      </c>
      <c r="H484" s="129"/>
      <c r="I484" s="33">
        <v>1515059.7</v>
      </c>
      <c r="J484" s="33">
        <v>1281868.9592789444</v>
      </c>
      <c r="K484" s="36">
        <v>233190.74072105548</v>
      </c>
      <c r="L484" s="33">
        <v>0</v>
      </c>
      <c r="M484" s="33">
        <v>233190.74072105548</v>
      </c>
    </row>
    <row r="485" spans="1:13">
      <c r="A485" s="124">
        <v>414</v>
      </c>
      <c r="B485" s="73"/>
      <c r="C485" s="152"/>
      <c r="D485" s="73"/>
      <c r="E485" s="73"/>
      <c r="F485" s="152" t="s">
        <v>787</v>
      </c>
      <c r="G485" s="73" t="s">
        <v>193</v>
      </c>
      <c r="H485" s="129"/>
      <c r="I485" s="33">
        <v>476574.06</v>
      </c>
      <c r="J485" s="33">
        <v>403222.06069605128</v>
      </c>
      <c r="K485" s="36">
        <v>73351.999303948716</v>
      </c>
      <c r="L485" s="33">
        <v>0</v>
      </c>
      <c r="M485" s="33">
        <v>73351.999303948716</v>
      </c>
    </row>
    <row r="486" spans="1:13">
      <c r="A486" s="124">
        <v>415</v>
      </c>
      <c r="B486" s="73"/>
      <c r="C486" s="152"/>
      <c r="D486" s="73"/>
      <c r="E486" s="73"/>
      <c r="F486" s="73"/>
      <c r="G486" s="73"/>
      <c r="H486" s="129"/>
      <c r="I486" s="33"/>
      <c r="J486" s="33"/>
      <c r="K486" s="33"/>
      <c r="L486" s="33"/>
      <c r="M486" s="33"/>
    </row>
    <row r="487" spans="1:13">
      <c r="A487" s="124">
        <v>416</v>
      </c>
      <c r="B487" s="73"/>
      <c r="C487" s="152"/>
      <c r="D487" s="73"/>
      <c r="E487" s="73"/>
      <c r="F487" s="73"/>
      <c r="G487" s="73"/>
      <c r="H487" s="129" t="s">
        <v>373</v>
      </c>
      <c r="I487" s="37">
        <v>1991633.76</v>
      </c>
      <c r="J487" s="37">
        <v>1685091.0199749956</v>
      </c>
      <c r="K487" s="37">
        <v>306542.7400250042</v>
      </c>
      <c r="L487" s="37">
        <v>0</v>
      </c>
      <c r="M487" s="37">
        <v>306542.7400250042</v>
      </c>
    </row>
    <row r="488" spans="1:13">
      <c r="A488" s="124">
        <v>417</v>
      </c>
      <c r="B488" s="73"/>
      <c r="C488" s="152"/>
      <c r="D488" s="73"/>
      <c r="E488" s="73"/>
      <c r="F488" s="73"/>
      <c r="G488" s="73"/>
      <c r="H488" s="129"/>
      <c r="I488" s="33"/>
      <c r="J488" s="33"/>
      <c r="K488" s="33"/>
      <c r="L488" s="33"/>
      <c r="M488" s="33"/>
    </row>
    <row r="489" spans="1:13">
      <c r="A489" s="124">
        <v>418</v>
      </c>
      <c r="B489" s="73"/>
      <c r="C489" s="152">
        <v>545</v>
      </c>
      <c r="D489" s="73" t="s">
        <v>404</v>
      </c>
      <c r="E489" s="73"/>
      <c r="F489" s="73"/>
      <c r="G489" s="73"/>
      <c r="H489" s="129"/>
      <c r="I489" s="33"/>
      <c r="J489" s="33"/>
      <c r="K489" s="33"/>
      <c r="L489" s="33"/>
      <c r="M489" s="33"/>
    </row>
    <row r="490" spans="1:13">
      <c r="A490" s="124">
        <v>419</v>
      </c>
      <c r="B490" s="73"/>
      <c r="C490" s="152"/>
      <c r="D490" s="73"/>
      <c r="E490" s="73"/>
      <c r="F490" s="152" t="s">
        <v>787</v>
      </c>
      <c r="G490" s="73" t="s">
        <v>193</v>
      </c>
      <c r="H490" s="129"/>
      <c r="I490" s="33">
        <v>0</v>
      </c>
      <c r="J490" s="33">
        <v>0</v>
      </c>
      <c r="K490" s="36">
        <v>0</v>
      </c>
      <c r="L490" s="33">
        <v>0</v>
      </c>
      <c r="M490" s="33">
        <v>0</v>
      </c>
    </row>
    <row r="491" spans="1:13">
      <c r="A491" s="124">
        <v>420</v>
      </c>
      <c r="B491" s="73"/>
      <c r="C491" s="152"/>
      <c r="D491" s="73"/>
      <c r="E491" s="73"/>
      <c r="F491" s="152" t="s">
        <v>787</v>
      </c>
      <c r="G491" s="73" t="s">
        <v>193</v>
      </c>
      <c r="H491" s="129"/>
      <c r="I491" s="33">
        <v>2895460.89</v>
      </c>
      <c r="J491" s="33">
        <v>2449805.4021879048</v>
      </c>
      <c r="K491" s="36">
        <v>445655.48781209521</v>
      </c>
      <c r="L491" s="33">
        <v>9564.6069800379919</v>
      </c>
      <c r="M491" s="33">
        <v>455220.0947921332</v>
      </c>
    </row>
    <row r="492" spans="1:13">
      <c r="A492" s="124">
        <v>421</v>
      </c>
      <c r="B492" s="73"/>
      <c r="C492" s="152"/>
      <c r="D492" s="73"/>
      <c r="E492" s="73"/>
      <c r="F492" s="152" t="s">
        <v>787</v>
      </c>
      <c r="G492" s="73" t="s">
        <v>193</v>
      </c>
      <c r="H492" s="129"/>
      <c r="I492" s="33">
        <v>844060.25</v>
      </c>
      <c r="J492" s="33">
        <v>714146.53444760339</v>
      </c>
      <c r="K492" s="36">
        <v>129913.71555239658</v>
      </c>
      <c r="L492" s="33">
        <v>3097.9283873940294</v>
      </c>
      <c r="M492" s="33">
        <v>133011.64393979061</v>
      </c>
    </row>
    <row r="493" spans="1:13">
      <c r="A493" s="124">
        <v>422</v>
      </c>
      <c r="B493" s="73"/>
      <c r="C493" s="152"/>
      <c r="D493" s="73"/>
      <c r="E493" s="73"/>
      <c r="F493" s="73"/>
      <c r="G493" s="73"/>
      <c r="H493" s="129"/>
      <c r="I493" s="33"/>
      <c r="J493" s="33"/>
      <c r="K493" s="33"/>
      <c r="L493" s="33"/>
      <c r="M493" s="33"/>
    </row>
    <row r="494" spans="1:13">
      <c r="A494" s="124">
        <v>423</v>
      </c>
      <c r="B494" s="73"/>
      <c r="C494" s="152"/>
      <c r="D494" s="73"/>
      <c r="E494" s="73"/>
      <c r="F494" s="73"/>
      <c r="G494" s="73"/>
      <c r="H494" s="129" t="s">
        <v>373</v>
      </c>
      <c r="I494" s="37">
        <v>3739521.14</v>
      </c>
      <c r="J494" s="37">
        <v>3163951.9366355082</v>
      </c>
      <c r="K494" s="37">
        <v>575569.20336449181</v>
      </c>
      <c r="L494" s="37">
        <v>12662.535367432021</v>
      </c>
      <c r="M494" s="37">
        <v>588231.73873192375</v>
      </c>
    </row>
    <row r="495" spans="1:13">
      <c r="A495" s="124">
        <v>424</v>
      </c>
      <c r="B495" s="73"/>
      <c r="C495" s="152"/>
      <c r="D495" s="73"/>
      <c r="E495" s="73"/>
      <c r="F495" s="73"/>
      <c r="G495" s="73"/>
      <c r="H495" s="129"/>
      <c r="I495" s="33"/>
      <c r="J495" s="33"/>
      <c r="K495" s="33"/>
      <c r="L495" s="33"/>
      <c r="M495" s="33"/>
    </row>
    <row r="496" spans="1:13" ht="13.5" thickBot="1">
      <c r="A496" s="124">
        <v>425</v>
      </c>
      <c r="B496" s="73"/>
      <c r="C496" s="153" t="s">
        <v>405</v>
      </c>
      <c r="D496" s="73"/>
      <c r="E496" s="73"/>
      <c r="F496" s="73"/>
      <c r="G496" s="73"/>
      <c r="H496" s="154" t="s">
        <v>373</v>
      </c>
      <c r="I496" s="40">
        <v>40474223.510000005</v>
      </c>
      <c r="J496" s="40">
        <v>34244624.662900805</v>
      </c>
      <c r="K496" s="40">
        <v>6229598.8470992008</v>
      </c>
      <c r="L496" s="40">
        <v>277544.47466147842</v>
      </c>
      <c r="M496" s="40">
        <v>6507143.3217606796</v>
      </c>
    </row>
    <row r="497" spans="1:13" ht="13.5" thickTop="1">
      <c r="A497" s="124">
        <v>426</v>
      </c>
      <c r="B497" s="73"/>
      <c r="C497" s="152"/>
      <c r="D497" s="73"/>
      <c r="E497" s="73"/>
      <c r="F497" s="73"/>
      <c r="G497" s="73"/>
      <c r="H497" s="129"/>
      <c r="I497" s="33"/>
      <c r="J497" s="33"/>
      <c r="K497" s="33"/>
      <c r="L497" s="33"/>
      <c r="M497" s="33"/>
    </row>
    <row r="498" spans="1:13">
      <c r="A498" s="124">
        <v>427</v>
      </c>
      <c r="B498" s="73"/>
      <c r="C498" s="152">
        <v>546</v>
      </c>
      <c r="D498" s="73" t="s">
        <v>391</v>
      </c>
      <c r="E498" s="73"/>
      <c r="F498" s="73"/>
      <c r="G498" s="73"/>
      <c r="H498" s="129"/>
      <c r="I498" s="33"/>
      <c r="J498" s="33"/>
      <c r="K498" s="33"/>
      <c r="L498" s="33"/>
      <c r="M498" s="33"/>
    </row>
    <row r="499" spans="1:13">
      <c r="A499" s="124">
        <v>428</v>
      </c>
      <c r="B499" s="73"/>
      <c r="C499" s="152"/>
      <c r="D499" s="73"/>
      <c r="E499" s="73"/>
      <c r="F499" s="152" t="s">
        <v>787</v>
      </c>
      <c r="G499" s="73" t="s">
        <v>193</v>
      </c>
      <c r="H499" s="129"/>
      <c r="I499" s="33">
        <v>353767.45</v>
      </c>
      <c r="J499" s="33">
        <v>299317.25657956977</v>
      </c>
      <c r="K499" s="36">
        <v>54450.193420430209</v>
      </c>
      <c r="L499" s="33">
        <v>0</v>
      </c>
      <c r="M499" s="33">
        <v>54450.193420430209</v>
      </c>
    </row>
    <row r="500" spans="1:13">
      <c r="A500" s="124">
        <v>429</v>
      </c>
      <c r="B500" s="73"/>
      <c r="C500" s="152"/>
      <c r="D500" s="73"/>
      <c r="E500" s="73"/>
      <c r="F500" s="152" t="s">
        <v>787</v>
      </c>
      <c r="G500" s="73" t="s">
        <v>193</v>
      </c>
      <c r="H500" s="129"/>
      <c r="I500" s="33">
        <v>0</v>
      </c>
      <c r="J500" s="33">
        <v>0</v>
      </c>
      <c r="K500" s="36">
        <v>0</v>
      </c>
      <c r="L500" s="33">
        <v>0</v>
      </c>
      <c r="M500" s="33">
        <v>0</v>
      </c>
    </row>
    <row r="501" spans="1:13">
      <c r="A501" s="124">
        <v>430</v>
      </c>
      <c r="B501" s="73"/>
      <c r="C501" s="152"/>
      <c r="D501" s="73"/>
      <c r="E501" s="73"/>
      <c r="F501" s="73"/>
      <c r="G501" s="73"/>
      <c r="H501" s="129" t="s">
        <v>373</v>
      </c>
      <c r="I501" s="37">
        <v>353767.45</v>
      </c>
      <c r="J501" s="37">
        <v>299317.25657956977</v>
      </c>
      <c r="K501" s="37">
        <v>54450.193420430209</v>
      </c>
      <c r="L501" s="37">
        <v>0</v>
      </c>
      <c r="M501" s="37">
        <v>54450.193420430209</v>
      </c>
    </row>
    <row r="502" spans="1:13">
      <c r="A502" s="124">
        <v>431</v>
      </c>
      <c r="B502" s="73"/>
      <c r="C502" s="152"/>
      <c r="D502" s="73"/>
      <c r="E502" s="73"/>
      <c r="F502" s="73"/>
      <c r="G502" s="73"/>
      <c r="H502" s="129"/>
      <c r="I502" s="33"/>
      <c r="J502" s="33"/>
      <c r="K502" s="33"/>
      <c r="L502" s="33"/>
      <c r="M502" s="33"/>
    </row>
    <row r="503" spans="1:13">
      <c r="A503" s="124">
        <v>432</v>
      </c>
      <c r="B503" s="73"/>
      <c r="C503" s="152">
        <v>547</v>
      </c>
      <c r="D503" s="73" t="s">
        <v>406</v>
      </c>
      <c r="E503" s="73"/>
      <c r="F503" s="73"/>
      <c r="G503" s="73"/>
      <c r="H503" s="129"/>
      <c r="I503" s="33"/>
      <c r="J503" s="33"/>
      <c r="K503" s="33"/>
      <c r="L503" s="33"/>
      <c r="M503" s="33"/>
    </row>
    <row r="504" spans="1:13">
      <c r="A504" s="124">
        <v>433</v>
      </c>
      <c r="B504" s="73"/>
      <c r="C504" s="152"/>
      <c r="D504" s="73"/>
      <c r="E504" s="73"/>
      <c r="F504" s="152" t="s">
        <v>787</v>
      </c>
      <c r="G504" s="73" t="s">
        <v>192</v>
      </c>
      <c r="H504" s="129"/>
      <c r="I504" s="33">
        <v>0</v>
      </c>
      <c r="J504" s="33">
        <v>0</v>
      </c>
      <c r="K504" s="36">
        <v>0</v>
      </c>
      <c r="L504" s="33">
        <v>0</v>
      </c>
      <c r="M504" s="33">
        <v>0</v>
      </c>
    </row>
    <row r="505" spans="1:13">
      <c r="A505" s="124">
        <v>434</v>
      </c>
      <c r="B505" s="73"/>
      <c r="C505" s="152"/>
      <c r="D505" s="73"/>
      <c r="E505" s="73"/>
      <c r="F505" s="152" t="s">
        <v>787</v>
      </c>
      <c r="G505" s="73" t="s">
        <v>192</v>
      </c>
      <c r="H505" s="129"/>
      <c r="I505" s="33">
        <v>0</v>
      </c>
      <c r="J505" s="33">
        <v>0</v>
      </c>
      <c r="K505" s="36">
        <v>0</v>
      </c>
      <c r="L505" s="33">
        <v>0</v>
      </c>
      <c r="M505" s="33">
        <v>0</v>
      </c>
    </row>
    <row r="506" spans="1:13">
      <c r="A506" s="124">
        <v>435</v>
      </c>
      <c r="B506" s="73"/>
      <c r="C506" s="152"/>
      <c r="D506" s="73"/>
      <c r="E506" s="73"/>
      <c r="F506" s="73"/>
      <c r="G506" s="73"/>
      <c r="H506" s="129" t="s">
        <v>373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</row>
    <row r="507" spans="1:13">
      <c r="A507" s="124">
        <v>436</v>
      </c>
      <c r="B507" s="73"/>
      <c r="C507" s="152"/>
      <c r="D507" s="73"/>
      <c r="E507" s="73"/>
      <c r="F507" s="73"/>
      <c r="G507" s="73"/>
      <c r="H507" s="129"/>
      <c r="I507" s="33"/>
      <c r="J507" s="33"/>
      <c r="K507" s="33"/>
      <c r="L507" s="33"/>
      <c r="M507" s="33"/>
    </row>
    <row r="508" spans="1:13">
      <c r="A508" s="124">
        <v>437</v>
      </c>
      <c r="B508" s="73"/>
      <c r="C508" s="152" t="s">
        <v>407</v>
      </c>
      <c r="D508" s="73" t="s">
        <v>408</v>
      </c>
      <c r="E508" s="73"/>
      <c r="F508" s="73"/>
      <c r="G508" s="73"/>
      <c r="H508" s="129"/>
      <c r="I508" s="33"/>
      <c r="J508" s="33"/>
      <c r="K508" s="33"/>
      <c r="L508" s="33"/>
      <c r="M508" s="33"/>
    </row>
    <row r="509" spans="1:13">
      <c r="A509" s="124">
        <v>438</v>
      </c>
      <c r="B509" s="73"/>
      <c r="C509" s="152"/>
      <c r="D509" s="73"/>
      <c r="E509" s="73"/>
      <c r="F509" s="152" t="s">
        <v>787</v>
      </c>
      <c r="G509" s="73" t="s">
        <v>192</v>
      </c>
      <c r="H509" s="129"/>
      <c r="I509" s="33">
        <v>386499586.69</v>
      </c>
      <c r="J509" s="33">
        <v>320916138.8717975</v>
      </c>
      <c r="K509" s="36">
        <v>65583447.818202481</v>
      </c>
      <c r="L509" s="33">
        <v>-13882345.993643627</v>
      </c>
      <c r="M509" s="33">
        <v>51701101.824558854</v>
      </c>
    </row>
    <row r="510" spans="1:13">
      <c r="A510" s="124">
        <v>439</v>
      </c>
      <c r="B510" s="73"/>
      <c r="C510" s="152"/>
      <c r="D510" s="73"/>
      <c r="E510" s="73"/>
      <c r="F510" s="152" t="s">
        <v>787</v>
      </c>
      <c r="G510" s="73" t="s">
        <v>192</v>
      </c>
      <c r="H510" s="129"/>
      <c r="I510" s="33">
        <v>10201354.289999999</v>
      </c>
      <c r="J510" s="33">
        <v>8470330.4809374847</v>
      </c>
      <c r="K510" s="36">
        <v>1731023.8090625135</v>
      </c>
      <c r="L510" s="33">
        <v>0</v>
      </c>
      <c r="M510" s="33">
        <v>1731023.8090625135</v>
      </c>
    </row>
    <row r="511" spans="1:13">
      <c r="A511" s="124">
        <v>440</v>
      </c>
      <c r="B511" s="73"/>
      <c r="C511" s="152"/>
      <c r="D511" s="73"/>
      <c r="E511" s="73"/>
      <c r="F511" s="73"/>
      <c r="G511" s="73"/>
      <c r="H511" s="129" t="s">
        <v>373</v>
      </c>
      <c r="I511" s="37">
        <v>396700940.98000002</v>
      </c>
      <c r="J511" s="37">
        <v>329386469.35273498</v>
      </c>
      <c r="K511" s="37">
        <v>67314471.627264991</v>
      </c>
      <c r="L511" s="37">
        <v>-13882345.993643627</v>
      </c>
      <c r="M511" s="37">
        <v>53432125.633621365</v>
      </c>
    </row>
    <row r="512" spans="1:13">
      <c r="A512" s="124">
        <v>441</v>
      </c>
      <c r="B512" s="73"/>
      <c r="C512" s="152"/>
      <c r="D512" s="73"/>
      <c r="E512" s="73"/>
      <c r="F512" s="73"/>
      <c r="G512" s="73"/>
      <c r="H512" s="129"/>
      <c r="I512" s="33"/>
      <c r="J512" s="33"/>
      <c r="K512" s="33"/>
      <c r="L512" s="33"/>
      <c r="M512" s="33"/>
    </row>
    <row r="513" spans="1:13">
      <c r="A513" s="124">
        <v>442</v>
      </c>
      <c r="B513" s="73"/>
      <c r="C513" s="152">
        <v>548</v>
      </c>
      <c r="D513" s="73" t="s">
        <v>409</v>
      </c>
      <c r="E513" s="73"/>
      <c r="F513" s="73"/>
      <c r="G513" s="73"/>
      <c r="H513" s="129"/>
      <c r="I513" s="33"/>
      <c r="J513" s="33"/>
      <c r="K513" s="33"/>
      <c r="L513" s="33"/>
      <c r="M513" s="33"/>
    </row>
    <row r="514" spans="1:13">
      <c r="A514" s="124">
        <v>443</v>
      </c>
      <c r="B514" s="73"/>
      <c r="C514" s="152"/>
      <c r="D514" s="73"/>
      <c r="E514" s="73"/>
      <c r="F514" s="152" t="s">
        <v>787</v>
      </c>
      <c r="G514" s="73" t="s">
        <v>193</v>
      </c>
      <c r="H514" s="129"/>
      <c r="I514" s="33">
        <v>17147851.210000001</v>
      </c>
      <c r="J514" s="33">
        <v>14508535.989989629</v>
      </c>
      <c r="K514" s="36">
        <v>2639315.2200103719</v>
      </c>
      <c r="L514" s="33">
        <v>-10253.268140545115</v>
      </c>
      <c r="M514" s="33">
        <v>2629061.9518698268</v>
      </c>
    </row>
    <row r="515" spans="1:13">
      <c r="A515" s="124">
        <v>444</v>
      </c>
      <c r="B515" s="73"/>
      <c r="C515" s="152"/>
      <c r="D515" s="73"/>
      <c r="E515" s="73"/>
      <c r="F515" s="152" t="s">
        <v>787</v>
      </c>
      <c r="G515" s="73" t="s">
        <v>193</v>
      </c>
      <c r="H515" s="129"/>
      <c r="I515" s="33">
        <v>624671.88</v>
      </c>
      <c r="J515" s="33">
        <v>528525.37276677729</v>
      </c>
      <c r="K515" s="36">
        <v>96146.507233222743</v>
      </c>
      <c r="L515" s="33">
        <v>0</v>
      </c>
      <c r="M515" s="33">
        <v>96146.507233222743</v>
      </c>
    </row>
    <row r="516" spans="1:13">
      <c r="A516" s="124">
        <v>445</v>
      </c>
      <c r="B516" s="73"/>
      <c r="C516" s="152"/>
      <c r="D516" s="73"/>
      <c r="E516" s="73"/>
      <c r="F516" s="73"/>
      <c r="G516" s="73"/>
      <c r="H516" s="129" t="s">
        <v>373</v>
      </c>
      <c r="I516" s="37">
        <v>17772523.09</v>
      </c>
      <c r="J516" s="37">
        <v>15037061.362756407</v>
      </c>
      <c r="K516" s="37">
        <v>2735461.7272435948</v>
      </c>
      <c r="L516" s="37">
        <v>-10253.268140545115</v>
      </c>
      <c r="M516" s="37">
        <v>2725208.4591030497</v>
      </c>
    </row>
    <row r="517" spans="1:13">
      <c r="A517" s="124">
        <v>446</v>
      </c>
      <c r="B517" s="73"/>
      <c r="C517" s="152"/>
      <c r="D517" s="73"/>
      <c r="E517" s="73"/>
      <c r="F517" s="73"/>
      <c r="G517" s="73"/>
      <c r="H517" s="129"/>
      <c r="I517" s="33"/>
      <c r="J517" s="33"/>
      <c r="K517" s="33"/>
      <c r="L517" s="33"/>
      <c r="M517" s="33"/>
    </row>
    <row r="518" spans="1:13">
      <c r="A518" s="124">
        <v>447</v>
      </c>
      <c r="B518" s="73"/>
      <c r="C518" s="152">
        <v>549</v>
      </c>
      <c r="D518" s="73" t="s">
        <v>410</v>
      </c>
      <c r="E518" s="73"/>
      <c r="F518" s="73"/>
      <c r="G518" s="73"/>
      <c r="H518" s="129"/>
      <c r="I518" s="33"/>
      <c r="J518" s="33"/>
      <c r="K518" s="33"/>
      <c r="L518" s="33"/>
      <c r="M518" s="33"/>
    </row>
    <row r="519" spans="1:13">
      <c r="A519" s="124">
        <v>448</v>
      </c>
      <c r="B519" s="73"/>
      <c r="C519" s="152"/>
      <c r="D519" s="73"/>
      <c r="E519" s="73"/>
      <c r="F519" s="152" t="s">
        <v>787</v>
      </c>
      <c r="G519" s="73" t="s">
        <v>359</v>
      </c>
      <c r="H519" s="129"/>
      <c r="I519" s="33">
        <v>55070.35</v>
      </c>
      <c r="J519" s="33">
        <v>55070.35</v>
      </c>
      <c r="K519" s="36">
        <v>0</v>
      </c>
      <c r="L519" s="33">
        <v>0</v>
      </c>
      <c r="M519" s="33">
        <v>0</v>
      </c>
    </row>
    <row r="520" spans="1:13">
      <c r="A520" s="124">
        <v>449</v>
      </c>
      <c r="B520" s="73"/>
      <c r="C520" s="152"/>
      <c r="D520" s="73"/>
      <c r="E520" s="73"/>
      <c r="F520" s="152" t="s">
        <v>787</v>
      </c>
      <c r="G520" s="73" t="s">
        <v>193</v>
      </c>
      <c r="H520" s="129"/>
      <c r="I520" s="33">
        <v>4409833.01</v>
      </c>
      <c r="J520" s="33">
        <v>3731092.6104909498</v>
      </c>
      <c r="K520" s="36">
        <v>678740.39950905007</v>
      </c>
      <c r="L520" s="33">
        <v>264998.4097920825</v>
      </c>
      <c r="M520" s="33">
        <v>943738.80930113257</v>
      </c>
    </row>
    <row r="521" spans="1:13">
      <c r="A521" s="124">
        <v>450</v>
      </c>
      <c r="B521" s="73"/>
      <c r="C521" s="152"/>
      <c r="D521" s="73"/>
      <c r="E521" s="73"/>
      <c r="F521" s="152" t="s">
        <v>787</v>
      </c>
      <c r="G521" s="73" t="s">
        <v>193</v>
      </c>
      <c r="H521" s="129"/>
      <c r="I521" s="33">
        <v>4619946.34</v>
      </c>
      <c r="J521" s="33">
        <v>3908866.3019552091</v>
      </c>
      <c r="K521" s="36">
        <v>711080.03804479074</v>
      </c>
      <c r="L521" s="33">
        <v>-95080.837065449217</v>
      </c>
      <c r="M521" s="33">
        <v>615999.20097934152</v>
      </c>
    </row>
    <row r="522" spans="1:13">
      <c r="A522" s="124">
        <v>451</v>
      </c>
      <c r="B522" s="73"/>
      <c r="C522" s="152"/>
      <c r="D522" s="73"/>
      <c r="E522" s="73"/>
      <c r="F522" s="73"/>
      <c r="G522" s="73"/>
      <c r="H522" s="129" t="s">
        <v>373</v>
      </c>
      <c r="I522" s="37">
        <v>9084849.6999999993</v>
      </c>
      <c r="J522" s="37">
        <v>7695029.2624461595</v>
      </c>
      <c r="K522" s="37">
        <v>1389820.4375538407</v>
      </c>
      <c r="L522" s="37">
        <v>169917.57272663328</v>
      </c>
      <c r="M522" s="37">
        <v>1559738.0102804741</v>
      </c>
    </row>
    <row r="523" spans="1:13">
      <c r="A523" s="124">
        <v>452</v>
      </c>
      <c r="B523" s="73"/>
      <c r="C523" s="152"/>
      <c r="D523" s="73"/>
      <c r="E523" s="73"/>
      <c r="F523" s="73"/>
      <c r="G523" s="73"/>
      <c r="H523" s="129"/>
      <c r="I523" s="33"/>
      <c r="J523" s="33"/>
      <c r="K523" s="33"/>
      <c r="L523" s="33"/>
      <c r="M523" s="33"/>
    </row>
    <row r="524" spans="1:13">
      <c r="A524" s="124">
        <v>453</v>
      </c>
      <c r="B524" s="73"/>
      <c r="C524" s="152"/>
      <c r="D524" s="73"/>
      <c r="E524" s="73"/>
      <c r="F524" s="73"/>
      <c r="G524" s="73"/>
      <c r="H524" s="129"/>
      <c r="I524" s="41"/>
      <c r="J524" s="33"/>
      <c r="K524" s="33"/>
      <c r="L524" s="33"/>
      <c r="M524" s="33"/>
    </row>
    <row r="525" spans="1:13">
      <c r="A525" s="124">
        <v>454</v>
      </c>
      <c r="B525" s="73"/>
      <c r="C525" s="152"/>
      <c r="D525" s="73"/>
      <c r="E525" s="126"/>
      <c r="F525" s="73"/>
      <c r="G525" s="73"/>
      <c r="H525" s="129"/>
      <c r="I525" s="41"/>
      <c r="J525" s="41"/>
      <c r="K525" s="41"/>
      <c r="L525" s="41"/>
      <c r="M525" s="41"/>
    </row>
    <row r="526" spans="1:13">
      <c r="A526" s="124">
        <v>455</v>
      </c>
      <c r="B526" s="73"/>
      <c r="C526" s="155"/>
      <c r="D526" s="156"/>
      <c r="E526" s="157"/>
      <c r="F526" s="73"/>
      <c r="G526" s="156"/>
      <c r="H526" s="158"/>
      <c r="I526" s="42"/>
      <c r="J526" s="42"/>
      <c r="K526" s="42"/>
      <c r="L526" s="42"/>
      <c r="M526" s="42"/>
    </row>
    <row r="527" spans="1:13">
      <c r="A527" s="124">
        <v>456</v>
      </c>
      <c r="B527" s="73"/>
      <c r="C527" s="152">
        <v>550</v>
      </c>
      <c r="D527" s="73" t="s">
        <v>384</v>
      </c>
      <c r="E527" s="73"/>
      <c r="F527" s="73"/>
      <c r="G527" s="73"/>
      <c r="H527" s="129"/>
      <c r="I527" s="33"/>
      <c r="J527" s="33"/>
      <c r="K527" s="33"/>
      <c r="L527" s="33"/>
      <c r="M527" s="33"/>
    </row>
    <row r="528" spans="1:13">
      <c r="A528" s="124">
        <v>457</v>
      </c>
      <c r="B528" s="73"/>
      <c r="C528" s="152"/>
      <c r="D528" s="73"/>
      <c r="E528" s="73"/>
      <c r="F528" s="152" t="s">
        <v>787</v>
      </c>
      <c r="G528" s="73" t="s">
        <v>359</v>
      </c>
      <c r="H528" s="129"/>
      <c r="I528" s="33">
        <v>469382.64</v>
      </c>
      <c r="J528" s="33">
        <v>469382.64</v>
      </c>
      <c r="K528" s="36">
        <v>0</v>
      </c>
      <c r="L528" s="33">
        <v>0</v>
      </c>
      <c r="M528" s="33">
        <v>0</v>
      </c>
    </row>
    <row r="529" spans="1:13">
      <c r="A529" s="124">
        <v>458</v>
      </c>
      <c r="B529" s="73"/>
      <c r="C529" s="152"/>
      <c r="D529" s="73"/>
      <c r="E529" s="73"/>
      <c r="F529" s="152" t="s">
        <v>787</v>
      </c>
      <c r="G529" s="73" t="s">
        <v>193</v>
      </c>
      <c r="H529" s="129"/>
      <c r="I529" s="33">
        <v>4743.58</v>
      </c>
      <c r="J529" s="33">
        <v>4013.4708604924381</v>
      </c>
      <c r="K529" s="36">
        <v>730.10913950756162</v>
      </c>
      <c r="L529" s="33">
        <v>0</v>
      </c>
      <c r="M529" s="33">
        <v>730.10913950756162</v>
      </c>
    </row>
    <row r="530" spans="1:13">
      <c r="A530" s="124">
        <v>459</v>
      </c>
      <c r="B530" s="73"/>
      <c r="C530" s="152"/>
      <c r="D530" s="73"/>
      <c r="E530" s="73"/>
      <c r="F530" s="152" t="s">
        <v>787</v>
      </c>
      <c r="G530" s="73" t="s">
        <v>193</v>
      </c>
      <c r="H530" s="129"/>
      <c r="I530" s="33">
        <v>3712913.54</v>
      </c>
      <c r="J530" s="33">
        <v>3141439.6511322306</v>
      </c>
      <c r="K530" s="36">
        <v>571473.88886776951</v>
      </c>
      <c r="L530" s="33">
        <v>0</v>
      </c>
      <c r="M530" s="33">
        <v>571473.88886776951</v>
      </c>
    </row>
    <row r="531" spans="1:13">
      <c r="A531" s="124">
        <v>460</v>
      </c>
      <c r="B531" s="73"/>
      <c r="C531" s="152"/>
      <c r="D531" s="73"/>
      <c r="E531" s="73"/>
      <c r="F531" s="73"/>
      <c r="G531" s="73"/>
      <c r="H531" s="129" t="s">
        <v>373</v>
      </c>
      <c r="I531" s="37">
        <v>4187039.7600000002</v>
      </c>
      <c r="J531" s="37">
        <v>3614835.7619927232</v>
      </c>
      <c r="K531" s="37">
        <v>572203.99800727703</v>
      </c>
      <c r="L531" s="37">
        <v>0</v>
      </c>
      <c r="M531" s="37">
        <v>572203.99800727703</v>
      </c>
    </row>
    <row r="532" spans="1:13">
      <c r="A532" s="124">
        <v>461</v>
      </c>
      <c r="B532" s="73"/>
      <c r="C532" s="155"/>
      <c r="D532" s="156"/>
      <c r="E532" s="157"/>
      <c r="F532" s="73"/>
      <c r="G532" s="156"/>
      <c r="H532" s="158"/>
      <c r="I532" s="42"/>
      <c r="J532" s="42"/>
      <c r="K532" s="42"/>
      <c r="L532" s="42"/>
      <c r="M532" s="42"/>
    </row>
    <row r="533" spans="1:13">
      <c r="A533" s="124">
        <v>462</v>
      </c>
      <c r="B533" s="73"/>
      <c r="C533" s="152">
        <v>551</v>
      </c>
      <c r="D533" s="73" t="s">
        <v>385</v>
      </c>
      <c r="E533" s="73"/>
      <c r="F533" s="73"/>
      <c r="G533" s="73"/>
      <c r="H533" s="129"/>
      <c r="I533" s="33"/>
      <c r="J533" s="33"/>
      <c r="K533" s="33"/>
      <c r="L533" s="33"/>
      <c r="M533" s="33"/>
    </row>
    <row r="534" spans="1:13">
      <c r="A534" s="124">
        <v>463</v>
      </c>
      <c r="B534" s="73"/>
      <c r="C534" s="152"/>
      <c r="D534" s="73"/>
      <c r="E534" s="73"/>
      <c r="F534" s="152" t="s">
        <v>787</v>
      </c>
      <c r="G534" s="73" t="s">
        <v>193</v>
      </c>
      <c r="H534" s="129"/>
      <c r="I534" s="33">
        <v>0</v>
      </c>
      <c r="J534" s="33">
        <v>0</v>
      </c>
      <c r="K534" s="36">
        <v>0</v>
      </c>
      <c r="L534" s="33">
        <v>0</v>
      </c>
      <c r="M534" s="33">
        <v>0</v>
      </c>
    </row>
    <row r="535" spans="1:13">
      <c r="A535" s="124">
        <v>464</v>
      </c>
      <c r="B535" s="73"/>
      <c r="C535" s="152"/>
      <c r="D535" s="73"/>
      <c r="E535" s="73"/>
      <c r="F535" s="73"/>
      <c r="G535" s="73"/>
      <c r="H535" s="129" t="s">
        <v>373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</row>
    <row r="536" spans="1:13">
      <c r="A536" s="124">
        <v>465</v>
      </c>
      <c r="B536" s="73"/>
      <c r="C536" s="152"/>
      <c r="D536" s="73"/>
      <c r="E536" s="73"/>
      <c r="F536" s="73"/>
      <c r="G536" s="73"/>
      <c r="H536" s="129"/>
      <c r="I536" s="33"/>
      <c r="J536" s="33"/>
      <c r="K536" s="33"/>
      <c r="L536" s="33"/>
      <c r="M536" s="33"/>
    </row>
    <row r="537" spans="1:13">
      <c r="A537" s="124">
        <v>466</v>
      </c>
      <c r="B537" s="73"/>
      <c r="C537" s="152">
        <v>552</v>
      </c>
      <c r="D537" s="73" t="s">
        <v>386</v>
      </c>
      <c r="E537" s="73"/>
      <c r="F537" s="73"/>
      <c r="G537" s="73"/>
      <c r="H537" s="129"/>
      <c r="I537" s="33"/>
      <c r="J537" s="33"/>
      <c r="K537" s="33"/>
      <c r="L537" s="33"/>
      <c r="M537" s="33"/>
    </row>
    <row r="538" spans="1:13">
      <c r="A538" s="124">
        <v>467</v>
      </c>
      <c r="B538" s="73"/>
      <c r="C538" s="152"/>
      <c r="D538" s="73"/>
      <c r="E538" s="73"/>
      <c r="F538" s="152" t="s">
        <v>787</v>
      </c>
      <c r="G538" s="73" t="s">
        <v>193</v>
      </c>
      <c r="H538" s="129"/>
      <c r="I538" s="33">
        <v>2132979.62</v>
      </c>
      <c r="J538" s="33">
        <v>1804681.6014263984</v>
      </c>
      <c r="K538" s="36">
        <v>328298.01857360173</v>
      </c>
      <c r="L538" s="33">
        <v>0</v>
      </c>
      <c r="M538" s="33">
        <v>328298.01857360173</v>
      </c>
    </row>
    <row r="539" spans="1:13">
      <c r="A539" s="124">
        <v>468</v>
      </c>
      <c r="B539" s="73"/>
      <c r="C539" s="152"/>
      <c r="D539" s="73"/>
      <c r="E539" s="73"/>
      <c r="F539" s="152" t="s">
        <v>787</v>
      </c>
      <c r="G539" s="73" t="s">
        <v>193</v>
      </c>
      <c r="H539" s="129"/>
      <c r="I539" s="33">
        <v>146321.17000000001</v>
      </c>
      <c r="J539" s="33">
        <v>123800.11553893061</v>
      </c>
      <c r="K539" s="36">
        <v>22521.054461069412</v>
      </c>
      <c r="L539" s="33">
        <v>0</v>
      </c>
      <c r="M539" s="33">
        <v>22521.054461069412</v>
      </c>
    </row>
    <row r="540" spans="1:13">
      <c r="A540" s="124">
        <v>469</v>
      </c>
      <c r="B540" s="73"/>
      <c r="C540" s="152"/>
      <c r="D540" s="73"/>
      <c r="E540" s="73"/>
      <c r="F540" s="73"/>
      <c r="G540" s="73"/>
      <c r="H540" s="129" t="s">
        <v>373</v>
      </c>
      <c r="I540" s="37">
        <v>2279300.79</v>
      </c>
      <c r="J540" s="37">
        <v>1928481.7169653289</v>
      </c>
      <c r="K540" s="37">
        <v>350819.07303467114</v>
      </c>
      <c r="L540" s="37">
        <v>0</v>
      </c>
      <c r="M540" s="37">
        <v>350819.07303467114</v>
      </c>
    </row>
    <row r="541" spans="1:13">
      <c r="A541" s="124">
        <v>470</v>
      </c>
      <c r="B541" s="73"/>
      <c r="C541" s="152"/>
      <c r="D541" s="73"/>
      <c r="E541" s="73"/>
      <c r="F541" s="73"/>
      <c r="G541" s="73"/>
      <c r="H541" s="129"/>
      <c r="I541" s="33"/>
      <c r="J541" s="33"/>
      <c r="K541" s="33"/>
      <c r="L541" s="33"/>
      <c r="M541" s="33"/>
    </row>
    <row r="542" spans="1:13">
      <c r="A542" s="124">
        <v>471</v>
      </c>
      <c r="B542" s="73"/>
      <c r="C542" s="152">
        <v>553</v>
      </c>
      <c r="D542" s="73" t="s">
        <v>411</v>
      </c>
      <c r="E542" s="73"/>
      <c r="F542" s="73"/>
      <c r="G542" s="73"/>
      <c r="H542" s="129"/>
      <c r="I542" s="33"/>
      <c r="J542" s="33"/>
      <c r="K542" s="33"/>
      <c r="L542" s="33"/>
      <c r="M542" s="33"/>
    </row>
    <row r="543" spans="1:13">
      <c r="A543" s="124">
        <v>472</v>
      </c>
      <c r="B543" s="73"/>
      <c r="C543" s="152"/>
      <c r="D543" s="73"/>
      <c r="E543" s="73"/>
      <c r="F543" s="152" t="s">
        <v>787</v>
      </c>
      <c r="G543" s="73" t="s">
        <v>193</v>
      </c>
      <c r="H543" s="129"/>
      <c r="I543" s="33">
        <v>3724175.87</v>
      </c>
      <c r="J543" s="33">
        <v>3150968.5371795301</v>
      </c>
      <c r="K543" s="36">
        <v>573207.33282046998</v>
      </c>
      <c r="L543" s="33">
        <v>473337.16201689688</v>
      </c>
      <c r="M543" s="33">
        <v>1046544.4948373669</v>
      </c>
    </row>
    <row r="544" spans="1:13">
      <c r="A544" s="124">
        <v>473</v>
      </c>
      <c r="B544" s="73"/>
      <c r="C544" s="152"/>
      <c r="D544" s="73"/>
      <c r="E544" s="73"/>
      <c r="F544" s="152" t="s">
        <v>787</v>
      </c>
      <c r="G544" s="73" t="s">
        <v>193</v>
      </c>
      <c r="H544" s="129"/>
      <c r="I544" s="33">
        <v>13069779.08</v>
      </c>
      <c r="J544" s="33">
        <v>11058141.212049481</v>
      </c>
      <c r="K544" s="36">
        <v>2011637.8679505205</v>
      </c>
      <c r="L544" s="33">
        <v>0</v>
      </c>
      <c r="M544" s="33">
        <v>2011637.8679505205</v>
      </c>
    </row>
    <row r="545" spans="1:13">
      <c r="A545" s="124">
        <v>474</v>
      </c>
      <c r="B545" s="73"/>
      <c r="C545" s="152"/>
      <c r="D545" s="73"/>
      <c r="E545" s="73"/>
      <c r="F545" s="152" t="s">
        <v>787</v>
      </c>
      <c r="G545" s="73" t="s">
        <v>193</v>
      </c>
      <c r="H545" s="129"/>
      <c r="I545" s="33">
        <v>631216.19999999995</v>
      </c>
      <c r="J545" s="33">
        <v>534062.42234151566</v>
      </c>
      <c r="K545" s="36">
        <v>97153.77765848428</v>
      </c>
      <c r="L545" s="33">
        <v>0</v>
      </c>
      <c r="M545" s="33">
        <v>97153.77765848428</v>
      </c>
    </row>
    <row r="546" spans="1:13">
      <c r="A546" s="124">
        <v>475</v>
      </c>
      <c r="B546" s="73"/>
      <c r="C546" s="152"/>
      <c r="D546" s="73"/>
      <c r="E546" s="73"/>
      <c r="F546" s="73"/>
      <c r="G546" s="73"/>
      <c r="H546" s="129" t="s">
        <v>373</v>
      </c>
      <c r="I546" s="37">
        <v>17425171.149999999</v>
      </c>
      <c r="J546" s="37">
        <v>14743172.171570526</v>
      </c>
      <c r="K546" s="37">
        <v>2681998.9784294749</v>
      </c>
      <c r="L546" s="37">
        <v>473337.16201689688</v>
      </c>
      <c r="M546" s="37">
        <v>3155336.1404463719</v>
      </c>
    </row>
    <row r="547" spans="1:13">
      <c r="A547" s="124">
        <v>476</v>
      </c>
      <c r="B547" s="73"/>
      <c r="C547" s="152"/>
      <c r="D547" s="73"/>
      <c r="E547" s="73"/>
      <c r="F547" s="73"/>
      <c r="G547" s="73"/>
      <c r="H547" s="129"/>
      <c r="I547" s="33"/>
      <c r="J547" s="33"/>
      <c r="K547" s="33"/>
      <c r="L547" s="33"/>
      <c r="M547" s="33"/>
    </row>
    <row r="548" spans="1:13">
      <c r="A548" s="124">
        <v>477</v>
      </c>
      <c r="B548" s="73"/>
      <c r="C548" s="152">
        <v>554</v>
      </c>
      <c r="D548" s="73" t="s">
        <v>412</v>
      </c>
      <c r="E548" s="73"/>
      <c r="F548" s="73"/>
      <c r="G548" s="73"/>
      <c r="H548" s="129"/>
      <c r="I548" s="33"/>
      <c r="J548" s="33"/>
      <c r="K548" s="33"/>
      <c r="L548" s="33"/>
      <c r="M548" s="33"/>
    </row>
    <row r="549" spans="1:13">
      <c r="A549" s="124">
        <v>478</v>
      </c>
      <c r="B549" s="73"/>
      <c r="C549" s="152"/>
      <c r="D549" s="73"/>
      <c r="E549" s="73"/>
      <c r="F549" s="152" t="s">
        <v>787</v>
      </c>
      <c r="G549" s="73" t="s">
        <v>193</v>
      </c>
      <c r="H549" s="129"/>
      <c r="I549" s="33">
        <v>115090.72</v>
      </c>
      <c r="J549" s="33">
        <v>97376.506991153161</v>
      </c>
      <c r="K549" s="36">
        <v>17714.213008846844</v>
      </c>
      <c r="L549" s="33">
        <v>0</v>
      </c>
      <c r="M549" s="33">
        <v>17714.213008846844</v>
      </c>
    </row>
    <row r="550" spans="1:13">
      <c r="A550" s="124">
        <v>479</v>
      </c>
      <c r="B550" s="73"/>
      <c r="C550" s="152"/>
      <c r="D550" s="73"/>
      <c r="E550" s="73"/>
      <c r="F550" s="152" t="s">
        <v>787</v>
      </c>
      <c r="G550" s="73" t="s">
        <v>193</v>
      </c>
      <c r="H550" s="129"/>
      <c r="I550" s="33">
        <v>2744687.11</v>
      </c>
      <c r="J550" s="33">
        <v>2322238.0010781316</v>
      </c>
      <c r="K550" s="36">
        <v>422449.10892186826</v>
      </c>
      <c r="L550" s="33">
        <v>0</v>
      </c>
      <c r="M550" s="33">
        <v>422449.10892186826</v>
      </c>
    </row>
    <row r="551" spans="1:13">
      <c r="A551" s="124">
        <v>480</v>
      </c>
      <c r="B551" s="73"/>
      <c r="C551" s="152"/>
      <c r="D551" s="73"/>
      <c r="E551" s="73"/>
      <c r="F551" s="152" t="s">
        <v>787</v>
      </c>
      <c r="G551" s="73" t="s">
        <v>193</v>
      </c>
      <c r="H551" s="129"/>
      <c r="I551" s="33">
        <v>126863.45</v>
      </c>
      <c r="J551" s="33">
        <v>107337.23471229312</v>
      </c>
      <c r="K551" s="36">
        <v>19526.215287706873</v>
      </c>
      <c r="L551" s="33">
        <v>0</v>
      </c>
      <c r="M551" s="33">
        <v>19526.215287706873</v>
      </c>
    </row>
    <row r="552" spans="1:13">
      <c r="A552" s="124">
        <v>481</v>
      </c>
      <c r="B552" s="73"/>
      <c r="C552" s="152"/>
      <c r="D552" s="73"/>
      <c r="E552" s="73"/>
      <c r="F552" s="73"/>
      <c r="G552" s="73"/>
      <c r="H552" s="129" t="s">
        <v>373</v>
      </c>
      <c r="I552" s="37">
        <v>2986641.2800000003</v>
      </c>
      <c r="J552" s="37">
        <v>2526951.7427815776</v>
      </c>
      <c r="K552" s="37">
        <v>459689.53721842199</v>
      </c>
      <c r="L552" s="37">
        <v>0</v>
      </c>
      <c r="M552" s="37">
        <v>459689.53721842199</v>
      </c>
    </row>
    <row r="553" spans="1:13">
      <c r="A553" s="124">
        <v>482</v>
      </c>
      <c r="B553" s="73"/>
      <c r="C553" s="152"/>
      <c r="D553" s="73"/>
      <c r="E553" s="73"/>
      <c r="F553" s="73"/>
      <c r="G553" s="73"/>
      <c r="H553" s="129"/>
      <c r="I553" s="33"/>
      <c r="J553" s="33"/>
      <c r="K553" s="33"/>
      <c r="L553" s="33"/>
      <c r="M553" s="33"/>
    </row>
    <row r="554" spans="1:13" ht="13.5" thickBot="1">
      <c r="A554" s="124">
        <v>483</v>
      </c>
      <c r="B554" s="73"/>
      <c r="C554" s="153" t="s">
        <v>413</v>
      </c>
      <c r="D554" s="73"/>
      <c r="E554" s="73"/>
      <c r="F554" s="73"/>
      <c r="G554" s="73"/>
      <c r="H554" s="154" t="s">
        <v>373</v>
      </c>
      <c r="I554" s="40">
        <v>450790234.19999999</v>
      </c>
      <c r="J554" s="40">
        <v>375231318.62782741</v>
      </c>
      <c r="K554" s="40">
        <v>75558915.572172701</v>
      </c>
      <c r="L554" s="40">
        <v>-13249344.527040642</v>
      </c>
      <c r="M554" s="40">
        <v>62309571.045132071</v>
      </c>
    </row>
    <row r="555" spans="1:13" ht="13.5" thickTop="1">
      <c r="A555" s="124">
        <v>484</v>
      </c>
      <c r="B555" s="73"/>
      <c r="C555" s="152"/>
      <c r="D555" s="73"/>
      <c r="E555" s="73"/>
      <c r="F555" s="73"/>
      <c r="G555" s="73"/>
      <c r="H555" s="129"/>
      <c r="I555" s="33"/>
      <c r="J555" s="33"/>
      <c r="K555" s="33"/>
      <c r="L555" s="33"/>
      <c r="M555" s="33"/>
    </row>
    <row r="556" spans="1:13">
      <c r="A556" s="124">
        <v>485</v>
      </c>
      <c r="B556" s="73"/>
      <c r="C556" s="152"/>
      <c r="D556" s="73"/>
      <c r="E556" s="73"/>
      <c r="F556" s="73"/>
      <c r="G556" s="73"/>
      <c r="H556" s="129"/>
      <c r="I556" s="33"/>
      <c r="J556" s="33"/>
      <c r="K556" s="33"/>
      <c r="L556" s="33"/>
      <c r="M556" s="33"/>
    </row>
    <row r="557" spans="1:13">
      <c r="A557" s="124">
        <v>486</v>
      </c>
      <c r="B557" s="73"/>
      <c r="C557" s="152">
        <v>555</v>
      </c>
      <c r="D557" s="73" t="s">
        <v>414</v>
      </c>
      <c r="E557" s="73"/>
      <c r="F557" s="73"/>
      <c r="G557" s="73"/>
      <c r="H557" s="129"/>
      <c r="I557" s="33"/>
      <c r="J557" s="33"/>
      <c r="K557" s="33"/>
      <c r="L557" s="33"/>
      <c r="M557" s="33"/>
    </row>
    <row r="558" spans="1:13">
      <c r="A558" s="124">
        <v>487</v>
      </c>
      <c r="B558" s="73"/>
      <c r="C558" s="152"/>
      <c r="D558" s="73"/>
      <c r="E558" s="73"/>
      <c r="F558" s="152" t="s">
        <v>2429</v>
      </c>
      <c r="G558" s="73" t="s">
        <v>359</v>
      </c>
      <c r="H558" s="129"/>
      <c r="I558" s="33">
        <v>98664</v>
      </c>
      <c r="J558" s="33">
        <v>98664</v>
      </c>
      <c r="K558" s="36">
        <v>0</v>
      </c>
      <c r="L558" s="33">
        <v>0</v>
      </c>
      <c r="M558" s="33">
        <v>0</v>
      </c>
    </row>
    <row r="559" spans="1:13">
      <c r="A559" s="124">
        <v>488</v>
      </c>
      <c r="B559" s="73"/>
      <c r="C559" s="152"/>
      <c r="D559" s="73"/>
      <c r="E559" s="73"/>
      <c r="F559" s="152"/>
      <c r="G559" s="73"/>
      <c r="H559" s="129"/>
      <c r="I559" s="37">
        <v>98664</v>
      </c>
      <c r="J559" s="37">
        <v>98664</v>
      </c>
      <c r="K559" s="43">
        <v>0</v>
      </c>
      <c r="L559" s="37">
        <v>0</v>
      </c>
      <c r="M559" s="37">
        <v>0</v>
      </c>
    </row>
    <row r="560" spans="1:13">
      <c r="A560" s="124">
        <v>489</v>
      </c>
      <c r="B560" s="73"/>
      <c r="C560" s="152"/>
      <c r="D560" s="73"/>
      <c r="E560" s="73"/>
      <c r="F560" s="152"/>
      <c r="G560" s="73"/>
      <c r="H560" s="129"/>
      <c r="I560" s="33"/>
      <c r="J560" s="33"/>
      <c r="K560" s="36"/>
      <c r="L560" s="33"/>
      <c r="M560" s="33"/>
    </row>
    <row r="561" spans="1:13">
      <c r="A561" s="124">
        <v>490</v>
      </c>
      <c r="B561" s="73"/>
      <c r="C561" s="152" t="s">
        <v>415</v>
      </c>
      <c r="D561" s="73" t="s">
        <v>416</v>
      </c>
      <c r="E561" s="73"/>
      <c r="F561" s="152"/>
      <c r="G561" s="73"/>
      <c r="H561" s="129"/>
      <c r="I561" s="33"/>
      <c r="J561" s="33"/>
      <c r="K561" s="36"/>
      <c r="L561" s="33"/>
      <c r="M561" s="33"/>
    </row>
    <row r="562" spans="1:13">
      <c r="A562" s="124">
        <v>491</v>
      </c>
      <c r="B562" s="73"/>
      <c r="C562" s="152"/>
      <c r="D562" s="73"/>
      <c r="E562" s="73"/>
      <c r="F562" s="152" t="s">
        <v>787</v>
      </c>
      <c r="G562" s="73" t="s">
        <v>193</v>
      </c>
      <c r="H562" s="129"/>
      <c r="I562" s="33">
        <v>639222825.32000005</v>
      </c>
      <c r="J562" s="33">
        <v>540836706.19731688</v>
      </c>
      <c r="K562" s="36">
        <v>98386119.122683197</v>
      </c>
      <c r="L562" s="33">
        <v>7012420.260514006</v>
      </c>
      <c r="M562" s="33">
        <v>105398539.3831972</v>
      </c>
    </row>
    <row r="563" spans="1:13">
      <c r="A563" s="124">
        <v>492</v>
      </c>
      <c r="B563" s="73"/>
      <c r="C563" s="152"/>
      <c r="D563" s="73"/>
      <c r="E563" s="73"/>
      <c r="F563" s="152" t="s">
        <v>787</v>
      </c>
      <c r="G563" s="73" t="s">
        <v>192</v>
      </c>
      <c r="H563" s="129"/>
      <c r="I563" s="33">
        <v>-36363700.07</v>
      </c>
      <c r="J563" s="33">
        <v>-30193300.648769997</v>
      </c>
      <c r="K563" s="36">
        <v>-6170399.4212300014</v>
      </c>
      <c r="L563" s="33">
        <v>11251780.720509693</v>
      </c>
      <c r="M563" s="33">
        <v>5081381.2992796907</v>
      </c>
    </row>
    <row r="564" spans="1:13">
      <c r="A564" s="124">
        <v>493</v>
      </c>
      <c r="B564" s="73"/>
      <c r="C564" s="152"/>
      <c r="D564" s="73" t="s">
        <v>417</v>
      </c>
      <c r="E564" s="73"/>
      <c r="F564" s="152" t="s">
        <v>787</v>
      </c>
      <c r="G564" s="73" t="s">
        <v>438</v>
      </c>
      <c r="H564" s="129"/>
      <c r="I564" s="33">
        <v>0</v>
      </c>
      <c r="J564" s="33">
        <v>0</v>
      </c>
      <c r="K564" s="36">
        <v>0</v>
      </c>
      <c r="L564" s="33">
        <v>0</v>
      </c>
      <c r="M564" s="33">
        <v>0</v>
      </c>
    </row>
    <row r="565" spans="1:13">
      <c r="A565" s="124">
        <v>494</v>
      </c>
      <c r="B565" s="73"/>
      <c r="C565" s="152"/>
      <c r="D565" s="73"/>
      <c r="E565" s="73"/>
      <c r="F565" s="73"/>
      <c r="G565" s="73" t="s">
        <v>252</v>
      </c>
      <c r="H565" s="129"/>
      <c r="I565" s="33">
        <v>0</v>
      </c>
      <c r="J565" s="33">
        <v>0</v>
      </c>
      <c r="K565" s="36">
        <v>0</v>
      </c>
      <c r="L565" s="33">
        <v>0</v>
      </c>
      <c r="M565" s="33">
        <v>0</v>
      </c>
    </row>
    <row r="566" spans="1:13">
      <c r="A566" s="124">
        <v>495</v>
      </c>
      <c r="B566" s="73"/>
      <c r="C566" s="152"/>
      <c r="D566" s="73"/>
      <c r="E566" s="73"/>
      <c r="F566" s="73" t="s">
        <v>223</v>
      </c>
      <c r="G566" s="73"/>
      <c r="H566" s="129"/>
      <c r="I566" s="37">
        <v>602859125.25</v>
      </c>
      <c r="J566" s="37">
        <v>510643405.54854691</v>
      </c>
      <c r="K566" s="43">
        <v>92215719.701453194</v>
      </c>
      <c r="L566" s="37">
        <v>18264200.981023699</v>
      </c>
      <c r="M566" s="37">
        <v>110479920.68247689</v>
      </c>
    </row>
    <row r="567" spans="1:13">
      <c r="A567" s="124">
        <v>496</v>
      </c>
      <c r="B567" s="73"/>
      <c r="C567" s="152"/>
      <c r="D567" s="73"/>
      <c r="E567" s="73"/>
      <c r="F567" s="73"/>
      <c r="G567" s="73"/>
      <c r="H567" s="129"/>
      <c r="I567" s="33"/>
      <c r="J567" s="33"/>
      <c r="K567" s="33"/>
      <c r="L567" s="33"/>
      <c r="M567" s="33"/>
    </row>
    <row r="568" spans="1:13">
      <c r="A568" s="124">
        <v>497</v>
      </c>
      <c r="B568" s="73"/>
      <c r="C568" s="152"/>
      <c r="D568" s="73" t="s">
        <v>418</v>
      </c>
      <c r="E568" s="73"/>
      <c r="F568" s="73"/>
      <c r="G568" s="73"/>
      <c r="H568" s="129" t="s">
        <v>373</v>
      </c>
      <c r="I568" s="37">
        <v>602957789.25</v>
      </c>
      <c r="J568" s="37">
        <v>510742069.54854691</v>
      </c>
      <c r="K568" s="37">
        <v>92215719.701453194</v>
      </c>
      <c r="L568" s="37">
        <v>18264200.981023699</v>
      </c>
      <c r="M568" s="37">
        <v>110479920.68247689</v>
      </c>
    </row>
    <row r="569" spans="1:13">
      <c r="A569" s="124">
        <v>498</v>
      </c>
      <c r="B569" s="73"/>
      <c r="C569" s="152"/>
      <c r="D569" s="73"/>
      <c r="E569" s="73"/>
      <c r="F569" s="73"/>
      <c r="G569" s="73"/>
      <c r="H569" s="129"/>
      <c r="I569" s="33"/>
      <c r="J569" s="33"/>
      <c r="K569" s="33"/>
      <c r="L569" s="33"/>
      <c r="M569" s="33"/>
    </row>
    <row r="570" spans="1:13">
      <c r="A570" s="124">
        <v>499</v>
      </c>
      <c r="B570" s="73"/>
      <c r="C570" s="152">
        <v>556</v>
      </c>
      <c r="D570" s="73" t="s">
        <v>419</v>
      </c>
      <c r="E570" s="73"/>
      <c r="F570" s="73"/>
      <c r="G570" s="73"/>
      <c r="H570" s="129"/>
      <c r="I570" s="33"/>
      <c r="J570" s="33"/>
      <c r="K570" s="33"/>
      <c r="L570" s="33"/>
      <c r="M570" s="33"/>
    </row>
    <row r="571" spans="1:13">
      <c r="A571" s="124">
        <v>500</v>
      </c>
      <c r="B571" s="73"/>
      <c r="C571" s="152"/>
      <c r="D571" s="73"/>
      <c r="E571" s="73"/>
      <c r="F571" s="152" t="s">
        <v>787</v>
      </c>
      <c r="G571" s="73" t="s">
        <v>193</v>
      </c>
      <c r="H571" s="129"/>
      <c r="I571" s="33">
        <v>1262602.78</v>
      </c>
      <c r="J571" s="33">
        <v>1068269.0006085583</v>
      </c>
      <c r="K571" s="36">
        <v>194333.77939144173</v>
      </c>
      <c r="L571" s="33">
        <v>0</v>
      </c>
      <c r="M571" s="33">
        <v>194333.77939144173</v>
      </c>
    </row>
    <row r="572" spans="1:13">
      <c r="A572" s="124">
        <v>501</v>
      </c>
      <c r="B572" s="73"/>
      <c r="C572" s="152"/>
      <c r="D572" s="73"/>
      <c r="E572" s="73"/>
      <c r="F572" s="73"/>
      <c r="G572" s="73"/>
      <c r="H572" s="129"/>
      <c r="I572" s="33"/>
      <c r="J572" s="33"/>
      <c r="K572" s="33"/>
      <c r="L572" s="33"/>
      <c r="M572" s="33"/>
    </row>
    <row r="573" spans="1:13">
      <c r="A573" s="124">
        <v>502</v>
      </c>
      <c r="B573" s="73"/>
      <c r="C573" s="152"/>
      <c r="D573" s="73"/>
      <c r="E573" s="73"/>
      <c r="F573" s="73"/>
      <c r="G573" s="73"/>
      <c r="H573" s="129" t="s">
        <v>373</v>
      </c>
      <c r="I573" s="37">
        <v>1262602.78</v>
      </c>
      <c r="J573" s="37">
        <v>1068269.0006085583</v>
      </c>
      <c r="K573" s="37">
        <v>194333.77939144173</v>
      </c>
      <c r="L573" s="37">
        <v>0</v>
      </c>
      <c r="M573" s="37">
        <v>194333.77939144173</v>
      </c>
    </row>
    <row r="574" spans="1:13">
      <c r="A574" s="124">
        <v>503</v>
      </c>
      <c r="B574" s="73"/>
      <c r="C574" s="152"/>
      <c r="D574" s="73"/>
      <c r="E574" s="73"/>
      <c r="F574" s="73"/>
      <c r="G574" s="73"/>
      <c r="H574" s="129"/>
      <c r="I574" s="41"/>
      <c r="J574" s="33"/>
      <c r="K574" s="33"/>
      <c r="L574" s="33"/>
      <c r="M574" s="33"/>
    </row>
    <row r="575" spans="1:13">
      <c r="A575" s="124">
        <v>504</v>
      </c>
      <c r="B575" s="73"/>
      <c r="C575" s="152"/>
      <c r="D575" s="73"/>
      <c r="E575" s="126"/>
      <c r="F575" s="73"/>
      <c r="G575" s="73"/>
      <c r="H575" s="129"/>
      <c r="I575" s="47"/>
      <c r="J575" s="33"/>
      <c r="K575" s="33"/>
      <c r="L575" s="33"/>
      <c r="M575" s="33"/>
    </row>
    <row r="576" spans="1:13">
      <c r="A576" s="124">
        <v>505</v>
      </c>
      <c r="B576" s="73"/>
      <c r="C576" s="155"/>
      <c r="D576" s="156"/>
      <c r="E576" s="157"/>
      <c r="F576" s="73"/>
      <c r="G576" s="156"/>
      <c r="H576" s="158"/>
      <c r="I576" s="42"/>
      <c r="J576" s="33"/>
      <c r="K576" s="33"/>
      <c r="L576" s="33"/>
      <c r="M576" s="33"/>
    </row>
    <row r="577" spans="1:13">
      <c r="A577" s="124">
        <v>506</v>
      </c>
      <c r="B577" s="73"/>
      <c r="C577" s="152">
        <v>557</v>
      </c>
      <c r="D577" s="73" t="s">
        <v>420</v>
      </c>
      <c r="E577" s="73"/>
      <c r="F577" s="73"/>
      <c r="G577" s="73"/>
      <c r="H577" s="129"/>
      <c r="I577" s="33"/>
      <c r="J577" s="33"/>
      <c r="K577" s="33"/>
      <c r="L577" s="33"/>
      <c r="M577" s="33"/>
    </row>
    <row r="578" spans="1:13">
      <c r="A578" s="124">
        <v>507</v>
      </c>
      <c r="B578" s="73"/>
      <c r="C578" s="152"/>
      <c r="D578" s="73"/>
      <c r="E578" s="73"/>
      <c r="F578" s="152" t="s">
        <v>787</v>
      </c>
      <c r="G578" s="73" t="s">
        <v>359</v>
      </c>
      <c r="H578" s="129"/>
      <c r="I578" s="33">
        <v>1616299.3600000101</v>
      </c>
      <c r="J578" s="33">
        <v>1616299.3600000101</v>
      </c>
      <c r="K578" s="36">
        <v>0</v>
      </c>
      <c r="L578" s="33">
        <v>0</v>
      </c>
      <c r="M578" s="33">
        <v>0</v>
      </c>
    </row>
    <row r="579" spans="1:13">
      <c r="A579" s="124">
        <v>508</v>
      </c>
      <c r="B579" s="73"/>
      <c r="C579" s="152"/>
      <c r="D579" s="73"/>
      <c r="E579" s="73"/>
      <c r="F579" s="152" t="s">
        <v>787</v>
      </c>
      <c r="G579" s="73" t="s">
        <v>193</v>
      </c>
      <c r="H579" s="129"/>
      <c r="I579" s="33">
        <v>51407765.659999989</v>
      </c>
      <c r="J579" s="33">
        <v>43495328.313095547</v>
      </c>
      <c r="K579" s="36">
        <v>7912437.3469044408</v>
      </c>
      <c r="L579" s="33">
        <v>-585324.51175228599</v>
      </c>
      <c r="M579" s="33">
        <v>7327112.8351521548</v>
      </c>
    </row>
    <row r="580" spans="1:13">
      <c r="A580" s="124">
        <v>509</v>
      </c>
      <c r="B580" s="73"/>
      <c r="C580" s="152"/>
      <c r="D580" s="73"/>
      <c r="E580" s="73"/>
      <c r="F580" s="152" t="s">
        <v>787</v>
      </c>
      <c r="G580" s="73" t="s">
        <v>187</v>
      </c>
      <c r="H580" s="129"/>
      <c r="I580" s="33">
        <v>1122425.04</v>
      </c>
      <c r="J580" s="33">
        <v>949003.70693958516</v>
      </c>
      <c r="K580" s="36">
        <v>173421.33306041488</v>
      </c>
      <c r="L580" s="33">
        <v>0</v>
      </c>
      <c r="M580" s="33">
        <v>173421.33306041488</v>
      </c>
    </row>
    <row r="581" spans="1:13">
      <c r="A581" s="124">
        <v>510</v>
      </c>
      <c r="B581" s="73"/>
      <c r="C581" s="152"/>
      <c r="D581" s="73"/>
      <c r="E581" s="73"/>
      <c r="F581" s="152" t="s">
        <v>787</v>
      </c>
      <c r="G581" s="73" t="s">
        <v>192</v>
      </c>
      <c r="H581" s="129"/>
      <c r="I581" s="33">
        <v>8908.56</v>
      </c>
      <c r="J581" s="33">
        <v>7396.9048779365985</v>
      </c>
      <c r="K581" s="36">
        <v>1511.6551220634005</v>
      </c>
      <c r="L581" s="33">
        <v>0</v>
      </c>
      <c r="M581" s="33">
        <v>1511.6551220634005</v>
      </c>
    </row>
    <row r="582" spans="1:13">
      <c r="A582" s="124">
        <v>511</v>
      </c>
      <c r="B582" s="73"/>
      <c r="C582" s="152"/>
      <c r="D582" s="73"/>
      <c r="E582" s="73"/>
      <c r="F582" s="152" t="s">
        <v>787</v>
      </c>
      <c r="G582" s="73" t="s">
        <v>193</v>
      </c>
      <c r="H582" s="129"/>
      <c r="I582" s="33">
        <v>0</v>
      </c>
      <c r="J582" s="33">
        <v>0</v>
      </c>
      <c r="K582" s="36">
        <v>0</v>
      </c>
      <c r="L582" s="33">
        <v>0</v>
      </c>
      <c r="M582" s="33">
        <v>0</v>
      </c>
    </row>
    <row r="583" spans="1:13">
      <c r="A583" s="124">
        <v>512</v>
      </c>
      <c r="B583" s="73"/>
      <c r="C583" s="152"/>
      <c r="D583" s="73"/>
      <c r="E583" s="73"/>
      <c r="F583" s="152" t="s">
        <v>787</v>
      </c>
      <c r="G583" s="73" t="s">
        <v>189</v>
      </c>
      <c r="H583" s="129"/>
      <c r="I583" s="33">
        <v>0</v>
      </c>
      <c r="J583" s="33">
        <v>0</v>
      </c>
      <c r="K583" s="36">
        <v>0</v>
      </c>
      <c r="L583" s="33">
        <v>0</v>
      </c>
      <c r="M583" s="33">
        <v>0</v>
      </c>
    </row>
    <row r="584" spans="1:13">
      <c r="A584" s="124">
        <v>513</v>
      </c>
      <c r="B584" s="73"/>
      <c r="C584" s="152"/>
      <c r="D584" s="73"/>
      <c r="E584" s="73"/>
      <c r="F584" s="73"/>
      <c r="G584" s="73"/>
      <c r="H584" s="129"/>
      <c r="I584" s="33"/>
      <c r="J584" s="33"/>
      <c r="K584" s="33"/>
      <c r="L584" s="33"/>
      <c r="M584" s="33"/>
    </row>
    <row r="585" spans="1:13">
      <c r="A585" s="124">
        <v>514</v>
      </c>
      <c r="B585" s="73"/>
      <c r="C585" s="152"/>
      <c r="D585" s="73"/>
      <c r="E585" s="73"/>
      <c r="F585" s="73"/>
      <c r="G585" s="73"/>
      <c r="H585" s="129" t="s">
        <v>373</v>
      </c>
      <c r="I585" s="37">
        <v>54155398.619999997</v>
      </c>
      <c r="J585" s="37">
        <v>46068028.284913078</v>
      </c>
      <c r="K585" s="37">
        <v>8087370.3350869184</v>
      </c>
      <c r="L585" s="37">
        <v>-585324.51175228599</v>
      </c>
      <c r="M585" s="37">
        <v>7502045.8233346324</v>
      </c>
    </row>
    <row r="586" spans="1:13">
      <c r="A586" s="124">
        <v>515</v>
      </c>
      <c r="B586" s="73"/>
      <c r="C586" s="152"/>
      <c r="D586" s="73"/>
      <c r="E586" s="73"/>
      <c r="F586" s="73"/>
      <c r="G586" s="73"/>
      <c r="H586" s="129"/>
      <c r="I586" s="33"/>
      <c r="J586" s="33"/>
      <c r="K586" s="33"/>
      <c r="L586" s="33"/>
      <c r="M586" s="33"/>
    </row>
    <row r="587" spans="1:13">
      <c r="A587" s="124">
        <v>516</v>
      </c>
      <c r="B587" s="73"/>
      <c r="C587" s="73" t="s">
        <v>421</v>
      </c>
      <c r="D587" s="73"/>
      <c r="E587" s="73"/>
      <c r="F587" s="73"/>
      <c r="G587" s="73"/>
      <c r="H587" s="129"/>
      <c r="I587" s="33"/>
      <c r="J587" s="33"/>
      <c r="K587" s="33"/>
      <c r="L587" s="33"/>
      <c r="M587" s="33"/>
    </row>
    <row r="588" spans="1:13">
      <c r="A588" s="124">
        <v>517</v>
      </c>
      <c r="B588" s="73"/>
      <c r="C588" s="162" t="s">
        <v>422</v>
      </c>
      <c r="D588" s="73"/>
      <c r="E588" s="73"/>
      <c r="F588" s="152" t="s">
        <v>787</v>
      </c>
      <c r="G588" s="73" t="s">
        <v>252</v>
      </c>
      <c r="H588" s="129"/>
      <c r="I588" s="33">
        <v>0</v>
      </c>
      <c r="J588" s="33">
        <v>0</v>
      </c>
      <c r="K588" s="36">
        <v>0</v>
      </c>
      <c r="L588" s="33">
        <v>0</v>
      </c>
      <c r="M588" s="33">
        <v>0</v>
      </c>
    </row>
    <row r="589" spans="1:13">
      <c r="A589" s="124">
        <v>518</v>
      </c>
      <c r="B589" s="73"/>
      <c r="C589" s="162" t="s">
        <v>422</v>
      </c>
      <c r="D589" s="73"/>
      <c r="E589" s="73"/>
      <c r="F589" s="152" t="s">
        <v>787</v>
      </c>
      <c r="G589" s="73" t="s">
        <v>193</v>
      </c>
      <c r="H589" s="129"/>
      <c r="I589" s="33">
        <v>0</v>
      </c>
      <c r="J589" s="33">
        <v>0</v>
      </c>
      <c r="K589" s="36">
        <v>0</v>
      </c>
      <c r="L589" s="33">
        <v>0</v>
      </c>
      <c r="M589" s="33">
        <v>0</v>
      </c>
    </row>
    <row r="590" spans="1:13">
      <c r="A590" s="124">
        <v>519</v>
      </c>
      <c r="B590" s="73"/>
      <c r="C590" s="162" t="s">
        <v>423</v>
      </c>
      <c r="D590" s="73"/>
      <c r="E590" s="73"/>
      <c r="F590" s="152" t="s">
        <v>787</v>
      </c>
      <c r="G590" s="73" t="s">
        <v>435</v>
      </c>
      <c r="H590" s="129"/>
      <c r="I590" s="33">
        <v>0</v>
      </c>
      <c r="J590" s="33">
        <v>0</v>
      </c>
      <c r="K590" s="36">
        <v>0</v>
      </c>
      <c r="L590" s="33">
        <v>0</v>
      </c>
      <c r="M590" s="33">
        <v>0</v>
      </c>
    </row>
    <row r="591" spans="1:13">
      <c r="A591" s="124">
        <v>520</v>
      </c>
      <c r="B591" s="73"/>
      <c r="C591" s="162" t="s">
        <v>423</v>
      </c>
      <c r="D591" s="73"/>
      <c r="E591" s="73"/>
      <c r="F591" s="152" t="s">
        <v>787</v>
      </c>
      <c r="G591" s="73" t="s">
        <v>193</v>
      </c>
      <c r="H591" s="129"/>
      <c r="I591" s="33">
        <v>0</v>
      </c>
      <c r="J591" s="33">
        <v>0</v>
      </c>
      <c r="K591" s="36">
        <v>0</v>
      </c>
      <c r="L591" s="33">
        <v>0</v>
      </c>
      <c r="M591" s="33">
        <v>0</v>
      </c>
    </row>
    <row r="592" spans="1:13">
      <c r="A592" s="124">
        <v>521</v>
      </c>
      <c r="B592" s="73"/>
      <c r="C592" s="162" t="s">
        <v>424</v>
      </c>
      <c r="D592" s="73"/>
      <c r="E592" s="73"/>
      <c r="F592" s="152" t="s">
        <v>787</v>
      </c>
      <c r="G592" s="73" t="s">
        <v>359</v>
      </c>
      <c r="H592" s="129"/>
      <c r="I592" s="33">
        <v>0</v>
      </c>
      <c r="J592" s="33">
        <v>0</v>
      </c>
      <c r="K592" s="36">
        <v>0</v>
      </c>
      <c r="L592" s="33">
        <v>0</v>
      </c>
      <c r="M592" s="33">
        <v>0</v>
      </c>
    </row>
    <row r="593" spans="1:13">
      <c r="A593" s="124">
        <v>522</v>
      </c>
      <c r="B593" s="73"/>
      <c r="C593" s="162" t="s">
        <v>424</v>
      </c>
      <c r="D593" s="73"/>
      <c r="E593" s="73"/>
      <c r="F593" s="152" t="s">
        <v>787</v>
      </c>
      <c r="G593" s="73" t="s">
        <v>193</v>
      </c>
      <c r="H593" s="129"/>
      <c r="I593" s="33">
        <v>0</v>
      </c>
      <c r="J593" s="33">
        <v>0</v>
      </c>
      <c r="K593" s="36">
        <v>0</v>
      </c>
      <c r="L593" s="33">
        <v>0</v>
      </c>
      <c r="M593" s="33">
        <v>0</v>
      </c>
    </row>
    <row r="594" spans="1:13">
      <c r="A594" s="124">
        <v>523</v>
      </c>
      <c r="B594" s="73"/>
      <c r="C594" s="152"/>
      <c r="D594" s="73"/>
      <c r="E594" s="73"/>
      <c r="F594" s="73"/>
      <c r="G594" s="73"/>
      <c r="H594" s="129"/>
      <c r="I594" s="33"/>
      <c r="J594" s="33"/>
      <c r="K594" s="33"/>
      <c r="L594" s="33"/>
      <c r="M594" s="33"/>
    </row>
    <row r="595" spans="1:13">
      <c r="A595" s="124">
        <v>524</v>
      </c>
      <c r="B595" s="73"/>
      <c r="C595" s="152"/>
      <c r="D595" s="73"/>
      <c r="E595" s="73"/>
      <c r="F595" s="73"/>
      <c r="G595" s="73"/>
      <c r="H595" s="129"/>
      <c r="I595" s="37">
        <v>0</v>
      </c>
      <c r="J595" s="37">
        <v>0</v>
      </c>
      <c r="K595" s="37">
        <v>0</v>
      </c>
      <c r="L595" s="37">
        <v>0</v>
      </c>
      <c r="M595" s="37">
        <v>0</v>
      </c>
    </row>
    <row r="596" spans="1:13">
      <c r="A596" s="124">
        <v>525</v>
      </c>
      <c r="B596" s="73"/>
      <c r="C596" s="152"/>
      <c r="D596" s="73"/>
      <c r="E596" s="73"/>
      <c r="F596" s="73"/>
      <c r="G596" s="73"/>
      <c r="H596" s="129"/>
      <c r="I596" s="38"/>
      <c r="J596" s="38"/>
      <c r="K596" s="38"/>
      <c r="L596" s="38"/>
      <c r="M596" s="38"/>
    </row>
    <row r="597" spans="1:13">
      <c r="A597" s="124">
        <v>526</v>
      </c>
      <c r="B597" s="73"/>
      <c r="C597" s="152" t="s">
        <v>425</v>
      </c>
      <c r="D597" s="73"/>
      <c r="E597" s="73"/>
      <c r="F597" s="73"/>
      <c r="G597" s="73"/>
      <c r="H597" s="129"/>
      <c r="I597" s="38"/>
      <c r="J597" s="38"/>
      <c r="K597" s="38"/>
      <c r="L597" s="38"/>
      <c r="M597" s="38"/>
    </row>
    <row r="598" spans="1:13">
      <c r="A598" s="124">
        <v>527</v>
      </c>
      <c r="B598" s="73"/>
      <c r="C598" s="162" t="s">
        <v>422</v>
      </c>
      <c r="D598" s="73"/>
      <c r="E598" s="73"/>
      <c r="F598" s="152" t="s">
        <v>787</v>
      </c>
      <c r="G598" s="73" t="s">
        <v>252</v>
      </c>
      <c r="H598" s="129"/>
      <c r="I598" s="33">
        <v>-25819112.74502318</v>
      </c>
      <c r="J598" s="33">
        <v>-18975952.936048262</v>
      </c>
      <c r="K598" s="36">
        <v>-6843159.808974917</v>
      </c>
      <c r="L598" s="33">
        <v>0</v>
      </c>
      <c r="M598" s="33">
        <v>-6843159.808974917</v>
      </c>
    </row>
    <row r="599" spans="1:13">
      <c r="A599" s="124">
        <v>528</v>
      </c>
      <c r="B599" s="73"/>
      <c r="C599" s="162" t="s">
        <v>422</v>
      </c>
      <c r="D599" s="73"/>
      <c r="E599" s="73"/>
      <c r="F599" s="152" t="s">
        <v>787</v>
      </c>
      <c r="G599" s="73" t="s">
        <v>193</v>
      </c>
      <c r="H599" s="129"/>
      <c r="I599" s="33">
        <v>25819112.74502318</v>
      </c>
      <c r="J599" s="33">
        <v>21845158.434330076</v>
      </c>
      <c r="K599" s="36">
        <v>3973954.3106931029</v>
      </c>
      <c r="L599" s="33">
        <v>0</v>
      </c>
      <c r="M599" s="33">
        <v>3973954.3106931029</v>
      </c>
    </row>
    <row r="600" spans="1:13">
      <c r="A600" s="124">
        <v>529</v>
      </c>
      <c r="B600" s="73"/>
      <c r="C600" s="162" t="s">
        <v>423</v>
      </c>
      <c r="D600" s="73"/>
      <c r="E600" s="73"/>
      <c r="F600" s="152" t="s">
        <v>787</v>
      </c>
      <c r="G600" s="73" t="s">
        <v>435</v>
      </c>
      <c r="H600" s="129"/>
      <c r="I600" s="33">
        <v>-15129381.808940832</v>
      </c>
      <c r="J600" s="33">
        <v>-13423598.036017645</v>
      </c>
      <c r="K600" s="36">
        <v>-1705783.7729231864</v>
      </c>
      <c r="L600" s="33">
        <v>0</v>
      </c>
      <c r="M600" s="33">
        <v>-1705783.7729231864</v>
      </c>
    </row>
    <row r="601" spans="1:13">
      <c r="A601" s="124">
        <v>530</v>
      </c>
      <c r="B601" s="73"/>
      <c r="C601" s="162" t="s">
        <v>423</v>
      </c>
      <c r="D601" s="73"/>
      <c r="E601" s="73"/>
      <c r="F601" s="152" t="s">
        <v>787</v>
      </c>
      <c r="G601" s="73" t="s">
        <v>193</v>
      </c>
      <c r="H601" s="129"/>
      <c r="I601" s="33">
        <v>15129381.808940832</v>
      </c>
      <c r="J601" s="33">
        <v>12800739.742441026</v>
      </c>
      <c r="K601" s="36">
        <v>2328642.0664998051</v>
      </c>
      <c r="L601" s="33">
        <v>0</v>
      </c>
      <c r="M601" s="33">
        <v>2328642.0664998051</v>
      </c>
    </row>
    <row r="602" spans="1:13">
      <c r="A602" s="124">
        <v>531</v>
      </c>
      <c r="B602" s="73"/>
      <c r="C602" s="162" t="s">
        <v>426</v>
      </c>
      <c r="D602" s="73"/>
      <c r="E602" s="73"/>
      <c r="F602" s="152" t="s">
        <v>787</v>
      </c>
      <c r="G602" s="73" t="s">
        <v>193</v>
      </c>
      <c r="H602" s="129"/>
      <c r="I602" s="33">
        <v>0</v>
      </c>
      <c r="J602" s="33">
        <v>0</v>
      </c>
      <c r="K602" s="36">
        <v>0</v>
      </c>
      <c r="L602" s="33">
        <v>0</v>
      </c>
      <c r="M602" s="33">
        <v>0</v>
      </c>
    </row>
    <row r="603" spans="1:13">
      <c r="A603" s="124">
        <v>532</v>
      </c>
      <c r="B603" s="73"/>
      <c r="C603" s="152"/>
      <c r="D603" s="73"/>
      <c r="E603" s="73"/>
      <c r="F603" s="73"/>
      <c r="G603" s="73"/>
      <c r="H603" s="129"/>
      <c r="I603" s="37">
        <v>0</v>
      </c>
      <c r="J603" s="37">
        <v>2246347.2047051955</v>
      </c>
      <c r="K603" s="37">
        <v>-2246347.2047051955</v>
      </c>
      <c r="L603" s="37">
        <v>0</v>
      </c>
      <c r="M603" s="37">
        <v>-2246347.2047051955</v>
      </c>
    </row>
    <row r="604" spans="1:13">
      <c r="A604" s="124">
        <v>533</v>
      </c>
      <c r="B604" s="73"/>
      <c r="C604" s="152"/>
      <c r="D604" s="73"/>
      <c r="E604" s="73"/>
      <c r="F604" s="73"/>
      <c r="G604" s="73"/>
      <c r="H604" s="129"/>
      <c r="I604" s="33"/>
      <c r="J604" s="33"/>
      <c r="K604" s="33"/>
      <c r="L604" s="33"/>
      <c r="M604" s="33"/>
    </row>
    <row r="605" spans="1:13" ht="13.5" thickBot="1">
      <c r="A605" s="124">
        <v>534</v>
      </c>
      <c r="B605" s="73"/>
      <c r="C605" s="153" t="s">
        <v>427</v>
      </c>
      <c r="D605" s="73"/>
      <c r="E605" s="73"/>
      <c r="F605" s="73"/>
      <c r="G605" s="73"/>
      <c r="H605" s="154" t="s">
        <v>373</v>
      </c>
      <c r="I605" s="40">
        <v>658375790.64999986</v>
      </c>
      <c r="J605" s="40">
        <v>560124714.03877378</v>
      </c>
      <c r="K605" s="40">
        <v>98251076.611226335</v>
      </c>
      <c r="L605" s="40">
        <v>17678876.469271414</v>
      </c>
      <c r="M605" s="40">
        <v>115929953.08049774</v>
      </c>
    </row>
    <row r="606" spans="1:13" ht="13.5" thickTop="1">
      <c r="A606" s="124">
        <v>535</v>
      </c>
      <c r="B606" s="73"/>
      <c r="C606" s="152"/>
      <c r="D606" s="73"/>
      <c r="E606" s="73"/>
      <c r="F606" s="73"/>
      <c r="G606" s="73"/>
      <c r="H606" s="129"/>
      <c r="I606" s="33"/>
      <c r="J606" s="33"/>
      <c r="K606" s="33"/>
      <c r="L606" s="33"/>
      <c r="M606" s="33"/>
    </row>
    <row r="607" spans="1:13" ht="13.5" thickBot="1">
      <c r="A607" s="124">
        <v>536</v>
      </c>
      <c r="B607" s="73"/>
      <c r="C607" s="153" t="s">
        <v>428</v>
      </c>
      <c r="D607" s="73"/>
      <c r="E607" s="73"/>
      <c r="F607" s="73"/>
      <c r="G607" s="73"/>
      <c r="H607" s="154" t="s">
        <v>373</v>
      </c>
      <c r="I607" s="40">
        <v>2307161527.0299997</v>
      </c>
      <c r="J607" s="40">
        <v>1935808950.7471647</v>
      </c>
      <c r="K607" s="40">
        <v>371352576.28283525</v>
      </c>
      <c r="L607" s="40">
        <v>5689476.6486258889</v>
      </c>
      <c r="M607" s="40">
        <v>377042052.93146122</v>
      </c>
    </row>
    <row r="608" spans="1:13" ht="13.5" thickTop="1">
      <c r="A608" s="124">
        <v>537</v>
      </c>
      <c r="B608" s="73"/>
      <c r="C608" s="152"/>
      <c r="D608" s="73"/>
      <c r="E608" s="73"/>
      <c r="F608" s="73"/>
      <c r="G608" s="73"/>
      <c r="H608" s="129"/>
      <c r="I608" s="33"/>
      <c r="J608" s="33"/>
      <c r="K608" s="33"/>
      <c r="L608" s="33"/>
      <c r="M608" s="33" t="s">
        <v>223</v>
      </c>
    </row>
    <row r="609" spans="1:13">
      <c r="A609" s="124">
        <v>538</v>
      </c>
      <c r="B609" s="73"/>
      <c r="C609" s="152"/>
      <c r="D609" s="73"/>
      <c r="E609" s="73"/>
      <c r="F609" s="73"/>
      <c r="G609" s="73"/>
      <c r="H609" s="129"/>
      <c r="I609" s="41"/>
      <c r="J609" s="33"/>
      <c r="K609" s="33"/>
      <c r="L609" s="33"/>
      <c r="M609" s="33"/>
    </row>
    <row r="610" spans="1:13">
      <c r="A610" s="124">
        <v>539</v>
      </c>
      <c r="B610" s="73"/>
      <c r="C610" s="152" t="s">
        <v>429</v>
      </c>
      <c r="D610" s="73"/>
      <c r="E610" s="73"/>
      <c r="F610" s="73"/>
      <c r="G610" s="73"/>
      <c r="H610" s="129"/>
      <c r="I610" s="33"/>
      <c r="J610" s="33"/>
      <c r="K610" s="33"/>
      <c r="L610" s="33"/>
      <c r="M610" s="33"/>
    </row>
    <row r="611" spans="1:13">
      <c r="A611" s="124">
        <v>540</v>
      </c>
      <c r="B611" s="73"/>
      <c r="C611" s="152"/>
      <c r="D611" s="73"/>
      <c r="E611" s="152" t="s">
        <v>359</v>
      </c>
      <c r="F611" s="73"/>
      <c r="G611" s="73"/>
      <c r="H611" s="129"/>
      <c r="I611" s="33">
        <v>1986284.1000000101</v>
      </c>
      <c r="J611" s="33">
        <v>2170077.1100000101</v>
      </c>
      <c r="K611" s="36">
        <v>-183793.01</v>
      </c>
      <c r="L611" s="33">
        <v>183793.01</v>
      </c>
      <c r="M611" s="33">
        <v>0</v>
      </c>
    </row>
    <row r="612" spans="1:13">
      <c r="A612" s="124">
        <v>541</v>
      </c>
      <c r="B612" s="73"/>
      <c r="C612" s="152"/>
      <c r="D612" s="73"/>
      <c r="E612" s="73" t="s">
        <v>193</v>
      </c>
      <c r="F612" s="73"/>
      <c r="G612" s="73"/>
      <c r="H612" s="129"/>
      <c r="I612" s="33">
        <v>1141453971.1839643</v>
      </c>
      <c r="J612" s="33">
        <v>965766836.84900784</v>
      </c>
      <c r="K612" s="36">
        <v>175687134.33495647</v>
      </c>
      <c r="L612" s="33">
        <v>7804942.4201133251</v>
      </c>
      <c r="M612" s="33">
        <v>183492076.75506979</v>
      </c>
    </row>
    <row r="613" spans="1:13">
      <c r="A613" s="124">
        <v>542</v>
      </c>
      <c r="B613" s="73"/>
      <c r="C613" s="152"/>
      <c r="D613" s="73"/>
      <c r="E613" s="73" t="s">
        <v>192</v>
      </c>
      <c r="F613" s="73"/>
      <c r="G613" s="73"/>
      <c r="H613" s="129"/>
      <c r="I613" s="33">
        <v>1203547341.26</v>
      </c>
      <c r="J613" s="33">
        <v>999322584.05328345</v>
      </c>
      <c r="K613" s="36">
        <v>204224757.20671654</v>
      </c>
      <c r="L613" s="33">
        <v>-2299258.7814874053</v>
      </c>
      <c r="M613" s="33">
        <v>201925498.42522913</v>
      </c>
    </row>
    <row r="614" spans="1:13">
      <c r="A614" s="124">
        <v>543</v>
      </c>
      <c r="B614" s="73"/>
      <c r="C614" s="152"/>
      <c r="D614" s="73"/>
      <c r="E614" s="73" t="s">
        <v>430</v>
      </c>
      <c r="F614" s="73"/>
      <c r="G614" s="73"/>
      <c r="H614" s="129"/>
      <c r="I614" s="33">
        <v>0</v>
      </c>
      <c r="J614" s="33">
        <v>0</v>
      </c>
      <c r="K614" s="36">
        <v>0</v>
      </c>
      <c r="L614" s="33">
        <v>0</v>
      </c>
      <c r="M614" s="33">
        <v>0</v>
      </c>
    </row>
    <row r="615" spans="1:13">
      <c r="A615" s="124">
        <v>544</v>
      </c>
      <c r="B615" s="73"/>
      <c r="C615" s="152"/>
      <c r="D615" s="73"/>
      <c r="E615" s="73" t="s">
        <v>189</v>
      </c>
      <c r="F615" s="73"/>
      <c r="G615" s="73"/>
      <c r="H615" s="129"/>
      <c r="I615" s="33">
        <v>0</v>
      </c>
      <c r="J615" s="33">
        <v>0</v>
      </c>
      <c r="K615" s="36">
        <v>0</v>
      </c>
      <c r="L615" s="33">
        <v>0</v>
      </c>
      <c r="M615" s="33">
        <v>0</v>
      </c>
    </row>
    <row r="616" spans="1:13">
      <c r="A616" s="124">
        <v>545</v>
      </c>
      <c r="B616" s="73"/>
      <c r="C616" s="152"/>
      <c r="D616" s="73"/>
      <c r="E616" s="73" t="s">
        <v>187</v>
      </c>
      <c r="F616" s="73"/>
      <c r="G616" s="73"/>
      <c r="H616" s="129"/>
      <c r="I616" s="33">
        <v>1122425.04</v>
      </c>
      <c r="J616" s="33">
        <v>949003.70693958516</v>
      </c>
      <c r="K616" s="36">
        <v>173421.33306041488</v>
      </c>
      <c r="L616" s="33">
        <v>0</v>
      </c>
      <c r="M616" s="33">
        <v>173421.33306041488</v>
      </c>
    </row>
    <row r="617" spans="1:13">
      <c r="A617" s="124">
        <v>546</v>
      </c>
      <c r="B617" s="73"/>
      <c r="C617" s="152"/>
      <c r="D617" s="73"/>
      <c r="E617" s="73" t="s">
        <v>252</v>
      </c>
      <c r="F617" s="73"/>
      <c r="G617" s="73"/>
      <c r="H617" s="129"/>
      <c r="I617" s="33">
        <v>-25819112.74502318</v>
      </c>
      <c r="J617" s="33">
        <v>-18975952.936048262</v>
      </c>
      <c r="K617" s="36">
        <v>-6843159.808974917</v>
      </c>
      <c r="L617" s="33">
        <v>0</v>
      </c>
      <c r="M617" s="33">
        <v>-6843159.808974917</v>
      </c>
    </row>
    <row r="618" spans="1:13">
      <c r="A618" s="124">
        <v>547</v>
      </c>
      <c r="B618" s="73"/>
      <c r="C618" s="152"/>
      <c r="D618" s="73"/>
      <c r="E618" s="73" t="s">
        <v>431</v>
      </c>
      <c r="F618" s="73"/>
      <c r="G618" s="73"/>
      <c r="H618" s="129"/>
      <c r="I618" s="33">
        <v>0</v>
      </c>
      <c r="J618" s="33">
        <v>0</v>
      </c>
      <c r="K618" s="36">
        <v>0</v>
      </c>
      <c r="L618" s="33">
        <v>0</v>
      </c>
      <c r="M618" s="33">
        <v>0</v>
      </c>
    </row>
    <row r="619" spans="1:13">
      <c r="A619" s="124">
        <v>548</v>
      </c>
      <c r="B619" s="73"/>
      <c r="C619" s="152"/>
      <c r="D619" s="73"/>
      <c r="E619" s="73" t="s">
        <v>432</v>
      </c>
      <c r="F619" s="73"/>
      <c r="G619" s="73"/>
      <c r="H619" s="129"/>
      <c r="I619" s="33">
        <v>0</v>
      </c>
      <c r="J619" s="33">
        <v>0</v>
      </c>
      <c r="K619" s="36">
        <v>0</v>
      </c>
      <c r="L619" s="33">
        <v>0</v>
      </c>
      <c r="M619" s="33">
        <v>0</v>
      </c>
    </row>
    <row r="620" spans="1:13">
      <c r="A620" s="124">
        <v>549</v>
      </c>
      <c r="B620" s="73"/>
      <c r="C620" s="152"/>
      <c r="D620" s="73"/>
      <c r="E620" s="73" t="s">
        <v>194</v>
      </c>
      <c r="F620" s="73"/>
      <c r="G620" s="73"/>
      <c r="H620" s="129"/>
      <c r="I620" s="33">
        <v>0</v>
      </c>
      <c r="J620" s="33">
        <v>0</v>
      </c>
      <c r="K620" s="36">
        <v>0</v>
      </c>
      <c r="L620" s="33">
        <v>0</v>
      </c>
      <c r="M620" s="33">
        <v>0</v>
      </c>
    </row>
    <row r="621" spans="1:13">
      <c r="A621" s="124">
        <v>550</v>
      </c>
      <c r="B621" s="73"/>
      <c r="C621" s="152"/>
      <c r="D621" s="73"/>
      <c r="E621" s="73" t="s">
        <v>433</v>
      </c>
      <c r="F621" s="73"/>
      <c r="G621" s="73"/>
      <c r="H621" s="129"/>
      <c r="I621" s="33">
        <v>0</v>
      </c>
      <c r="J621" s="33">
        <v>0</v>
      </c>
      <c r="K621" s="36">
        <v>0</v>
      </c>
      <c r="L621" s="33">
        <v>0</v>
      </c>
      <c r="M621" s="33">
        <v>0</v>
      </c>
    </row>
    <row r="622" spans="1:13">
      <c r="A622" s="124">
        <v>551</v>
      </c>
      <c r="B622" s="73"/>
      <c r="C622" s="152"/>
      <c r="D622" s="73"/>
      <c r="E622" s="73" t="s">
        <v>434</v>
      </c>
      <c r="F622" s="73"/>
      <c r="G622" s="73"/>
      <c r="H622" s="129"/>
      <c r="I622" s="33">
        <v>0</v>
      </c>
      <c r="J622" s="33">
        <v>0</v>
      </c>
      <c r="K622" s="36">
        <v>0</v>
      </c>
      <c r="L622" s="33">
        <v>0</v>
      </c>
      <c r="M622" s="33">
        <v>0</v>
      </c>
    </row>
    <row r="623" spans="1:13">
      <c r="A623" s="124">
        <v>552</v>
      </c>
      <c r="B623" s="73"/>
      <c r="C623" s="152"/>
      <c r="D623" s="73"/>
      <c r="E623" s="73" t="s">
        <v>435</v>
      </c>
      <c r="F623" s="73"/>
      <c r="G623" s="73"/>
      <c r="H623" s="129"/>
      <c r="I623" s="33">
        <v>-15129381.808940832</v>
      </c>
      <c r="J623" s="33">
        <v>-13423598.036017645</v>
      </c>
      <c r="K623" s="36">
        <v>-1705783.7729231864</v>
      </c>
      <c r="L623" s="33">
        <v>0</v>
      </c>
      <c r="M623" s="33">
        <v>-1705783.7729231864</v>
      </c>
    </row>
    <row r="624" spans="1:13">
      <c r="A624" s="124">
        <v>553</v>
      </c>
      <c r="B624" s="73"/>
      <c r="C624" s="152"/>
      <c r="D624" s="73"/>
      <c r="E624" s="73" t="s">
        <v>436</v>
      </c>
      <c r="F624" s="73"/>
      <c r="G624" s="73"/>
      <c r="H624" s="129"/>
      <c r="I624" s="33">
        <v>0</v>
      </c>
      <c r="J624" s="33">
        <v>0</v>
      </c>
      <c r="K624" s="36">
        <v>0</v>
      </c>
      <c r="L624" s="33">
        <v>0</v>
      </c>
      <c r="M624" s="33">
        <v>0</v>
      </c>
    </row>
    <row r="625" spans="1:13">
      <c r="A625" s="124">
        <v>554</v>
      </c>
      <c r="B625" s="73"/>
      <c r="C625" s="152"/>
      <c r="D625" s="73"/>
      <c r="E625" s="73" t="s">
        <v>437</v>
      </c>
      <c r="F625" s="73"/>
      <c r="G625" s="73"/>
      <c r="H625" s="129"/>
      <c r="I625" s="33">
        <v>0</v>
      </c>
      <c r="J625" s="33">
        <v>0</v>
      </c>
      <c r="K625" s="36">
        <v>0</v>
      </c>
      <c r="L625" s="33">
        <v>0</v>
      </c>
      <c r="M625" s="33">
        <v>0</v>
      </c>
    </row>
    <row r="626" spans="1:13">
      <c r="A626" s="124">
        <v>555</v>
      </c>
      <c r="B626" s="73"/>
      <c r="C626" s="152"/>
      <c r="D626" s="73"/>
      <c r="E626" s="73" t="s">
        <v>438</v>
      </c>
      <c r="F626" s="73"/>
      <c r="G626" s="73"/>
      <c r="H626" s="129"/>
      <c r="I626" s="33">
        <v>0</v>
      </c>
      <c r="J626" s="33">
        <v>0</v>
      </c>
      <c r="K626" s="36">
        <v>0</v>
      </c>
      <c r="L626" s="33">
        <v>0</v>
      </c>
      <c r="M626" s="33">
        <v>0</v>
      </c>
    </row>
    <row r="627" spans="1:13">
      <c r="A627" s="124">
        <v>556</v>
      </c>
      <c r="B627" s="73"/>
      <c r="C627" s="152"/>
      <c r="D627" s="73"/>
      <c r="E627" s="73" t="s">
        <v>439</v>
      </c>
      <c r="F627" s="73"/>
      <c r="G627" s="73"/>
      <c r="H627" s="129"/>
      <c r="I627" s="33">
        <v>0</v>
      </c>
      <c r="J627" s="33">
        <v>0</v>
      </c>
      <c r="K627" s="36">
        <v>0</v>
      </c>
      <c r="L627" s="33">
        <v>0</v>
      </c>
      <c r="M627" s="33">
        <v>0</v>
      </c>
    </row>
    <row r="628" spans="1:13">
      <c r="A628" s="124">
        <v>557</v>
      </c>
      <c r="B628" s="73"/>
      <c r="C628" s="152"/>
      <c r="D628" s="73"/>
      <c r="E628" s="73" t="s">
        <v>440</v>
      </c>
      <c r="F628" s="73"/>
      <c r="G628" s="73"/>
      <c r="H628" s="129"/>
      <c r="I628" s="33">
        <v>0</v>
      </c>
      <c r="J628" s="33">
        <v>0</v>
      </c>
      <c r="K628" s="36">
        <v>0</v>
      </c>
      <c r="L628" s="33">
        <v>0</v>
      </c>
      <c r="M628" s="33">
        <v>0</v>
      </c>
    </row>
    <row r="629" spans="1:13" ht="13.5" thickBot="1">
      <c r="A629" s="124">
        <v>558</v>
      </c>
      <c r="B629" s="73"/>
      <c r="C629" s="152" t="s">
        <v>441</v>
      </c>
      <c r="D629" s="73"/>
      <c r="E629" s="73"/>
      <c r="F629" s="73"/>
      <c r="G629" s="73"/>
      <c r="H629" s="129" t="s">
        <v>373</v>
      </c>
      <c r="I629" s="45">
        <v>2307161527.0300002</v>
      </c>
      <c r="J629" s="45">
        <v>1935808950.7471652</v>
      </c>
      <c r="K629" s="45">
        <v>371352576.28283536</v>
      </c>
      <c r="L629" s="45">
        <v>5689476.6486259196</v>
      </c>
      <c r="M629" s="45">
        <v>377042052.93146127</v>
      </c>
    </row>
    <row r="630" spans="1:13" ht="13.5" thickTop="1">
      <c r="A630" s="124">
        <v>559</v>
      </c>
      <c r="B630" s="73"/>
      <c r="C630" s="152">
        <v>560</v>
      </c>
      <c r="D630" s="73" t="s">
        <v>372</v>
      </c>
      <c r="E630" s="73"/>
      <c r="F630" s="73"/>
      <c r="G630" s="73"/>
      <c r="H630" s="129"/>
      <c r="I630" s="33"/>
      <c r="J630" s="33"/>
      <c r="K630" s="33"/>
      <c r="L630" s="33"/>
      <c r="M630" s="33"/>
    </row>
    <row r="631" spans="1:13">
      <c r="A631" s="124">
        <v>560</v>
      </c>
      <c r="B631" s="73"/>
      <c r="C631" s="152"/>
      <c r="D631" s="73"/>
      <c r="E631" s="73"/>
      <c r="F631" s="152" t="s">
        <v>2428</v>
      </c>
      <c r="G631" s="73" t="s">
        <v>193</v>
      </c>
      <c r="H631" s="129"/>
      <c r="I631" s="33">
        <v>5651643.5300000003</v>
      </c>
      <c r="J631" s="33">
        <v>4781769.5962850051</v>
      </c>
      <c r="K631" s="36">
        <v>869873.93371499539</v>
      </c>
      <c r="L631" s="33">
        <v>182708.14429727895</v>
      </c>
      <c r="M631" s="33">
        <v>1052582.0780122743</v>
      </c>
    </row>
    <row r="632" spans="1:13">
      <c r="A632" s="124">
        <v>561</v>
      </c>
      <c r="B632" s="73"/>
      <c r="C632" s="152"/>
      <c r="D632" s="73"/>
      <c r="E632" s="73"/>
      <c r="F632" s="73"/>
      <c r="G632" s="73"/>
      <c r="H632" s="129"/>
      <c r="I632" s="33"/>
      <c r="J632" s="33"/>
      <c r="K632" s="33"/>
      <c r="L632" s="33"/>
      <c r="M632" s="33"/>
    </row>
    <row r="633" spans="1:13">
      <c r="A633" s="124">
        <v>562</v>
      </c>
      <c r="B633" s="73"/>
      <c r="C633" s="152"/>
      <c r="D633" s="73"/>
      <c r="E633" s="73"/>
      <c r="F633" s="73"/>
      <c r="G633" s="73"/>
      <c r="H633" s="129" t="s">
        <v>373</v>
      </c>
      <c r="I633" s="37">
        <v>5651643.5300000003</v>
      </c>
      <c r="J633" s="37">
        <v>4781769.5962850051</v>
      </c>
      <c r="K633" s="37">
        <v>869873.93371499539</v>
      </c>
      <c r="L633" s="37">
        <v>182708.14429727895</v>
      </c>
      <c r="M633" s="37">
        <v>1052582.0780122743</v>
      </c>
    </row>
    <row r="634" spans="1:13">
      <c r="A634" s="124">
        <v>563</v>
      </c>
      <c r="B634" s="73"/>
      <c r="C634" s="152"/>
      <c r="D634" s="73"/>
      <c r="E634" s="73"/>
      <c r="F634" s="73"/>
      <c r="G634" s="73"/>
      <c r="H634" s="129"/>
      <c r="I634" s="33"/>
      <c r="J634" s="33"/>
      <c r="K634" s="33"/>
      <c r="L634" s="33"/>
      <c r="M634" s="33"/>
    </row>
    <row r="635" spans="1:13">
      <c r="A635" s="124">
        <v>564</v>
      </c>
      <c r="B635" s="73"/>
      <c r="C635" s="152">
        <v>561</v>
      </c>
      <c r="D635" s="73" t="s">
        <v>442</v>
      </c>
      <c r="E635" s="73"/>
      <c r="F635" s="73"/>
      <c r="G635" s="73"/>
      <c r="H635" s="129"/>
      <c r="I635" s="33"/>
      <c r="J635" s="33"/>
      <c r="K635" s="33"/>
      <c r="L635" s="33"/>
      <c r="M635" s="33"/>
    </row>
    <row r="636" spans="1:13">
      <c r="A636" s="124">
        <v>565</v>
      </c>
      <c r="B636" s="73"/>
      <c r="C636" s="152"/>
      <c r="D636" s="73"/>
      <c r="E636" s="73"/>
      <c r="F636" s="152" t="s">
        <v>2428</v>
      </c>
      <c r="G636" s="73" t="s">
        <v>193</v>
      </c>
      <c r="H636" s="129"/>
      <c r="I636" s="33">
        <v>17186612.739999998</v>
      </c>
      <c r="J636" s="33">
        <v>14541331.530733772</v>
      </c>
      <c r="K636" s="36">
        <v>2645281.2092662277</v>
      </c>
      <c r="L636" s="33">
        <v>0</v>
      </c>
      <c r="M636" s="33">
        <v>2645281.2092662277</v>
      </c>
    </row>
    <row r="637" spans="1:13">
      <c r="A637" s="124">
        <v>566</v>
      </c>
      <c r="B637" s="73"/>
      <c r="C637" s="152"/>
      <c r="D637" s="73"/>
      <c r="E637" s="73"/>
      <c r="F637" s="73"/>
      <c r="G637" s="73"/>
      <c r="H637" s="129"/>
      <c r="I637" s="33"/>
      <c r="J637" s="33"/>
      <c r="K637" s="33"/>
      <c r="L637" s="33"/>
      <c r="M637" s="33"/>
    </row>
    <row r="638" spans="1:13">
      <c r="A638" s="124">
        <v>567</v>
      </c>
      <c r="B638" s="73"/>
      <c r="C638" s="152"/>
      <c r="D638" s="73"/>
      <c r="E638" s="73"/>
      <c r="F638" s="73"/>
      <c r="G638" s="73"/>
      <c r="H638" s="129" t="s">
        <v>373</v>
      </c>
      <c r="I638" s="37">
        <v>17186612.739999998</v>
      </c>
      <c r="J638" s="37">
        <v>14541331.530733772</v>
      </c>
      <c r="K638" s="37">
        <v>2645281.2092662277</v>
      </c>
      <c r="L638" s="37">
        <v>0</v>
      </c>
      <c r="M638" s="37">
        <v>2645281.2092662277</v>
      </c>
    </row>
    <row r="639" spans="1:13">
      <c r="A639" s="124">
        <v>568</v>
      </c>
      <c r="B639" s="73"/>
      <c r="C639" s="152">
        <v>562</v>
      </c>
      <c r="D639" s="73" t="s">
        <v>443</v>
      </c>
      <c r="E639" s="73"/>
      <c r="F639" s="73"/>
      <c r="G639" s="73"/>
      <c r="H639" s="129"/>
      <c r="I639" s="33"/>
      <c r="J639" s="33"/>
      <c r="K639" s="33"/>
      <c r="L639" s="33"/>
      <c r="M639" s="33"/>
    </row>
    <row r="640" spans="1:13">
      <c r="A640" s="124">
        <v>569</v>
      </c>
      <c r="B640" s="73"/>
      <c r="C640" s="152"/>
      <c r="D640" s="73"/>
      <c r="E640" s="73"/>
      <c r="F640" s="152" t="s">
        <v>2428</v>
      </c>
      <c r="G640" s="73" t="s">
        <v>193</v>
      </c>
      <c r="H640" s="129"/>
      <c r="I640" s="33">
        <v>3333301.07</v>
      </c>
      <c r="J640" s="33">
        <v>2820255.3163840948</v>
      </c>
      <c r="K640" s="36">
        <v>513045.75361590495</v>
      </c>
      <c r="L640" s="33">
        <v>0</v>
      </c>
      <c r="M640" s="33">
        <v>513045.75361590495</v>
      </c>
    </row>
    <row r="641" spans="1:13">
      <c r="A641" s="124">
        <v>570</v>
      </c>
      <c r="B641" s="73"/>
      <c r="C641" s="152"/>
      <c r="D641" s="73"/>
      <c r="E641" s="73"/>
      <c r="F641" s="73"/>
      <c r="G641" s="73"/>
      <c r="H641" s="129"/>
      <c r="I641" s="33"/>
      <c r="J641" s="33"/>
      <c r="K641" s="33"/>
      <c r="L641" s="33"/>
      <c r="M641" s="33"/>
    </row>
    <row r="642" spans="1:13">
      <c r="A642" s="124">
        <v>571</v>
      </c>
      <c r="B642" s="73"/>
      <c r="C642" s="152"/>
      <c r="D642" s="73"/>
      <c r="E642" s="73"/>
      <c r="F642" s="73"/>
      <c r="G642" s="73"/>
      <c r="H642" s="129" t="s">
        <v>373</v>
      </c>
      <c r="I642" s="37">
        <v>3333301.07</v>
      </c>
      <c r="J642" s="37">
        <v>2820255.3163840948</v>
      </c>
      <c r="K642" s="37">
        <v>513045.75361590495</v>
      </c>
      <c r="L642" s="37">
        <v>0</v>
      </c>
      <c r="M642" s="37">
        <v>513045.75361590495</v>
      </c>
    </row>
    <row r="643" spans="1:13">
      <c r="A643" s="124">
        <v>572</v>
      </c>
      <c r="B643" s="73"/>
      <c r="C643" s="152"/>
      <c r="D643" s="73"/>
      <c r="E643" s="73"/>
      <c r="F643" s="73"/>
      <c r="G643" s="73"/>
      <c r="H643" s="129"/>
      <c r="I643" s="33"/>
      <c r="J643" s="33"/>
      <c r="K643" s="33"/>
      <c r="L643" s="33"/>
      <c r="M643" s="33"/>
    </row>
    <row r="644" spans="1:13">
      <c r="A644" s="124">
        <v>573</v>
      </c>
      <c r="B644" s="73"/>
      <c r="C644" s="152">
        <v>563</v>
      </c>
      <c r="D644" s="73" t="s">
        <v>444</v>
      </c>
      <c r="E644" s="73"/>
      <c r="F644" s="73"/>
      <c r="G644" s="73"/>
      <c r="H644" s="129"/>
      <c r="I644" s="33"/>
      <c r="J644" s="33"/>
      <c r="K644" s="33"/>
      <c r="L644" s="33"/>
      <c r="M644" s="33"/>
    </row>
    <row r="645" spans="1:13">
      <c r="A645" s="124">
        <v>574</v>
      </c>
      <c r="B645" s="73"/>
      <c r="C645" s="152"/>
      <c r="D645" s="73"/>
      <c r="E645" s="73"/>
      <c r="F645" s="152" t="s">
        <v>2428</v>
      </c>
      <c r="G645" s="73" t="s">
        <v>193</v>
      </c>
      <c r="H645" s="129"/>
      <c r="I645" s="33">
        <v>488474.57</v>
      </c>
      <c r="J645" s="33">
        <v>413290.90113091248</v>
      </c>
      <c r="K645" s="36">
        <v>75183.668869087516</v>
      </c>
      <c r="L645" s="33">
        <v>0</v>
      </c>
      <c r="M645" s="33">
        <v>75183.668869087516</v>
      </c>
    </row>
    <row r="646" spans="1:13">
      <c r="A646" s="124">
        <v>575</v>
      </c>
      <c r="B646" s="73"/>
      <c r="C646" s="152"/>
      <c r="D646" s="73"/>
      <c r="E646" s="73"/>
      <c r="F646" s="73"/>
      <c r="G646" s="73"/>
      <c r="H646" s="129"/>
      <c r="I646" s="33"/>
      <c r="J646" s="33"/>
      <c r="K646" s="33"/>
      <c r="L646" s="33"/>
      <c r="M646" s="33"/>
    </row>
    <row r="647" spans="1:13">
      <c r="A647" s="124">
        <v>576</v>
      </c>
      <c r="B647" s="73"/>
      <c r="C647" s="152"/>
      <c r="D647" s="73"/>
      <c r="E647" s="73"/>
      <c r="F647" s="73"/>
      <c r="G647" s="73"/>
      <c r="H647" s="129" t="s">
        <v>373</v>
      </c>
      <c r="I647" s="37">
        <v>488474.57</v>
      </c>
      <c r="J647" s="37">
        <v>413290.90113091248</v>
      </c>
      <c r="K647" s="37">
        <v>75183.668869087516</v>
      </c>
      <c r="L647" s="37">
        <v>0</v>
      </c>
      <c r="M647" s="37">
        <v>75183.668869087516</v>
      </c>
    </row>
    <row r="648" spans="1:13">
      <c r="A648" s="124">
        <v>577</v>
      </c>
      <c r="B648" s="73"/>
      <c r="C648" s="152"/>
      <c r="D648" s="73"/>
      <c r="E648" s="73"/>
      <c r="F648" s="73"/>
      <c r="G648" s="73"/>
      <c r="H648" s="129"/>
      <c r="I648" s="33"/>
      <c r="J648" s="33"/>
      <c r="K648" s="33"/>
      <c r="L648" s="33"/>
      <c r="M648" s="33"/>
    </row>
    <row r="649" spans="1:13">
      <c r="A649" s="124">
        <v>578</v>
      </c>
      <c r="B649" s="73"/>
      <c r="C649" s="152">
        <v>564</v>
      </c>
      <c r="D649" s="73" t="s">
        <v>445</v>
      </c>
      <c r="E649" s="73"/>
      <c r="F649" s="73"/>
      <c r="G649" s="73"/>
      <c r="H649" s="129"/>
      <c r="I649" s="33"/>
      <c r="J649" s="33"/>
      <c r="K649" s="33"/>
      <c r="L649" s="33"/>
      <c r="M649" s="33"/>
    </row>
    <row r="650" spans="1:13">
      <c r="A650" s="124">
        <v>579</v>
      </c>
      <c r="B650" s="73"/>
      <c r="C650" s="152"/>
      <c r="D650" s="73"/>
      <c r="E650" s="73"/>
      <c r="F650" s="152" t="s">
        <v>2428</v>
      </c>
      <c r="G650" s="73" t="s">
        <v>193</v>
      </c>
      <c r="H650" s="129"/>
      <c r="I650" s="33">
        <v>0</v>
      </c>
      <c r="J650" s="33">
        <v>0</v>
      </c>
      <c r="K650" s="36">
        <v>0</v>
      </c>
      <c r="L650" s="33">
        <v>0</v>
      </c>
      <c r="M650" s="33">
        <v>0</v>
      </c>
    </row>
    <row r="651" spans="1:13">
      <c r="A651" s="124">
        <v>580</v>
      </c>
      <c r="B651" s="73"/>
      <c r="C651" s="152"/>
      <c r="D651" s="73"/>
      <c r="E651" s="73"/>
      <c r="F651" s="73"/>
      <c r="G651" s="73"/>
      <c r="H651" s="129"/>
      <c r="I651" s="33"/>
      <c r="J651" s="33"/>
      <c r="K651" s="33"/>
      <c r="L651" s="33"/>
      <c r="M651" s="33"/>
    </row>
    <row r="652" spans="1:13">
      <c r="A652" s="124">
        <v>581</v>
      </c>
      <c r="B652" s="73"/>
      <c r="C652" s="152"/>
      <c r="D652" s="73"/>
      <c r="E652" s="73"/>
      <c r="F652" s="73"/>
      <c r="G652" s="73"/>
      <c r="H652" s="129" t="s">
        <v>373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</row>
    <row r="653" spans="1:13">
      <c r="A653" s="124">
        <v>582</v>
      </c>
      <c r="B653" s="73"/>
      <c r="C653" s="152"/>
      <c r="D653" s="73"/>
      <c r="E653" s="73"/>
      <c r="F653" s="73"/>
      <c r="G653" s="73"/>
      <c r="H653" s="129"/>
      <c r="I653" s="33"/>
      <c r="J653" s="33"/>
      <c r="K653" s="33"/>
      <c r="L653" s="33"/>
      <c r="M653" s="33"/>
    </row>
    <row r="654" spans="1:13">
      <c r="A654" s="124">
        <v>583</v>
      </c>
      <c r="B654" s="73"/>
      <c r="C654" s="152">
        <v>565</v>
      </c>
      <c r="D654" s="73" t="s">
        <v>446</v>
      </c>
      <c r="E654" s="73"/>
      <c r="F654" s="73"/>
      <c r="G654" s="73"/>
      <c r="H654" s="129"/>
      <c r="I654" s="33"/>
      <c r="J654" s="33"/>
      <c r="K654" s="33"/>
      <c r="L654" s="33"/>
      <c r="M654" s="33"/>
    </row>
    <row r="655" spans="1:13">
      <c r="A655" s="124">
        <v>584</v>
      </c>
      <c r="B655" s="73"/>
      <c r="C655" s="152"/>
      <c r="D655" s="73"/>
      <c r="E655" s="73"/>
      <c r="F655" s="152" t="s">
        <v>2428</v>
      </c>
      <c r="G655" s="73" t="s">
        <v>193</v>
      </c>
      <c r="H655" s="129"/>
      <c r="I655" s="33">
        <v>0</v>
      </c>
      <c r="J655" s="33">
        <v>0</v>
      </c>
      <c r="K655" s="36">
        <v>0</v>
      </c>
      <c r="L655" s="33">
        <v>0</v>
      </c>
      <c r="M655" s="33">
        <v>0</v>
      </c>
    </row>
    <row r="656" spans="1:13">
      <c r="A656" s="124">
        <v>585</v>
      </c>
      <c r="B656" s="73"/>
      <c r="C656" s="152"/>
      <c r="D656" s="73"/>
      <c r="E656" s="73"/>
      <c r="F656" s="152" t="s">
        <v>2428</v>
      </c>
      <c r="G656" s="73" t="s">
        <v>192</v>
      </c>
      <c r="H656" s="129"/>
      <c r="I656" s="33">
        <v>0</v>
      </c>
      <c r="J656" s="33">
        <v>0</v>
      </c>
      <c r="K656" s="36">
        <v>0</v>
      </c>
      <c r="L656" s="33">
        <v>0</v>
      </c>
      <c r="M656" s="33">
        <v>0</v>
      </c>
    </row>
    <row r="657" spans="1:13">
      <c r="A657" s="124">
        <v>586</v>
      </c>
      <c r="B657" s="73"/>
      <c r="C657" s="152"/>
      <c r="D657" s="73"/>
      <c r="E657" s="73"/>
      <c r="F657" s="73"/>
      <c r="G657" s="73"/>
      <c r="H657" s="129"/>
      <c r="I657" s="37">
        <v>0</v>
      </c>
      <c r="J657" s="37">
        <v>0</v>
      </c>
      <c r="K657" s="37">
        <v>0</v>
      </c>
      <c r="L657" s="37">
        <v>0</v>
      </c>
      <c r="M657" s="37">
        <v>0</v>
      </c>
    </row>
    <row r="658" spans="1:13">
      <c r="A658" s="124">
        <v>587</v>
      </c>
      <c r="B658" s="73"/>
      <c r="C658" s="152"/>
      <c r="D658" s="73"/>
      <c r="E658" s="73"/>
      <c r="F658" s="73"/>
      <c r="G658" s="73"/>
      <c r="H658" s="129"/>
      <c r="I658" s="33"/>
      <c r="J658" s="33"/>
      <c r="K658" s="33"/>
      <c r="L658" s="33"/>
      <c r="M658" s="33"/>
    </row>
    <row r="659" spans="1:13">
      <c r="A659" s="124">
        <v>588</v>
      </c>
      <c r="B659" s="73"/>
      <c r="C659" s="152" t="s">
        <v>447</v>
      </c>
      <c r="D659" s="73" t="s">
        <v>448</v>
      </c>
      <c r="E659" s="73"/>
      <c r="F659" s="73"/>
      <c r="G659" s="73"/>
      <c r="H659" s="129"/>
      <c r="I659" s="33"/>
      <c r="J659" s="33"/>
      <c r="K659" s="33"/>
      <c r="L659" s="33"/>
      <c r="M659" s="33"/>
    </row>
    <row r="660" spans="1:13">
      <c r="A660" s="124">
        <v>589</v>
      </c>
      <c r="B660" s="73"/>
      <c r="C660" s="152"/>
      <c r="D660" s="73"/>
      <c r="E660" s="73"/>
      <c r="F660" s="152" t="s">
        <v>2428</v>
      </c>
      <c r="G660" s="73" t="s">
        <v>193</v>
      </c>
      <c r="H660" s="129"/>
      <c r="I660" s="33">
        <v>145291165.41999999</v>
      </c>
      <c r="J660" s="33">
        <v>122928644.33616732</v>
      </c>
      <c r="K660" s="36">
        <v>22362521.08383267</v>
      </c>
      <c r="L660" s="33">
        <v>80215.543838560581</v>
      </c>
      <c r="M660" s="33">
        <v>22442736.627671231</v>
      </c>
    </row>
    <row r="661" spans="1:13">
      <c r="A661" s="124">
        <v>590</v>
      </c>
      <c r="B661" s="73"/>
      <c r="C661" s="152"/>
      <c r="D661" s="73"/>
      <c r="E661" s="73"/>
      <c r="F661" s="152" t="s">
        <v>2428</v>
      </c>
      <c r="G661" s="73" t="s">
        <v>192</v>
      </c>
      <c r="H661" s="129"/>
      <c r="I661" s="33">
        <v>6044558.5899999999</v>
      </c>
      <c r="J661" s="33">
        <v>5018883.5142093189</v>
      </c>
      <c r="K661" s="36">
        <v>1025675.0757906807</v>
      </c>
      <c r="L661" s="33">
        <v>-192731.49432258704</v>
      </c>
      <c r="M661" s="33">
        <v>832943.58146809367</v>
      </c>
    </row>
    <row r="662" spans="1:13">
      <c r="A662" s="124">
        <v>591</v>
      </c>
      <c r="B662" s="73"/>
      <c r="C662" s="152"/>
      <c r="D662" s="73"/>
      <c r="E662" s="73"/>
      <c r="F662" s="73"/>
      <c r="G662" s="73"/>
      <c r="H662" s="129"/>
      <c r="I662" s="37">
        <v>151335724.00999999</v>
      </c>
      <c r="J662" s="37">
        <v>127947527.85037664</v>
      </c>
      <c r="K662" s="37">
        <v>23388196.159623351</v>
      </c>
      <c r="L662" s="37">
        <v>-112515.95048402646</v>
      </c>
      <c r="M662" s="37">
        <v>23275680.209139325</v>
      </c>
    </row>
    <row r="663" spans="1:13">
      <c r="A663" s="124">
        <v>592</v>
      </c>
      <c r="B663" s="73"/>
      <c r="C663" s="152"/>
      <c r="D663" s="73"/>
      <c r="E663" s="73"/>
      <c r="F663" s="73"/>
      <c r="G663" s="73"/>
      <c r="H663" s="129"/>
      <c r="I663" s="33"/>
      <c r="J663" s="33"/>
      <c r="K663" s="33"/>
      <c r="L663" s="33"/>
      <c r="M663" s="33"/>
    </row>
    <row r="664" spans="1:13">
      <c r="A664" s="124">
        <v>593</v>
      </c>
      <c r="B664" s="73"/>
      <c r="C664" s="152"/>
      <c r="D664" s="73" t="s">
        <v>449</v>
      </c>
      <c r="E664" s="73"/>
      <c r="F664" s="73"/>
      <c r="G664" s="73"/>
      <c r="H664" s="129" t="s">
        <v>373</v>
      </c>
      <c r="I664" s="37">
        <v>151335724.00999999</v>
      </c>
      <c r="J664" s="37">
        <v>127947527.85037664</v>
      </c>
      <c r="K664" s="37">
        <v>23388196.159623351</v>
      </c>
      <c r="L664" s="37">
        <v>-112515.95048402646</v>
      </c>
      <c r="M664" s="37">
        <v>23275680.209139325</v>
      </c>
    </row>
    <row r="665" spans="1:13">
      <c r="A665" s="124">
        <v>594</v>
      </c>
      <c r="B665" s="73"/>
      <c r="C665" s="152"/>
      <c r="D665" s="73"/>
      <c r="E665" s="73"/>
      <c r="F665" s="73"/>
      <c r="G665" s="73"/>
      <c r="H665" s="129"/>
      <c r="I665" s="33"/>
      <c r="J665" s="33"/>
      <c r="K665" s="33"/>
      <c r="L665" s="33"/>
      <c r="M665" s="33"/>
    </row>
    <row r="666" spans="1:13">
      <c r="A666" s="124">
        <v>595</v>
      </c>
      <c r="B666" s="73"/>
      <c r="C666" s="152">
        <v>566</v>
      </c>
      <c r="D666" s="73" t="s">
        <v>450</v>
      </c>
      <c r="E666" s="73"/>
      <c r="F666" s="73"/>
      <c r="G666" s="73"/>
      <c r="H666" s="129"/>
      <c r="I666" s="33"/>
      <c r="J666" s="33"/>
      <c r="K666" s="33"/>
      <c r="L666" s="33"/>
      <c r="M666" s="33"/>
    </row>
    <row r="667" spans="1:13">
      <c r="A667" s="124">
        <v>596</v>
      </c>
      <c r="B667" s="73"/>
      <c r="C667" s="152"/>
      <c r="D667" s="73"/>
      <c r="E667" s="73"/>
      <c r="F667" s="152" t="s">
        <v>2428</v>
      </c>
      <c r="G667" s="73" t="s">
        <v>193</v>
      </c>
      <c r="H667" s="129"/>
      <c r="I667" s="33">
        <v>4350698.12</v>
      </c>
      <c r="J667" s="33">
        <v>3681059.4798483918</v>
      </c>
      <c r="K667" s="36">
        <v>669638.64015160827</v>
      </c>
      <c r="L667" s="33">
        <v>-281672.55919978372</v>
      </c>
      <c r="M667" s="33">
        <v>387966.08095182455</v>
      </c>
    </row>
    <row r="668" spans="1:13">
      <c r="A668" s="124">
        <v>597</v>
      </c>
      <c r="B668" s="73"/>
      <c r="C668" s="152"/>
      <c r="D668" s="73"/>
      <c r="E668" s="73"/>
      <c r="F668" s="73"/>
      <c r="G668" s="73"/>
      <c r="H668" s="129"/>
      <c r="I668" s="33"/>
      <c r="J668" s="33"/>
      <c r="K668" s="33"/>
      <c r="L668" s="33"/>
      <c r="M668" s="33"/>
    </row>
    <row r="669" spans="1:13">
      <c r="A669" s="124">
        <v>598</v>
      </c>
      <c r="B669" s="73"/>
      <c r="C669" s="152"/>
      <c r="D669" s="73"/>
      <c r="E669" s="73"/>
      <c r="F669" s="73"/>
      <c r="G669" s="73"/>
      <c r="H669" s="129" t="s">
        <v>373</v>
      </c>
      <c r="I669" s="37">
        <v>4350698.12</v>
      </c>
      <c r="J669" s="37">
        <v>3681059.4798483918</v>
      </c>
      <c r="K669" s="37">
        <v>669638.64015160827</v>
      </c>
      <c r="L669" s="37">
        <v>-281672.55919978372</v>
      </c>
      <c r="M669" s="37">
        <v>387966.08095182455</v>
      </c>
    </row>
    <row r="670" spans="1:13">
      <c r="A670" s="124">
        <v>599</v>
      </c>
      <c r="B670" s="73"/>
      <c r="C670" s="152"/>
      <c r="D670" s="73"/>
      <c r="E670" s="73"/>
      <c r="F670" s="73"/>
      <c r="G670" s="73"/>
      <c r="H670" s="129"/>
      <c r="I670" s="33"/>
      <c r="J670" s="33"/>
      <c r="K670" s="33"/>
      <c r="L670" s="33"/>
      <c r="M670" s="33"/>
    </row>
    <row r="671" spans="1:13">
      <c r="A671" s="124">
        <v>600</v>
      </c>
      <c r="B671" s="73"/>
      <c r="C671" s="152">
        <v>567</v>
      </c>
      <c r="D671" s="73" t="s">
        <v>451</v>
      </c>
      <c r="E671" s="73"/>
      <c r="F671" s="73"/>
      <c r="G671" s="73"/>
      <c r="H671" s="129"/>
      <c r="I671" s="33"/>
      <c r="J671" s="33"/>
      <c r="K671" s="33"/>
      <c r="L671" s="33"/>
      <c r="M671" s="33"/>
    </row>
    <row r="672" spans="1:13">
      <c r="A672" s="124">
        <v>601</v>
      </c>
      <c r="B672" s="73"/>
      <c r="C672" s="152"/>
      <c r="D672" s="73"/>
      <c r="E672" s="73"/>
      <c r="F672" s="152" t="s">
        <v>2428</v>
      </c>
      <c r="G672" s="73" t="s">
        <v>193</v>
      </c>
      <c r="H672" s="129"/>
      <c r="I672" s="33">
        <v>1917195.18</v>
      </c>
      <c r="J672" s="33">
        <v>1622109.6700817854</v>
      </c>
      <c r="K672" s="36">
        <v>295085.50991821464</v>
      </c>
      <c r="L672" s="33">
        <v>0</v>
      </c>
      <c r="M672" s="33">
        <v>295085.50991821464</v>
      </c>
    </row>
    <row r="673" spans="1:13">
      <c r="A673" s="124">
        <v>602</v>
      </c>
      <c r="B673" s="73"/>
      <c r="C673" s="152"/>
      <c r="D673" s="73"/>
      <c r="E673" s="73"/>
      <c r="F673" s="73"/>
      <c r="G673" s="73"/>
      <c r="H673" s="129"/>
      <c r="I673" s="33"/>
      <c r="J673" s="33"/>
      <c r="K673" s="33"/>
      <c r="L673" s="33"/>
      <c r="M673" s="33"/>
    </row>
    <row r="674" spans="1:13">
      <c r="A674" s="124">
        <v>603</v>
      </c>
      <c r="B674" s="73"/>
      <c r="C674" s="152"/>
      <c r="D674" s="73"/>
      <c r="E674" s="73"/>
      <c r="F674" s="73"/>
      <c r="G674" s="73"/>
      <c r="H674" s="129" t="s">
        <v>373</v>
      </c>
      <c r="I674" s="37">
        <v>1917195.18</v>
      </c>
      <c r="J674" s="37">
        <v>1622109.6700817854</v>
      </c>
      <c r="K674" s="37">
        <v>295085.50991821464</v>
      </c>
      <c r="L674" s="37">
        <v>0</v>
      </c>
      <c r="M674" s="37">
        <v>295085.50991821464</v>
      </c>
    </row>
    <row r="675" spans="1:13">
      <c r="A675" s="124">
        <v>604</v>
      </c>
      <c r="B675" s="73"/>
      <c r="C675" s="155"/>
      <c r="D675" s="156"/>
      <c r="E675" s="157"/>
      <c r="F675" s="73"/>
      <c r="G675" s="156"/>
      <c r="H675" s="158"/>
      <c r="I675" s="42"/>
      <c r="J675" s="42"/>
      <c r="K675" s="42"/>
      <c r="L675" s="42"/>
      <c r="M675" s="42"/>
    </row>
    <row r="676" spans="1:13">
      <c r="A676" s="124">
        <v>605</v>
      </c>
      <c r="B676" s="73"/>
      <c r="C676" s="152">
        <v>568</v>
      </c>
      <c r="D676" s="73" t="s">
        <v>385</v>
      </c>
      <c r="E676" s="73"/>
      <c r="F676" s="73"/>
      <c r="G676" s="73"/>
      <c r="H676" s="129"/>
      <c r="I676" s="33"/>
      <c r="J676" s="33"/>
      <c r="K676" s="33"/>
      <c r="L676" s="33"/>
      <c r="M676" s="33"/>
    </row>
    <row r="677" spans="1:13">
      <c r="A677" s="124">
        <v>606</v>
      </c>
      <c r="B677" s="73"/>
      <c r="C677" s="152"/>
      <c r="D677" s="73"/>
      <c r="E677" s="73"/>
      <c r="F677" s="152" t="s">
        <v>2428</v>
      </c>
      <c r="G677" s="73" t="s">
        <v>193</v>
      </c>
      <c r="H677" s="129"/>
      <c r="I677" s="33">
        <v>1369666.27</v>
      </c>
      <c r="J677" s="33">
        <v>1158853.7904376797</v>
      </c>
      <c r="K677" s="36">
        <v>210812.47956232034</v>
      </c>
      <c r="L677" s="33">
        <v>0</v>
      </c>
      <c r="M677" s="33">
        <v>210812.47956232034</v>
      </c>
    </row>
    <row r="678" spans="1:13">
      <c r="A678" s="124">
        <v>607</v>
      </c>
      <c r="B678" s="73"/>
      <c r="C678" s="152"/>
      <c r="D678" s="73"/>
      <c r="E678" s="73"/>
      <c r="F678" s="73"/>
      <c r="G678" s="73"/>
      <c r="H678" s="129"/>
      <c r="I678" s="33"/>
      <c r="J678" s="33"/>
      <c r="K678" s="33"/>
      <c r="L678" s="33"/>
      <c r="M678" s="33"/>
    </row>
    <row r="679" spans="1:13">
      <c r="A679" s="124">
        <v>608</v>
      </c>
      <c r="B679" s="73"/>
      <c r="C679" s="152"/>
      <c r="D679" s="73"/>
      <c r="E679" s="73"/>
      <c r="F679" s="73"/>
      <c r="G679" s="73"/>
      <c r="H679" s="129" t="s">
        <v>373</v>
      </c>
      <c r="I679" s="37">
        <v>1369666.27</v>
      </c>
      <c r="J679" s="37">
        <v>1158853.7904376797</v>
      </c>
      <c r="K679" s="37">
        <v>210812.47956232034</v>
      </c>
      <c r="L679" s="37">
        <v>0</v>
      </c>
      <c r="M679" s="37">
        <v>210812.47956232034</v>
      </c>
    </row>
    <row r="680" spans="1:13">
      <c r="A680" s="124">
        <v>609</v>
      </c>
      <c r="B680" s="73"/>
      <c r="C680" s="152"/>
      <c r="D680" s="73"/>
      <c r="E680" s="73"/>
      <c r="F680" s="73"/>
      <c r="G680" s="73"/>
      <c r="H680" s="129"/>
      <c r="I680" s="33"/>
      <c r="J680" s="33"/>
      <c r="K680" s="33"/>
      <c r="L680" s="33"/>
      <c r="M680" s="33"/>
    </row>
    <row r="681" spans="1:13">
      <c r="A681" s="124">
        <v>610</v>
      </c>
      <c r="B681" s="73"/>
      <c r="C681" s="152">
        <v>569</v>
      </c>
      <c r="D681" s="73" t="s">
        <v>386</v>
      </c>
      <c r="E681" s="73"/>
      <c r="F681" s="73"/>
      <c r="G681" s="73"/>
      <c r="H681" s="129"/>
      <c r="I681" s="33"/>
      <c r="J681" s="33"/>
      <c r="K681" s="33"/>
      <c r="L681" s="33"/>
      <c r="M681" s="33"/>
    </row>
    <row r="682" spans="1:13">
      <c r="A682" s="124">
        <v>611</v>
      </c>
      <c r="B682" s="73"/>
      <c r="C682" s="152"/>
      <c r="D682" s="73"/>
      <c r="E682" s="73"/>
      <c r="F682" s="152" t="s">
        <v>2428</v>
      </c>
      <c r="G682" s="73" t="s">
        <v>193</v>
      </c>
      <c r="H682" s="129"/>
      <c r="I682" s="33">
        <v>4086880.12</v>
      </c>
      <c r="J682" s="33">
        <v>3457847.0842582691</v>
      </c>
      <c r="K682" s="36">
        <v>629033.03574173094</v>
      </c>
      <c r="L682" s="33">
        <v>0</v>
      </c>
      <c r="M682" s="33">
        <v>629033.03574173094</v>
      </c>
    </row>
    <row r="683" spans="1:13">
      <c r="A683" s="124">
        <v>612</v>
      </c>
      <c r="B683" s="73"/>
      <c r="C683" s="152"/>
      <c r="D683" s="73"/>
      <c r="E683" s="73"/>
      <c r="F683" s="73"/>
      <c r="G683" s="73"/>
      <c r="H683" s="129"/>
      <c r="I683" s="33"/>
      <c r="J683" s="33"/>
      <c r="K683" s="33"/>
      <c r="L683" s="33"/>
      <c r="M683" s="33"/>
    </row>
    <row r="684" spans="1:13">
      <c r="A684" s="124">
        <v>613</v>
      </c>
      <c r="B684" s="73"/>
      <c r="C684" s="152"/>
      <c r="D684" s="73"/>
      <c r="E684" s="73"/>
      <c r="F684" s="73"/>
      <c r="G684" s="73"/>
      <c r="H684" s="129" t="s">
        <v>373</v>
      </c>
      <c r="I684" s="37">
        <v>4086880.12</v>
      </c>
      <c r="J684" s="37">
        <v>3457847.0842582691</v>
      </c>
      <c r="K684" s="37">
        <v>629033.03574173094</v>
      </c>
      <c r="L684" s="37">
        <v>0</v>
      </c>
      <c r="M684" s="37">
        <v>629033.03574173094</v>
      </c>
    </row>
    <row r="685" spans="1:13">
      <c r="A685" s="124">
        <v>614</v>
      </c>
      <c r="B685" s="73"/>
      <c r="C685" s="152"/>
      <c r="D685" s="73"/>
      <c r="E685" s="73"/>
      <c r="F685" s="73"/>
      <c r="G685" s="73"/>
      <c r="H685" s="129"/>
      <c r="I685" s="33"/>
      <c r="J685" s="33"/>
      <c r="K685" s="33"/>
      <c r="L685" s="33"/>
      <c r="M685" s="33"/>
    </row>
    <row r="686" spans="1:13">
      <c r="A686" s="124">
        <v>615</v>
      </c>
      <c r="B686" s="73"/>
      <c r="C686" s="152">
        <v>570</v>
      </c>
      <c r="D686" s="73" t="s">
        <v>452</v>
      </c>
      <c r="E686" s="73"/>
      <c r="F686" s="73"/>
      <c r="G686" s="73"/>
      <c r="H686" s="129"/>
      <c r="I686" s="33"/>
      <c r="J686" s="33"/>
      <c r="K686" s="33"/>
      <c r="L686" s="33"/>
      <c r="M686" s="33"/>
    </row>
    <row r="687" spans="1:13">
      <c r="A687" s="124">
        <v>616</v>
      </c>
      <c r="B687" s="73"/>
      <c r="C687" s="152"/>
      <c r="D687" s="73"/>
      <c r="E687" s="73"/>
      <c r="F687" s="152" t="s">
        <v>2428</v>
      </c>
      <c r="G687" s="73" t="s">
        <v>193</v>
      </c>
      <c r="H687" s="129"/>
      <c r="I687" s="33">
        <v>7895835.29</v>
      </c>
      <c r="J687" s="33">
        <v>6680546.0971803702</v>
      </c>
      <c r="K687" s="36">
        <v>1215289.1928196296</v>
      </c>
      <c r="L687" s="33">
        <v>0</v>
      </c>
      <c r="M687" s="33">
        <v>1215289.1928196296</v>
      </c>
    </row>
    <row r="688" spans="1:13">
      <c r="A688" s="124">
        <v>617</v>
      </c>
      <c r="B688" s="73"/>
      <c r="C688" s="152"/>
      <c r="D688" s="73"/>
      <c r="E688" s="73"/>
      <c r="F688" s="73"/>
      <c r="G688" s="73"/>
      <c r="H688" s="129"/>
      <c r="I688" s="33"/>
      <c r="J688" s="33"/>
      <c r="K688" s="33"/>
      <c r="L688" s="33"/>
      <c r="M688" s="33"/>
    </row>
    <row r="689" spans="1:13">
      <c r="A689" s="124">
        <v>618</v>
      </c>
      <c r="B689" s="73"/>
      <c r="C689" s="152"/>
      <c r="D689" s="73"/>
      <c r="E689" s="73"/>
      <c r="F689" s="73"/>
      <c r="G689" s="73"/>
      <c r="H689" s="129" t="s">
        <v>373</v>
      </c>
      <c r="I689" s="37">
        <v>7895835.29</v>
      </c>
      <c r="J689" s="37">
        <v>6680546.0971803702</v>
      </c>
      <c r="K689" s="37">
        <v>1215289.1928196296</v>
      </c>
      <c r="L689" s="37">
        <v>0</v>
      </c>
      <c r="M689" s="37">
        <v>1215289.1928196296</v>
      </c>
    </row>
    <row r="690" spans="1:13">
      <c r="A690" s="124">
        <v>619</v>
      </c>
      <c r="B690" s="73"/>
      <c r="C690" s="152"/>
      <c r="D690" s="73"/>
      <c r="E690" s="73"/>
      <c r="F690" s="73"/>
      <c r="G690" s="73"/>
      <c r="H690" s="129"/>
      <c r="I690" s="33"/>
      <c r="J690" s="33"/>
      <c r="K690" s="33"/>
      <c r="L690" s="33"/>
      <c r="M690" s="33"/>
    </row>
    <row r="691" spans="1:13">
      <c r="A691" s="124">
        <v>620</v>
      </c>
      <c r="B691" s="73"/>
      <c r="C691" s="152">
        <v>571</v>
      </c>
      <c r="D691" s="73" t="s">
        <v>453</v>
      </c>
      <c r="E691" s="73"/>
      <c r="F691" s="73"/>
      <c r="G691" s="73"/>
      <c r="H691" s="129"/>
      <c r="I691" s="33"/>
      <c r="J691" s="33"/>
      <c r="K691" s="33"/>
      <c r="L691" s="33"/>
      <c r="M691" s="33"/>
    </row>
    <row r="692" spans="1:13">
      <c r="A692" s="124">
        <v>621</v>
      </c>
      <c r="B692" s="73"/>
      <c r="C692" s="152"/>
      <c r="D692" s="73"/>
      <c r="E692" s="73"/>
      <c r="F692" s="152" t="s">
        <v>2428</v>
      </c>
      <c r="G692" s="73" t="s">
        <v>193</v>
      </c>
      <c r="H692" s="129"/>
      <c r="I692" s="33">
        <v>15744941.390000001</v>
      </c>
      <c r="J692" s="33">
        <v>13321555.337725159</v>
      </c>
      <c r="K692" s="36">
        <v>2423386.0522748413</v>
      </c>
      <c r="L692" s="33">
        <v>-12108.11076619057</v>
      </c>
      <c r="M692" s="33">
        <v>2411277.9415086508</v>
      </c>
    </row>
    <row r="693" spans="1:13">
      <c r="A693" s="124">
        <v>622</v>
      </c>
      <c r="B693" s="73"/>
      <c r="C693" s="152"/>
      <c r="D693" s="73"/>
      <c r="E693" s="73"/>
      <c r="F693" s="73"/>
      <c r="G693" s="73"/>
      <c r="H693" s="129"/>
      <c r="I693" s="33"/>
      <c r="J693" s="33"/>
      <c r="K693" s="33"/>
      <c r="L693" s="33"/>
      <c r="M693" s="33"/>
    </row>
    <row r="694" spans="1:13">
      <c r="A694" s="124">
        <v>623</v>
      </c>
      <c r="B694" s="73"/>
      <c r="C694" s="152"/>
      <c r="D694" s="73"/>
      <c r="E694" s="73"/>
      <c r="F694" s="73"/>
      <c r="G694" s="73"/>
      <c r="H694" s="129" t="s">
        <v>373</v>
      </c>
      <c r="I694" s="37">
        <v>15744941.390000001</v>
      </c>
      <c r="J694" s="37">
        <v>13321555.337725159</v>
      </c>
      <c r="K694" s="37">
        <v>2423386.0522748413</v>
      </c>
      <c r="L694" s="37">
        <v>-12108.11076619057</v>
      </c>
      <c r="M694" s="37">
        <v>2411277.9415086508</v>
      </c>
    </row>
    <row r="695" spans="1:13">
      <c r="A695" s="124">
        <v>624</v>
      </c>
      <c r="B695" s="73"/>
      <c r="C695" s="152"/>
      <c r="D695" s="73"/>
      <c r="E695" s="73"/>
      <c r="F695" s="73"/>
      <c r="G695" s="73"/>
      <c r="H695" s="129"/>
      <c r="I695" s="33"/>
      <c r="J695" s="33"/>
      <c r="K695" s="33"/>
      <c r="L695" s="33"/>
      <c r="M695" s="33"/>
    </row>
    <row r="696" spans="1:13">
      <c r="A696" s="124">
        <v>625</v>
      </c>
      <c r="B696" s="73"/>
      <c r="C696" s="152">
        <v>572</v>
      </c>
      <c r="D696" s="73" t="s">
        <v>454</v>
      </c>
      <c r="E696" s="73"/>
      <c r="F696" s="73"/>
      <c r="G696" s="73"/>
      <c r="H696" s="129"/>
      <c r="I696" s="33"/>
      <c r="J696" s="33"/>
      <c r="K696" s="33"/>
      <c r="L696" s="33"/>
      <c r="M696" s="33"/>
    </row>
    <row r="697" spans="1:13">
      <c r="A697" s="124">
        <v>626</v>
      </c>
      <c r="B697" s="73"/>
      <c r="C697" s="152"/>
      <c r="D697" s="73"/>
      <c r="E697" s="73"/>
      <c r="F697" s="152" t="s">
        <v>2428</v>
      </c>
      <c r="G697" s="73" t="s">
        <v>193</v>
      </c>
      <c r="H697" s="129"/>
      <c r="I697" s="33">
        <v>100695.12</v>
      </c>
      <c r="J697" s="33">
        <v>85196.608872157594</v>
      </c>
      <c r="K697" s="36">
        <v>15498.511127842401</v>
      </c>
      <c r="L697" s="33">
        <v>0</v>
      </c>
      <c r="M697" s="33">
        <v>15498.511127842401</v>
      </c>
    </row>
    <row r="698" spans="1:13">
      <c r="A698" s="124">
        <v>627</v>
      </c>
      <c r="B698" s="73"/>
      <c r="C698" s="152"/>
      <c r="D698" s="73"/>
      <c r="E698" s="73"/>
      <c r="F698" s="73"/>
      <c r="G698" s="73"/>
      <c r="H698" s="129"/>
      <c r="I698" s="33"/>
      <c r="J698" s="33"/>
      <c r="K698" s="33"/>
      <c r="L698" s="33"/>
      <c r="M698" s="33"/>
    </row>
    <row r="699" spans="1:13">
      <c r="A699" s="124">
        <v>628</v>
      </c>
      <c r="B699" s="73"/>
      <c r="C699" s="152"/>
      <c r="D699" s="73"/>
      <c r="E699" s="73"/>
      <c r="F699" s="73"/>
      <c r="G699" s="73"/>
      <c r="H699" s="129" t="s">
        <v>373</v>
      </c>
      <c r="I699" s="37">
        <v>100695.12</v>
      </c>
      <c r="J699" s="37">
        <v>85196.608872157594</v>
      </c>
      <c r="K699" s="37">
        <v>15498.511127842401</v>
      </c>
      <c r="L699" s="37">
        <v>0</v>
      </c>
      <c r="M699" s="37">
        <v>15498.511127842401</v>
      </c>
    </row>
    <row r="700" spans="1:13">
      <c r="A700" s="124">
        <v>629</v>
      </c>
      <c r="B700" s="73"/>
      <c r="C700" s="152"/>
      <c r="D700" s="73"/>
      <c r="E700" s="73"/>
      <c r="F700" s="73"/>
      <c r="G700" s="73"/>
      <c r="H700" s="129"/>
      <c r="I700" s="33"/>
      <c r="J700" s="33"/>
      <c r="K700" s="33"/>
      <c r="L700" s="33"/>
      <c r="M700" s="33"/>
    </row>
    <row r="701" spans="1:13">
      <c r="A701" s="124">
        <v>630</v>
      </c>
      <c r="B701" s="73"/>
      <c r="C701" s="152">
        <v>573</v>
      </c>
      <c r="D701" s="73" t="s">
        <v>455</v>
      </c>
      <c r="E701" s="73"/>
      <c r="F701" s="73"/>
      <c r="G701" s="73"/>
      <c r="H701" s="129"/>
      <c r="I701" s="33"/>
      <c r="J701" s="33"/>
      <c r="K701" s="33"/>
      <c r="L701" s="33"/>
      <c r="M701" s="33"/>
    </row>
    <row r="702" spans="1:13">
      <c r="A702" s="124">
        <v>631</v>
      </c>
      <c r="B702" s="73"/>
      <c r="C702" s="152"/>
      <c r="D702" s="73"/>
      <c r="E702" s="73"/>
      <c r="F702" s="152" t="s">
        <v>2428</v>
      </c>
      <c r="G702" s="73" t="s">
        <v>193</v>
      </c>
      <c r="H702" s="129"/>
      <c r="I702" s="33">
        <v>-1477863.08</v>
      </c>
      <c r="J702" s="33">
        <v>-1250397.4650743965</v>
      </c>
      <c r="K702" s="36">
        <v>-227465.61492560359</v>
      </c>
      <c r="L702" s="33">
        <v>267689.46892033098</v>
      </c>
      <c r="M702" s="33">
        <v>40223.853994727411</v>
      </c>
    </row>
    <row r="703" spans="1:13">
      <c r="A703" s="124">
        <v>632</v>
      </c>
      <c r="B703" s="73"/>
      <c r="C703" s="152"/>
      <c r="D703" s="73"/>
      <c r="E703" s="73"/>
      <c r="F703" s="73"/>
      <c r="G703" s="73"/>
      <c r="H703" s="129"/>
      <c r="I703" s="33"/>
      <c r="J703" s="33"/>
      <c r="K703" s="33"/>
      <c r="L703" s="33"/>
      <c r="M703" s="33"/>
    </row>
    <row r="704" spans="1:13">
      <c r="A704" s="124">
        <v>633</v>
      </c>
      <c r="B704" s="73"/>
      <c r="C704" s="152"/>
      <c r="D704" s="73"/>
      <c r="E704" s="73"/>
      <c r="F704" s="73"/>
      <c r="G704" s="73"/>
      <c r="H704" s="129" t="s">
        <v>373</v>
      </c>
      <c r="I704" s="37">
        <v>-1477863.08</v>
      </c>
      <c r="J704" s="37">
        <v>-1250397.4650743965</v>
      </c>
      <c r="K704" s="37">
        <v>-227465.61492560359</v>
      </c>
      <c r="L704" s="37">
        <v>267689.46892033098</v>
      </c>
      <c r="M704" s="37">
        <v>40223.853994727411</v>
      </c>
    </row>
    <row r="705" spans="1:13">
      <c r="A705" s="124">
        <v>634</v>
      </c>
      <c r="B705" s="73"/>
      <c r="C705" s="152"/>
      <c r="D705" s="73"/>
      <c r="E705" s="73"/>
      <c r="F705" s="73"/>
      <c r="G705" s="73"/>
      <c r="H705" s="129"/>
      <c r="I705" s="33"/>
      <c r="J705" s="33"/>
      <c r="K705" s="33"/>
      <c r="L705" s="33"/>
      <c r="M705" s="33"/>
    </row>
    <row r="706" spans="1:13" ht="13.5" thickBot="1">
      <c r="A706" s="124">
        <v>635</v>
      </c>
      <c r="B706" s="73"/>
      <c r="C706" s="153" t="s">
        <v>456</v>
      </c>
      <c r="D706" s="73"/>
      <c r="E706" s="73"/>
      <c r="F706" s="73"/>
      <c r="G706" s="73"/>
      <c r="H706" s="154" t="s">
        <v>373</v>
      </c>
      <c r="I706" s="40">
        <v>211983804.33000001</v>
      </c>
      <c r="J706" s="40">
        <v>179260945.79823983</v>
      </c>
      <c r="K706" s="40">
        <v>32722858.531760145</v>
      </c>
      <c r="L706" s="40">
        <v>44100.99276760919</v>
      </c>
      <c r="M706" s="40">
        <v>32766959.524527755</v>
      </c>
    </row>
    <row r="707" spans="1:13" ht="13.5" thickTop="1">
      <c r="A707" s="124">
        <v>636</v>
      </c>
      <c r="B707" s="73"/>
      <c r="C707" s="152"/>
      <c r="D707" s="73"/>
      <c r="E707" s="73"/>
      <c r="F707" s="73"/>
      <c r="G707" s="73"/>
      <c r="H707" s="129"/>
      <c r="I707" s="33"/>
      <c r="J707" s="33"/>
      <c r="K707" s="33"/>
      <c r="L707" s="33"/>
      <c r="M707" s="33"/>
    </row>
    <row r="708" spans="1:13">
      <c r="A708" s="124">
        <v>637</v>
      </c>
      <c r="B708" s="73"/>
      <c r="C708" s="152" t="s">
        <v>457</v>
      </c>
      <c r="D708" s="73"/>
      <c r="E708" s="73"/>
      <c r="F708" s="73"/>
      <c r="G708" s="73"/>
      <c r="H708" s="129"/>
      <c r="I708" s="33"/>
      <c r="J708" s="33"/>
      <c r="K708" s="33"/>
      <c r="L708" s="33"/>
      <c r="M708" s="33"/>
    </row>
    <row r="709" spans="1:13">
      <c r="A709" s="124">
        <v>638</v>
      </c>
      <c r="B709" s="73"/>
      <c r="C709" s="152"/>
      <c r="D709" s="73"/>
      <c r="E709" s="73" t="s">
        <v>192</v>
      </c>
      <c r="F709" s="73"/>
      <c r="G709" s="73"/>
      <c r="H709" s="129"/>
      <c r="I709" s="33">
        <v>6044558.5899999999</v>
      </c>
      <c r="J709" s="33">
        <v>5018883.5142093189</v>
      </c>
      <c r="K709" s="36">
        <v>1025675.0757906807</v>
      </c>
      <c r="L709" s="33">
        <v>-192731.49432258704</v>
      </c>
      <c r="M709" s="33">
        <v>832943.58146809367</v>
      </c>
    </row>
    <row r="710" spans="1:13">
      <c r="A710" s="124">
        <v>639</v>
      </c>
      <c r="B710" s="73"/>
      <c r="C710" s="152"/>
      <c r="D710" s="73"/>
      <c r="E710" s="73" t="s">
        <v>193</v>
      </c>
      <c r="F710" s="73"/>
      <c r="G710" s="73"/>
      <c r="H710" s="129"/>
      <c r="I710" s="33">
        <v>205939245.73999998</v>
      </c>
      <c r="J710" s="33">
        <v>174242062.2840305</v>
      </c>
      <c r="K710" s="36">
        <v>31697183.455969468</v>
      </c>
      <c r="L710" s="33">
        <v>236832.48709019646</v>
      </c>
      <c r="M710" s="33">
        <v>31934015.943059664</v>
      </c>
    </row>
    <row r="711" spans="1:13">
      <c r="A711" s="124">
        <v>640</v>
      </c>
      <c r="B711" s="73"/>
      <c r="C711" s="152"/>
      <c r="D711" s="73"/>
      <c r="E711" s="126" t="s">
        <v>458</v>
      </c>
      <c r="F711" s="73"/>
      <c r="G711" s="73"/>
      <c r="H711" s="129"/>
      <c r="I711" s="33">
        <v>0</v>
      </c>
      <c r="J711" s="33">
        <v>0</v>
      </c>
      <c r="K711" s="36">
        <v>0</v>
      </c>
      <c r="L711" s="33">
        <v>0</v>
      </c>
      <c r="M711" s="33">
        <v>0</v>
      </c>
    </row>
    <row r="712" spans="1:13" ht="13.5" thickBot="1">
      <c r="A712" s="124">
        <v>641</v>
      </c>
      <c r="B712" s="73"/>
      <c r="C712" s="126" t="s">
        <v>459</v>
      </c>
      <c r="D712" s="73"/>
      <c r="E712" s="73"/>
      <c r="F712" s="73"/>
      <c r="G712" s="73"/>
      <c r="H712" s="129" t="s">
        <v>223</v>
      </c>
      <c r="I712" s="45">
        <v>211983804.32999998</v>
      </c>
      <c r="J712" s="45">
        <v>179260945.79823983</v>
      </c>
      <c r="K712" s="45">
        <v>32722858.531760149</v>
      </c>
      <c r="L712" s="45">
        <v>44100.992767609423</v>
      </c>
      <c r="M712" s="45">
        <v>32766959.524527758</v>
      </c>
    </row>
    <row r="713" spans="1:13" ht="13.5" thickTop="1">
      <c r="A713" s="124">
        <v>642</v>
      </c>
      <c r="B713" s="73"/>
      <c r="C713" s="152">
        <v>580</v>
      </c>
      <c r="D713" s="73" t="s">
        <v>372</v>
      </c>
      <c r="E713" s="73"/>
      <c r="F713" s="73"/>
      <c r="G713" s="73"/>
      <c r="H713" s="129"/>
      <c r="I713" s="33"/>
      <c r="J713" s="33"/>
      <c r="K713" s="33"/>
      <c r="L713" s="33"/>
      <c r="M713" s="33"/>
    </row>
    <row r="714" spans="1:13">
      <c r="A714" s="124">
        <v>643</v>
      </c>
      <c r="B714" s="73"/>
      <c r="C714" s="152"/>
      <c r="D714" s="73"/>
      <c r="E714" s="73"/>
      <c r="F714" s="152" t="s">
        <v>2425</v>
      </c>
      <c r="G714" s="73" t="s">
        <v>359</v>
      </c>
      <c r="H714" s="129"/>
      <c r="I714" s="33">
        <v>1474215.3599999999</v>
      </c>
      <c r="J714" s="33">
        <v>1277797.5</v>
      </c>
      <c r="K714" s="36">
        <v>196417.86</v>
      </c>
      <c r="L714" s="33">
        <v>44777.07816356601</v>
      </c>
      <c r="M714" s="33">
        <v>241194.938163566</v>
      </c>
    </row>
    <row r="715" spans="1:13">
      <c r="A715" s="124">
        <v>644</v>
      </c>
      <c r="B715" s="73"/>
      <c r="C715" s="152"/>
      <c r="D715" s="73"/>
      <c r="E715" s="73"/>
      <c r="F715" s="152" t="s">
        <v>2425</v>
      </c>
      <c r="G715" s="73" t="s">
        <v>471</v>
      </c>
      <c r="H715" s="129"/>
      <c r="I715" s="33">
        <v>8382040.1799999997</v>
      </c>
      <c r="J715" s="33">
        <v>7464034.6108260313</v>
      </c>
      <c r="K715" s="36">
        <v>918005.56917396851</v>
      </c>
      <c r="L715" s="33">
        <v>58863.251631287625</v>
      </c>
      <c r="M715" s="33">
        <v>976868.82080525614</v>
      </c>
    </row>
    <row r="716" spans="1:13">
      <c r="A716" s="124">
        <v>645</v>
      </c>
      <c r="B716" s="73"/>
      <c r="C716" s="152"/>
      <c r="D716" s="73"/>
      <c r="E716" s="73"/>
      <c r="F716" s="73"/>
      <c r="G716" s="73"/>
      <c r="H716" s="129" t="s">
        <v>373</v>
      </c>
      <c r="I716" s="37">
        <v>9856255.5399999991</v>
      </c>
      <c r="J716" s="37">
        <v>8741832.1108260304</v>
      </c>
      <c r="K716" s="37">
        <v>1114423.4291739685</v>
      </c>
      <c r="L716" s="37">
        <v>103640.32979485363</v>
      </c>
      <c r="M716" s="37">
        <v>1218063.7589688222</v>
      </c>
    </row>
    <row r="717" spans="1:13">
      <c r="A717" s="124">
        <v>646</v>
      </c>
      <c r="B717" s="73"/>
      <c r="C717" s="152"/>
      <c r="D717" s="73"/>
      <c r="E717" s="73"/>
      <c r="F717" s="73"/>
      <c r="G717" s="73"/>
      <c r="H717" s="129"/>
      <c r="I717" s="33"/>
      <c r="J717" s="33"/>
      <c r="K717" s="33"/>
      <c r="L717" s="33"/>
      <c r="M717" s="33"/>
    </row>
    <row r="718" spans="1:13">
      <c r="A718" s="124">
        <v>647</v>
      </c>
      <c r="B718" s="73"/>
      <c r="C718" s="152">
        <v>581</v>
      </c>
      <c r="D718" s="73" t="s">
        <v>442</v>
      </c>
      <c r="E718" s="73"/>
      <c r="F718" s="73"/>
      <c r="G718" s="73"/>
      <c r="H718" s="129"/>
      <c r="I718" s="33"/>
      <c r="J718" s="33"/>
      <c r="K718" s="33"/>
      <c r="L718" s="33"/>
      <c r="M718" s="33"/>
    </row>
    <row r="719" spans="1:13">
      <c r="A719" s="124">
        <v>648</v>
      </c>
      <c r="B719" s="73"/>
      <c r="C719" s="152"/>
      <c r="D719" s="73"/>
      <c r="E719" s="73"/>
      <c r="F719" s="152" t="s">
        <v>2425</v>
      </c>
      <c r="G719" s="73" t="s">
        <v>359</v>
      </c>
      <c r="H719" s="129"/>
      <c r="I719" s="33">
        <v>0</v>
      </c>
      <c r="J719" s="33">
        <v>0</v>
      </c>
      <c r="K719" s="36">
        <v>0</v>
      </c>
      <c r="L719" s="33">
        <v>0</v>
      </c>
      <c r="M719" s="33">
        <v>0</v>
      </c>
    </row>
    <row r="720" spans="1:13">
      <c r="A720" s="124">
        <v>649</v>
      </c>
      <c r="B720" s="73"/>
      <c r="C720" s="152"/>
      <c r="D720" s="73"/>
      <c r="E720" s="73"/>
      <c r="F720" s="152" t="s">
        <v>2425</v>
      </c>
      <c r="G720" s="73" t="s">
        <v>471</v>
      </c>
      <c r="H720" s="129"/>
      <c r="I720" s="33">
        <v>11105284.470000001</v>
      </c>
      <c r="J720" s="33">
        <v>9889027.7148670051</v>
      </c>
      <c r="K720" s="36">
        <v>1216256.7551329948</v>
      </c>
      <c r="L720" s="33">
        <v>0</v>
      </c>
      <c r="M720" s="33">
        <v>1216256.7551329948</v>
      </c>
    </row>
    <row r="721" spans="1:13">
      <c r="A721" s="124">
        <v>650</v>
      </c>
      <c r="B721" s="73"/>
      <c r="C721" s="152"/>
      <c r="D721" s="73"/>
      <c r="E721" s="73"/>
      <c r="F721" s="73"/>
      <c r="G721" s="73"/>
      <c r="H721" s="129" t="s">
        <v>373</v>
      </c>
      <c r="I721" s="37">
        <v>11105284.470000001</v>
      </c>
      <c r="J721" s="37">
        <v>9889027.7148670051</v>
      </c>
      <c r="K721" s="37">
        <v>1216256.7551329948</v>
      </c>
      <c r="L721" s="37">
        <v>0</v>
      </c>
      <c r="M721" s="37">
        <v>1216256.7551329948</v>
      </c>
    </row>
    <row r="722" spans="1:13">
      <c r="A722" s="124">
        <v>651</v>
      </c>
      <c r="B722" s="73"/>
      <c r="C722" s="152"/>
      <c r="D722" s="73"/>
      <c r="E722" s="73"/>
      <c r="F722" s="73"/>
      <c r="G722" s="73"/>
      <c r="H722" s="129"/>
      <c r="I722" s="33"/>
      <c r="J722" s="33"/>
      <c r="K722" s="33"/>
      <c r="L722" s="33"/>
      <c r="M722" s="33"/>
    </row>
    <row r="723" spans="1:13">
      <c r="A723" s="124">
        <v>652</v>
      </c>
      <c r="B723" s="73"/>
      <c r="C723" s="152">
        <v>582</v>
      </c>
      <c r="D723" s="73" t="s">
        <v>443</v>
      </c>
      <c r="E723" s="73"/>
      <c r="F723" s="73"/>
      <c r="G723" s="73"/>
      <c r="H723" s="129"/>
      <c r="I723" s="33"/>
      <c r="J723" s="33"/>
      <c r="K723" s="33"/>
      <c r="L723" s="33"/>
      <c r="M723" s="33"/>
    </row>
    <row r="724" spans="1:13">
      <c r="A724" s="124">
        <v>653</v>
      </c>
      <c r="B724" s="73"/>
      <c r="C724" s="152"/>
      <c r="D724" s="73"/>
      <c r="E724" s="73"/>
      <c r="F724" s="152" t="s">
        <v>2425</v>
      </c>
      <c r="G724" s="73" t="s">
        <v>359</v>
      </c>
      <c r="H724" s="129"/>
      <c r="I724" s="33">
        <v>4615702.9499999993</v>
      </c>
      <c r="J724" s="33">
        <v>3703970.1499999994</v>
      </c>
      <c r="K724" s="36">
        <v>911732.8</v>
      </c>
      <c r="L724" s="33">
        <v>0</v>
      </c>
      <c r="M724" s="33">
        <v>911732.8</v>
      </c>
    </row>
    <row r="725" spans="1:13">
      <c r="A725" s="124">
        <v>654</v>
      </c>
      <c r="B725" s="73"/>
      <c r="C725" s="152"/>
      <c r="D725" s="73"/>
      <c r="E725" s="73"/>
      <c r="F725" s="152" t="s">
        <v>2425</v>
      </c>
      <c r="G725" s="73" t="s">
        <v>471</v>
      </c>
      <c r="H725" s="129"/>
      <c r="I725" s="33">
        <v>30728.41</v>
      </c>
      <c r="J725" s="33">
        <v>27363.017934811753</v>
      </c>
      <c r="K725" s="36">
        <v>3365.3920651882472</v>
      </c>
      <c r="L725" s="33">
        <v>0</v>
      </c>
      <c r="M725" s="33">
        <v>3365.3920651882472</v>
      </c>
    </row>
    <row r="726" spans="1:13">
      <c r="A726" s="124">
        <v>655</v>
      </c>
      <c r="B726" s="73"/>
      <c r="C726" s="152"/>
      <c r="D726" s="73"/>
      <c r="E726" s="73"/>
      <c r="F726" s="73"/>
      <c r="G726" s="73"/>
      <c r="H726" s="129" t="s">
        <v>373</v>
      </c>
      <c r="I726" s="37">
        <v>4646431.3599999994</v>
      </c>
      <c r="J726" s="37">
        <v>3731333.1679348112</v>
      </c>
      <c r="K726" s="37">
        <v>915098.19206518831</v>
      </c>
      <c r="L726" s="37">
        <v>0</v>
      </c>
      <c r="M726" s="37">
        <v>915098.19206518831</v>
      </c>
    </row>
    <row r="727" spans="1:13">
      <c r="A727" s="124">
        <v>656</v>
      </c>
      <c r="B727" s="73"/>
      <c r="C727" s="152"/>
      <c r="D727" s="73"/>
      <c r="E727" s="73"/>
      <c r="F727" s="73"/>
      <c r="G727" s="73"/>
      <c r="H727" s="129"/>
      <c r="I727" s="33"/>
      <c r="J727" s="33"/>
      <c r="K727" s="33"/>
      <c r="L727" s="33"/>
      <c r="M727" s="33"/>
    </row>
    <row r="728" spans="1:13">
      <c r="A728" s="124">
        <v>657</v>
      </c>
      <c r="B728" s="73"/>
      <c r="C728" s="152">
        <v>583</v>
      </c>
      <c r="D728" s="73" t="s">
        <v>460</v>
      </c>
      <c r="E728" s="73"/>
      <c r="F728" s="73"/>
      <c r="G728" s="73"/>
      <c r="H728" s="129"/>
      <c r="I728" s="33"/>
      <c r="J728" s="33"/>
      <c r="K728" s="33"/>
      <c r="L728" s="33"/>
      <c r="M728" s="33"/>
    </row>
    <row r="729" spans="1:13">
      <c r="A729" s="124">
        <v>658</v>
      </c>
      <c r="B729" s="73"/>
      <c r="C729" s="152"/>
      <c r="D729" s="73"/>
      <c r="E729" s="73"/>
      <c r="F729" s="152" t="s">
        <v>2425</v>
      </c>
      <c r="G729" s="73" t="s">
        <v>359</v>
      </c>
      <c r="H729" s="129"/>
      <c r="I729" s="33">
        <v>5723816.9400000004</v>
      </c>
      <c r="J729" s="33">
        <v>5270158.28</v>
      </c>
      <c r="K729" s="36">
        <v>453658.66000000003</v>
      </c>
      <c r="L729" s="33">
        <v>0</v>
      </c>
      <c r="M729" s="33">
        <v>453658.66000000003</v>
      </c>
    </row>
    <row r="730" spans="1:13">
      <c r="A730" s="124">
        <v>659</v>
      </c>
      <c r="B730" s="73"/>
      <c r="C730" s="152"/>
      <c r="D730" s="73"/>
      <c r="E730" s="73"/>
      <c r="F730" s="152" t="s">
        <v>2425</v>
      </c>
      <c r="G730" s="73" t="s">
        <v>471</v>
      </c>
      <c r="H730" s="129"/>
      <c r="I730" s="33">
        <v>11372.41</v>
      </c>
      <c r="J730" s="33">
        <v>10126.89751249845</v>
      </c>
      <c r="K730" s="36">
        <v>1245.512487501549</v>
      </c>
      <c r="L730" s="33">
        <v>0</v>
      </c>
      <c r="M730" s="33">
        <v>1245.512487501549</v>
      </c>
    </row>
    <row r="731" spans="1:13">
      <c r="A731" s="124">
        <v>660</v>
      </c>
      <c r="B731" s="73"/>
      <c r="C731" s="152"/>
      <c r="D731" s="73"/>
      <c r="E731" s="73"/>
      <c r="F731" s="73"/>
      <c r="G731" s="73"/>
      <c r="H731" s="129" t="s">
        <v>373</v>
      </c>
      <c r="I731" s="37">
        <v>5735189.3500000006</v>
      </c>
      <c r="J731" s="37">
        <v>5280285.1775124986</v>
      </c>
      <c r="K731" s="37">
        <v>454904.17248750158</v>
      </c>
      <c r="L731" s="37">
        <v>0</v>
      </c>
      <c r="M731" s="37">
        <v>454904.17248750158</v>
      </c>
    </row>
    <row r="732" spans="1:13">
      <c r="A732" s="124">
        <v>661</v>
      </c>
      <c r="B732" s="73"/>
      <c r="C732" s="152"/>
      <c r="D732" s="73"/>
      <c r="E732" s="73"/>
      <c r="F732" s="73"/>
      <c r="G732" s="73"/>
      <c r="H732" s="129"/>
      <c r="I732" s="33"/>
      <c r="J732" s="33"/>
      <c r="K732" s="33"/>
      <c r="L732" s="33"/>
      <c r="M732" s="33"/>
    </row>
    <row r="733" spans="1:13">
      <c r="A733" s="124">
        <v>662</v>
      </c>
      <c r="B733" s="73"/>
      <c r="C733" s="152">
        <v>584</v>
      </c>
      <c r="D733" s="73" t="s">
        <v>445</v>
      </c>
      <c r="E733" s="73"/>
      <c r="F733" s="73"/>
      <c r="G733" s="73"/>
      <c r="H733" s="129"/>
      <c r="I733" s="33"/>
      <c r="J733" s="33"/>
      <c r="K733" s="33"/>
      <c r="L733" s="33"/>
      <c r="M733" s="33"/>
    </row>
    <row r="734" spans="1:13">
      <c r="A734" s="124">
        <v>663</v>
      </c>
      <c r="B734" s="73"/>
      <c r="C734" s="152"/>
      <c r="D734" s="73"/>
      <c r="E734" s="73"/>
      <c r="F734" s="152" t="s">
        <v>2425</v>
      </c>
      <c r="G734" s="73" t="s">
        <v>359</v>
      </c>
      <c r="H734" s="129"/>
      <c r="I734" s="33">
        <v>128.03</v>
      </c>
      <c r="J734" s="33">
        <v>121.44</v>
      </c>
      <c r="K734" s="36">
        <v>6.59</v>
      </c>
      <c r="L734" s="33">
        <v>0</v>
      </c>
      <c r="M734" s="33">
        <v>6.59</v>
      </c>
    </row>
    <row r="735" spans="1:13">
      <c r="A735" s="124">
        <v>664</v>
      </c>
      <c r="B735" s="73"/>
      <c r="C735" s="152"/>
      <c r="D735" s="73"/>
      <c r="E735" s="73"/>
      <c r="F735" s="152" t="s">
        <v>2425</v>
      </c>
      <c r="G735" s="73" t="s">
        <v>471</v>
      </c>
      <c r="H735" s="129"/>
      <c r="I735" s="33">
        <v>0</v>
      </c>
      <c r="J735" s="33">
        <v>0</v>
      </c>
      <c r="K735" s="36">
        <v>0</v>
      </c>
      <c r="L735" s="33">
        <v>0</v>
      </c>
      <c r="M735" s="33">
        <v>0</v>
      </c>
    </row>
    <row r="736" spans="1:13">
      <c r="A736" s="124">
        <v>665</v>
      </c>
      <c r="B736" s="73"/>
      <c r="C736" s="152"/>
      <c r="D736" s="73"/>
      <c r="E736" s="73"/>
      <c r="F736" s="73"/>
      <c r="G736" s="73"/>
      <c r="H736" s="129" t="s">
        <v>373</v>
      </c>
      <c r="I736" s="37">
        <v>128.03</v>
      </c>
      <c r="J736" s="37">
        <v>121.44</v>
      </c>
      <c r="K736" s="37">
        <v>6.59</v>
      </c>
      <c r="L736" s="37">
        <v>0</v>
      </c>
      <c r="M736" s="37">
        <v>6.59</v>
      </c>
    </row>
    <row r="737" spans="1:13">
      <c r="A737" s="124">
        <v>666</v>
      </c>
      <c r="B737" s="73"/>
      <c r="C737" s="152"/>
      <c r="D737" s="73"/>
      <c r="E737" s="73"/>
      <c r="F737" s="73"/>
      <c r="G737" s="73"/>
      <c r="H737" s="129"/>
      <c r="I737" s="33"/>
      <c r="J737" s="33"/>
      <c r="K737" s="33"/>
      <c r="L737" s="33"/>
      <c r="M737" s="33"/>
    </row>
    <row r="738" spans="1:13">
      <c r="A738" s="124">
        <v>667</v>
      </c>
      <c r="B738" s="73"/>
      <c r="C738" s="152">
        <v>585</v>
      </c>
      <c r="D738" s="73" t="s">
        <v>461</v>
      </c>
      <c r="E738" s="73"/>
      <c r="F738" s="73"/>
      <c r="G738" s="73"/>
      <c r="H738" s="129"/>
      <c r="I738" s="33"/>
      <c r="J738" s="33"/>
      <c r="K738" s="33"/>
      <c r="L738" s="33"/>
      <c r="M738" s="33"/>
    </row>
    <row r="739" spans="1:13">
      <c r="A739" s="124">
        <v>668</v>
      </c>
      <c r="B739" s="73"/>
      <c r="C739" s="152"/>
      <c r="D739" s="73"/>
      <c r="E739" s="73"/>
      <c r="F739" s="152" t="s">
        <v>2425</v>
      </c>
      <c r="G739" s="73" t="s">
        <v>359</v>
      </c>
      <c r="H739" s="129"/>
      <c r="I739" s="33">
        <v>0</v>
      </c>
      <c r="J739" s="33">
        <v>0</v>
      </c>
      <c r="K739" s="36">
        <v>0</v>
      </c>
      <c r="L739" s="33">
        <v>0</v>
      </c>
      <c r="M739" s="33">
        <v>0</v>
      </c>
    </row>
    <row r="740" spans="1:13">
      <c r="A740" s="124">
        <v>669</v>
      </c>
      <c r="B740" s="73"/>
      <c r="C740" s="152"/>
      <c r="D740" s="73"/>
      <c r="E740" s="73"/>
      <c r="F740" s="152" t="s">
        <v>2425</v>
      </c>
      <c r="G740" s="73" t="s">
        <v>471</v>
      </c>
      <c r="H740" s="129"/>
      <c r="I740" s="33">
        <v>231728.98</v>
      </c>
      <c r="J740" s="33">
        <v>206349.89691154324</v>
      </c>
      <c r="K740" s="36">
        <v>25379.083088456777</v>
      </c>
      <c r="L740" s="33">
        <v>0</v>
      </c>
      <c r="M740" s="33">
        <v>25379.083088456777</v>
      </c>
    </row>
    <row r="741" spans="1:13">
      <c r="A741" s="124">
        <v>670</v>
      </c>
      <c r="B741" s="73"/>
      <c r="C741" s="152"/>
      <c r="D741" s="73"/>
      <c r="E741" s="73"/>
      <c r="F741" s="73"/>
      <c r="G741" s="73"/>
      <c r="H741" s="129" t="s">
        <v>373</v>
      </c>
      <c r="I741" s="37">
        <v>231728.98</v>
      </c>
      <c r="J741" s="37">
        <v>206349.89691154324</v>
      </c>
      <c r="K741" s="37">
        <v>25379.083088456777</v>
      </c>
      <c r="L741" s="37">
        <v>0</v>
      </c>
      <c r="M741" s="37">
        <v>25379.083088456777</v>
      </c>
    </row>
    <row r="742" spans="1:13">
      <c r="A742" s="124">
        <v>671</v>
      </c>
      <c r="B742" s="73"/>
      <c r="C742" s="152"/>
      <c r="D742" s="73"/>
      <c r="E742" s="73"/>
      <c r="F742" s="73"/>
      <c r="G742" s="73"/>
      <c r="H742" s="129"/>
      <c r="I742" s="33"/>
      <c r="J742" s="33"/>
      <c r="K742" s="33"/>
      <c r="L742" s="33"/>
      <c r="M742" s="33"/>
    </row>
    <row r="743" spans="1:13">
      <c r="A743" s="124">
        <v>672</v>
      </c>
      <c r="B743" s="73"/>
      <c r="C743" s="152">
        <v>586</v>
      </c>
      <c r="D743" s="73" t="s">
        <v>462</v>
      </c>
      <c r="E743" s="73"/>
      <c r="F743" s="73"/>
      <c r="G743" s="73"/>
      <c r="H743" s="129"/>
      <c r="I743" s="33"/>
      <c r="J743" s="33"/>
      <c r="K743" s="33"/>
      <c r="L743" s="33"/>
      <c r="M743" s="33"/>
    </row>
    <row r="744" spans="1:13">
      <c r="A744" s="124">
        <v>673</v>
      </c>
      <c r="B744" s="73"/>
      <c r="C744" s="152"/>
      <c r="D744" s="73"/>
      <c r="E744" s="73"/>
      <c r="F744" s="152" t="s">
        <v>2425</v>
      </c>
      <c r="G744" s="73" t="s">
        <v>359</v>
      </c>
      <c r="H744" s="129"/>
      <c r="I744" s="33">
        <v>6739900.1699999999</v>
      </c>
      <c r="J744" s="33">
        <v>6067513.21</v>
      </c>
      <c r="K744" s="36">
        <v>672386.96000000008</v>
      </c>
      <c r="L744" s="33">
        <v>0</v>
      </c>
      <c r="M744" s="33">
        <v>672386.96000000008</v>
      </c>
    </row>
    <row r="745" spans="1:13">
      <c r="A745" s="124">
        <v>674</v>
      </c>
      <c r="B745" s="73"/>
      <c r="C745" s="152"/>
      <c r="D745" s="73"/>
      <c r="E745" s="73"/>
      <c r="F745" s="152" t="s">
        <v>2425</v>
      </c>
      <c r="G745" s="73" t="s">
        <v>471</v>
      </c>
      <c r="H745" s="129"/>
      <c r="I745" s="33">
        <v>486507.74</v>
      </c>
      <c r="J745" s="33">
        <v>433225.14946411911</v>
      </c>
      <c r="K745" s="36">
        <v>53282.59053588086</v>
      </c>
      <c r="L745" s="33">
        <v>0</v>
      </c>
      <c r="M745" s="33">
        <v>53282.59053588086</v>
      </c>
    </row>
    <row r="746" spans="1:13">
      <c r="A746" s="124">
        <v>675</v>
      </c>
      <c r="B746" s="73"/>
      <c r="C746" s="152"/>
      <c r="D746" s="73"/>
      <c r="E746" s="73"/>
      <c r="F746" s="73"/>
      <c r="G746" s="73"/>
      <c r="H746" s="129" t="s">
        <v>373</v>
      </c>
      <c r="I746" s="37">
        <v>7226407.9100000001</v>
      </c>
      <c r="J746" s="37">
        <v>6500738.3594641192</v>
      </c>
      <c r="K746" s="37">
        <v>725669.55053588096</v>
      </c>
      <c r="L746" s="37">
        <v>0</v>
      </c>
      <c r="M746" s="37">
        <v>725669.55053588096</v>
      </c>
    </row>
    <row r="747" spans="1:13">
      <c r="A747" s="124">
        <v>676</v>
      </c>
      <c r="B747" s="73"/>
      <c r="C747" s="152"/>
      <c r="D747" s="73"/>
      <c r="E747" s="73"/>
      <c r="F747" s="73"/>
      <c r="G747" s="73"/>
      <c r="H747" s="129"/>
      <c r="I747" s="33"/>
      <c r="J747" s="33"/>
      <c r="K747" s="33"/>
      <c r="L747" s="33"/>
      <c r="M747" s="33"/>
    </row>
    <row r="748" spans="1:13">
      <c r="A748" s="124">
        <v>677</v>
      </c>
      <c r="B748" s="73"/>
      <c r="C748" s="152">
        <v>587</v>
      </c>
      <c r="D748" s="73" t="s">
        <v>463</v>
      </c>
      <c r="E748" s="73"/>
      <c r="F748" s="73"/>
      <c r="G748" s="73"/>
      <c r="H748" s="129"/>
      <c r="I748" s="33"/>
      <c r="J748" s="33"/>
      <c r="K748" s="33"/>
      <c r="L748" s="33"/>
      <c r="M748" s="33"/>
    </row>
    <row r="749" spans="1:13">
      <c r="A749" s="124">
        <v>678</v>
      </c>
      <c r="B749" s="73"/>
      <c r="C749" s="152"/>
      <c r="D749" s="73"/>
      <c r="E749" s="73"/>
      <c r="F749" s="152" t="s">
        <v>2425</v>
      </c>
      <c r="G749" s="73" t="s">
        <v>359</v>
      </c>
      <c r="H749" s="129"/>
      <c r="I749" s="33">
        <v>10081874.239999998</v>
      </c>
      <c r="J749" s="33">
        <v>9354027.1499999985</v>
      </c>
      <c r="K749" s="36">
        <v>727847.09</v>
      </c>
      <c r="L749" s="33">
        <v>0</v>
      </c>
      <c r="M749" s="33">
        <v>727847.09</v>
      </c>
    </row>
    <row r="750" spans="1:13">
      <c r="A750" s="124">
        <v>679</v>
      </c>
      <c r="B750" s="73"/>
      <c r="C750" s="152"/>
      <c r="D750" s="73"/>
      <c r="E750" s="73"/>
      <c r="F750" s="152" t="s">
        <v>2425</v>
      </c>
      <c r="G750" s="73" t="s">
        <v>471</v>
      </c>
      <c r="H750" s="129"/>
      <c r="I750" s="33">
        <v>0</v>
      </c>
      <c r="J750" s="33">
        <v>0</v>
      </c>
      <c r="K750" s="36">
        <v>0</v>
      </c>
      <c r="L750" s="33">
        <v>0</v>
      </c>
      <c r="M750" s="33">
        <v>0</v>
      </c>
    </row>
    <row r="751" spans="1:13">
      <c r="A751" s="124">
        <v>680</v>
      </c>
      <c r="B751" s="73"/>
      <c r="C751" s="152"/>
      <c r="D751" s="73"/>
      <c r="E751" s="73"/>
      <c r="F751" s="73"/>
      <c r="G751" s="73"/>
      <c r="H751" s="129" t="s">
        <v>373</v>
      </c>
      <c r="I751" s="37">
        <v>10081874.239999998</v>
      </c>
      <c r="J751" s="37">
        <v>9354027.1499999985</v>
      </c>
      <c r="K751" s="37">
        <v>727847.09</v>
      </c>
      <c r="L751" s="37">
        <v>0</v>
      </c>
      <c r="M751" s="37">
        <v>727847.09</v>
      </c>
    </row>
    <row r="752" spans="1:13">
      <c r="A752" s="124">
        <v>681</v>
      </c>
      <c r="B752" s="73"/>
      <c r="C752" s="152"/>
      <c r="D752" s="73"/>
      <c r="E752" s="73"/>
      <c r="F752" s="73"/>
      <c r="G752" s="73"/>
      <c r="H752" s="129"/>
      <c r="I752" s="41"/>
      <c r="J752" s="33"/>
      <c r="K752" s="33"/>
      <c r="L752" s="33"/>
      <c r="M752" s="33"/>
    </row>
    <row r="753" spans="1:13">
      <c r="A753" s="124">
        <v>682</v>
      </c>
      <c r="B753" s="73"/>
      <c r="C753" s="152">
        <v>588</v>
      </c>
      <c r="D753" s="73" t="s">
        <v>464</v>
      </c>
      <c r="E753" s="73"/>
      <c r="F753" s="73"/>
      <c r="G753" s="73"/>
      <c r="H753" s="129"/>
      <c r="I753" s="33"/>
      <c r="J753" s="33"/>
      <c r="K753" s="33"/>
      <c r="L753" s="33"/>
      <c r="M753" s="33"/>
    </row>
    <row r="754" spans="1:13">
      <c r="A754" s="124">
        <v>683</v>
      </c>
      <c r="B754" s="73"/>
      <c r="C754" s="152"/>
      <c r="D754" s="73"/>
      <c r="E754" s="73"/>
      <c r="F754" s="152" t="s">
        <v>2425</v>
      </c>
      <c r="G754" s="73" t="s">
        <v>359</v>
      </c>
      <c r="H754" s="129"/>
      <c r="I754" s="33">
        <v>226206.37000000005</v>
      </c>
      <c r="J754" s="33">
        <v>341205.84000000008</v>
      </c>
      <c r="K754" s="36">
        <v>-114999.47</v>
      </c>
      <c r="L754" s="33">
        <v>0</v>
      </c>
      <c r="M754" s="33">
        <v>-114999.47</v>
      </c>
    </row>
    <row r="755" spans="1:13">
      <c r="A755" s="124">
        <v>684</v>
      </c>
      <c r="B755" s="73"/>
      <c r="C755" s="152"/>
      <c r="D755" s="73"/>
      <c r="E755" s="73"/>
      <c r="F755" s="152" t="s">
        <v>2425</v>
      </c>
      <c r="G755" s="73" t="s">
        <v>471</v>
      </c>
      <c r="H755" s="129"/>
      <c r="I755" s="33">
        <v>5465164.75</v>
      </c>
      <c r="J755" s="33">
        <v>4866616.9538531601</v>
      </c>
      <c r="K755" s="36">
        <v>598547.79614683974</v>
      </c>
      <c r="L755" s="33">
        <v>0</v>
      </c>
      <c r="M755" s="33">
        <v>598547.79614683974</v>
      </c>
    </row>
    <row r="756" spans="1:13">
      <c r="A756" s="124">
        <v>685</v>
      </c>
      <c r="B756" s="73"/>
      <c r="C756" s="152"/>
      <c r="D756" s="73"/>
      <c r="E756" s="73"/>
      <c r="F756" s="73"/>
      <c r="G756" s="73"/>
      <c r="H756" s="129" t="s">
        <v>373</v>
      </c>
      <c r="I756" s="37">
        <v>5691371.1200000001</v>
      </c>
      <c r="J756" s="37">
        <v>5207822.79385316</v>
      </c>
      <c r="K756" s="37">
        <v>483548.32614683977</v>
      </c>
      <c r="L756" s="37">
        <v>0</v>
      </c>
      <c r="M756" s="37">
        <v>483548.32614683977</v>
      </c>
    </row>
    <row r="757" spans="1:13">
      <c r="A757" s="124">
        <v>686</v>
      </c>
      <c r="B757" s="73"/>
      <c r="C757" s="152"/>
      <c r="D757" s="73"/>
      <c r="E757" s="73"/>
      <c r="F757" s="73"/>
      <c r="G757" s="73"/>
      <c r="H757" s="129"/>
      <c r="I757" s="33"/>
      <c r="J757" s="33"/>
      <c r="K757" s="33"/>
      <c r="L757" s="33"/>
      <c r="M757" s="33"/>
    </row>
    <row r="758" spans="1:13">
      <c r="A758" s="124">
        <v>687</v>
      </c>
      <c r="B758" s="73"/>
      <c r="C758" s="152">
        <v>589</v>
      </c>
      <c r="D758" s="73" t="s">
        <v>384</v>
      </c>
      <c r="E758" s="73"/>
      <c r="F758" s="73"/>
      <c r="G758" s="73"/>
      <c r="H758" s="129"/>
      <c r="I758" s="33"/>
      <c r="J758" s="33"/>
      <c r="K758" s="33"/>
      <c r="L758" s="33"/>
      <c r="M758" s="33"/>
    </row>
    <row r="759" spans="1:13">
      <c r="A759" s="124">
        <v>688</v>
      </c>
      <c r="B759" s="73"/>
      <c r="C759" s="152"/>
      <c r="D759" s="73"/>
      <c r="E759" s="73"/>
      <c r="F759" s="152" t="s">
        <v>2425</v>
      </c>
      <c r="G759" s="73" t="s">
        <v>359</v>
      </c>
      <c r="H759" s="129"/>
      <c r="I759" s="33">
        <v>2621686.44</v>
      </c>
      <c r="J759" s="33">
        <v>2144810.08</v>
      </c>
      <c r="K759" s="36">
        <v>476876.36</v>
      </c>
      <c r="L759" s="33">
        <v>0</v>
      </c>
      <c r="M759" s="33">
        <v>476876.36</v>
      </c>
    </row>
    <row r="760" spans="1:13">
      <c r="A760" s="124">
        <v>689</v>
      </c>
      <c r="B760" s="73"/>
      <c r="C760" s="152"/>
      <c r="D760" s="73"/>
      <c r="E760" s="73"/>
      <c r="F760" s="152" t="s">
        <v>2425</v>
      </c>
      <c r="G760" s="73" t="s">
        <v>471</v>
      </c>
      <c r="H760" s="129"/>
      <c r="I760" s="33">
        <v>-82147.62</v>
      </c>
      <c r="J760" s="33">
        <v>-73150.768274769202</v>
      </c>
      <c r="K760" s="36">
        <v>-8996.8517252307993</v>
      </c>
      <c r="L760" s="33">
        <v>0</v>
      </c>
      <c r="M760" s="33">
        <v>-8996.8517252307993</v>
      </c>
    </row>
    <row r="761" spans="1:13">
      <c r="A761" s="124">
        <v>690</v>
      </c>
      <c r="B761" s="73"/>
      <c r="C761" s="152"/>
      <c r="D761" s="73"/>
      <c r="E761" s="73"/>
      <c r="F761" s="73"/>
      <c r="G761" s="73"/>
      <c r="H761" s="129" t="s">
        <v>373</v>
      </c>
      <c r="I761" s="37">
        <v>2539538.8199999998</v>
      </c>
      <c r="J761" s="37">
        <v>2071659.3117252309</v>
      </c>
      <c r="K761" s="37">
        <v>467879.50827476918</v>
      </c>
      <c r="L761" s="37">
        <v>0</v>
      </c>
      <c r="M761" s="37">
        <v>467879.50827476918</v>
      </c>
    </row>
    <row r="762" spans="1:13">
      <c r="A762" s="124">
        <v>691</v>
      </c>
      <c r="B762" s="73"/>
      <c r="C762" s="152"/>
      <c r="D762" s="73"/>
      <c r="E762" s="73"/>
      <c r="F762" s="73"/>
      <c r="G762" s="73"/>
      <c r="H762" s="129"/>
      <c r="I762" s="33"/>
      <c r="J762" s="33"/>
      <c r="K762" s="33"/>
      <c r="L762" s="33"/>
      <c r="M762" s="33"/>
    </row>
    <row r="763" spans="1:13">
      <c r="A763" s="124">
        <v>692</v>
      </c>
      <c r="B763" s="73"/>
      <c r="C763" s="152">
        <v>590</v>
      </c>
      <c r="D763" s="73" t="s">
        <v>385</v>
      </c>
      <c r="E763" s="73"/>
      <c r="F763" s="73"/>
      <c r="G763" s="73"/>
      <c r="H763" s="129"/>
      <c r="I763" s="33"/>
      <c r="J763" s="33"/>
      <c r="K763" s="33"/>
      <c r="L763" s="33"/>
      <c r="M763" s="33"/>
    </row>
    <row r="764" spans="1:13">
      <c r="A764" s="124">
        <v>693</v>
      </c>
      <c r="B764" s="73"/>
      <c r="C764" s="152"/>
      <c r="D764" s="73"/>
      <c r="E764" s="73"/>
      <c r="F764" s="152" t="s">
        <v>2425</v>
      </c>
      <c r="G764" s="73" t="s">
        <v>359</v>
      </c>
      <c r="H764" s="129"/>
      <c r="I764" s="33">
        <v>3212063.5200000005</v>
      </c>
      <c r="J764" s="33">
        <v>2662883.4200000004</v>
      </c>
      <c r="K764" s="36">
        <v>549180.1</v>
      </c>
      <c r="L764" s="33">
        <v>0</v>
      </c>
      <c r="M764" s="33">
        <v>549180.1</v>
      </c>
    </row>
    <row r="765" spans="1:13">
      <c r="A765" s="124">
        <v>694</v>
      </c>
      <c r="B765" s="73"/>
      <c r="C765" s="152"/>
      <c r="D765" s="73"/>
      <c r="E765" s="73"/>
      <c r="F765" s="152" t="s">
        <v>2425</v>
      </c>
      <c r="G765" s="73" t="s">
        <v>471</v>
      </c>
      <c r="H765" s="129"/>
      <c r="I765" s="33">
        <v>2670436.7000000002</v>
      </c>
      <c r="J765" s="33">
        <v>2377969.0298287324</v>
      </c>
      <c r="K765" s="36">
        <v>292467.67017126782</v>
      </c>
      <c r="L765" s="33">
        <v>0</v>
      </c>
      <c r="M765" s="33">
        <v>292467.67017126782</v>
      </c>
    </row>
    <row r="766" spans="1:13">
      <c r="A766" s="124">
        <v>695</v>
      </c>
      <c r="B766" s="73"/>
      <c r="C766" s="152"/>
      <c r="D766" s="73"/>
      <c r="E766" s="73"/>
      <c r="F766" s="73"/>
      <c r="G766" s="73"/>
      <c r="H766" s="129" t="s">
        <v>373</v>
      </c>
      <c r="I766" s="37">
        <v>5882500.2200000007</v>
      </c>
      <c r="J766" s="37">
        <v>5040852.4498287328</v>
      </c>
      <c r="K766" s="37">
        <v>841647.7701712678</v>
      </c>
      <c r="L766" s="37">
        <v>0</v>
      </c>
      <c r="M766" s="37">
        <v>841647.7701712678</v>
      </c>
    </row>
    <row r="767" spans="1:13">
      <c r="A767" s="124">
        <v>696</v>
      </c>
      <c r="B767" s="73"/>
      <c r="C767" s="152"/>
      <c r="D767" s="73"/>
      <c r="E767" s="73"/>
      <c r="F767" s="73"/>
      <c r="G767" s="73"/>
      <c r="H767" s="129"/>
      <c r="I767" s="33"/>
      <c r="J767" s="33"/>
      <c r="K767" s="33"/>
      <c r="L767" s="33"/>
      <c r="M767" s="33"/>
    </row>
    <row r="768" spans="1:13">
      <c r="A768" s="124">
        <v>697</v>
      </c>
      <c r="B768" s="73"/>
      <c r="C768" s="152">
        <v>591</v>
      </c>
      <c r="D768" s="73" t="s">
        <v>386</v>
      </c>
      <c r="E768" s="73"/>
      <c r="F768" s="73"/>
      <c r="G768" s="73"/>
      <c r="H768" s="129"/>
      <c r="I768" s="33"/>
      <c r="J768" s="33"/>
      <c r="K768" s="33"/>
      <c r="L768" s="33"/>
      <c r="M768" s="33"/>
    </row>
    <row r="769" spans="1:13">
      <c r="A769" s="124">
        <v>698</v>
      </c>
      <c r="B769" s="73"/>
      <c r="C769" s="152"/>
      <c r="D769" s="73"/>
      <c r="E769" s="73"/>
      <c r="F769" s="152" t="s">
        <v>2425</v>
      </c>
      <c r="G769" s="73" t="s">
        <v>359</v>
      </c>
      <c r="H769" s="129"/>
      <c r="I769" s="33">
        <v>2071590.9600000002</v>
      </c>
      <c r="J769" s="33">
        <v>1728990.4200000002</v>
      </c>
      <c r="K769" s="36">
        <v>342600.54</v>
      </c>
      <c r="L769" s="33">
        <v>0</v>
      </c>
      <c r="M769" s="33">
        <v>342600.54</v>
      </c>
    </row>
    <row r="770" spans="1:13">
      <c r="A770" s="124">
        <v>699</v>
      </c>
      <c r="B770" s="73"/>
      <c r="C770" s="152"/>
      <c r="D770" s="73"/>
      <c r="E770" s="73"/>
      <c r="F770" s="152" t="s">
        <v>2425</v>
      </c>
      <c r="G770" s="73" t="s">
        <v>471</v>
      </c>
      <c r="H770" s="129"/>
      <c r="I770" s="33">
        <v>168244.32</v>
      </c>
      <c r="J770" s="33">
        <v>149818.11117432395</v>
      </c>
      <c r="K770" s="36">
        <v>18426.208825676054</v>
      </c>
      <c r="L770" s="33">
        <v>0</v>
      </c>
      <c r="M770" s="33">
        <v>18426.208825676054</v>
      </c>
    </row>
    <row r="771" spans="1:13">
      <c r="A771" s="124">
        <v>700</v>
      </c>
      <c r="B771" s="73"/>
      <c r="C771" s="152"/>
      <c r="D771" s="73"/>
      <c r="E771" s="73"/>
      <c r="F771" s="73"/>
      <c r="G771" s="73"/>
      <c r="H771" s="129" t="s">
        <v>373</v>
      </c>
      <c r="I771" s="37">
        <v>2239835.2800000003</v>
      </c>
      <c r="J771" s="37">
        <v>1878808.531174324</v>
      </c>
      <c r="K771" s="37">
        <v>361026.74882567604</v>
      </c>
      <c r="L771" s="37">
        <v>0</v>
      </c>
      <c r="M771" s="37">
        <v>361026.74882567604</v>
      </c>
    </row>
    <row r="772" spans="1:13">
      <c r="A772" s="124">
        <v>701</v>
      </c>
      <c r="B772" s="73"/>
      <c r="C772" s="152"/>
      <c r="D772" s="73"/>
      <c r="E772" s="73"/>
      <c r="F772" s="73"/>
      <c r="G772" s="73"/>
      <c r="H772" s="129"/>
      <c r="I772" s="33"/>
      <c r="J772" s="33"/>
      <c r="K772" s="33"/>
      <c r="L772" s="33"/>
      <c r="M772" s="33"/>
    </row>
    <row r="773" spans="1:13">
      <c r="A773" s="124">
        <v>702</v>
      </c>
      <c r="B773" s="73"/>
      <c r="C773" s="152">
        <v>592</v>
      </c>
      <c r="D773" s="73" t="s">
        <v>452</v>
      </c>
      <c r="E773" s="73"/>
      <c r="F773" s="73"/>
      <c r="G773" s="73"/>
      <c r="H773" s="129"/>
      <c r="I773" s="33"/>
      <c r="J773" s="33"/>
      <c r="K773" s="33"/>
      <c r="L773" s="33"/>
      <c r="M773" s="33"/>
    </row>
    <row r="774" spans="1:13">
      <c r="A774" s="124">
        <v>703</v>
      </c>
      <c r="B774" s="73"/>
      <c r="C774" s="152"/>
      <c r="D774" s="73"/>
      <c r="E774" s="73"/>
      <c r="F774" s="152" t="s">
        <v>2425</v>
      </c>
      <c r="G774" s="73" t="s">
        <v>359</v>
      </c>
      <c r="H774" s="129"/>
      <c r="I774" s="33">
        <v>10380292.359999999</v>
      </c>
      <c r="J774" s="33">
        <v>8674116.9100000001</v>
      </c>
      <c r="K774" s="36">
        <v>1706175.45</v>
      </c>
      <c r="L774" s="33">
        <v>0</v>
      </c>
      <c r="M774" s="33">
        <v>1706175.45</v>
      </c>
    </row>
    <row r="775" spans="1:13">
      <c r="A775" s="124">
        <v>704</v>
      </c>
      <c r="B775" s="73"/>
      <c r="C775" s="152"/>
      <c r="D775" s="73"/>
      <c r="E775" s="73"/>
      <c r="F775" s="152" t="s">
        <v>2425</v>
      </c>
      <c r="G775" s="73" t="s">
        <v>471</v>
      </c>
      <c r="H775" s="129"/>
      <c r="I775" s="33">
        <v>2108149.35</v>
      </c>
      <c r="J775" s="33">
        <v>1877263.6941941266</v>
      </c>
      <c r="K775" s="36">
        <v>230885.65580587351</v>
      </c>
      <c r="L775" s="33">
        <v>0</v>
      </c>
      <c r="M775" s="33">
        <v>230885.65580587351</v>
      </c>
    </row>
    <row r="776" spans="1:13">
      <c r="A776" s="124">
        <v>705</v>
      </c>
      <c r="B776" s="73"/>
      <c r="C776" s="152"/>
      <c r="D776" s="73"/>
      <c r="E776" s="73"/>
      <c r="F776" s="73"/>
      <c r="G776" s="73"/>
      <c r="H776" s="129" t="s">
        <v>373</v>
      </c>
      <c r="I776" s="37">
        <v>12488441.709999999</v>
      </c>
      <c r="J776" s="37">
        <v>10551380.604194127</v>
      </c>
      <c r="K776" s="37">
        <v>1937061.1058058734</v>
      </c>
      <c r="L776" s="37">
        <v>0</v>
      </c>
      <c r="M776" s="37">
        <v>1937061.1058058734</v>
      </c>
    </row>
    <row r="777" spans="1:13">
      <c r="A777" s="124">
        <v>706</v>
      </c>
      <c r="B777" s="73"/>
      <c r="C777" s="152">
        <v>593</v>
      </c>
      <c r="D777" s="73" t="s">
        <v>453</v>
      </c>
      <c r="E777" s="73"/>
      <c r="F777" s="73"/>
      <c r="G777" s="73"/>
      <c r="H777" s="129"/>
      <c r="I777" s="33"/>
      <c r="J777" s="33"/>
      <c r="K777" s="33"/>
      <c r="L777" s="33"/>
      <c r="M777" s="33"/>
    </row>
    <row r="778" spans="1:13">
      <c r="A778" s="124">
        <v>707</v>
      </c>
      <c r="B778" s="73"/>
      <c r="C778" s="152"/>
      <c r="D778" s="73"/>
      <c r="E778" s="73"/>
      <c r="F778" s="152" t="s">
        <v>2425</v>
      </c>
      <c r="G778" s="73" t="s">
        <v>359</v>
      </c>
      <c r="H778" s="129"/>
      <c r="I778" s="33">
        <v>93687179.280000001</v>
      </c>
      <c r="J778" s="33">
        <v>85188600.370000005</v>
      </c>
      <c r="K778" s="36">
        <v>8498578.9100000001</v>
      </c>
      <c r="L778" s="33">
        <v>81121.446086362004</v>
      </c>
      <c r="M778" s="33">
        <v>8579700.3560863622</v>
      </c>
    </row>
    <row r="779" spans="1:13">
      <c r="A779" s="124">
        <v>708</v>
      </c>
      <c r="B779" s="73"/>
      <c r="C779" s="152"/>
      <c r="D779" s="73"/>
      <c r="E779" s="73"/>
      <c r="F779" s="152" t="s">
        <v>2425</v>
      </c>
      <c r="G779" s="73" t="s">
        <v>471</v>
      </c>
      <c r="H779" s="129"/>
      <c r="I779" s="33">
        <v>1580962.21</v>
      </c>
      <c r="J779" s="33">
        <v>1407814.3745963303</v>
      </c>
      <c r="K779" s="36">
        <v>173147.8354036696</v>
      </c>
      <c r="L779" s="33">
        <v>21671.847746644984</v>
      </c>
      <c r="M779" s="33">
        <v>194819.68315031458</v>
      </c>
    </row>
    <row r="780" spans="1:13">
      <c r="A780" s="124">
        <v>709</v>
      </c>
      <c r="B780" s="73"/>
      <c r="C780" s="152"/>
      <c r="D780" s="73"/>
      <c r="E780" s="73"/>
      <c r="F780" s="73"/>
      <c r="G780" s="73"/>
      <c r="H780" s="129" t="s">
        <v>373</v>
      </c>
      <c r="I780" s="37">
        <v>95268141.489999995</v>
      </c>
      <c r="J780" s="37">
        <v>86596414.744596332</v>
      </c>
      <c r="K780" s="37">
        <v>8671726.7454036698</v>
      </c>
      <c r="L780" s="37">
        <v>102793.29383300699</v>
      </c>
      <c r="M780" s="37">
        <v>8774520.0392366759</v>
      </c>
    </row>
    <row r="781" spans="1:13">
      <c r="A781" s="124">
        <v>710</v>
      </c>
      <c r="B781" s="73"/>
      <c r="C781" s="152"/>
      <c r="D781" s="73"/>
      <c r="E781" s="73"/>
      <c r="F781" s="73"/>
      <c r="G781" s="73"/>
      <c r="H781" s="129"/>
      <c r="I781" s="33"/>
      <c r="J781" s="33"/>
      <c r="K781" s="33"/>
      <c r="L781" s="33"/>
      <c r="M781" s="33"/>
    </row>
    <row r="782" spans="1:13">
      <c r="A782" s="124">
        <v>711</v>
      </c>
      <c r="B782" s="73"/>
      <c r="C782" s="152">
        <v>594</v>
      </c>
      <c r="D782" s="73" t="s">
        <v>454</v>
      </c>
      <c r="E782" s="73"/>
      <c r="F782" s="73"/>
      <c r="G782" s="73"/>
      <c r="H782" s="129"/>
      <c r="I782" s="33"/>
      <c r="J782" s="33"/>
      <c r="K782" s="33"/>
      <c r="L782" s="33"/>
      <c r="M782" s="33"/>
    </row>
    <row r="783" spans="1:13">
      <c r="A783" s="124">
        <v>712</v>
      </c>
      <c r="B783" s="73"/>
      <c r="C783" s="152"/>
      <c r="D783" s="73"/>
      <c r="E783" s="73"/>
      <c r="F783" s="152" t="s">
        <v>2425</v>
      </c>
      <c r="G783" s="73" t="s">
        <v>359</v>
      </c>
      <c r="H783" s="129"/>
      <c r="I783" s="33">
        <v>21408910.670000002</v>
      </c>
      <c r="J783" s="33">
        <v>19650162.510000002</v>
      </c>
      <c r="K783" s="36">
        <v>1758748.1600000001</v>
      </c>
      <c r="L783" s="33">
        <v>0</v>
      </c>
      <c r="M783" s="33">
        <v>1758748.1600000001</v>
      </c>
    </row>
    <row r="784" spans="1:13">
      <c r="A784" s="124">
        <v>713</v>
      </c>
      <c r="B784" s="73"/>
      <c r="C784" s="152"/>
      <c r="D784" s="73"/>
      <c r="E784" s="73"/>
      <c r="F784" s="152" t="s">
        <v>2425</v>
      </c>
      <c r="G784" s="73" t="s">
        <v>471</v>
      </c>
      <c r="H784" s="129"/>
      <c r="I784" s="33">
        <v>8821.1</v>
      </c>
      <c r="J784" s="33">
        <v>7855.0083621237791</v>
      </c>
      <c r="K784" s="36">
        <v>966.09163787622094</v>
      </c>
      <c r="L784" s="33">
        <v>0</v>
      </c>
      <c r="M784" s="33">
        <v>966.09163787622094</v>
      </c>
    </row>
    <row r="785" spans="1:13">
      <c r="A785" s="124">
        <v>714</v>
      </c>
      <c r="B785" s="73"/>
      <c r="C785" s="152"/>
      <c r="D785" s="73"/>
      <c r="E785" s="73"/>
      <c r="F785" s="73"/>
      <c r="G785" s="73"/>
      <c r="H785" s="129" t="s">
        <v>373</v>
      </c>
      <c r="I785" s="37">
        <v>21417731.770000003</v>
      </c>
      <c r="J785" s="37">
        <v>19658017.518362127</v>
      </c>
      <c r="K785" s="37">
        <v>1759714.2516378763</v>
      </c>
      <c r="L785" s="37">
        <v>0</v>
      </c>
      <c r="M785" s="37">
        <v>1759714.2516378763</v>
      </c>
    </row>
    <row r="786" spans="1:13">
      <c r="A786" s="124">
        <v>715</v>
      </c>
      <c r="B786" s="73"/>
      <c r="C786" s="152"/>
      <c r="D786" s="73"/>
      <c r="E786" s="73"/>
      <c r="F786" s="73"/>
      <c r="G786" s="73"/>
      <c r="H786" s="129"/>
      <c r="I786" s="33"/>
      <c r="J786" s="33"/>
      <c r="K786" s="33"/>
      <c r="L786" s="33"/>
      <c r="M786" s="33"/>
    </row>
    <row r="787" spans="1:13">
      <c r="A787" s="124">
        <v>716</v>
      </c>
      <c r="B787" s="73"/>
      <c r="C787" s="152">
        <v>595</v>
      </c>
      <c r="D787" s="73" t="s">
        <v>465</v>
      </c>
      <c r="E787" s="73"/>
      <c r="F787" s="73"/>
      <c r="G787" s="73"/>
      <c r="H787" s="129"/>
      <c r="I787" s="33"/>
      <c r="J787" s="33"/>
      <c r="K787" s="33"/>
      <c r="L787" s="33"/>
      <c r="M787" s="33"/>
    </row>
    <row r="788" spans="1:13">
      <c r="A788" s="124">
        <v>717</v>
      </c>
      <c r="B788" s="73"/>
      <c r="C788" s="152"/>
      <c r="D788" s="73"/>
      <c r="E788" s="73"/>
      <c r="F788" s="152" t="s">
        <v>2425</v>
      </c>
      <c r="G788" s="73" t="s">
        <v>359</v>
      </c>
      <c r="H788" s="129"/>
      <c r="I788" s="33">
        <v>0</v>
      </c>
      <c r="J788" s="33">
        <v>0</v>
      </c>
      <c r="K788" s="36">
        <v>0</v>
      </c>
      <c r="L788" s="33">
        <v>0</v>
      </c>
      <c r="M788" s="33">
        <v>0</v>
      </c>
    </row>
    <row r="789" spans="1:13">
      <c r="A789" s="124">
        <v>718</v>
      </c>
      <c r="B789" s="73"/>
      <c r="C789" s="152"/>
      <c r="D789" s="73"/>
      <c r="E789" s="73"/>
      <c r="F789" s="152" t="s">
        <v>2425</v>
      </c>
      <c r="G789" s="73" t="s">
        <v>471</v>
      </c>
      <c r="H789" s="129"/>
      <c r="I789" s="33">
        <v>872964.37</v>
      </c>
      <c r="J789" s="33">
        <v>777356.84055119159</v>
      </c>
      <c r="K789" s="36">
        <v>95607.52944880836</v>
      </c>
      <c r="L789" s="33">
        <v>0</v>
      </c>
      <c r="M789" s="33">
        <v>95607.52944880836</v>
      </c>
    </row>
    <row r="790" spans="1:13">
      <c r="A790" s="124">
        <v>719</v>
      </c>
      <c r="B790" s="73"/>
      <c r="C790" s="152"/>
      <c r="D790" s="73"/>
      <c r="E790" s="73"/>
      <c r="F790" s="73"/>
      <c r="G790" s="73"/>
      <c r="H790" s="129" t="s">
        <v>373</v>
      </c>
      <c r="I790" s="37">
        <v>872964.37</v>
      </c>
      <c r="J790" s="37">
        <v>777356.84055119159</v>
      </c>
      <c r="K790" s="37">
        <v>95607.52944880836</v>
      </c>
      <c r="L790" s="37">
        <v>0</v>
      </c>
      <c r="M790" s="37">
        <v>95607.52944880836</v>
      </c>
    </row>
    <row r="791" spans="1:13">
      <c r="A791" s="124">
        <v>720</v>
      </c>
      <c r="B791" s="73"/>
      <c r="C791" s="152"/>
      <c r="D791" s="73"/>
      <c r="E791" s="73"/>
      <c r="F791" s="73"/>
      <c r="G791" s="73"/>
      <c r="H791" s="129"/>
      <c r="I791" s="41"/>
      <c r="J791" s="33"/>
      <c r="K791" s="33"/>
      <c r="L791" s="33"/>
      <c r="M791" s="33"/>
    </row>
    <row r="792" spans="1:13">
      <c r="A792" s="124">
        <v>721</v>
      </c>
      <c r="B792" s="73"/>
      <c r="C792" s="152">
        <v>596</v>
      </c>
      <c r="D792" s="73" t="s">
        <v>466</v>
      </c>
      <c r="E792" s="73"/>
      <c r="F792" s="73"/>
      <c r="G792" s="73"/>
      <c r="H792" s="129"/>
      <c r="I792" s="33"/>
      <c r="J792" s="33"/>
      <c r="K792" s="33"/>
      <c r="L792" s="33"/>
      <c r="M792" s="33"/>
    </row>
    <row r="793" spans="1:13">
      <c r="A793" s="124">
        <v>722</v>
      </c>
      <c r="B793" s="73"/>
      <c r="C793" s="152"/>
      <c r="D793" s="73"/>
      <c r="E793" s="73"/>
      <c r="F793" s="152" t="s">
        <v>2425</v>
      </c>
      <c r="G793" s="73" t="s">
        <v>359</v>
      </c>
      <c r="H793" s="129"/>
      <c r="I793" s="33">
        <v>3389841.9799999995</v>
      </c>
      <c r="J793" s="33">
        <v>3008301.0499999993</v>
      </c>
      <c r="K793" s="36">
        <v>381540.93</v>
      </c>
      <c r="L793" s="33">
        <v>0</v>
      </c>
      <c r="M793" s="33">
        <v>381540.93</v>
      </c>
    </row>
    <row r="794" spans="1:13">
      <c r="A794" s="124">
        <v>723</v>
      </c>
      <c r="B794" s="73"/>
      <c r="C794" s="152"/>
      <c r="D794" s="73"/>
      <c r="E794" s="73"/>
      <c r="F794" s="152" t="s">
        <v>2425</v>
      </c>
      <c r="G794" s="73" t="s">
        <v>471</v>
      </c>
      <c r="H794" s="129"/>
      <c r="I794" s="33">
        <v>0</v>
      </c>
      <c r="J794" s="33">
        <v>0</v>
      </c>
      <c r="K794" s="36">
        <v>0</v>
      </c>
      <c r="L794" s="33">
        <v>0</v>
      </c>
      <c r="M794" s="33">
        <v>0</v>
      </c>
    </row>
    <row r="795" spans="1:13">
      <c r="A795" s="124">
        <v>724</v>
      </c>
      <c r="B795" s="73"/>
      <c r="C795" s="152"/>
      <c r="D795" s="73"/>
      <c r="E795" s="73"/>
      <c r="F795" s="73"/>
      <c r="G795" s="73"/>
      <c r="H795" s="129" t="s">
        <v>373</v>
      </c>
      <c r="I795" s="37">
        <v>3389841.9799999995</v>
      </c>
      <c r="J795" s="37">
        <v>3008301.0499999993</v>
      </c>
      <c r="K795" s="37">
        <v>381540.93</v>
      </c>
      <c r="L795" s="37">
        <v>0</v>
      </c>
      <c r="M795" s="37">
        <v>381540.93</v>
      </c>
    </row>
    <row r="796" spans="1:13">
      <c r="A796" s="124">
        <v>725</v>
      </c>
      <c r="B796" s="73"/>
      <c r="C796" s="152"/>
      <c r="D796" s="73"/>
      <c r="E796" s="73"/>
      <c r="F796" s="73"/>
      <c r="G796" s="73"/>
      <c r="H796" s="129"/>
      <c r="I796" s="33"/>
      <c r="J796" s="33"/>
      <c r="K796" s="33"/>
      <c r="L796" s="33"/>
      <c r="M796" s="33"/>
    </row>
    <row r="797" spans="1:13">
      <c r="A797" s="124">
        <v>726</v>
      </c>
      <c r="B797" s="73"/>
      <c r="C797" s="152">
        <v>597</v>
      </c>
      <c r="D797" s="73" t="s">
        <v>467</v>
      </c>
      <c r="E797" s="73"/>
      <c r="F797" s="73"/>
      <c r="G797" s="73"/>
      <c r="H797" s="129"/>
      <c r="I797" s="33"/>
      <c r="J797" s="33"/>
      <c r="K797" s="33"/>
      <c r="L797" s="33"/>
      <c r="M797" s="33"/>
    </row>
    <row r="798" spans="1:13">
      <c r="A798" s="124">
        <v>727</v>
      </c>
      <c r="B798" s="73"/>
      <c r="C798" s="152"/>
      <c r="D798" s="73"/>
      <c r="E798" s="73"/>
      <c r="F798" s="152" t="s">
        <v>2425</v>
      </c>
      <c r="G798" s="73" t="s">
        <v>359</v>
      </c>
      <c r="H798" s="129"/>
      <c r="I798" s="33">
        <v>4367432.4000000004</v>
      </c>
      <c r="J798" s="33">
        <v>3753342.3900000006</v>
      </c>
      <c r="K798" s="36">
        <v>614090.01</v>
      </c>
      <c r="L798" s="33">
        <v>0</v>
      </c>
      <c r="M798" s="33">
        <v>614090.01</v>
      </c>
    </row>
    <row r="799" spans="1:13">
      <c r="A799" s="124">
        <v>728</v>
      </c>
      <c r="B799" s="73"/>
      <c r="C799" s="152"/>
      <c r="D799" s="73"/>
      <c r="E799" s="73"/>
      <c r="F799" s="152" t="s">
        <v>2425</v>
      </c>
      <c r="G799" s="73" t="s">
        <v>471</v>
      </c>
      <c r="H799" s="129"/>
      <c r="I799" s="33">
        <v>1618290.91</v>
      </c>
      <c r="J799" s="33">
        <v>1441054.8152043282</v>
      </c>
      <c r="K799" s="36">
        <v>177236.09479567173</v>
      </c>
      <c r="L799" s="33">
        <v>0</v>
      </c>
      <c r="M799" s="33">
        <v>177236.09479567173</v>
      </c>
    </row>
    <row r="800" spans="1:13">
      <c r="A800" s="124">
        <v>729</v>
      </c>
      <c r="B800" s="73"/>
      <c r="C800" s="152"/>
      <c r="D800" s="73"/>
      <c r="E800" s="73"/>
      <c r="F800" s="73"/>
      <c r="G800" s="73"/>
      <c r="H800" s="129" t="s">
        <v>373</v>
      </c>
      <c r="I800" s="37">
        <v>5985723.3100000005</v>
      </c>
      <c r="J800" s="37">
        <v>5194397.2052043285</v>
      </c>
      <c r="K800" s="37">
        <v>791326.10479567177</v>
      </c>
      <c r="L800" s="37">
        <v>0</v>
      </c>
      <c r="M800" s="37">
        <v>791326.10479567177</v>
      </c>
    </row>
    <row r="801" spans="1:13">
      <c r="A801" s="124">
        <v>730</v>
      </c>
      <c r="B801" s="73"/>
      <c r="C801" s="152"/>
      <c r="D801" s="73"/>
      <c r="E801" s="73"/>
      <c r="F801" s="73"/>
      <c r="G801" s="73"/>
      <c r="H801" s="129"/>
      <c r="I801" s="33"/>
      <c r="J801" s="33"/>
      <c r="K801" s="33"/>
      <c r="L801" s="33"/>
      <c r="M801" s="33"/>
    </row>
    <row r="802" spans="1:13">
      <c r="A802" s="124">
        <v>731</v>
      </c>
      <c r="B802" s="73"/>
      <c r="C802" s="152">
        <v>598</v>
      </c>
      <c r="D802" s="73" t="s">
        <v>468</v>
      </c>
      <c r="E802" s="73"/>
      <c r="F802" s="73"/>
      <c r="G802" s="73"/>
      <c r="H802" s="129"/>
      <c r="I802" s="33"/>
      <c r="J802" s="33"/>
      <c r="K802" s="33"/>
      <c r="L802" s="33"/>
      <c r="M802" s="33"/>
    </row>
    <row r="803" spans="1:13">
      <c r="A803" s="124">
        <v>732</v>
      </c>
      <c r="B803" s="73"/>
      <c r="C803" s="152"/>
      <c r="D803" s="73"/>
      <c r="E803" s="73"/>
      <c r="F803" s="152" t="s">
        <v>2425</v>
      </c>
      <c r="G803" s="73" t="s">
        <v>359</v>
      </c>
      <c r="H803" s="129"/>
      <c r="I803" s="33">
        <v>1693484</v>
      </c>
      <c r="J803" s="33">
        <v>1349512.07</v>
      </c>
      <c r="K803" s="36">
        <v>343971.93</v>
      </c>
      <c r="L803" s="33">
        <v>0</v>
      </c>
      <c r="M803" s="33">
        <v>343971.93</v>
      </c>
    </row>
    <row r="804" spans="1:13">
      <c r="A804" s="124">
        <v>733</v>
      </c>
      <c r="B804" s="73"/>
      <c r="C804" s="152"/>
      <c r="D804" s="73"/>
      <c r="E804" s="73"/>
      <c r="F804" s="152" t="s">
        <v>2425</v>
      </c>
      <c r="G804" s="73" t="s">
        <v>471</v>
      </c>
      <c r="H804" s="129"/>
      <c r="I804" s="33">
        <v>284407.38</v>
      </c>
      <c r="J804" s="33">
        <v>253258.93008238374</v>
      </c>
      <c r="K804" s="36">
        <v>31148.449917616257</v>
      </c>
      <c r="L804" s="33">
        <v>0</v>
      </c>
      <c r="M804" s="33">
        <v>31148.449917616257</v>
      </c>
    </row>
    <row r="805" spans="1:13">
      <c r="A805" s="124">
        <v>734</v>
      </c>
      <c r="B805" s="73"/>
      <c r="C805" s="152"/>
      <c r="D805" s="73"/>
      <c r="E805" s="73"/>
      <c r="F805" s="73"/>
      <c r="G805" s="73"/>
      <c r="H805" s="129" t="s">
        <v>373</v>
      </c>
      <c r="I805" s="37">
        <v>1977891.38</v>
      </c>
      <c r="J805" s="37">
        <v>1602771.0000823839</v>
      </c>
      <c r="K805" s="37">
        <v>375120.37991761626</v>
      </c>
      <c r="L805" s="37">
        <v>0</v>
      </c>
      <c r="M805" s="37">
        <v>375120.37991761626</v>
      </c>
    </row>
    <row r="806" spans="1:13">
      <c r="A806" s="124">
        <v>735</v>
      </c>
      <c r="B806" s="73"/>
      <c r="C806" s="152"/>
      <c r="D806" s="73"/>
      <c r="E806" s="73"/>
      <c r="F806" s="73"/>
      <c r="G806" s="73"/>
      <c r="H806" s="129"/>
      <c r="I806" s="33"/>
      <c r="J806" s="33"/>
      <c r="K806" s="33"/>
      <c r="L806" s="33"/>
      <c r="M806" s="33"/>
    </row>
    <row r="807" spans="1:13" ht="13.5" thickBot="1">
      <c r="A807" s="124">
        <v>736</v>
      </c>
      <c r="B807" s="73"/>
      <c r="C807" s="153" t="s">
        <v>469</v>
      </c>
      <c r="D807" s="73"/>
      <c r="E807" s="73"/>
      <c r="F807" s="73"/>
      <c r="G807" s="73"/>
      <c r="H807" s="154" t="s">
        <v>373</v>
      </c>
      <c r="I807" s="40">
        <v>206637281.32999998</v>
      </c>
      <c r="J807" s="40">
        <v>185291497.06708795</v>
      </c>
      <c r="K807" s="40">
        <v>21345784.262912054</v>
      </c>
      <c r="L807" s="40">
        <v>206433.62362786062</v>
      </c>
      <c r="M807" s="40">
        <v>21552217.886539914</v>
      </c>
    </row>
    <row r="808" spans="1:13" ht="13.5" thickTop="1">
      <c r="A808" s="124">
        <v>737</v>
      </c>
      <c r="B808" s="73"/>
      <c r="C808" s="152"/>
      <c r="D808" s="73"/>
      <c r="E808" s="73"/>
      <c r="F808" s="73"/>
      <c r="G808" s="73"/>
      <c r="H808" s="129"/>
      <c r="I808" s="33"/>
      <c r="J808" s="33"/>
      <c r="K808" s="33"/>
      <c r="L808" s="33"/>
      <c r="M808" s="33"/>
    </row>
    <row r="809" spans="1:13">
      <c r="A809" s="124">
        <v>738</v>
      </c>
      <c r="B809" s="73"/>
      <c r="C809" s="152"/>
      <c r="D809" s="73"/>
      <c r="E809" s="73"/>
      <c r="F809" s="73"/>
      <c r="G809" s="73"/>
      <c r="H809" s="129"/>
      <c r="I809" s="33"/>
      <c r="J809" s="33"/>
      <c r="K809" s="33"/>
      <c r="L809" s="33"/>
      <c r="M809" s="33"/>
    </row>
    <row r="810" spans="1:13">
      <c r="A810" s="124">
        <v>739</v>
      </c>
      <c r="B810" s="73"/>
      <c r="C810" s="152" t="s">
        <v>470</v>
      </c>
      <c r="D810" s="73"/>
      <c r="E810" s="73"/>
      <c r="F810" s="73"/>
      <c r="G810" s="73"/>
      <c r="H810" s="129"/>
      <c r="I810" s="33"/>
      <c r="J810" s="33"/>
      <c r="K810" s="33"/>
      <c r="L810" s="33"/>
      <c r="M810" s="33"/>
    </row>
    <row r="811" spans="1:13">
      <c r="A811" s="124">
        <v>740</v>
      </c>
      <c r="B811" s="73"/>
      <c r="C811" s="152"/>
      <c r="D811" s="73"/>
      <c r="E811" s="152" t="s">
        <v>359</v>
      </c>
      <c r="F811" s="73"/>
      <c r="G811" s="73"/>
      <c r="H811" s="129"/>
      <c r="I811" s="33">
        <v>171694325.67000002</v>
      </c>
      <c r="J811" s="33">
        <v>154175512.79000002</v>
      </c>
      <c r="K811" s="36">
        <v>17518812.880000003</v>
      </c>
      <c r="L811" s="33">
        <v>125898.52424992621</v>
      </c>
      <c r="M811" s="33">
        <v>17644711.404249929</v>
      </c>
    </row>
    <row r="812" spans="1:13">
      <c r="A812" s="124">
        <v>741</v>
      </c>
      <c r="B812" s="73"/>
      <c r="C812" s="152"/>
      <c r="D812" s="73"/>
      <c r="E812" s="126" t="s">
        <v>471</v>
      </c>
      <c r="F812" s="73"/>
      <c r="G812" s="73"/>
      <c r="H812" s="129"/>
      <c r="I812" s="33">
        <v>34942955.660000004</v>
      </c>
      <c r="J812" s="33">
        <v>31115984.277087945</v>
      </c>
      <c r="K812" s="36">
        <v>3826971.3829120588</v>
      </c>
      <c r="L812" s="33">
        <v>80535.099377933424</v>
      </c>
      <c r="M812" s="33">
        <v>3907506.4822899923</v>
      </c>
    </row>
    <row r="813" spans="1:13">
      <c r="A813" s="124">
        <v>742</v>
      </c>
      <c r="B813" s="73"/>
      <c r="C813" s="152"/>
      <c r="D813" s="73"/>
      <c r="E813" s="73"/>
      <c r="F813" s="73"/>
      <c r="G813" s="73"/>
      <c r="H813" s="129"/>
      <c r="I813" s="33"/>
      <c r="J813" s="33"/>
      <c r="K813" s="33"/>
      <c r="L813" s="33"/>
      <c r="M813" s="33"/>
    </row>
    <row r="814" spans="1:13" ht="13.5" thickBot="1">
      <c r="A814" s="124">
        <v>743</v>
      </c>
      <c r="B814" s="73"/>
      <c r="C814" s="152" t="s">
        <v>472</v>
      </c>
      <c r="D814" s="73"/>
      <c r="E814" s="73"/>
      <c r="F814" s="73"/>
      <c r="G814" s="73"/>
      <c r="H814" s="129" t="s">
        <v>223</v>
      </c>
      <c r="I814" s="45">
        <v>206637281.33000001</v>
      </c>
      <c r="J814" s="45">
        <v>185291497.06708798</v>
      </c>
      <c r="K814" s="45">
        <v>21345784.262912061</v>
      </c>
      <c r="L814" s="45">
        <v>206433.62362785963</v>
      </c>
      <c r="M814" s="45">
        <v>21552217.886539921</v>
      </c>
    </row>
    <row r="815" spans="1:13" ht="13.5" thickTop="1">
      <c r="A815" s="124">
        <v>744</v>
      </c>
      <c r="B815" s="73"/>
      <c r="C815" s="152"/>
      <c r="D815" s="73"/>
      <c r="E815" s="73"/>
      <c r="F815" s="73"/>
      <c r="G815" s="73"/>
      <c r="H815" s="129"/>
      <c r="I815" s="33"/>
      <c r="J815" s="33"/>
      <c r="K815" s="33"/>
      <c r="L815" s="33"/>
      <c r="M815" s="33"/>
    </row>
    <row r="816" spans="1:13">
      <c r="A816" s="124">
        <v>745</v>
      </c>
      <c r="B816" s="73"/>
      <c r="C816" s="152">
        <v>901</v>
      </c>
      <c r="D816" s="73" t="s">
        <v>473</v>
      </c>
      <c r="E816" s="73"/>
      <c r="F816" s="73"/>
      <c r="G816" s="73"/>
      <c r="H816" s="129"/>
      <c r="I816" s="33"/>
      <c r="J816" s="33"/>
      <c r="K816" s="33"/>
      <c r="L816" s="33"/>
      <c r="M816" s="33"/>
    </row>
    <row r="817" spans="1:13">
      <c r="A817" s="124">
        <v>746</v>
      </c>
      <c r="B817" s="73"/>
      <c r="C817" s="152"/>
      <c r="D817" s="73"/>
      <c r="E817" s="73"/>
      <c r="F817" s="152" t="s">
        <v>2427</v>
      </c>
      <c r="G817" s="73" t="s">
        <v>359</v>
      </c>
      <c r="H817" s="129"/>
      <c r="I817" s="33">
        <v>1872.1599999999999</v>
      </c>
      <c r="J817" s="33">
        <v>97.799999999999955</v>
      </c>
      <c r="K817" s="36">
        <v>1774.36</v>
      </c>
      <c r="L817" s="33">
        <v>0</v>
      </c>
      <c r="M817" s="33">
        <v>1774.36</v>
      </c>
    </row>
    <row r="818" spans="1:13">
      <c r="A818" s="124">
        <v>747</v>
      </c>
      <c r="B818" s="73"/>
      <c r="C818" s="152"/>
      <c r="D818" s="73"/>
      <c r="E818" s="73"/>
      <c r="F818" s="152" t="s">
        <v>2427</v>
      </c>
      <c r="G818" s="73" t="s">
        <v>251</v>
      </c>
      <c r="H818" s="129"/>
      <c r="I818" s="33">
        <v>2619427.1800000002</v>
      </c>
      <c r="J818" s="33">
        <v>2423348.1061909469</v>
      </c>
      <c r="K818" s="36">
        <v>196079.0738090532</v>
      </c>
      <c r="L818" s="33">
        <v>0</v>
      </c>
      <c r="M818" s="33">
        <v>196079.0738090532</v>
      </c>
    </row>
    <row r="819" spans="1:13">
      <c r="A819" s="124">
        <v>748</v>
      </c>
      <c r="B819" s="73"/>
      <c r="C819" s="152"/>
      <c r="D819" s="73"/>
      <c r="E819" s="73"/>
      <c r="F819" s="73"/>
      <c r="G819" s="73"/>
      <c r="H819" s="129" t="s">
        <v>373</v>
      </c>
      <c r="I819" s="37">
        <v>2621299.3400000003</v>
      </c>
      <c r="J819" s="37">
        <v>2423445.9061909467</v>
      </c>
      <c r="K819" s="37">
        <v>197853.43380905318</v>
      </c>
      <c r="L819" s="37">
        <v>0</v>
      </c>
      <c r="M819" s="37">
        <v>197853.43380905318</v>
      </c>
    </row>
    <row r="820" spans="1:13">
      <c r="A820" s="124">
        <v>749</v>
      </c>
      <c r="B820" s="73"/>
      <c r="C820" s="152"/>
      <c r="D820" s="73"/>
      <c r="E820" s="73"/>
      <c r="F820" s="73"/>
      <c r="G820" s="73"/>
      <c r="H820" s="129"/>
      <c r="I820" s="33"/>
      <c r="J820" s="33"/>
      <c r="K820" s="33"/>
      <c r="L820" s="33"/>
      <c r="M820" s="33"/>
    </row>
    <row r="821" spans="1:13">
      <c r="A821" s="124">
        <v>750</v>
      </c>
      <c r="B821" s="73"/>
      <c r="C821" s="152">
        <v>902</v>
      </c>
      <c r="D821" s="73" t="s">
        <v>474</v>
      </c>
      <c r="E821" s="73"/>
      <c r="F821" s="73"/>
      <c r="G821" s="73"/>
      <c r="H821" s="129"/>
      <c r="I821" s="33"/>
      <c r="J821" s="33"/>
      <c r="K821" s="33"/>
      <c r="L821" s="33"/>
      <c r="M821" s="33"/>
    </row>
    <row r="822" spans="1:13">
      <c r="A822" s="124">
        <v>751</v>
      </c>
      <c r="B822" s="73"/>
      <c r="C822" s="152"/>
      <c r="D822" s="73"/>
      <c r="E822" s="73"/>
      <c r="F822" s="152" t="s">
        <v>2427</v>
      </c>
      <c r="G822" s="73" t="s">
        <v>359</v>
      </c>
      <c r="H822" s="129"/>
      <c r="I822" s="33">
        <v>15866237.08</v>
      </c>
      <c r="J822" s="33">
        <v>14975105.07</v>
      </c>
      <c r="K822" s="36">
        <v>891132.01</v>
      </c>
      <c r="L822" s="33">
        <v>0</v>
      </c>
      <c r="M822" s="33">
        <v>891132.01</v>
      </c>
    </row>
    <row r="823" spans="1:13">
      <c r="A823" s="124">
        <v>752</v>
      </c>
      <c r="B823" s="73"/>
      <c r="C823" s="152"/>
      <c r="D823" s="73"/>
      <c r="E823" s="73"/>
      <c r="F823" s="152" t="s">
        <v>2427</v>
      </c>
      <c r="G823" s="73" t="s">
        <v>251</v>
      </c>
      <c r="H823" s="129"/>
      <c r="I823" s="33">
        <v>1919165.74</v>
      </c>
      <c r="J823" s="33">
        <v>1775505.2314512315</v>
      </c>
      <c r="K823" s="36">
        <v>143660.50854876835</v>
      </c>
      <c r="L823" s="33">
        <v>1301.5849957592727</v>
      </c>
      <c r="M823" s="33">
        <v>144962.09354452763</v>
      </c>
    </row>
    <row r="824" spans="1:13">
      <c r="A824" s="124">
        <v>753</v>
      </c>
      <c r="B824" s="73"/>
      <c r="C824" s="152"/>
      <c r="D824" s="73"/>
      <c r="E824" s="73"/>
      <c r="F824" s="73"/>
      <c r="G824" s="73"/>
      <c r="H824" s="129" t="s">
        <v>373</v>
      </c>
      <c r="I824" s="37">
        <v>17785402.82</v>
      </c>
      <c r="J824" s="37">
        <v>16750610.301451232</v>
      </c>
      <c r="K824" s="37">
        <v>1034792.5185487684</v>
      </c>
      <c r="L824" s="37">
        <v>1301.5849957592727</v>
      </c>
      <c r="M824" s="37">
        <v>1036094.1035445277</v>
      </c>
    </row>
    <row r="825" spans="1:13">
      <c r="A825" s="124">
        <v>754</v>
      </c>
      <c r="B825" s="73"/>
      <c r="C825" s="152"/>
      <c r="D825" s="73"/>
      <c r="E825" s="73"/>
      <c r="F825" s="73"/>
      <c r="G825" s="73"/>
      <c r="H825" s="129"/>
      <c r="I825" s="41"/>
      <c r="J825" s="33"/>
      <c r="K825" s="33"/>
      <c r="L825" s="33"/>
      <c r="M825" s="33"/>
    </row>
    <row r="826" spans="1:13">
      <c r="A826" s="124">
        <v>755</v>
      </c>
      <c r="B826" s="73"/>
      <c r="C826" s="152">
        <v>903</v>
      </c>
      <c r="D826" s="73" t="s">
        <v>475</v>
      </c>
      <c r="E826" s="73"/>
      <c r="F826" s="73"/>
      <c r="G826" s="73"/>
      <c r="H826" s="129"/>
      <c r="I826" s="33"/>
      <c r="J826" s="33"/>
      <c r="K826" s="33"/>
      <c r="L826" s="33"/>
      <c r="M826" s="33"/>
    </row>
    <row r="827" spans="1:13">
      <c r="A827" s="124">
        <v>756</v>
      </c>
      <c r="B827" s="73"/>
      <c r="C827" s="152"/>
      <c r="D827" s="73"/>
      <c r="E827" s="73"/>
      <c r="F827" s="152" t="s">
        <v>2427</v>
      </c>
      <c r="G827" s="73" t="s">
        <v>359</v>
      </c>
      <c r="H827" s="129"/>
      <c r="I827" s="33">
        <v>8463223.4799999986</v>
      </c>
      <c r="J827" s="33">
        <v>7553044.5499999989</v>
      </c>
      <c r="K827" s="36">
        <v>910178.92999999993</v>
      </c>
      <c r="L827" s="33">
        <v>32165.139724352164</v>
      </c>
      <c r="M827" s="33">
        <v>942344.0697243521</v>
      </c>
    </row>
    <row r="828" spans="1:13">
      <c r="A828" s="124">
        <v>757</v>
      </c>
      <c r="B828" s="73"/>
      <c r="C828" s="152"/>
      <c r="D828" s="73"/>
      <c r="E828" s="73"/>
      <c r="F828" s="152" t="s">
        <v>2427</v>
      </c>
      <c r="G828" s="73" t="s">
        <v>251</v>
      </c>
      <c r="H828" s="129"/>
      <c r="I828" s="33">
        <v>44820435.909999996</v>
      </c>
      <c r="J828" s="33">
        <v>41465370.48651652</v>
      </c>
      <c r="K828" s="36">
        <v>3355065.423483476</v>
      </c>
      <c r="L828" s="33">
        <v>53593.826242904644</v>
      </c>
      <c r="M828" s="33">
        <v>3408659.2497263807</v>
      </c>
    </row>
    <row r="829" spans="1:13">
      <c r="A829" s="124">
        <v>758</v>
      </c>
      <c r="B829" s="73"/>
      <c r="C829" s="152"/>
      <c r="D829" s="73"/>
      <c r="E829" s="73"/>
      <c r="F829" s="73"/>
      <c r="G829" s="73"/>
      <c r="H829" s="129" t="s">
        <v>373</v>
      </c>
      <c r="I829" s="37">
        <v>53283659.389999993</v>
      </c>
      <c r="J829" s="37">
        <v>49018415.036516517</v>
      </c>
      <c r="K829" s="37">
        <v>4265244.3534834757</v>
      </c>
      <c r="L829" s="37">
        <v>85758.965967256809</v>
      </c>
      <c r="M829" s="37">
        <v>4351003.3194507323</v>
      </c>
    </row>
    <row r="830" spans="1:13">
      <c r="A830" s="124">
        <v>759</v>
      </c>
      <c r="B830" s="73"/>
      <c r="C830" s="152"/>
      <c r="D830" s="73"/>
      <c r="E830" s="73"/>
      <c r="F830" s="73"/>
      <c r="G830" s="73"/>
      <c r="H830" s="129"/>
      <c r="I830" s="33"/>
      <c r="J830" s="33"/>
      <c r="K830" s="33"/>
      <c r="L830" s="33"/>
      <c r="M830" s="33"/>
    </row>
    <row r="831" spans="1:13">
      <c r="A831" s="124">
        <v>760</v>
      </c>
      <c r="B831" s="73"/>
      <c r="C831" s="152">
        <v>904</v>
      </c>
      <c r="D831" s="73" t="s">
        <v>476</v>
      </c>
      <c r="E831" s="73"/>
      <c r="F831" s="73"/>
      <c r="G831" s="73"/>
      <c r="H831" s="129"/>
      <c r="I831" s="33"/>
      <c r="J831" s="33"/>
      <c r="K831" s="33"/>
      <c r="L831" s="33"/>
      <c r="M831" s="33"/>
    </row>
    <row r="832" spans="1:13">
      <c r="A832" s="124">
        <v>761</v>
      </c>
      <c r="B832" s="73"/>
      <c r="C832" s="152"/>
      <c r="D832" s="73"/>
      <c r="E832" s="73"/>
      <c r="F832" s="152" t="s">
        <v>2427</v>
      </c>
      <c r="G832" s="73" t="s">
        <v>359</v>
      </c>
      <c r="H832" s="129"/>
      <c r="I832" s="33">
        <v>11401093.25</v>
      </c>
      <c r="J832" s="33">
        <v>10694132</v>
      </c>
      <c r="K832" s="36">
        <v>706961.25</v>
      </c>
      <c r="L832" s="33">
        <v>-11949.987993376912</v>
      </c>
      <c r="M832" s="33">
        <v>695011.26200662309</v>
      </c>
    </row>
    <row r="833" spans="1:13">
      <c r="A833" s="124">
        <v>762</v>
      </c>
      <c r="B833" s="73"/>
      <c r="C833" s="152"/>
      <c r="D833" s="73"/>
      <c r="E833" s="73"/>
      <c r="F833" s="152" t="s">
        <v>787</v>
      </c>
      <c r="G833" s="73" t="s">
        <v>193</v>
      </c>
      <c r="H833" s="129"/>
      <c r="I833" s="33">
        <v>0</v>
      </c>
      <c r="J833" s="33">
        <v>0</v>
      </c>
      <c r="K833" s="36">
        <v>0</v>
      </c>
      <c r="L833" s="33">
        <v>0</v>
      </c>
      <c r="M833" s="33">
        <v>0</v>
      </c>
    </row>
    <row r="834" spans="1:13">
      <c r="A834" s="124">
        <v>763</v>
      </c>
      <c r="B834" s="73"/>
      <c r="C834" s="152"/>
      <c r="D834" s="73"/>
      <c r="E834" s="73"/>
      <c r="F834" s="152" t="s">
        <v>2427</v>
      </c>
      <c r="G834" s="73" t="s">
        <v>251</v>
      </c>
      <c r="H834" s="129"/>
      <c r="I834" s="33">
        <v>43864.79</v>
      </c>
      <c r="J834" s="33">
        <v>40581.260126866204</v>
      </c>
      <c r="K834" s="36">
        <v>3283.5298731337966</v>
      </c>
      <c r="L834" s="33">
        <v>0</v>
      </c>
      <c r="M834" s="33">
        <v>3283.5298731337966</v>
      </c>
    </row>
    <row r="835" spans="1:13">
      <c r="A835" s="124">
        <v>764</v>
      </c>
      <c r="B835" s="73"/>
      <c r="C835" s="152"/>
      <c r="D835" s="73"/>
      <c r="E835" s="73"/>
      <c r="F835" s="73"/>
      <c r="G835" s="73"/>
      <c r="H835" s="129" t="s">
        <v>373</v>
      </c>
      <c r="I835" s="37">
        <v>11444958.039999999</v>
      </c>
      <c r="J835" s="37">
        <v>10734713.260126866</v>
      </c>
      <c r="K835" s="37">
        <v>710244.77987313375</v>
      </c>
      <c r="L835" s="37">
        <v>-11949.987993376912</v>
      </c>
      <c r="M835" s="37">
        <v>698294.79187975684</v>
      </c>
    </row>
    <row r="836" spans="1:13">
      <c r="A836" s="124">
        <v>765</v>
      </c>
      <c r="B836" s="73"/>
      <c r="C836" s="152"/>
      <c r="D836" s="73"/>
      <c r="E836" s="73"/>
      <c r="F836" s="73"/>
      <c r="G836" s="73"/>
      <c r="H836" s="129"/>
      <c r="I836" s="33"/>
      <c r="J836" s="33"/>
      <c r="K836" s="33"/>
      <c r="L836" s="33"/>
      <c r="M836" s="33"/>
    </row>
    <row r="837" spans="1:13">
      <c r="A837" s="124">
        <v>766</v>
      </c>
      <c r="B837" s="73"/>
      <c r="C837" s="152">
        <v>905</v>
      </c>
      <c r="D837" s="73" t="s">
        <v>477</v>
      </c>
      <c r="E837" s="73"/>
      <c r="F837" s="73"/>
      <c r="G837" s="73"/>
      <c r="H837" s="129"/>
      <c r="I837" s="33"/>
      <c r="J837" s="33"/>
      <c r="K837" s="33"/>
      <c r="L837" s="33"/>
      <c r="M837" s="33"/>
    </row>
    <row r="838" spans="1:13">
      <c r="A838" s="124">
        <v>767</v>
      </c>
      <c r="B838" s="73"/>
      <c r="C838" s="152"/>
      <c r="D838" s="73"/>
      <c r="E838" s="73"/>
      <c r="F838" s="152" t="s">
        <v>2427</v>
      </c>
      <c r="G838" s="73" t="s">
        <v>359</v>
      </c>
      <c r="H838" s="129"/>
      <c r="I838" s="33">
        <v>0</v>
      </c>
      <c r="J838" s="33">
        <v>0</v>
      </c>
      <c r="K838" s="36">
        <v>0</v>
      </c>
      <c r="L838" s="33">
        <v>0</v>
      </c>
      <c r="M838" s="33">
        <v>0</v>
      </c>
    </row>
    <row r="839" spans="1:13">
      <c r="A839" s="124">
        <v>768</v>
      </c>
      <c r="B839" s="73"/>
      <c r="C839" s="152"/>
      <c r="D839" s="73"/>
      <c r="E839" s="73"/>
      <c r="F839" s="152" t="s">
        <v>2427</v>
      </c>
      <c r="G839" s="73" t="s">
        <v>251</v>
      </c>
      <c r="H839" s="129"/>
      <c r="I839" s="33">
        <v>156938.09</v>
      </c>
      <c r="J839" s="33">
        <v>145190.37829893953</v>
      </c>
      <c r="K839" s="36">
        <v>11747.711701060471</v>
      </c>
      <c r="L839" s="33">
        <v>0</v>
      </c>
      <c r="M839" s="33">
        <v>11747.711701060471</v>
      </c>
    </row>
    <row r="840" spans="1:13">
      <c r="A840" s="124">
        <v>769</v>
      </c>
      <c r="B840" s="73"/>
      <c r="C840" s="152"/>
      <c r="D840" s="73"/>
      <c r="E840" s="73"/>
      <c r="F840" s="73"/>
      <c r="G840" s="73"/>
      <c r="H840" s="129" t="s">
        <v>373</v>
      </c>
      <c r="I840" s="37">
        <v>156938.09</v>
      </c>
      <c r="J840" s="37">
        <v>145190.37829893953</v>
      </c>
      <c r="K840" s="37">
        <v>11747.711701060471</v>
      </c>
      <c r="L840" s="37">
        <v>0</v>
      </c>
      <c r="M840" s="37">
        <v>11747.711701060471</v>
      </c>
    </row>
    <row r="841" spans="1:13">
      <c r="A841" s="124">
        <v>770</v>
      </c>
      <c r="B841" s="73"/>
      <c r="C841" s="152"/>
      <c r="D841" s="73"/>
      <c r="E841" s="73"/>
      <c r="F841" s="73"/>
      <c r="G841" s="73"/>
      <c r="H841" s="129"/>
      <c r="I841" s="33"/>
      <c r="J841" s="33"/>
      <c r="K841" s="33"/>
      <c r="L841" s="33"/>
      <c r="M841" s="33"/>
    </row>
    <row r="842" spans="1:13" ht="13.5" thickBot="1">
      <c r="A842" s="124">
        <v>771</v>
      </c>
      <c r="B842" s="73"/>
      <c r="C842" s="153" t="s">
        <v>478</v>
      </c>
      <c r="D842" s="73"/>
      <c r="E842" s="73"/>
      <c r="F842" s="73"/>
      <c r="G842" s="73"/>
      <c r="H842" s="154" t="s">
        <v>373</v>
      </c>
      <c r="I842" s="40">
        <v>85292257.680000007</v>
      </c>
      <c r="J842" s="40">
        <v>79072374.882584497</v>
      </c>
      <c r="K842" s="40">
        <v>6219882.7974154921</v>
      </c>
      <c r="L842" s="40">
        <v>75110.56296963917</v>
      </c>
      <c r="M842" s="40">
        <v>6294993.3603851302</v>
      </c>
    </row>
    <row r="843" spans="1:13" ht="13.5" thickTop="1">
      <c r="A843" s="124">
        <v>772</v>
      </c>
      <c r="B843" s="73"/>
      <c r="C843" s="152"/>
      <c r="D843" s="73"/>
      <c r="E843" s="73"/>
      <c r="F843" s="73"/>
      <c r="G843" s="73"/>
      <c r="H843" s="163"/>
      <c r="I843" s="33"/>
      <c r="J843" s="33"/>
      <c r="K843" s="33"/>
      <c r="L843" s="33"/>
      <c r="M843" s="33"/>
    </row>
    <row r="844" spans="1:13">
      <c r="A844" s="124">
        <v>773</v>
      </c>
      <c r="B844" s="73"/>
      <c r="C844" s="152" t="s">
        <v>479</v>
      </c>
      <c r="D844" s="73"/>
      <c r="E844" s="73"/>
      <c r="F844" s="73"/>
      <c r="G844" s="73"/>
      <c r="H844" s="129"/>
      <c r="I844" s="33"/>
      <c r="J844" s="33"/>
      <c r="K844" s="33"/>
      <c r="L844" s="33"/>
      <c r="M844" s="33"/>
    </row>
    <row r="845" spans="1:13">
      <c r="A845" s="124">
        <v>774</v>
      </c>
      <c r="B845" s="73"/>
      <c r="C845" s="152"/>
      <c r="D845" s="73"/>
      <c r="E845" s="152" t="s">
        <v>359</v>
      </c>
      <c r="F845" s="73"/>
      <c r="G845" s="73"/>
      <c r="H845" s="129"/>
      <c r="I845" s="33">
        <v>35732425.969999999</v>
      </c>
      <c r="J845" s="33">
        <v>33222379.419999998</v>
      </c>
      <c r="K845" s="36">
        <v>2510046.5500000003</v>
      </c>
      <c r="L845" s="33">
        <v>20215.151730975136</v>
      </c>
      <c r="M845" s="33">
        <v>2530261.7017309754</v>
      </c>
    </row>
    <row r="846" spans="1:13">
      <c r="A846" s="124">
        <v>775</v>
      </c>
      <c r="B846" s="73"/>
      <c r="C846" s="152"/>
      <c r="D846" s="73"/>
      <c r="E846" s="126" t="s">
        <v>251</v>
      </c>
      <c r="F846" s="73"/>
      <c r="G846" s="73"/>
      <c r="H846" s="129"/>
      <c r="I846" s="33">
        <v>49559831.710000001</v>
      </c>
      <c r="J846" s="33">
        <v>45849995.46258451</v>
      </c>
      <c r="K846" s="36">
        <v>3709836.2474154914</v>
      </c>
      <c r="L846" s="33">
        <v>54895.41123866383</v>
      </c>
      <c r="M846" s="33">
        <v>3764731.6586541552</v>
      </c>
    </row>
    <row r="847" spans="1:13">
      <c r="A847" s="124">
        <v>776</v>
      </c>
      <c r="B847" s="73"/>
      <c r="C847" s="152"/>
      <c r="D847" s="73"/>
      <c r="E847" s="73" t="s">
        <v>193</v>
      </c>
      <c r="F847" s="73"/>
      <c r="G847" s="73"/>
      <c r="H847" s="129"/>
      <c r="I847" s="33">
        <v>0</v>
      </c>
      <c r="J847" s="33">
        <v>0</v>
      </c>
      <c r="K847" s="36">
        <v>0</v>
      </c>
      <c r="L847" s="33">
        <v>0</v>
      </c>
      <c r="M847" s="33">
        <v>0</v>
      </c>
    </row>
    <row r="848" spans="1:13" ht="13.5" thickBot="1">
      <c r="A848" s="124">
        <v>777</v>
      </c>
      <c r="B848" s="73"/>
      <c r="C848" s="152" t="s">
        <v>480</v>
      </c>
      <c r="D848" s="73"/>
      <c r="E848" s="73"/>
      <c r="F848" s="73"/>
      <c r="G848" s="73"/>
      <c r="H848" s="129" t="s">
        <v>223</v>
      </c>
      <c r="I848" s="45">
        <v>85292257.680000007</v>
      </c>
      <c r="J848" s="45">
        <v>79072374.882584512</v>
      </c>
      <c r="K848" s="45">
        <v>6219882.7974154912</v>
      </c>
      <c r="L848" s="45">
        <v>75110.562969638966</v>
      </c>
      <c r="M848" s="45">
        <v>6294993.3603851311</v>
      </c>
    </row>
    <row r="849" spans="1:13" ht="13.5" thickTop="1">
      <c r="A849" s="124">
        <v>778</v>
      </c>
      <c r="B849" s="73"/>
      <c r="C849" s="152"/>
      <c r="D849" s="73"/>
      <c r="E849" s="73"/>
      <c r="F849" s="73"/>
      <c r="G849" s="73"/>
      <c r="H849" s="129"/>
      <c r="I849" s="33"/>
      <c r="J849" s="33"/>
      <c r="K849" s="33"/>
      <c r="L849" s="33"/>
      <c r="M849" s="33"/>
    </row>
    <row r="850" spans="1:13">
      <c r="A850" s="124">
        <v>779</v>
      </c>
      <c r="B850" s="73"/>
      <c r="C850" s="152">
        <v>907</v>
      </c>
      <c r="D850" s="73" t="s">
        <v>473</v>
      </c>
      <c r="E850" s="73"/>
      <c r="F850" s="73"/>
      <c r="G850" s="73"/>
      <c r="H850" s="129"/>
      <c r="I850" s="33"/>
      <c r="J850" s="33"/>
      <c r="K850" s="33"/>
      <c r="L850" s="33"/>
      <c r="M850" s="33"/>
    </row>
    <row r="851" spans="1:13">
      <c r="A851" s="124">
        <v>780</v>
      </c>
      <c r="B851" s="73"/>
      <c r="C851" s="152"/>
      <c r="D851" s="73"/>
      <c r="E851" s="73"/>
      <c r="F851" s="152" t="s">
        <v>2427</v>
      </c>
      <c r="G851" s="73" t="s">
        <v>359</v>
      </c>
      <c r="H851" s="129"/>
      <c r="I851" s="33">
        <v>0</v>
      </c>
      <c r="J851" s="33">
        <v>0</v>
      </c>
      <c r="K851" s="36">
        <v>0</v>
      </c>
      <c r="L851" s="33">
        <v>0</v>
      </c>
      <c r="M851" s="33">
        <v>0</v>
      </c>
    </row>
    <row r="852" spans="1:13">
      <c r="A852" s="124">
        <v>781</v>
      </c>
      <c r="B852" s="73"/>
      <c r="C852" s="152"/>
      <c r="D852" s="73"/>
      <c r="E852" s="73"/>
      <c r="F852" s="152" t="s">
        <v>2427</v>
      </c>
      <c r="G852" s="73" t="s">
        <v>251</v>
      </c>
      <c r="H852" s="129"/>
      <c r="I852" s="33">
        <v>150176.67000000001</v>
      </c>
      <c r="J852" s="33">
        <v>138935.08917417692</v>
      </c>
      <c r="K852" s="36">
        <v>11241.580825823083</v>
      </c>
      <c r="L852" s="33">
        <v>0</v>
      </c>
      <c r="M852" s="33">
        <v>11241.580825823083</v>
      </c>
    </row>
    <row r="853" spans="1:13">
      <c r="A853" s="124">
        <v>782</v>
      </c>
      <c r="B853" s="73"/>
      <c r="C853" s="152"/>
      <c r="D853" s="73"/>
      <c r="E853" s="73"/>
      <c r="F853" s="73"/>
      <c r="G853" s="73"/>
      <c r="H853" s="129" t="s">
        <v>373</v>
      </c>
      <c r="I853" s="37">
        <v>150176.67000000001</v>
      </c>
      <c r="J853" s="37">
        <v>138935.08917417692</v>
      </c>
      <c r="K853" s="37">
        <v>11241.580825823083</v>
      </c>
      <c r="L853" s="37">
        <v>0</v>
      </c>
      <c r="M853" s="37">
        <v>11241.580825823083</v>
      </c>
    </row>
    <row r="854" spans="1:13">
      <c r="A854" s="124">
        <v>783</v>
      </c>
      <c r="B854" s="73"/>
      <c r="C854" s="152"/>
      <c r="D854" s="73"/>
      <c r="E854" s="73"/>
      <c r="F854" s="73"/>
      <c r="G854" s="73"/>
      <c r="H854" s="129"/>
      <c r="I854" s="33"/>
      <c r="J854" s="33"/>
      <c r="K854" s="33"/>
      <c r="L854" s="33"/>
      <c r="M854" s="33"/>
    </row>
    <row r="855" spans="1:13">
      <c r="A855" s="124">
        <v>784</v>
      </c>
      <c r="B855" s="73"/>
      <c r="C855" s="152">
        <v>908</v>
      </c>
      <c r="D855" s="73" t="s">
        <v>481</v>
      </c>
      <c r="E855" s="73"/>
      <c r="F855" s="73"/>
      <c r="G855" s="73"/>
      <c r="H855" s="129"/>
      <c r="I855" s="33"/>
      <c r="J855" s="33"/>
      <c r="K855" s="33"/>
      <c r="L855" s="33"/>
      <c r="M855" s="33"/>
    </row>
    <row r="856" spans="1:13">
      <c r="A856" s="124">
        <v>785</v>
      </c>
      <c r="B856" s="73"/>
      <c r="C856" s="152"/>
      <c r="D856" s="73"/>
      <c r="E856" s="73"/>
      <c r="F856" s="152" t="s">
        <v>2427</v>
      </c>
      <c r="G856" s="73" t="s">
        <v>359</v>
      </c>
      <c r="H856" s="129"/>
      <c r="I856" s="33">
        <v>130822566.91000001</v>
      </c>
      <c r="J856" s="33">
        <v>124553414.35000001</v>
      </c>
      <c r="K856" s="36">
        <v>6269152.5599999996</v>
      </c>
      <c r="L856" s="33">
        <v>-4914616.6931099258</v>
      </c>
      <c r="M856" s="33">
        <v>1354535.8668900738</v>
      </c>
    </row>
    <row r="857" spans="1:13">
      <c r="A857" s="124">
        <v>786</v>
      </c>
      <c r="B857" s="73"/>
      <c r="C857" s="152"/>
      <c r="D857" s="73"/>
      <c r="E857" s="73"/>
      <c r="F857" s="152" t="s">
        <v>2427</v>
      </c>
      <c r="G857" s="73" t="s">
        <v>251</v>
      </c>
      <c r="H857" s="129"/>
      <c r="I857" s="33">
        <v>1186949.5900000001</v>
      </c>
      <c r="J857" s="33">
        <v>1098099.6391243909</v>
      </c>
      <c r="K857" s="36">
        <v>88849.950875609167</v>
      </c>
      <c r="L857" s="33">
        <v>2722.1725940865726</v>
      </c>
      <c r="M857" s="33">
        <v>91572.12346969574</v>
      </c>
    </row>
    <row r="858" spans="1:13">
      <c r="A858" s="124">
        <v>787</v>
      </c>
      <c r="B858" s="73"/>
      <c r="C858" s="152"/>
      <c r="D858" s="73"/>
      <c r="E858" s="73"/>
      <c r="F858" s="73"/>
      <c r="G858" s="73"/>
      <c r="H858" s="129"/>
      <c r="I858" s="39"/>
      <c r="J858" s="33"/>
      <c r="K858" s="33"/>
      <c r="L858" s="33"/>
      <c r="M858" s="33"/>
    </row>
    <row r="859" spans="1:13">
      <c r="A859" s="124">
        <v>788</v>
      </c>
      <c r="B859" s="73"/>
      <c r="C859" s="152"/>
      <c r="D859" s="73"/>
      <c r="E859" s="73"/>
      <c r="F859" s="73"/>
      <c r="G859" s="73"/>
      <c r="H859" s="129"/>
      <c r="I859" s="39"/>
      <c r="J859" s="33"/>
      <c r="K859" s="33"/>
      <c r="L859" s="33"/>
      <c r="M859" s="33"/>
    </row>
    <row r="860" spans="1:13">
      <c r="A860" s="124">
        <v>789</v>
      </c>
      <c r="B860" s="73"/>
      <c r="C860" s="152"/>
      <c r="D860" s="73"/>
      <c r="E860" s="73"/>
      <c r="F860" s="73"/>
      <c r="G860" s="73"/>
      <c r="H860" s="129" t="s">
        <v>373</v>
      </c>
      <c r="I860" s="37">
        <v>132009516.50000001</v>
      </c>
      <c r="J860" s="37">
        <v>125651513.9891244</v>
      </c>
      <c r="K860" s="37">
        <v>6358002.5108756088</v>
      </c>
      <c r="L860" s="37">
        <v>-4911894.5205158396</v>
      </c>
      <c r="M860" s="37">
        <v>1446107.9903597694</v>
      </c>
    </row>
    <row r="861" spans="1:13">
      <c r="A861" s="124">
        <v>790</v>
      </c>
      <c r="B861" s="73"/>
      <c r="C861" s="152"/>
      <c r="D861" s="73"/>
      <c r="E861" s="73"/>
      <c r="F861" s="73"/>
      <c r="G861" s="73"/>
      <c r="H861" s="129"/>
      <c r="I861" s="41"/>
      <c r="J861" s="33"/>
      <c r="K861" s="33"/>
      <c r="L861" s="33"/>
      <c r="M861" s="33"/>
    </row>
    <row r="862" spans="1:13">
      <c r="A862" s="124">
        <v>791</v>
      </c>
      <c r="B862" s="73"/>
      <c r="C862" s="152">
        <v>909</v>
      </c>
      <c r="D862" s="73" t="s">
        <v>482</v>
      </c>
      <c r="E862" s="73"/>
      <c r="F862" s="73"/>
      <c r="G862" s="73"/>
      <c r="H862" s="129"/>
      <c r="I862" s="33"/>
      <c r="J862" s="33"/>
      <c r="K862" s="33"/>
      <c r="L862" s="33"/>
      <c r="M862" s="33"/>
    </row>
    <row r="863" spans="1:13">
      <c r="A863" s="124">
        <v>792</v>
      </c>
      <c r="B863" s="73"/>
      <c r="C863" s="152"/>
      <c r="D863" s="73"/>
      <c r="E863" s="73"/>
      <c r="F863" s="152" t="s">
        <v>2427</v>
      </c>
      <c r="G863" s="73" t="s">
        <v>359</v>
      </c>
      <c r="H863" s="129"/>
      <c r="I863" s="33">
        <v>1706377.8299999998</v>
      </c>
      <c r="J863" s="33">
        <v>1455934.0599999998</v>
      </c>
      <c r="K863" s="36">
        <v>250443.77</v>
      </c>
      <c r="L863" s="33">
        <v>0</v>
      </c>
      <c r="M863" s="33">
        <v>250443.77</v>
      </c>
    </row>
    <row r="864" spans="1:13">
      <c r="A864" s="124">
        <v>793</v>
      </c>
      <c r="B864" s="73"/>
      <c r="C864" s="152"/>
      <c r="D864" s="73"/>
      <c r="E864" s="73"/>
      <c r="F864" s="152" t="s">
        <v>2427</v>
      </c>
      <c r="G864" s="73" t="s">
        <v>251</v>
      </c>
      <c r="H864" s="129"/>
      <c r="I864" s="33">
        <v>2039141.8</v>
      </c>
      <c r="J864" s="33">
        <v>1886500.3986424233</v>
      </c>
      <c r="K864" s="36">
        <v>152641.4013575768</v>
      </c>
      <c r="L864" s="33">
        <v>650.21538597377366</v>
      </c>
      <c r="M864" s="33">
        <v>153291.61674355058</v>
      </c>
    </row>
    <row r="865" spans="1:13">
      <c r="A865" s="124">
        <v>794</v>
      </c>
      <c r="B865" s="73"/>
      <c r="C865" s="152"/>
      <c r="D865" s="73"/>
      <c r="E865" s="73"/>
      <c r="F865" s="73"/>
      <c r="G865" s="73"/>
      <c r="H865" s="129" t="s">
        <v>373</v>
      </c>
      <c r="I865" s="37">
        <v>3745519.63</v>
      </c>
      <c r="J865" s="37">
        <v>3342434.4586424232</v>
      </c>
      <c r="K865" s="37">
        <v>403085.17135757679</v>
      </c>
      <c r="L865" s="37">
        <v>650.21538597377366</v>
      </c>
      <c r="M865" s="37">
        <v>403735.38674355054</v>
      </c>
    </row>
    <row r="866" spans="1:13">
      <c r="A866" s="124">
        <v>795</v>
      </c>
      <c r="B866" s="73"/>
      <c r="C866" s="152"/>
      <c r="D866" s="73"/>
      <c r="E866" s="73"/>
      <c r="F866" s="73"/>
      <c r="G866" s="73"/>
      <c r="H866" s="129"/>
      <c r="I866" s="33"/>
      <c r="J866" s="33"/>
      <c r="K866" s="33"/>
      <c r="L866" s="33"/>
      <c r="M866" s="33"/>
    </row>
    <row r="867" spans="1:13">
      <c r="A867" s="124">
        <v>796</v>
      </c>
      <c r="B867" s="73"/>
      <c r="C867" s="152">
        <v>910</v>
      </c>
      <c r="D867" s="73" t="s">
        <v>483</v>
      </c>
      <c r="E867" s="73"/>
      <c r="F867" s="73"/>
      <c r="G867" s="73"/>
      <c r="H867" s="129"/>
      <c r="I867" s="33"/>
      <c r="J867" s="33"/>
      <c r="K867" s="33"/>
      <c r="L867" s="33"/>
      <c r="M867" s="33"/>
    </row>
    <row r="868" spans="1:13">
      <c r="A868" s="124">
        <v>797</v>
      </c>
      <c r="B868" s="73"/>
      <c r="C868" s="152"/>
      <c r="D868" s="73"/>
      <c r="E868" s="73"/>
      <c r="F868" s="152" t="s">
        <v>2427</v>
      </c>
      <c r="G868" s="73" t="s">
        <v>359</v>
      </c>
      <c r="H868" s="129"/>
      <c r="I868" s="33">
        <v>96.91</v>
      </c>
      <c r="J868" s="33">
        <v>10.810000000000002</v>
      </c>
      <c r="K868" s="36">
        <v>86.1</v>
      </c>
      <c r="L868" s="33">
        <v>0</v>
      </c>
      <c r="M868" s="33">
        <v>86.1</v>
      </c>
    </row>
    <row r="869" spans="1:13">
      <c r="A869" s="124">
        <v>798</v>
      </c>
      <c r="B869" s="73"/>
      <c r="C869" s="152"/>
      <c r="D869" s="73"/>
      <c r="E869" s="73"/>
      <c r="F869" s="152" t="s">
        <v>2427</v>
      </c>
      <c r="G869" s="73" t="s">
        <v>251</v>
      </c>
      <c r="H869" s="129"/>
      <c r="I869" s="33">
        <v>99035.75</v>
      </c>
      <c r="J869" s="33">
        <v>91622.358903560002</v>
      </c>
      <c r="K869" s="36">
        <v>7413.3910964400002</v>
      </c>
      <c r="L869" s="33">
        <v>0</v>
      </c>
      <c r="M869" s="33">
        <v>7413.3910964400002</v>
      </c>
    </row>
    <row r="870" spans="1:13">
      <c r="A870" s="124">
        <v>799</v>
      </c>
      <c r="B870" s="73"/>
      <c r="C870" s="152"/>
      <c r="D870" s="73"/>
      <c r="E870" s="73"/>
      <c r="F870" s="73"/>
      <c r="G870" s="73"/>
      <c r="H870" s="129"/>
      <c r="I870" s="39"/>
      <c r="J870" s="33"/>
      <c r="K870" s="33"/>
      <c r="L870" s="33"/>
      <c r="M870" s="33"/>
    </row>
    <row r="871" spans="1:13">
      <c r="A871" s="124">
        <v>800</v>
      </c>
      <c r="B871" s="73"/>
      <c r="C871" s="152"/>
      <c r="D871" s="73"/>
      <c r="E871" s="73"/>
      <c r="F871" s="73"/>
      <c r="G871" s="73"/>
      <c r="H871" s="129" t="s">
        <v>373</v>
      </c>
      <c r="I871" s="37">
        <v>99132.66</v>
      </c>
      <c r="J871" s="37">
        <v>91633.168903559999</v>
      </c>
      <c r="K871" s="37">
        <v>7499.4910964400005</v>
      </c>
      <c r="L871" s="37">
        <v>0</v>
      </c>
      <c r="M871" s="37">
        <v>7499.4910964400005</v>
      </c>
    </row>
    <row r="872" spans="1:13">
      <c r="A872" s="124">
        <v>801</v>
      </c>
      <c r="B872" s="73"/>
      <c r="C872" s="152"/>
      <c r="D872" s="73"/>
      <c r="E872" s="73"/>
      <c r="F872" s="73"/>
      <c r="G872" s="73"/>
      <c r="H872" s="129"/>
      <c r="I872" s="33"/>
      <c r="J872" s="33"/>
      <c r="K872" s="33"/>
      <c r="L872" s="33"/>
      <c r="M872" s="33"/>
    </row>
    <row r="873" spans="1:13" ht="13.5" thickBot="1">
      <c r="A873" s="124">
        <v>802</v>
      </c>
      <c r="B873" s="73"/>
      <c r="C873" s="153" t="s">
        <v>484</v>
      </c>
      <c r="D873" s="73"/>
      <c r="E873" s="73"/>
      <c r="F873" s="73"/>
      <c r="G873" s="73"/>
      <c r="H873" s="154" t="s">
        <v>373</v>
      </c>
      <c r="I873" s="40">
        <v>136004345.46000001</v>
      </c>
      <c r="J873" s="40">
        <v>129224516.70584457</v>
      </c>
      <c r="K873" s="40">
        <v>6779828.7541554486</v>
      </c>
      <c r="L873" s="40">
        <v>-4911244.3051298661</v>
      </c>
      <c r="M873" s="40">
        <v>1868584.4490255832</v>
      </c>
    </row>
    <row r="874" spans="1:13" ht="13.5" thickTop="1">
      <c r="A874" s="124">
        <v>803</v>
      </c>
      <c r="B874" s="73"/>
      <c r="C874" s="152"/>
      <c r="D874" s="73"/>
      <c r="E874" s="73"/>
      <c r="F874" s="73"/>
      <c r="G874" s="73"/>
      <c r="H874" s="129"/>
      <c r="I874" s="33"/>
      <c r="J874" s="33"/>
      <c r="K874" s="33"/>
      <c r="L874" s="33"/>
      <c r="M874" s="33"/>
    </row>
    <row r="875" spans="1:13">
      <c r="A875" s="124">
        <v>804</v>
      </c>
      <c r="B875" s="73"/>
      <c r="C875" s="152"/>
      <c r="D875" s="73"/>
      <c r="E875" s="73"/>
      <c r="F875" s="73"/>
      <c r="G875" s="73"/>
      <c r="H875" s="129"/>
      <c r="I875" s="33"/>
      <c r="J875" s="33"/>
      <c r="K875" s="33"/>
      <c r="L875" s="33"/>
      <c r="M875" s="33"/>
    </row>
    <row r="876" spans="1:13">
      <c r="A876" s="124">
        <v>805</v>
      </c>
      <c r="B876" s="73"/>
      <c r="C876" s="152" t="s">
        <v>485</v>
      </c>
      <c r="D876" s="73"/>
      <c r="E876" s="73"/>
      <c r="F876" s="73"/>
      <c r="G876" s="73"/>
      <c r="H876" s="129"/>
      <c r="I876" s="33"/>
      <c r="J876" s="33"/>
      <c r="K876" s="33"/>
      <c r="L876" s="33"/>
      <c r="M876" s="33"/>
    </row>
    <row r="877" spans="1:13">
      <c r="A877" s="124">
        <v>806</v>
      </c>
      <c r="B877" s="73"/>
      <c r="C877" s="152"/>
      <c r="D877" s="73"/>
      <c r="E877" s="152" t="s">
        <v>359</v>
      </c>
      <c r="F877" s="73"/>
      <c r="G877" s="73"/>
      <c r="H877" s="129"/>
      <c r="I877" s="33">
        <v>132529041.65000001</v>
      </c>
      <c r="J877" s="33">
        <v>126009359.22</v>
      </c>
      <c r="K877" s="36">
        <v>6519682.4299999997</v>
      </c>
      <c r="L877" s="33">
        <v>-4914616.6931099258</v>
      </c>
      <c r="M877" s="33">
        <v>1605065.7368900739</v>
      </c>
    </row>
    <row r="878" spans="1:13">
      <c r="A878" s="124">
        <v>807</v>
      </c>
      <c r="B878" s="73"/>
      <c r="C878" s="152"/>
      <c r="D878" s="73"/>
      <c r="E878" s="126" t="s">
        <v>251</v>
      </c>
      <c r="F878" s="73"/>
      <c r="G878" s="73"/>
      <c r="H878" s="129"/>
      <c r="I878" s="33">
        <v>3475303.81</v>
      </c>
      <c r="J878" s="33">
        <v>3215157.4858445511</v>
      </c>
      <c r="K878" s="36">
        <v>260146.32415544902</v>
      </c>
      <c r="L878" s="33">
        <v>3372.3879800603318</v>
      </c>
      <c r="M878" s="33">
        <v>263518.71213550935</v>
      </c>
    </row>
    <row r="879" spans="1:13">
      <c r="A879" s="124">
        <v>808</v>
      </c>
      <c r="B879" s="73"/>
      <c r="C879" s="152"/>
      <c r="D879" s="73"/>
      <c r="E879" s="73"/>
      <c r="F879" s="73"/>
      <c r="G879" s="73"/>
      <c r="H879" s="129"/>
      <c r="I879" s="33"/>
      <c r="J879" s="33"/>
      <c r="K879" s="33"/>
      <c r="L879" s="33"/>
      <c r="M879" s="33"/>
    </row>
    <row r="880" spans="1:13" ht="13.5" thickBot="1">
      <c r="A880" s="124">
        <v>809</v>
      </c>
      <c r="B880" s="73"/>
      <c r="C880" s="152" t="s">
        <v>486</v>
      </c>
      <c r="D880" s="73"/>
      <c r="E880" s="73"/>
      <c r="F880" s="73"/>
      <c r="G880" s="73"/>
      <c r="H880" s="129" t="s">
        <v>373</v>
      </c>
      <c r="I880" s="45">
        <v>136004345.46000001</v>
      </c>
      <c r="J880" s="45">
        <v>129224516.70584455</v>
      </c>
      <c r="K880" s="45">
        <v>6779828.7541554486</v>
      </c>
      <c r="L880" s="45">
        <v>-4911244.3051298652</v>
      </c>
      <c r="M880" s="45">
        <v>1868584.4490255832</v>
      </c>
    </row>
    <row r="881" spans="1:13" ht="13.5" thickTop="1">
      <c r="A881" s="124">
        <v>810</v>
      </c>
      <c r="B881" s="73"/>
      <c r="C881" s="152"/>
      <c r="D881" s="73"/>
      <c r="E881" s="73"/>
      <c r="F881" s="73"/>
      <c r="G881" s="73"/>
      <c r="H881" s="129"/>
      <c r="I881" s="33"/>
      <c r="J881" s="33"/>
      <c r="K881" s="33"/>
      <c r="L881" s="33"/>
      <c r="M881" s="33"/>
    </row>
    <row r="882" spans="1:13">
      <c r="A882" s="124">
        <v>811</v>
      </c>
      <c r="B882" s="73"/>
      <c r="C882" s="152"/>
      <c r="D882" s="73"/>
      <c r="E882" s="73"/>
      <c r="F882" s="73"/>
      <c r="G882" s="73"/>
      <c r="H882" s="129"/>
      <c r="I882" s="33"/>
      <c r="J882" s="33"/>
      <c r="K882" s="33"/>
      <c r="L882" s="33"/>
      <c r="M882" s="33"/>
    </row>
    <row r="883" spans="1:13">
      <c r="A883" s="124">
        <v>812</v>
      </c>
      <c r="B883" s="73"/>
      <c r="C883" s="152">
        <v>911</v>
      </c>
      <c r="D883" s="73" t="s">
        <v>473</v>
      </c>
      <c r="E883" s="73"/>
      <c r="F883" s="73"/>
      <c r="G883" s="73"/>
      <c r="H883" s="129"/>
      <c r="I883" s="33"/>
      <c r="J883" s="33"/>
      <c r="K883" s="33"/>
      <c r="L883" s="33"/>
      <c r="M883" s="33"/>
    </row>
    <row r="884" spans="1:13">
      <c r="A884" s="124">
        <v>813</v>
      </c>
      <c r="B884" s="73"/>
      <c r="C884" s="152"/>
      <c r="D884" s="73"/>
      <c r="E884" s="73"/>
      <c r="F884" s="152" t="s">
        <v>2427</v>
      </c>
      <c r="G884" s="73" t="s">
        <v>359</v>
      </c>
      <c r="H884" s="129"/>
      <c r="I884" s="33">
        <v>0</v>
      </c>
      <c r="J884" s="33">
        <v>0</v>
      </c>
      <c r="K884" s="36">
        <v>0</v>
      </c>
      <c r="L884" s="33">
        <v>0</v>
      </c>
      <c r="M884" s="33">
        <v>0</v>
      </c>
    </row>
    <row r="885" spans="1:13">
      <c r="A885" s="124">
        <v>814</v>
      </c>
      <c r="B885" s="73"/>
      <c r="C885" s="152"/>
      <c r="D885" s="73"/>
      <c r="E885" s="73"/>
      <c r="F885" s="152" t="s">
        <v>2427</v>
      </c>
      <c r="G885" s="73" t="s">
        <v>251</v>
      </c>
      <c r="H885" s="129"/>
      <c r="I885" s="33">
        <v>0</v>
      </c>
      <c r="J885" s="33">
        <v>0</v>
      </c>
      <c r="K885" s="36">
        <v>0</v>
      </c>
      <c r="L885" s="33">
        <v>0</v>
      </c>
      <c r="M885" s="33">
        <v>0</v>
      </c>
    </row>
    <row r="886" spans="1:13">
      <c r="A886" s="124">
        <v>815</v>
      </c>
      <c r="B886" s="73"/>
      <c r="C886" s="152"/>
      <c r="D886" s="73"/>
      <c r="E886" s="73"/>
      <c r="F886" s="73"/>
      <c r="G886" s="73"/>
      <c r="H886" s="129" t="s">
        <v>373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</row>
    <row r="887" spans="1:13">
      <c r="A887" s="124">
        <v>816</v>
      </c>
      <c r="B887" s="73"/>
      <c r="C887" s="152"/>
      <c r="D887" s="73"/>
      <c r="E887" s="73"/>
      <c r="F887" s="73"/>
      <c r="G887" s="73"/>
      <c r="H887" s="129"/>
      <c r="I887" s="33"/>
      <c r="J887" s="33"/>
      <c r="K887" s="33"/>
      <c r="L887" s="33"/>
      <c r="M887" s="33"/>
    </row>
    <row r="888" spans="1:13">
      <c r="A888" s="124">
        <v>817</v>
      </c>
      <c r="B888" s="73"/>
      <c r="C888" s="152">
        <v>912</v>
      </c>
      <c r="D888" s="73" t="s">
        <v>487</v>
      </c>
      <c r="E888" s="73"/>
      <c r="F888" s="73"/>
      <c r="G888" s="73"/>
      <c r="H888" s="129"/>
      <c r="I888" s="33"/>
      <c r="J888" s="33"/>
      <c r="K888" s="33"/>
      <c r="L888" s="33"/>
      <c r="M888" s="33"/>
    </row>
    <row r="889" spans="1:13">
      <c r="A889" s="124">
        <v>818</v>
      </c>
      <c r="B889" s="73"/>
      <c r="C889" s="152"/>
      <c r="D889" s="73"/>
      <c r="E889" s="73"/>
      <c r="F889" s="152" t="s">
        <v>2427</v>
      </c>
      <c r="G889" s="73" t="s">
        <v>359</v>
      </c>
      <c r="H889" s="129"/>
      <c r="I889" s="33">
        <v>0</v>
      </c>
      <c r="J889" s="33">
        <v>0</v>
      </c>
      <c r="K889" s="36">
        <v>0</v>
      </c>
      <c r="L889" s="33">
        <v>0</v>
      </c>
      <c r="M889" s="33">
        <v>0</v>
      </c>
    </row>
    <row r="890" spans="1:13">
      <c r="A890" s="124">
        <v>819</v>
      </c>
      <c r="B890" s="73"/>
      <c r="C890" s="152"/>
      <c r="D890" s="73"/>
      <c r="E890" s="73"/>
      <c r="F890" s="152" t="s">
        <v>2427</v>
      </c>
      <c r="G890" s="73" t="s">
        <v>251</v>
      </c>
      <c r="H890" s="129"/>
      <c r="I890" s="33">
        <v>0</v>
      </c>
      <c r="J890" s="33">
        <v>0</v>
      </c>
      <c r="K890" s="36">
        <v>0</v>
      </c>
      <c r="L890" s="33">
        <v>0</v>
      </c>
      <c r="M890" s="33">
        <v>0</v>
      </c>
    </row>
    <row r="891" spans="1:13">
      <c r="A891" s="124">
        <v>820</v>
      </c>
      <c r="B891" s="73"/>
      <c r="C891" s="152"/>
      <c r="D891" s="73"/>
      <c r="E891" s="73"/>
      <c r="F891" s="73"/>
      <c r="G891" s="73"/>
      <c r="H891" s="129" t="s">
        <v>373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</row>
    <row r="892" spans="1:13">
      <c r="A892" s="124">
        <v>821</v>
      </c>
      <c r="B892" s="73"/>
      <c r="C892" s="152"/>
      <c r="D892" s="73"/>
      <c r="E892" s="73"/>
      <c r="F892" s="73"/>
      <c r="G892" s="73"/>
      <c r="H892" s="129"/>
      <c r="I892" s="33"/>
      <c r="J892" s="33"/>
      <c r="K892" s="33"/>
      <c r="L892" s="33"/>
      <c r="M892" s="33"/>
    </row>
    <row r="893" spans="1:13">
      <c r="A893" s="124">
        <v>822</v>
      </c>
      <c r="B893" s="73"/>
      <c r="C893" s="152">
        <v>913</v>
      </c>
      <c r="D893" s="73" t="s">
        <v>488</v>
      </c>
      <c r="E893" s="73"/>
      <c r="F893" s="73"/>
      <c r="G893" s="73"/>
      <c r="H893" s="129"/>
      <c r="I893" s="33"/>
      <c r="J893" s="33"/>
      <c r="K893" s="33"/>
      <c r="L893" s="33"/>
      <c r="M893" s="33"/>
    </row>
    <row r="894" spans="1:13">
      <c r="A894" s="124">
        <v>823</v>
      </c>
      <c r="B894" s="73"/>
      <c r="C894" s="152"/>
      <c r="D894" s="73"/>
      <c r="E894" s="73"/>
      <c r="F894" s="152" t="s">
        <v>2427</v>
      </c>
      <c r="G894" s="73" t="s">
        <v>359</v>
      </c>
      <c r="H894" s="129"/>
      <c r="I894" s="33">
        <v>0</v>
      </c>
      <c r="J894" s="33">
        <v>0</v>
      </c>
      <c r="K894" s="36">
        <v>0</v>
      </c>
      <c r="L894" s="33">
        <v>0</v>
      </c>
      <c r="M894" s="33">
        <v>0</v>
      </c>
    </row>
    <row r="895" spans="1:13">
      <c r="A895" s="124">
        <v>824</v>
      </c>
      <c r="B895" s="73"/>
      <c r="C895" s="152"/>
      <c r="D895" s="73"/>
      <c r="E895" s="73"/>
      <c r="F895" s="152" t="s">
        <v>2427</v>
      </c>
      <c r="G895" s="73" t="s">
        <v>251</v>
      </c>
      <c r="H895" s="129"/>
      <c r="I895" s="33">
        <v>0</v>
      </c>
      <c r="J895" s="33">
        <v>0</v>
      </c>
      <c r="K895" s="36">
        <v>0</v>
      </c>
      <c r="L895" s="33">
        <v>0</v>
      </c>
      <c r="M895" s="33">
        <v>0</v>
      </c>
    </row>
    <row r="896" spans="1:13">
      <c r="A896" s="124">
        <v>825</v>
      </c>
      <c r="B896" s="73"/>
      <c r="C896" s="152"/>
      <c r="D896" s="73"/>
      <c r="E896" s="73"/>
      <c r="F896" s="73"/>
      <c r="G896" s="73"/>
      <c r="H896" s="129" t="s">
        <v>373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</row>
    <row r="897" spans="1:13">
      <c r="A897" s="124">
        <v>826</v>
      </c>
      <c r="B897" s="73"/>
      <c r="C897" s="152"/>
      <c r="D897" s="73"/>
      <c r="E897" s="73"/>
      <c r="F897" s="73"/>
      <c r="G897" s="73"/>
      <c r="H897" s="129"/>
      <c r="I897" s="41"/>
      <c r="J897" s="33"/>
      <c r="K897" s="33"/>
      <c r="L897" s="33"/>
      <c r="M897" s="33"/>
    </row>
    <row r="898" spans="1:13">
      <c r="A898" s="124">
        <v>827</v>
      </c>
      <c r="B898" s="73"/>
      <c r="C898" s="152">
        <v>916</v>
      </c>
      <c r="D898" s="73" t="s">
        <v>489</v>
      </c>
      <c r="E898" s="73"/>
      <c r="F898" s="73"/>
      <c r="G898" s="73"/>
      <c r="H898" s="129"/>
      <c r="I898" s="33"/>
      <c r="J898" s="33"/>
      <c r="K898" s="33"/>
      <c r="L898" s="33"/>
      <c r="M898" s="33"/>
    </row>
    <row r="899" spans="1:13">
      <c r="A899" s="124">
        <v>828</v>
      </c>
      <c r="B899" s="73"/>
      <c r="C899" s="152"/>
      <c r="D899" s="73"/>
      <c r="E899" s="73"/>
      <c r="F899" s="152" t="s">
        <v>2427</v>
      </c>
      <c r="G899" s="73" t="s">
        <v>359</v>
      </c>
      <c r="H899" s="129"/>
      <c r="I899" s="33">
        <v>0</v>
      </c>
      <c r="J899" s="33">
        <v>0</v>
      </c>
      <c r="K899" s="36">
        <v>0</v>
      </c>
      <c r="L899" s="33">
        <v>0</v>
      </c>
      <c r="M899" s="33">
        <v>0</v>
      </c>
    </row>
    <row r="900" spans="1:13">
      <c r="A900" s="124">
        <v>829</v>
      </c>
      <c r="B900" s="73"/>
      <c r="C900" s="152"/>
      <c r="D900" s="73"/>
      <c r="E900" s="73"/>
      <c r="F900" s="152" t="s">
        <v>2427</v>
      </c>
      <c r="G900" s="73" t="s">
        <v>251</v>
      </c>
      <c r="H900" s="129"/>
      <c r="I900" s="33">
        <v>0</v>
      </c>
      <c r="J900" s="33">
        <v>0</v>
      </c>
      <c r="K900" s="36">
        <v>0</v>
      </c>
      <c r="L900" s="33">
        <v>0</v>
      </c>
      <c r="M900" s="33">
        <v>0</v>
      </c>
    </row>
    <row r="901" spans="1:13">
      <c r="A901" s="124">
        <v>830</v>
      </c>
      <c r="B901" s="73"/>
      <c r="C901" s="152"/>
      <c r="D901" s="73"/>
      <c r="E901" s="73"/>
      <c r="F901" s="73"/>
      <c r="G901" s="73"/>
      <c r="H901" s="129" t="s">
        <v>373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</row>
    <row r="902" spans="1:13">
      <c r="A902" s="124">
        <v>831</v>
      </c>
      <c r="B902" s="73"/>
      <c r="C902" s="152"/>
      <c r="D902" s="73"/>
      <c r="E902" s="73"/>
      <c r="F902" s="73"/>
      <c r="G902" s="73"/>
      <c r="H902" s="129"/>
      <c r="I902" s="33"/>
      <c r="J902" s="33"/>
      <c r="K902" s="33"/>
      <c r="L902" s="33"/>
      <c r="M902" s="33"/>
    </row>
    <row r="903" spans="1:13" ht="13.5" thickBot="1">
      <c r="A903" s="124">
        <v>832</v>
      </c>
      <c r="B903" s="73"/>
      <c r="C903" s="153" t="s">
        <v>490</v>
      </c>
      <c r="D903" s="73"/>
      <c r="E903" s="73"/>
      <c r="F903" s="73"/>
      <c r="G903" s="73"/>
      <c r="H903" s="129" t="s">
        <v>373</v>
      </c>
      <c r="I903" s="40">
        <v>0</v>
      </c>
      <c r="J903" s="40">
        <v>0</v>
      </c>
      <c r="K903" s="40">
        <v>0</v>
      </c>
      <c r="L903" s="40">
        <v>0</v>
      </c>
      <c r="M903" s="40">
        <v>0</v>
      </c>
    </row>
    <row r="904" spans="1:13" ht="13.5" thickTop="1">
      <c r="A904" s="124">
        <v>833</v>
      </c>
      <c r="B904" s="73"/>
      <c r="C904" s="152"/>
      <c r="D904" s="73"/>
      <c r="E904" s="73"/>
      <c r="F904" s="73"/>
      <c r="G904" s="73"/>
      <c r="H904" s="129"/>
      <c r="I904" s="33"/>
      <c r="J904" s="33"/>
      <c r="K904" s="33"/>
      <c r="L904" s="33"/>
      <c r="M904" s="33"/>
    </row>
    <row r="905" spans="1:13">
      <c r="A905" s="124">
        <v>834</v>
      </c>
      <c r="B905" s="73"/>
      <c r="C905" s="152"/>
      <c r="D905" s="73"/>
      <c r="E905" s="73"/>
      <c r="F905" s="73"/>
      <c r="G905" s="73"/>
      <c r="H905" s="129"/>
      <c r="I905" s="33"/>
      <c r="J905" s="33"/>
      <c r="K905" s="33"/>
      <c r="L905" s="33"/>
      <c r="M905" s="33"/>
    </row>
    <row r="906" spans="1:13">
      <c r="A906" s="124">
        <v>835</v>
      </c>
      <c r="B906" s="73"/>
      <c r="C906" s="152" t="s">
        <v>491</v>
      </c>
      <c r="D906" s="73"/>
      <c r="E906" s="73"/>
      <c r="F906" s="73"/>
      <c r="G906" s="73"/>
      <c r="H906" s="129"/>
      <c r="I906" s="33"/>
      <c r="J906" s="33"/>
      <c r="K906" s="33"/>
      <c r="L906" s="33"/>
      <c r="M906" s="33"/>
    </row>
    <row r="907" spans="1:13">
      <c r="A907" s="124">
        <v>836</v>
      </c>
      <c r="B907" s="73"/>
      <c r="C907" s="152"/>
      <c r="D907" s="73"/>
      <c r="E907" s="152" t="s">
        <v>359</v>
      </c>
      <c r="F907" s="73"/>
      <c r="G907" s="73"/>
      <c r="H907" s="129"/>
      <c r="I907" s="33">
        <v>0</v>
      </c>
      <c r="J907" s="33">
        <v>0</v>
      </c>
      <c r="K907" s="36">
        <v>0</v>
      </c>
      <c r="L907" s="33">
        <v>0</v>
      </c>
      <c r="M907" s="33">
        <v>0</v>
      </c>
    </row>
    <row r="908" spans="1:13">
      <c r="A908" s="124">
        <v>837</v>
      </c>
      <c r="B908" s="73"/>
      <c r="C908" s="152"/>
      <c r="D908" s="73"/>
      <c r="E908" s="73" t="s">
        <v>251</v>
      </c>
      <c r="F908" s="73"/>
      <c r="G908" s="73"/>
      <c r="H908" s="129"/>
      <c r="I908" s="33">
        <v>0</v>
      </c>
      <c r="J908" s="33">
        <v>0</v>
      </c>
      <c r="K908" s="36">
        <v>0</v>
      </c>
      <c r="L908" s="33">
        <v>0</v>
      </c>
      <c r="M908" s="33">
        <v>0</v>
      </c>
    </row>
    <row r="909" spans="1:13" ht="13.5" thickBot="1">
      <c r="A909" s="124">
        <v>838</v>
      </c>
      <c r="B909" s="73"/>
      <c r="C909" s="152" t="s">
        <v>491</v>
      </c>
      <c r="D909" s="73"/>
      <c r="E909" s="73"/>
      <c r="F909" s="73"/>
      <c r="G909" s="73"/>
      <c r="H909" s="129" t="s">
        <v>223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</row>
    <row r="910" spans="1:13" ht="13.5" thickTop="1">
      <c r="A910" s="124">
        <v>839</v>
      </c>
      <c r="B910" s="73"/>
      <c r="C910" s="152"/>
      <c r="D910" s="73"/>
      <c r="E910" s="73"/>
      <c r="F910" s="73"/>
      <c r="G910" s="73"/>
      <c r="H910" s="129"/>
      <c r="I910" s="33"/>
      <c r="J910" s="33"/>
      <c r="K910" s="33"/>
      <c r="L910" s="33"/>
      <c r="M910" s="33"/>
    </row>
    <row r="911" spans="1:13" ht="13.5" thickBot="1">
      <c r="A911" s="124">
        <v>840</v>
      </c>
      <c r="B911" s="73"/>
      <c r="C911" s="153" t="s">
        <v>492</v>
      </c>
      <c r="D911" s="73"/>
      <c r="E911" s="73"/>
      <c r="F911" s="73"/>
      <c r="G911" s="73"/>
      <c r="H911" s="154" t="s">
        <v>373</v>
      </c>
      <c r="I911" s="40">
        <v>136004345.46000001</v>
      </c>
      <c r="J911" s="40">
        <v>129224516.70584455</v>
      </c>
      <c r="K911" s="40">
        <v>6779828.7541554486</v>
      </c>
      <c r="L911" s="40">
        <v>-4911244.3051298652</v>
      </c>
      <c r="M911" s="40">
        <v>1868584.4490255832</v>
      </c>
    </row>
    <row r="912" spans="1:13" ht="13.5" thickTop="1">
      <c r="A912" s="124">
        <v>841</v>
      </c>
      <c r="B912" s="73"/>
      <c r="C912" s="152">
        <v>920</v>
      </c>
      <c r="D912" s="73" t="s">
        <v>493</v>
      </c>
      <c r="E912" s="73"/>
      <c r="F912" s="73"/>
      <c r="G912" s="73"/>
      <c r="H912" s="129"/>
      <c r="I912" s="33"/>
      <c r="J912" s="33"/>
      <c r="K912" s="33"/>
      <c r="L912" s="33"/>
      <c r="M912" s="33"/>
    </row>
    <row r="913" spans="1:13">
      <c r="A913" s="124">
        <v>842</v>
      </c>
      <c r="B913" s="73"/>
      <c r="C913" s="152"/>
      <c r="D913" s="73"/>
      <c r="E913" s="73"/>
      <c r="F913" s="152" t="s">
        <v>2434</v>
      </c>
      <c r="G913" s="73" t="s">
        <v>359</v>
      </c>
      <c r="H913" s="129"/>
      <c r="I913" s="33">
        <v>-334195.72000000009</v>
      </c>
      <c r="J913" s="33">
        <v>-334195.72000000009</v>
      </c>
      <c r="K913" s="36">
        <v>0</v>
      </c>
      <c r="L913" s="33">
        <v>16660.2733637573</v>
      </c>
      <c r="M913" s="33">
        <v>16660.2733637573</v>
      </c>
    </row>
    <row r="914" spans="1:13">
      <c r="A914" s="124">
        <v>843</v>
      </c>
      <c r="B914" s="73"/>
      <c r="C914" s="152"/>
      <c r="D914" s="73"/>
      <c r="E914" s="73"/>
      <c r="F914" s="152" t="s">
        <v>2427</v>
      </c>
      <c r="G914" s="73" t="s">
        <v>251</v>
      </c>
      <c r="H914" s="129"/>
      <c r="I914" s="33">
        <v>0</v>
      </c>
      <c r="J914" s="33">
        <v>0</v>
      </c>
      <c r="K914" s="36">
        <v>0</v>
      </c>
      <c r="L914" s="33">
        <v>0</v>
      </c>
      <c r="M914" s="33">
        <v>0</v>
      </c>
    </row>
    <row r="915" spans="1:13">
      <c r="A915" s="124">
        <v>844</v>
      </c>
      <c r="B915" s="73"/>
      <c r="C915" s="152"/>
      <c r="D915" s="73"/>
      <c r="E915" s="73"/>
      <c r="F915" s="152" t="s">
        <v>2434</v>
      </c>
      <c r="G915" s="73" t="s">
        <v>186</v>
      </c>
      <c r="H915" s="129"/>
      <c r="I915" s="33">
        <v>76021928.950000003</v>
      </c>
      <c r="J915" s="33">
        <v>65199227.192162104</v>
      </c>
      <c r="K915" s="36">
        <v>10822701.757837901</v>
      </c>
      <c r="L915" s="33">
        <v>278110.72299285419</v>
      </c>
      <c r="M915" s="33">
        <v>11100812.480830755</v>
      </c>
    </row>
    <row r="916" spans="1:13">
      <c r="A916" s="124">
        <v>845</v>
      </c>
      <c r="B916" s="73"/>
      <c r="C916" s="152"/>
      <c r="D916" s="73"/>
      <c r="E916" s="73"/>
      <c r="F916" s="73"/>
      <c r="G916" s="73"/>
      <c r="H916" s="129" t="s">
        <v>373</v>
      </c>
      <c r="I916" s="37">
        <v>75687733.230000004</v>
      </c>
      <c r="J916" s="37">
        <v>64865031.472162105</v>
      </c>
      <c r="K916" s="37">
        <v>10822701.757837901</v>
      </c>
      <c r="L916" s="37">
        <v>294770.99635661149</v>
      </c>
      <c r="M916" s="37">
        <v>11117472.754194513</v>
      </c>
    </row>
    <row r="917" spans="1:13">
      <c r="A917" s="124">
        <v>846</v>
      </c>
      <c r="B917" s="73"/>
      <c r="C917" s="152"/>
      <c r="D917" s="73"/>
      <c r="E917" s="73"/>
      <c r="F917" s="73"/>
      <c r="G917" s="73"/>
      <c r="H917" s="129"/>
      <c r="I917" s="33"/>
      <c r="J917" s="33"/>
      <c r="K917" s="33"/>
      <c r="L917" s="33"/>
      <c r="M917" s="33"/>
    </row>
    <row r="918" spans="1:13">
      <c r="A918" s="124">
        <v>847</v>
      </c>
      <c r="B918" s="73"/>
      <c r="C918" s="152">
        <v>921</v>
      </c>
      <c r="D918" s="73" t="s">
        <v>494</v>
      </c>
      <c r="E918" s="73"/>
      <c r="F918" s="73"/>
      <c r="G918" s="73"/>
      <c r="H918" s="129"/>
      <c r="I918" s="33"/>
      <c r="J918" s="33"/>
      <c r="K918" s="33"/>
      <c r="L918" s="33"/>
      <c r="M918" s="33"/>
    </row>
    <row r="919" spans="1:13">
      <c r="A919" s="124">
        <v>848</v>
      </c>
      <c r="B919" s="73"/>
      <c r="C919" s="152"/>
      <c r="D919" s="73"/>
      <c r="E919" s="73"/>
      <c r="F919" s="152" t="s">
        <v>2434</v>
      </c>
      <c r="G919" s="73" t="s">
        <v>359</v>
      </c>
      <c r="H919" s="129"/>
      <c r="I919" s="33">
        <v>258831.88</v>
      </c>
      <c r="J919" s="33">
        <v>199518.45</v>
      </c>
      <c r="K919" s="36">
        <v>59313.43</v>
      </c>
      <c r="L919" s="33">
        <v>0</v>
      </c>
      <c r="M919" s="33">
        <v>59313.43</v>
      </c>
    </row>
    <row r="920" spans="1:13">
      <c r="A920" s="124">
        <v>849</v>
      </c>
      <c r="B920" s="73"/>
      <c r="C920" s="152"/>
      <c r="D920" s="73"/>
      <c r="E920" s="73"/>
      <c r="F920" s="152" t="s">
        <v>2427</v>
      </c>
      <c r="G920" s="73" t="s">
        <v>251</v>
      </c>
      <c r="H920" s="129"/>
      <c r="I920" s="33">
        <v>105641.29</v>
      </c>
      <c r="J920" s="33">
        <v>97733.436535948509</v>
      </c>
      <c r="K920" s="36">
        <v>7907.8534640514772</v>
      </c>
      <c r="L920" s="33">
        <v>0</v>
      </c>
      <c r="M920" s="33">
        <v>7907.8534640514772</v>
      </c>
    </row>
    <row r="921" spans="1:13">
      <c r="A921" s="124">
        <v>850</v>
      </c>
      <c r="B921" s="73"/>
      <c r="C921" s="152"/>
      <c r="D921" s="73"/>
      <c r="E921" s="73"/>
      <c r="F921" s="152" t="s">
        <v>2434</v>
      </c>
      <c r="G921" s="73" t="s">
        <v>186</v>
      </c>
      <c r="H921" s="129"/>
      <c r="I921" s="33">
        <v>7972866.0099999998</v>
      </c>
      <c r="J921" s="33">
        <v>6837825.737104727</v>
      </c>
      <c r="K921" s="36">
        <v>1135040.2728952728</v>
      </c>
      <c r="L921" s="33">
        <v>-2923.4711671434343</v>
      </c>
      <c r="M921" s="33">
        <v>1132116.8017281294</v>
      </c>
    </row>
    <row r="922" spans="1:13">
      <c r="A922" s="124">
        <v>851</v>
      </c>
      <c r="B922" s="73"/>
      <c r="C922" s="152"/>
      <c r="D922" s="73"/>
      <c r="E922" s="73"/>
      <c r="F922" s="73"/>
      <c r="G922" s="73"/>
      <c r="H922" s="129" t="s">
        <v>373</v>
      </c>
      <c r="I922" s="37">
        <v>8337339.1799999997</v>
      </c>
      <c r="J922" s="37">
        <v>7135077.6236406751</v>
      </c>
      <c r="K922" s="37">
        <v>1202261.5563593244</v>
      </c>
      <c r="L922" s="37">
        <v>-2923.4711671434343</v>
      </c>
      <c r="M922" s="37">
        <v>1199338.0851921809</v>
      </c>
    </row>
    <row r="923" spans="1:13">
      <c r="A923" s="124">
        <v>852</v>
      </c>
      <c r="B923" s="73"/>
      <c r="C923" s="152"/>
      <c r="D923" s="73"/>
      <c r="E923" s="73"/>
      <c r="F923" s="73"/>
      <c r="G923" s="73"/>
      <c r="H923" s="129"/>
      <c r="I923" s="33"/>
      <c r="J923" s="33"/>
      <c r="K923" s="33"/>
      <c r="L923" s="33"/>
      <c r="M923" s="33"/>
    </row>
    <row r="924" spans="1:13">
      <c r="A924" s="124">
        <v>853</v>
      </c>
      <c r="B924" s="73"/>
      <c r="C924" s="152">
        <v>922</v>
      </c>
      <c r="D924" s="73" t="s">
        <v>495</v>
      </c>
      <c r="E924" s="73"/>
      <c r="F924" s="73"/>
      <c r="G924" s="73"/>
      <c r="H924" s="129"/>
      <c r="I924" s="33"/>
      <c r="J924" s="33"/>
      <c r="K924" s="33"/>
      <c r="L924" s="33"/>
      <c r="M924" s="33"/>
    </row>
    <row r="925" spans="1:13">
      <c r="A925" s="124">
        <v>854</v>
      </c>
      <c r="B925" s="73"/>
      <c r="C925" s="152"/>
      <c r="D925" s="73"/>
      <c r="E925" s="73"/>
      <c r="F925" s="152" t="s">
        <v>2434</v>
      </c>
      <c r="G925" s="73" t="s">
        <v>359</v>
      </c>
      <c r="H925" s="129"/>
      <c r="I925" s="33">
        <v>0</v>
      </c>
      <c r="J925" s="33">
        <v>0</v>
      </c>
      <c r="K925" s="36">
        <v>0</v>
      </c>
      <c r="L925" s="33">
        <v>0</v>
      </c>
      <c r="M925" s="33">
        <v>0</v>
      </c>
    </row>
    <row r="926" spans="1:13">
      <c r="A926" s="124">
        <v>855</v>
      </c>
      <c r="B926" s="73"/>
      <c r="C926" s="152"/>
      <c r="D926" s="73"/>
      <c r="E926" s="73"/>
      <c r="F926" s="152" t="s">
        <v>2427</v>
      </c>
      <c r="G926" s="73" t="s">
        <v>251</v>
      </c>
      <c r="H926" s="129"/>
      <c r="I926" s="33">
        <v>0</v>
      </c>
      <c r="J926" s="33">
        <v>0</v>
      </c>
      <c r="K926" s="36">
        <v>0</v>
      </c>
      <c r="L926" s="33">
        <v>0</v>
      </c>
      <c r="M926" s="33">
        <v>0</v>
      </c>
    </row>
    <row r="927" spans="1:13">
      <c r="A927" s="124">
        <v>856</v>
      </c>
      <c r="B927" s="73"/>
      <c r="C927" s="152"/>
      <c r="D927" s="73"/>
      <c r="E927" s="73"/>
      <c r="F927" s="152" t="s">
        <v>2434</v>
      </c>
      <c r="G927" s="73" t="s">
        <v>186</v>
      </c>
      <c r="H927" s="129"/>
      <c r="I927" s="33">
        <v>-33980836.350000001</v>
      </c>
      <c r="J927" s="33">
        <v>-29143226.171233982</v>
      </c>
      <c r="K927" s="36">
        <v>-4837610.1787660178</v>
      </c>
      <c r="L927" s="33">
        <v>0</v>
      </c>
      <c r="M927" s="33">
        <v>-4837610.1787660178</v>
      </c>
    </row>
    <row r="928" spans="1:13">
      <c r="A928" s="124">
        <v>857</v>
      </c>
      <c r="B928" s="73"/>
      <c r="C928" s="152"/>
      <c r="D928" s="73"/>
      <c r="E928" s="73"/>
      <c r="F928" s="73"/>
      <c r="G928" s="73"/>
      <c r="H928" s="129" t="s">
        <v>373</v>
      </c>
      <c r="I928" s="37">
        <v>-33980836.350000001</v>
      </c>
      <c r="J928" s="37">
        <v>-29143226.171233982</v>
      </c>
      <c r="K928" s="37">
        <v>-4837610.1787660178</v>
      </c>
      <c r="L928" s="37">
        <v>0</v>
      </c>
      <c r="M928" s="37">
        <v>-4837610.1787660178</v>
      </c>
    </row>
    <row r="929" spans="1:13">
      <c r="A929" s="124">
        <v>858</v>
      </c>
      <c r="B929" s="73"/>
      <c r="C929" s="152"/>
      <c r="D929" s="73"/>
      <c r="E929" s="73"/>
      <c r="F929" s="73"/>
      <c r="G929" s="73"/>
      <c r="H929" s="129"/>
      <c r="I929" s="38"/>
      <c r="J929" s="38"/>
      <c r="K929" s="38"/>
      <c r="L929" s="38"/>
      <c r="M929" s="38"/>
    </row>
    <row r="930" spans="1:13">
      <c r="A930" s="124">
        <v>859</v>
      </c>
      <c r="B930" s="73"/>
      <c r="C930" s="152">
        <v>923</v>
      </c>
      <c r="D930" s="73" t="s">
        <v>496</v>
      </c>
      <c r="E930" s="73"/>
      <c r="F930" s="73"/>
      <c r="G930" s="73"/>
      <c r="H930" s="129"/>
      <c r="I930" s="33"/>
      <c r="J930" s="33"/>
      <c r="K930" s="33"/>
      <c r="L930" s="33"/>
      <c r="M930" s="33"/>
    </row>
    <row r="931" spans="1:13">
      <c r="A931" s="124">
        <v>860</v>
      </c>
      <c r="B931" s="73"/>
      <c r="C931" s="152"/>
      <c r="D931" s="73"/>
      <c r="E931" s="73"/>
      <c r="F931" s="152" t="s">
        <v>2434</v>
      </c>
      <c r="G931" s="73" t="s">
        <v>359</v>
      </c>
      <c r="H931" s="129"/>
      <c r="I931" s="33">
        <v>275306.38</v>
      </c>
      <c r="J931" s="33">
        <v>274652.92</v>
      </c>
      <c r="K931" s="36">
        <v>653.46</v>
      </c>
      <c r="L931" s="33">
        <v>0</v>
      </c>
      <c r="M931" s="33">
        <v>653.46</v>
      </c>
    </row>
    <row r="932" spans="1:13">
      <c r="A932" s="124">
        <v>861</v>
      </c>
      <c r="B932" s="73"/>
      <c r="C932" s="152"/>
      <c r="D932" s="73"/>
      <c r="E932" s="73"/>
      <c r="F932" s="152" t="s">
        <v>2427</v>
      </c>
      <c r="G932" s="73" t="s">
        <v>251</v>
      </c>
      <c r="H932" s="129"/>
      <c r="I932" s="33">
        <v>0</v>
      </c>
      <c r="J932" s="33">
        <v>0</v>
      </c>
      <c r="K932" s="36">
        <v>0</v>
      </c>
      <c r="L932" s="33">
        <v>0</v>
      </c>
      <c r="M932" s="33">
        <v>0</v>
      </c>
    </row>
    <row r="933" spans="1:13">
      <c r="A933" s="124">
        <v>862</v>
      </c>
      <c r="B933" s="73"/>
      <c r="C933" s="152"/>
      <c r="D933" s="73"/>
      <c r="E933" s="73"/>
      <c r="F933" s="152" t="s">
        <v>2434</v>
      </c>
      <c r="G933" s="73" t="s">
        <v>186</v>
      </c>
      <c r="H933" s="129"/>
      <c r="I933" s="33">
        <v>13883056.99</v>
      </c>
      <c r="J933" s="33">
        <v>11906624.829370949</v>
      </c>
      <c r="K933" s="36">
        <v>1976432.1606290515</v>
      </c>
      <c r="L933" s="33">
        <v>44269.06991034816</v>
      </c>
      <c r="M933" s="33">
        <v>2020701.2305393997</v>
      </c>
    </row>
    <row r="934" spans="1:13">
      <c r="A934" s="124">
        <v>863</v>
      </c>
      <c r="B934" s="73"/>
      <c r="C934" s="152"/>
      <c r="D934" s="73"/>
      <c r="E934" s="73"/>
      <c r="F934" s="73"/>
      <c r="G934" s="73"/>
      <c r="H934" s="129" t="s">
        <v>373</v>
      </c>
      <c r="I934" s="37">
        <v>14158363.370000001</v>
      </c>
      <c r="J934" s="37">
        <v>12181277.749370949</v>
      </c>
      <c r="K934" s="37">
        <v>1977085.6206290515</v>
      </c>
      <c r="L934" s="37">
        <v>44269.06991034816</v>
      </c>
      <c r="M934" s="37">
        <v>2021354.6905393996</v>
      </c>
    </row>
    <row r="935" spans="1:13">
      <c r="A935" s="124">
        <v>864</v>
      </c>
      <c r="B935" s="73"/>
      <c r="C935" s="152"/>
      <c r="D935" s="73"/>
      <c r="E935" s="73"/>
      <c r="F935" s="73"/>
      <c r="G935" s="73"/>
      <c r="H935" s="129"/>
      <c r="I935" s="33"/>
      <c r="J935" s="33"/>
      <c r="K935" s="33"/>
      <c r="L935" s="33"/>
      <c r="M935" s="33"/>
    </row>
    <row r="936" spans="1:13">
      <c r="A936" s="124">
        <v>865</v>
      </c>
      <c r="B936" s="73"/>
      <c r="C936" s="152">
        <v>924</v>
      </c>
      <c r="D936" s="73" t="s">
        <v>497</v>
      </c>
      <c r="E936" s="73"/>
      <c r="F936" s="73"/>
      <c r="G936" s="73"/>
      <c r="H936" s="129"/>
      <c r="I936" s="33"/>
      <c r="J936" s="33"/>
      <c r="K936" s="33"/>
      <c r="L936" s="33"/>
      <c r="M936" s="33"/>
    </row>
    <row r="937" spans="1:13">
      <c r="A937" s="124">
        <v>866</v>
      </c>
      <c r="B937" s="73"/>
      <c r="C937" s="152"/>
      <c r="D937" s="73"/>
      <c r="E937" s="73"/>
      <c r="F937" s="152" t="s">
        <v>2424</v>
      </c>
      <c r="G937" s="73" t="s">
        <v>359</v>
      </c>
      <c r="H937" s="129"/>
      <c r="I937" s="33">
        <v>8526200.5500000007</v>
      </c>
      <c r="J937" s="33">
        <v>8301993.0900000008</v>
      </c>
      <c r="K937" s="36">
        <v>224207.46</v>
      </c>
      <c r="L937" s="33">
        <v>0</v>
      </c>
      <c r="M937" s="33">
        <v>224207.46</v>
      </c>
    </row>
    <row r="938" spans="1:13">
      <c r="A938" s="124">
        <v>867</v>
      </c>
      <c r="B938" s="73"/>
      <c r="C938" s="152"/>
      <c r="D938" s="73"/>
      <c r="E938" s="73"/>
      <c r="F938" s="152" t="s">
        <v>2424</v>
      </c>
      <c r="G938" s="73" t="s">
        <v>193</v>
      </c>
      <c r="H938" s="129"/>
      <c r="I938" s="33">
        <v>0</v>
      </c>
      <c r="J938" s="33">
        <v>0</v>
      </c>
      <c r="K938" s="36">
        <v>0</v>
      </c>
      <c r="L938" s="33">
        <v>0</v>
      </c>
      <c r="M938" s="33">
        <v>0</v>
      </c>
    </row>
    <row r="939" spans="1:13">
      <c r="A939" s="124">
        <v>868</v>
      </c>
      <c r="B939" s="73"/>
      <c r="C939" s="152"/>
      <c r="D939" s="73"/>
      <c r="E939" s="73"/>
      <c r="F939" s="152" t="s">
        <v>2434</v>
      </c>
      <c r="G939" s="73" t="s">
        <v>186</v>
      </c>
      <c r="H939" s="129"/>
      <c r="I939" s="33">
        <v>7106978.6200000001</v>
      </c>
      <c r="J939" s="33">
        <v>6095208.581197395</v>
      </c>
      <c r="K939" s="36">
        <v>1011770.0388026049</v>
      </c>
      <c r="L939" s="33">
        <v>-85079.723748829216</v>
      </c>
      <c r="M939" s="33">
        <v>926690.31505377567</v>
      </c>
    </row>
    <row r="940" spans="1:13">
      <c r="A940" s="124">
        <v>869</v>
      </c>
      <c r="B940" s="73"/>
      <c r="C940" s="152"/>
      <c r="D940" s="73"/>
      <c r="E940" s="73"/>
      <c r="F940" s="73"/>
      <c r="G940" s="73"/>
      <c r="H940" s="129" t="s">
        <v>373</v>
      </c>
      <c r="I940" s="37">
        <v>15633179.170000002</v>
      </c>
      <c r="J940" s="37">
        <v>14397201.671197396</v>
      </c>
      <c r="K940" s="37">
        <v>1235977.4988026049</v>
      </c>
      <c r="L940" s="37">
        <v>-85079.723748829216</v>
      </c>
      <c r="M940" s="37">
        <v>1150897.7750537756</v>
      </c>
    </row>
    <row r="941" spans="1:13">
      <c r="A941" s="124">
        <v>870</v>
      </c>
      <c r="B941" s="73"/>
      <c r="C941" s="152"/>
      <c r="D941" s="73"/>
      <c r="E941" s="73"/>
      <c r="F941" s="73"/>
      <c r="G941" s="73"/>
      <c r="H941" s="129"/>
      <c r="I941" s="38"/>
      <c r="J941" s="33"/>
      <c r="K941" s="33"/>
      <c r="L941" s="33"/>
      <c r="M941" s="33"/>
    </row>
    <row r="942" spans="1:13">
      <c r="A942" s="124">
        <v>871</v>
      </c>
      <c r="B942" s="73"/>
      <c r="C942" s="152">
        <v>925</v>
      </c>
      <c r="D942" s="73" t="s">
        <v>498</v>
      </c>
      <c r="E942" s="73"/>
      <c r="F942" s="73"/>
      <c r="G942" s="73"/>
      <c r="H942" s="129"/>
      <c r="I942" s="33"/>
      <c r="J942" s="33"/>
      <c r="K942" s="33"/>
      <c r="L942" s="33"/>
      <c r="M942" s="33"/>
    </row>
    <row r="943" spans="1:13">
      <c r="A943" s="124">
        <v>872</v>
      </c>
      <c r="B943" s="73"/>
      <c r="C943" s="152"/>
      <c r="D943" s="73"/>
      <c r="E943" s="73"/>
      <c r="F943" s="152" t="s">
        <v>2434</v>
      </c>
      <c r="G943" s="73" t="s">
        <v>359</v>
      </c>
      <c r="H943" s="129"/>
      <c r="I943" s="33">
        <v>2078197.79</v>
      </c>
      <c r="J943" s="33">
        <v>2078197.79</v>
      </c>
      <c r="K943" s="33">
        <v>0</v>
      </c>
      <c r="L943" s="33">
        <v>0</v>
      </c>
      <c r="M943" s="33">
        <v>0</v>
      </c>
    </row>
    <row r="944" spans="1:13">
      <c r="A944" s="124">
        <v>873</v>
      </c>
      <c r="B944" s="73"/>
      <c r="C944" s="152"/>
      <c r="D944" s="73"/>
      <c r="E944" s="73"/>
      <c r="F944" s="152" t="s">
        <v>2434</v>
      </c>
      <c r="G944" s="73" t="s">
        <v>186</v>
      </c>
      <c r="H944" s="129"/>
      <c r="I944" s="33">
        <v>-25568400.829999998</v>
      </c>
      <c r="J944" s="33">
        <v>-21928409.311369307</v>
      </c>
      <c r="K944" s="36">
        <v>-3639991.5186306909</v>
      </c>
      <c r="L944" s="33">
        <v>6355879.3942878665</v>
      </c>
      <c r="M944" s="33">
        <v>2715887.8756571757</v>
      </c>
    </row>
    <row r="945" spans="1:13">
      <c r="A945" s="124">
        <v>874</v>
      </c>
      <c r="B945" s="73"/>
      <c r="C945" s="152"/>
      <c r="D945" s="73"/>
      <c r="E945" s="73"/>
      <c r="F945" s="73"/>
      <c r="G945" s="73"/>
      <c r="H945" s="129" t="s">
        <v>373</v>
      </c>
      <c r="I945" s="37">
        <v>-23490203.039999999</v>
      </c>
      <c r="J945" s="37">
        <v>-19850211.521369308</v>
      </c>
      <c r="K945" s="37">
        <v>-3639991.5186306909</v>
      </c>
      <c r="L945" s="37">
        <v>6355879.3942878665</v>
      </c>
      <c r="M945" s="37">
        <v>2715887.8756571757</v>
      </c>
    </row>
    <row r="946" spans="1:13">
      <c r="A946" s="124">
        <v>875</v>
      </c>
      <c r="B946" s="73"/>
      <c r="C946" s="152"/>
      <c r="D946" s="73"/>
      <c r="E946" s="73"/>
      <c r="F946" s="73"/>
      <c r="G946" s="73"/>
      <c r="H946" s="129"/>
      <c r="I946" s="33"/>
      <c r="J946" s="33"/>
      <c r="K946" s="33"/>
      <c r="L946" s="33"/>
      <c r="M946" s="33"/>
    </row>
    <row r="947" spans="1:13">
      <c r="A947" s="124">
        <v>876</v>
      </c>
      <c r="B947" s="73"/>
      <c r="C947" s="152">
        <v>926</v>
      </c>
      <c r="D947" s="73" t="s">
        <v>499</v>
      </c>
      <c r="E947" s="73"/>
      <c r="F947" s="73"/>
      <c r="G947" s="73"/>
      <c r="H947" s="129"/>
      <c r="I947" s="33"/>
      <c r="J947" s="33"/>
      <c r="K947" s="33"/>
      <c r="L947" s="33"/>
      <c r="M947" s="33"/>
    </row>
    <row r="948" spans="1:13">
      <c r="A948" s="124">
        <v>877</v>
      </c>
      <c r="B948" s="73"/>
      <c r="C948" s="152"/>
      <c r="D948" s="73"/>
      <c r="E948" s="73"/>
      <c r="F948" s="152" t="s">
        <v>2435</v>
      </c>
      <c r="G948" s="73" t="s">
        <v>359</v>
      </c>
      <c r="H948" s="129"/>
      <c r="I948" s="33">
        <v>0</v>
      </c>
      <c r="J948" s="33">
        <v>0</v>
      </c>
      <c r="K948" s="36">
        <v>0</v>
      </c>
      <c r="L948" s="33">
        <v>0</v>
      </c>
      <c r="M948" s="33">
        <v>0</v>
      </c>
    </row>
    <row r="949" spans="1:13">
      <c r="A949" s="124">
        <v>878</v>
      </c>
      <c r="B949" s="73"/>
      <c r="C949" s="152"/>
      <c r="D949" s="73"/>
      <c r="E949" s="73"/>
      <c r="F949" s="152" t="s">
        <v>2427</v>
      </c>
      <c r="G949" s="73" t="s">
        <v>251</v>
      </c>
      <c r="H949" s="129"/>
      <c r="I949" s="33">
        <v>0</v>
      </c>
      <c r="J949" s="33">
        <v>0</v>
      </c>
      <c r="K949" s="36">
        <v>0</v>
      </c>
      <c r="L949" s="33">
        <v>0</v>
      </c>
      <c r="M949" s="33">
        <v>0</v>
      </c>
    </row>
    <row r="950" spans="1:13">
      <c r="A950" s="124">
        <v>879</v>
      </c>
      <c r="B950" s="73"/>
      <c r="C950" s="152"/>
      <c r="D950" s="73"/>
      <c r="E950" s="73"/>
      <c r="F950" s="152" t="s">
        <v>2435</v>
      </c>
      <c r="G950" s="73" t="s">
        <v>186</v>
      </c>
      <c r="H950" s="129"/>
      <c r="I950" s="33">
        <v>0</v>
      </c>
      <c r="J950" s="33">
        <v>0</v>
      </c>
      <c r="K950" s="36">
        <v>0</v>
      </c>
      <c r="L950" s="33">
        <v>0</v>
      </c>
      <c r="M950" s="33">
        <v>0</v>
      </c>
    </row>
    <row r="951" spans="1:13">
      <c r="A951" s="124">
        <v>880</v>
      </c>
      <c r="B951" s="73"/>
      <c r="C951" s="152"/>
      <c r="D951" s="73"/>
      <c r="E951" s="73"/>
      <c r="F951" s="73"/>
      <c r="G951" s="73"/>
      <c r="H951" s="129" t="s">
        <v>373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</row>
    <row r="952" spans="1:13">
      <c r="A952" s="124">
        <v>881</v>
      </c>
      <c r="B952" s="73"/>
      <c r="C952" s="152"/>
      <c r="D952" s="73"/>
      <c r="E952" s="73"/>
      <c r="F952" s="73"/>
      <c r="G952" s="73"/>
      <c r="H952" s="129"/>
      <c r="I952" s="33"/>
      <c r="J952" s="33"/>
      <c r="K952" s="33"/>
      <c r="L952" s="33"/>
      <c r="M952" s="33"/>
    </row>
    <row r="953" spans="1:13">
      <c r="A953" s="124">
        <v>882</v>
      </c>
      <c r="B953" s="73"/>
      <c r="C953" s="152">
        <v>927</v>
      </c>
      <c r="D953" s="73" t="s">
        <v>500</v>
      </c>
      <c r="E953" s="73"/>
      <c r="F953" s="73"/>
      <c r="G953" s="73"/>
      <c r="H953" s="129"/>
      <c r="I953" s="33"/>
      <c r="J953" s="33"/>
      <c r="K953" s="33"/>
      <c r="L953" s="33"/>
      <c r="M953" s="33"/>
    </row>
    <row r="954" spans="1:13">
      <c r="A954" s="124">
        <v>883</v>
      </c>
      <c r="B954" s="73"/>
      <c r="C954" s="152"/>
      <c r="D954" s="73"/>
      <c r="E954" s="73"/>
      <c r="F954" s="152" t="s">
        <v>2429</v>
      </c>
      <c r="G954" s="73" t="s">
        <v>359</v>
      </c>
      <c r="H954" s="129"/>
      <c r="I954" s="33">
        <v>0</v>
      </c>
      <c r="J954" s="33">
        <v>0</v>
      </c>
      <c r="K954" s="36">
        <v>0</v>
      </c>
      <c r="L954" s="33">
        <v>0</v>
      </c>
      <c r="M954" s="33">
        <v>0</v>
      </c>
    </row>
    <row r="955" spans="1:13">
      <c r="A955" s="124">
        <v>884</v>
      </c>
      <c r="B955" s="73"/>
      <c r="C955" s="152"/>
      <c r="D955" s="73"/>
      <c r="E955" s="73"/>
      <c r="F955" s="152" t="s">
        <v>2429</v>
      </c>
      <c r="G955" s="73" t="s">
        <v>186</v>
      </c>
      <c r="H955" s="129"/>
      <c r="I955" s="33">
        <v>0</v>
      </c>
      <c r="J955" s="33">
        <v>0</v>
      </c>
      <c r="K955" s="36">
        <v>0</v>
      </c>
      <c r="L955" s="33">
        <v>0</v>
      </c>
      <c r="M955" s="33">
        <v>0</v>
      </c>
    </row>
    <row r="956" spans="1:13">
      <c r="A956" s="124">
        <v>885</v>
      </c>
      <c r="B956" s="73"/>
      <c r="C956" s="152"/>
      <c r="D956" s="73"/>
      <c r="E956" s="73"/>
      <c r="F956" s="73"/>
      <c r="G956" s="73"/>
      <c r="H956" s="129" t="s">
        <v>373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</row>
    <row r="957" spans="1:13">
      <c r="A957" s="124">
        <v>886</v>
      </c>
      <c r="B957" s="73"/>
      <c r="C957" s="152"/>
      <c r="D957" s="73"/>
      <c r="E957" s="73"/>
      <c r="F957" s="73"/>
      <c r="G957" s="73"/>
      <c r="H957" s="129"/>
      <c r="I957" s="33"/>
      <c r="J957" s="33"/>
      <c r="K957" s="33"/>
      <c r="L957" s="33"/>
      <c r="M957" s="33"/>
    </row>
    <row r="958" spans="1:13">
      <c r="A958" s="124">
        <v>887</v>
      </c>
      <c r="B958" s="73"/>
      <c r="C958" s="152">
        <v>928</v>
      </c>
      <c r="D958" s="73" t="s">
        <v>501</v>
      </c>
      <c r="E958" s="73"/>
      <c r="F958" s="73"/>
      <c r="G958" s="73"/>
      <c r="H958" s="129"/>
      <c r="I958" s="33"/>
      <c r="J958" s="33"/>
      <c r="K958" s="33"/>
      <c r="L958" s="33"/>
      <c r="M958" s="33"/>
    </row>
    <row r="959" spans="1:13">
      <c r="A959" s="124">
        <v>888</v>
      </c>
      <c r="B959" s="73"/>
      <c r="C959" s="152"/>
      <c r="D959" s="73"/>
      <c r="E959" s="73"/>
      <c r="F959" s="152" t="s">
        <v>2429</v>
      </c>
      <c r="G959" s="73" t="s">
        <v>359</v>
      </c>
      <c r="H959" s="129"/>
      <c r="I959" s="33">
        <v>17403105.920000002</v>
      </c>
      <c r="J959" s="33">
        <v>14501117.720000003</v>
      </c>
      <c r="K959" s="36">
        <v>2901988.2</v>
      </c>
      <c r="L959" s="33">
        <v>-2466.8599999998696</v>
      </c>
      <c r="M959" s="33">
        <v>2899521.3400000003</v>
      </c>
    </row>
    <row r="960" spans="1:13">
      <c r="A960" s="124">
        <v>889</v>
      </c>
      <c r="B960" s="73"/>
      <c r="C960" s="152"/>
      <c r="D960" s="73"/>
      <c r="E960" s="73"/>
      <c r="F960" s="152" t="s">
        <v>2427</v>
      </c>
      <c r="G960" s="73" t="s">
        <v>251</v>
      </c>
      <c r="H960" s="129"/>
      <c r="I960" s="33">
        <v>0</v>
      </c>
      <c r="J960" s="33">
        <v>0</v>
      </c>
      <c r="K960" s="36">
        <v>0</v>
      </c>
      <c r="L960" s="33">
        <v>0</v>
      </c>
      <c r="M960" s="33">
        <v>0</v>
      </c>
    </row>
    <row r="961" spans="1:13">
      <c r="A961" s="124">
        <v>890</v>
      </c>
      <c r="B961" s="73"/>
      <c r="C961" s="152"/>
      <c r="D961" s="73"/>
      <c r="E961" s="73"/>
      <c r="F961" s="152" t="s">
        <v>2429</v>
      </c>
      <c r="G961" s="73" t="s">
        <v>186</v>
      </c>
      <c r="H961" s="129"/>
      <c r="I961" s="33">
        <v>3154513.21</v>
      </c>
      <c r="J961" s="33">
        <v>2705427.5825431626</v>
      </c>
      <c r="K961" s="36">
        <v>449085.62745683757</v>
      </c>
      <c r="L961" s="33">
        <v>0</v>
      </c>
      <c r="M961" s="33">
        <v>449085.62745683757</v>
      </c>
    </row>
    <row r="962" spans="1:13">
      <c r="A962" s="124">
        <v>891</v>
      </c>
      <c r="B962" s="73"/>
      <c r="C962" s="152"/>
      <c r="D962" s="73"/>
      <c r="E962" s="73"/>
      <c r="F962" s="152" t="s">
        <v>0</v>
      </c>
      <c r="G962" s="73" t="s">
        <v>193</v>
      </c>
      <c r="H962" s="129"/>
      <c r="I962" s="33">
        <v>3722970.75</v>
      </c>
      <c r="J962" s="33">
        <v>3149948.9034844311</v>
      </c>
      <c r="K962" s="36">
        <v>573021.84651556867</v>
      </c>
      <c r="L962" s="33">
        <v>0</v>
      </c>
      <c r="M962" s="33">
        <v>573021.84651556867</v>
      </c>
    </row>
    <row r="963" spans="1:13">
      <c r="A963" s="124">
        <v>892</v>
      </c>
      <c r="B963" s="73"/>
      <c r="C963" s="152"/>
      <c r="D963" s="73"/>
      <c r="E963" s="73"/>
      <c r="F963" s="73"/>
      <c r="G963" s="73"/>
      <c r="H963" s="129" t="s">
        <v>373</v>
      </c>
      <c r="I963" s="37">
        <v>24280589.880000003</v>
      </c>
      <c r="J963" s="37">
        <v>20356494.206027593</v>
      </c>
      <c r="K963" s="37">
        <v>3924095.6739724064</v>
      </c>
      <c r="L963" s="37">
        <v>-2466.8599999998696</v>
      </c>
      <c r="M963" s="37">
        <v>3921628.813972407</v>
      </c>
    </row>
    <row r="964" spans="1:13">
      <c r="A964" s="124">
        <v>893</v>
      </c>
      <c r="B964" s="73"/>
      <c r="C964" s="152"/>
      <c r="D964" s="73"/>
      <c r="E964" s="73"/>
      <c r="F964" s="73"/>
      <c r="G964" s="73"/>
      <c r="H964" s="129"/>
      <c r="I964" s="41"/>
      <c r="J964" s="33"/>
      <c r="K964" s="33"/>
      <c r="L964" s="33"/>
      <c r="M964" s="33"/>
    </row>
    <row r="965" spans="1:13">
      <c r="A965" s="124">
        <v>894</v>
      </c>
      <c r="B965" s="73"/>
      <c r="C965" s="152">
        <v>929</v>
      </c>
      <c r="D965" s="73" t="s">
        <v>502</v>
      </c>
      <c r="E965" s="73"/>
      <c r="F965" s="73"/>
      <c r="G965" s="73"/>
      <c r="H965" s="129"/>
      <c r="I965" s="33"/>
      <c r="J965" s="33"/>
      <c r="K965" s="33"/>
      <c r="L965" s="33"/>
      <c r="M965" s="33"/>
    </row>
    <row r="966" spans="1:13">
      <c r="A966" s="124">
        <v>895</v>
      </c>
      <c r="B966" s="73"/>
      <c r="C966" s="152"/>
      <c r="D966" s="73"/>
      <c r="E966" s="73"/>
      <c r="F966" s="152" t="s">
        <v>2435</v>
      </c>
      <c r="G966" s="73" t="s">
        <v>359</v>
      </c>
      <c r="H966" s="129"/>
      <c r="I966" s="33">
        <v>0</v>
      </c>
      <c r="J966" s="33">
        <v>0</v>
      </c>
      <c r="K966" s="36">
        <v>0</v>
      </c>
      <c r="L966" s="33">
        <v>0</v>
      </c>
      <c r="M966" s="33">
        <v>0</v>
      </c>
    </row>
    <row r="967" spans="1:13">
      <c r="A967" s="124">
        <v>896</v>
      </c>
      <c r="B967" s="73"/>
      <c r="C967" s="152"/>
      <c r="D967" s="73"/>
      <c r="E967" s="73"/>
      <c r="F967" s="152" t="s">
        <v>2435</v>
      </c>
      <c r="G967" s="73" t="s">
        <v>186</v>
      </c>
      <c r="H967" s="129"/>
      <c r="I967" s="33">
        <v>-7433358.5899999999</v>
      </c>
      <c r="J967" s="33">
        <v>-6375124.1543604601</v>
      </c>
      <c r="K967" s="36">
        <v>-1058234.4356395397</v>
      </c>
      <c r="L967" s="33">
        <v>0</v>
      </c>
      <c r="M967" s="33">
        <v>-1058234.4356395397</v>
      </c>
    </row>
    <row r="968" spans="1:13">
      <c r="A968" s="124">
        <v>897</v>
      </c>
      <c r="B968" s="73"/>
      <c r="C968" s="152"/>
      <c r="D968" s="73"/>
      <c r="E968" s="73"/>
      <c r="F968" s="73"/>
      <c r="G968" s="73"/>
      <c r="H968" s="129" t="s">
        <v>373</v>
      </c>
      <c r="I968" s="37">
        <v>-7433358.5899999999</v>
      </c>
      <c r="J968" s="37">
        <v>-6375124.1543604601</v>
      </c>
      <c r="K968" s="37">
        <v>-1058234.4356395397</v>
      </c>
      <c r="L968" s="37">
        <v>0</v>
      </c>
      <c r="M968" s="37">
        <v>-1058234.4356395397</v>
      </c>
    </row>
    <row r="969" spans="1:13">
      <c r="A969" s="124">
        <v>898</v>
      </c>
      <c r="B969" s="73"/>
      <c r="C969" s="152"/>
      <c r="D969" s="73"/>
      <c r="E969" s="73"/>
      <c r="F969" s="73"/>
      <c r="G969" s="73"/>
      <c r="H969" s="129"/>
      <c r="I969" s="33"/>
      <c r="J969" s="33"/>
      <c r="K969" s="33"/>
      <c r="L969" s="33"/>
      <c r="M969" s="33"/>
    </row>
    <row r="970" spans="1:13">
      <c r="A970" s="124">
        <v>899</v>
      </c>
      <c r="B970" s="73"/>
      <c r="C970" s="152">
        <v>930</v>
      </c>
      <c r="D970" s="73" t="s">
        <v>503</v>
      </c>
      <c r="E970" s="73"/>
      <c r="F970" s="73"/>
      <c r="G970" s="73"/>
      <c r="H970" s="129"/>
      <c r="I970" s="33"/>
      <c r="J970" s="33"/>
      <c r="K970" s="33"/>
      <c r="L970" s="33"/>
      <c r="M970" s="33"/>
    </row>
    <row r="971" spans="1:13">
      <c r="A971" s="124">
        <v>900</v>
      </c>
      <c r="B971" s="73"/>
      <c r="C971" s="152"/>
      <c r="D971" s="73"/>
      <c r="E971" s="73"/>
      <c r="F971" s="152" t="s">
        <v>2434</v>
      </c>
      <c r="G971" s="73" t="s">
        <v>359</v>
      </c>
      <c r="H971" s="129"/>
      <c r="I971" s="33">
        <v>256820.34</v>
      </c>
      <c r="J971" s="33">
        <v>167031.94</v>
      </c>
      <c r="K971" s="36">
        <v>89788.4</v>
      </c>
      <c r="L971" s="33">
        <v>576767</v>
      </c>
      <c r="M971" s="33">
        <v>666555.4</v>
      </c>
    </row>
    <row r="972" spans="1:13">
      <c r="A972" s="124">
        <v>901</v>
      </c>
      <c r="B972" s="73"/>
      <c r="C972" s="152"/>
      <c r="D972" s="73"/>
      <c r="E972" s="73"/>
      <c r="F972" s="152" t="s">
        <v>2427</v>
      </c>
      <c r="G972" s="73" t="s">
        <v>251</v>
      </c>
      <c r="H972" s="129"/>
      <c r="I972" s="33">
        <v>0</v>
      </c>
      <c r="J972" s="33">
        <v>0</v>
      </c>
      <c r="K972" s="36">
        <v>0</v>
      </c>
      <c r="L972" s="33">
        <v>0</v>
      </c>
      <c r="M972" s="33">
        <v>0</v>
      </c>
    </row>
    <row r="973" spans="1:13">
      <c r="A973" s="124">
        <v>902</v>
      </c>
      <c r="B973" s="73"/>
      <c r="C973" s="152"/>
      <c r="D973" s="73"/>
      <c r="E973" s="73"/>
      <c r="F973" s="152" t="s">
        <v>787</v>
      </c>
      <c r="G973" s="73" t="s">
        <v>193</v>
      </c>
      <c r="H973" s="129"/>
      <c r="I973" s="33">
        <v>0</v>
      </c>
      <c r="J973" s="33">
        <v>0</v>
      </c>
      <c r="K973" s="36">
        <v>0</v>
      </c>
      <c r="L973" s="33">
        <v>356135.27607430163</v>
      </c>
      <c r="M973" s="33">
        <v>356135.27607430163</v>
      </c>
    </row>
    <row r="974" spans="1:13">
      <c r="A974" s="124">
        <v>903</v>
      </c>
      <c r="B974" s="73"/>
      <c r="C974" s="152"/>
      <c r="D974" s="73"/>
      <c r="E974" s="73"/>
      <c r="F974" s="152" t="s">
        <v>2435</v>
      </c>
      <c r="G974" s="73" t="s">
        <v>186</v>
      </c>
      <c r="H974" s="129"/>
      <c r="I974" s="33">
        <v>2179551.77</v>
      </c>
      <c r="J974" s="33">
        <v>1869264.4739752954</v>
      </c>
      <c r="K974" s="36">
        <v>310287.29602470453</v>
      </c>
      <c r="L974" s="33">
        <v>0</v>
      </c>
      <c r="M974" s="33">
        <v>310287.29602470453</v>
      </c>
    </row>
    <row r="975" spans="1:13">
      <c r="A975" s="124">
        <v>904</v>
      </c>
      <c r="B975" s="73"/>
      <c r="C975" s="152"/>
      <c r="D975" s="73"/>
      <c r="E975" s="73"/>
      <c r="F975" s="73"/>
      <c r="G975" s="73"/>
      <c r="H975" s="129" t="s">
        <v>373</v>
      </c>
      <c r="I975" s="37">
        <v>2436372.11</v>
      </c>
      <c r="J975" s="37">
        <v>2036296.4139752954</v>
      </c>
      <c r="K975" s="37">
        <v>400075.69602470449</v>
      </c>
      <c r="L975" s="37">
        <v>932902.27607430168</v>
      </c>
      <c r="M975" s="37">
        <v>1332977.9720990062</v>
      </c>
    </row>
    <row r="976" spans="1:13">
      <c r="A976" s="124">
        <v>905</v>
      </c>
      <c r="B976" s="73"/>
      <c r="C976" s="152"/>
      <c r="D976" s="73"/>
      <c r="E976" s="73"/>
      <c r="F976" s="73"/>
      <c r="G976" s="73"/>
      <c r="H976" s="129"/>
      <c r="I976" s="33"/>
      <c r="J976" s="33"/>
      <c r="K976" s="33"/>
      <c r="L976" s="33"/>
      <c r="M976" s="33"/>
    </row>
    <row r="977" spans="1:13">
      <c r="A977" s="124">
        <v>906</v>
      </c>
      <c r="B977" s="73"/>
      <c r="C977" s="152">
        <v>931</v>
      </c>
      <c r="D977" s="73" t="s">
        <v>384</v>
      </c>
      <c r="E977" s="73"/>
      <c r="F977" s="73"/>
      <c r="G977" s="73"/>
      <c r="H977" s="129"/>
      <c r="I977" s="33"/>
      <c r="J977" s="33"/>
      <c r="K977" s="33"/>
      <c r="L977" s="33"/>
      <c r="M977" s="33"/>
    </row>
    <row r="978" spans="1:13">
      <c r="A978" s="124">
        <v>907</v>
      </c>
      <c r="B978" s="73"/>
      <c r="C978" s="152"/>
      <c r="D978" s="73"/>
      <c r="E978" s="73"/>
      <c r="F978" s="152" t="s">
        <v>2434</v>
      </c>
      <c r="G978" s="73" t="s">
        <v>359</v>
      </c>
      <c r="H978" s="129"/>
      <c r="I978" s="33">
        <v>398773.81999999995</v>
      </c>
      <c r="J978" s="33">
        <v>341354.48</v>
      </c>
      <c r="K978" s="36">
        <v>57419.34</v>
      </c>
      <c r="L978" s="33">
        <v>0</v>
      </c>
      <c r="M978" s="33">
        <v>57419.34</v>
      </c>
    </row>
    <row r="979" spans="1:13">
      <c r="A979" s="124">
        <v>908</v>
      </c>
      <c r="B979" s="73"/>
      <c r="C979" s="152"/>
      <c r="D979" s="73"/>
      <c r="E979" s="73"/>
      <c r="F979" s="152" t="s">
        <v>2434</v>
      </c>
      <c r="G979" s="73" t="s">
        <v>186</v>
      </c>
      <c r="H979" s="129"/>
      <c r="I979" s="33">
        <v>5742196.9500000002</v>
      </c>
      <c r="J979" s="33">
        <v>4924721.1784303226</v>
      </c>
      <c r="K979" s="36">
        <v>817475.77156967716</v>
      </c>
      <c r="L979" s="33">
        <v>0</v>
      </c>
      <c r="M979" s="33">
        <v>817475.77156967716</v>
      </c>
    </row>
    <row r="980" spans="1:13">
      <c r="A980" s="124">
        <v>909</v>
      </c>
      <c r="B980" s="73"/>
      <c r="C980" s="152"/>
      <c r="D980" s="73"/>
      <c r="E980" s="73"/>
      <c r="F980" s="73"/>
      <c r="G980" s="73"/>
      <c r="H980" s="129" t="s">
        <v>373</v>
      </c>
      <c r="I980" s="37">
        <v>6140970.7700000005</v>
      </c>
      <c r="J980" s="37">
        <v>5266075.658430323</v>
      </c>
      <c r="K980" s="37">
        <v>874895.11156967713</v>
      </c>
      <c r="L980" s="37">
        <v>0</v>
      </c>
      <c r="M980" s="37">
        <v>874895.11156967713</v>
      </c>
    </row>
    <row r="981" spans="1:13">
      <c r="A981" s="124">
        <v>910</v>
      </c>
      <c r="B981" s="73"/>
      <c r="C981" s="152"/>
      <c r="D981" s="73"/>
      <c r="E981" s="73"/>
      <c r="F981" s="73"/>
      <c r="G981" s="73"/>
      <c r="H981" s="129"/>
      <c r="I981" s="33"/>
      <c r="J981" s="33"/>
      <c r="K981" s="33"/>
      <c r="L981" s="33"/>
      <c r="M981" s="33"/>
    </row>
    <row r="982" spans="1:13">
      <c r="A982" s="124">
        <v>911</v>
      </c>
      <c r="B982" s="73"/>
      <c r="C982" s="152">
        <v>935</v>
      </c>
      <c r="D982" s="73" t="s">
        <v>504</v>
      </c>
      <c r="E982" s="73"/>
      <c r="F982" s="73"/>
      <c r="G982" s="73"/>
      <c r="H982" s="129"/>
      <c r="I982" s="33"/>
      <c r="J982" s="33"/>
      <c r="K982" s="33"/>
      <c r="L982" s="33"/>
      <c r="M982" s="33"/>
    </row>
    <row r="983" spans="1:13">
      <c r="A983" s="124">
        <v>912</v>
      </c>
      <c r="B983" s="73"/>
      <c r="C983" s="152"/>
      <c r="D983" s="73"/>
      <c r="E983" s="73"/>
      <c r="F983" s="152" t="s">
        <v>2433</v>
      </c>
      <c r="G983" s="73" t="s">
        <v>359</v>
      </c>
      <c r="H983" s="129"/>
      <c r="I983" s="33">
        <v>869102.33999999985</v>
      </c>
      <c r="J983" s="33">
        <v>812647.36999999988</v>
      </c>
      <c r="K983" s="36">
        <v>56454.97</v>
      </c>
      <c r="L983" s="33">
        <v>-159.06187876904733</v>
      </c>
      <c r="M983" s="33">
        <v>56295.908121230954</v>
      </c>
    </row>
    <row r="984" spans="1:13">
      <c r="A984" s="124">
        <v>913</v>
      </c>
      <c r="B984" s="73"/>
      <c r="C984" s="152"/>
      <c r="D984" s="73"/>
      <c r="E984" s="73"/>
      <c r="F984" s="152" t="s">
        <v>2427</v>
      </c>
      <c r="G984" s="73" t="s">
        <v>251</v>
      </c>
      <c r="H984" s="129"/>
      <c r="I984" s="33">
        <v>68295.63</v>
      </c>
      <c r="J984" s="33">
        <v>63183.312323123115</v>
      </c>
      <c r="K984" s="36">
        <v>5112.3176768768926</v>
      </c>
      <c r="L984" s="33">
        <v>0</v>
      </c>
      <c r="M984" s="33">
        <v>5112.3176768768926</v>
      </c>
    </row>
    <row r="985" spans="1:13">
      <c r="A985" s="124">
        <v>914</v>
      </c>
      <c r="B985" s="73"/>
      <c r="C985" s="152"/>
      <c r="D985" s="73"/>
      <c r="E985" s="73"/>
      <c r="F985" s="152" t="s">
        <v>2433</v>
      </c>
      <c r="G985" s="73" t="s">
        <v>186</v>
      </c>
      <c r="H985" s="129"/>
      <c r="I985" s="33">
        <v>21225300.969999999</v>
      </c>
      <c r="J985" s="33">
        <v>18203605.713230833</v>
      </c>
      <c r="K985" s="36">
        <v>3021695.2567691645</v>
      </c>
      <c r="L985" s="33">
        <v>27072.840745652094</v>
      </c>
      <c r="M985" s="33">
        <v>3048768.0975148166</v>
      </c>
    </row>
    <row r="986" spans="1:13">
      <c r="A986" s="124">
        <v>915</v>
      </c>
      <c r="B986" s="73"/>
      <c r="C986" s="152"/>
      <c r="D986" s="73"/>
      <c r="E986" s="73"/>
      <c r="F986" s="73"/>
      <c r="G986" s="73"/>
      <c r="H986" s="129" t="s">
        <v>373</v>
      </c>
      <c r="I986" s="37">
        <v>22162698.939999998</v>
      </c>
      <c r="J986" s="37">
        <v>19079436.395553958</v>
      </c>
      <c r="K986" s="37">
        <v>3083262.5444460413</v>
      </c>
      <c r="L986" s="37">
        <v>26913.778866883047</v>
      </c>
      <c r="M986" s="37">
        <v>3110176.3233129242</v>
      </c>
    </row>
    <row r="987" spans="1:13">
      <c r="A987" s="124">
        <v>916</v>
      </c>
      <c r="B987" s="73"/>
      <c r="C987" s="152"/>
      <c r="D987" s="73"/>
      <c r="E987" s="73"/>
      <c r="F987" s="73"/>
      <c r="G987" s="73"/>
      <c r="H987" s="129"/>
      <c r="I987" s="33"/>
      <c r="J987" s="33"/>
      <c r="K987" s="33"/>
      <c r="L987" s="33"/>
      <c r="M987" s="33"/>
    </row>
    <row r="988" spans="1:13" ht="13.5" thickBot="1">
      <c r="A988" s="124">
        <v>917</v>
      </c>
      <c r="B988" s="73"/>
      <c r="C988" s="153" t="s">
        <v>505</v>
      </c>
      <c r="D988" s="73"/>
      <c r="E988" s="73"/>
      <c r="F988" s="73"/>
      <c r="G988" s="73"/>
      <c r="H988" s="154" t="s">
        <v>373</v>
      </c>
      <c r="I988" s="40">
        <v>103932848.67000002</v>
      </c>
      <c r="J988" s="40">
        <v>89948329.343394563</v>
      </c>
      <c r="K988" s="40">
        <v>13984519.326605465</v>
      </c>
      <c r="L988" s="40">
        <v>7564265.4605800379</v>
      </c>
      <c r="M988" s="40">
        <v>21548784.787185501</v>
      </c>
    </row>
    <row r="989" spans="1:13" ht="13.5" thickTop="1">
      <c r="A989" s="124">
        <v>918</v>
      </c>
      <c r="B989" s="73"/>
      <c r="C989" s="152"/>
      <c r="D989" s="73"/>
      <c r="E989" s="73"/>
      <c r="F989" s="73"/>
      <c r="G989" s="73"/>
      <c r="H989" s="129"/>
      <c r="I989" s="33"/>
      <c r="J989" s="33"/>
      <c r="K989" s="33"/>
      <c r="L989" s="33"/>
      <c r="M989" s="33"/>
    </row>
    <row r="990" spans="1:13">
      <c r="A990" s="124">
        <v>919</v>
      </c>
      <c r="B990" s="73"/>
      <c r="C990" s="152" t="s">
        <v>506</v>
      </c>
      <c r="D990" s="73"/>
      <c r="E990" s="73"/>
      <c r="F990" s="73"/>
      <c r="G990" s="73"/>
      <c r="H990" s="129"/>
      <c r="I990" s="33"/>
      <c r="J990" s="33"/>
      <c r="K990" s="33"/>
      <c r="L990" s="33"/>
      <c r="M990" s="33"/>
    </row>
    <row r="991" spans="1:13">
      <c r="A991" s="124">
        <v>920</v>
      </c>
      <c r="B991" s="73"/>
      <c r="C991" s="152"/>
      <c r="D991" s="73"/>
      <c r="E991" s="73" t="s">
        <v>359</v>
      </c>
      <c r="F991" s="73"/>
      <c r="G991" s="73"/>
      <c r="H991" s="129"/>
      <c r="I991" s="33">
        <v>29732143.300000001</v>
      </c>
      <c r="J991" s="33">
        <v>26342318.039999999</v>
      </c>
      <c r="K991" s="36">
        <v>3389825.26</v>
      </c>
      <c r="L991" s="33">
        <v>590801.35148498882</v>
      </c>
      <c r="M991" s="33">
        <v>3980626.6114849886</v>
      </c>
    </row>
    <row r="992" spans="1:13">
      <c r="A992" s="124">
        <v>921</v>
      </c>
      <c r="B992" s="73"/>
      <c r="C992" s="152"/>
      <c r="D992" s="73"/>
      <c r="E992" s="73" t="s">
        <v>186</v>
      </c>
      <c r="F992" s="73"/>
      <c r="G992" s="73"/>
      <c r="H992" s="129"/>
      <c r="I992" s="33">
        <v>70303797.700000018</v>
      </c>
      <c r="J992" s="33">
        <v>60295145.651051052</v>
      </c>
      <c r="K992" s="36">
        <v>10008652.048948964</v>
      </c>
      <c r="L992" s="33">
        <v>6617328.8330207504</v>
      </c>
      <c r="M992" s="33">
        <v>16625980.881969715</v>
      </c>
    </row>
    <row r="993" spans="1:13">
      <c r="A993" s="124">
        <v>922</v>
      </c>
      <c r="B993" s="73"/>
      <c r="C993" s="152"/>
      <c r="D993" s="73"/>
      <c r="E993" s="73" t="s">
        <v>193</v>
      </c>
      <c r="F993" s="73"/>
      <c r="G993" s="73"/>
      <c r="H993" s="129"/>
      <c r="I993" s="33">
        <v>3722970.75</v>
      </c>
      <c r="J993" s="33">
        <v>3149948.9034844311</v>
      </c>
      <c r="K993" s="36">
        <v>573021.84651556867</v>
      </c>
      <c r="L993" s="33">
        <v>356135.27607430168</v>
      </c>
      <c r="M993" s="33">
        <v>929157.12258987036</v>
      </c>
    </row>
    <row r="994" spans="1:13">
      <c r="A994" s="124">
        <v>923</v>
      </c>
      <c r="B994" s="73"/>
      <c r="C994" s="152"/>
      <c r="D994" s="73"/>
      <c r="E994" s="126" t="s">
        <v>251</v>
      </c>
      <c r="F994" s="73"/>
      <c r="G994" s="73"/>
      <c r="H994" s="129"/>
      <c r="I994" s="48">
        <v>173936.91999999998</v>
      </c>
      <c r="J994" s="48">
        <v>160916.74885907161</v>
      </c>
      <c r="K994" s="36">
        <v>13020.171140928369</v>
      </c>
      <c r="L994" s="33">
        <v>0</v>
      </c>
      <c r="M994" s="33">
        <v>13020.171140928369</v>
      </c>
    </row>
    <row r="995" spans="1:13" ht="13.5" thickBot="1">
      <c r="A995" s="124">
        <v>924</v>
      </c>
      <c r="B995" s="73"/>
      <c r="C995" s="152" t="s">
        <v>507</v>
      </c>
      <c r="D995" s="73"/>
      <c r="E995" s="73"/>
      <c r="F995" s="73"/>
      <c r="G995" s="73"/>
      <c r="H995" s="129" t="s">
        <v>223</v>
      </c>
      <c r="I995" s="45">
        <v>103932848.67000002</v>
      </c>
      <c r="J995" s="45">
        <v>89948329.343394563</v>
      </c>
      <c r="K995" s="45">
        <v>13984519.32660546</v>
      </c>
      <c r="L995" s="45">
        <v>7564265.4605800407</v>
      </c>
      <c r="M995" s="45">
        <v>21548784.787185501</v>
      </c>
    </row>
    <row r="996" spans="1:13" ht="13.5" thickTop="1">
      <c r="A996" s="124">
        <v>925</v>
      </c>
      <c r="B996" s="73"/>
      <c r="C996" s="152"/>
      <c r="D996" s="73"/>
      <c r="E996" s="73"/>
      <c r="F996" s="73"/>
      <c r="G996" s="73"/>
      <c r="H996" s="129"/>
      <c r="I996" s="33"/>
      <c r="J996" s="33"/>
      <c r="K996" s="33"/>
      <c r="L996" s="33"/>
      <c r="M996" s="33"/>
    </row>
    <row r="997" spans="1:13" ht="13.5" thickBot="1">
      <c r="A997" s="124">
        <v>926</v>
      </c>
      <c r="B997" s="73"/>
      <c r="C997" s="153" t="s">
        <v>508</v>
      </c>
      <c r="D997" s="73"/>
      <c r="E997" s="73"/>
      <c r="F997" s="73"/>
      <c r="G997" s="73"/>
      <c r="H997" s="154" t="s">
        <v>373</v>
      </c>
      <c r="I997" s="49">
        <v>3051012064.5</v>
      </c>
      <c r="J997" s="49">
        <v>2598606614.5443163</v>
      </c>
      <c r="K997" s="49">
        <v>452405449.95568383</v>
      </c>
      <c r="L997" s="49">
        <v>8668142.9834411703</v>
      </c>
      <c r="M997" s="49">
        <v>461073592.93912512</v>
      </c>
    </row>
    <row r="998" spans="1:13" ht="13.5" thickTop="1">
      <c r="A998" s="124">
        <v>927</v>
      </c>
      <c r="B998" s="73"/>
      <c r="C998" s="152" t="s">
        <v>509</v>
      </c>
      <c r="D998" s="73" t="s">
        <v>510</v>
      </c>
      <c r="E998" s="73"/>
      <c r="F998" s="73"/>
      <c r="G998" s="73"/>
      <c r="H998" s="129"/>
      <c r="I998" s="33"/>
      <c r="J998" s="33"/>
      <c r="K998" s="33"/>
      <c r="L998" s="33"/>
      <c r="M998" s="33"/>
    </row>
    <row r="999" spans="1:13">
      <c r="A999" s="124">
        <v>928</v>
      </c>
      <c r="B999" s="73"/>
      <c r="C999" s="152"/>
      <c r="D999" s="73"/>
      <c r="E999" s="73"/>
      <c r="F999" s="152" t="s">
        <v>787</v>
      </c>
      <c r="G999" s="73" t="s">
        <v>193</v>
      </c>
      <c r="H999" s="129"/>
      <c r="I999" s="33">
        <v>31076991.489999998</v>
      </c>
      <c r="J999" s="33">
        <v>26293769.637465052</v>
      </c>
      <c r="K999" s="36">
        <v>4783221.8525349442</v>
      </c>
      <c r="L999" s="33">
        <v>0</v>
      </c>
      <c r="M999" s="33">
        <v>4783221.8525349442</v>
      </c>
    </row>
    <row r="1000" spans="1:13">
      <c r="A1000" s="124">
        <v>929</v>
      </c>
      <c r="B1000" s="73"/>
      <c r="C1000" s="152"/>
      <c r="D1000" s="73"/>
      <c r="E1000" s="73"/>
      <c r="F1000" s="152" t="s">
        <v>787</v>
      </c>
      <c r="G1000" s="73" t="s">
        <v>193</v>
      </c>
      <c r="H1000" s="129"/>
      <c r="I1000" s="33">
        <v>48810763.689999998</v>
      </c>
      <c r="J1000" s="33">
        <v>41298044.461819418</v>
      </c>
      <c r="K1000" s="36">
        <v>7512719.2281805789</v>
      </c>
      <c r="L1000" s="33">
        <v>0</v>
      </c>
      <c r="M1000" s="33">
        <v>7512719.2281805789</v>
      </c>
    </row>
    <row r="1001" spans="1:13">
      <c r="A1001" s="124">
        <v>930</v>
      </c>
      <c r="B1001" s="73"/>
      <c r="C1001" s="152"/>
      <c r="D1001" s="73"/>
      <c r="E1001" s="73"/>
      <c r="F1001" s="152" t="s">
        <v>787</v>
      </c>
      <c r="G1001" s="73" t="s">
        <v>193</v>
      </c>
      <c r="H1001" s="129"/>
      <c r="I1001" s="33">
        <v>135633629.37</v>
      </c>
      <c r="J1001" s="33">
        <v>114757550.03169049</v>
      </c>
      <c r="K1001" s="36">
        <v>20876079.338309512</v>
      </c>
      <c r="L1001" s="33">
        <v>5397595.3223017827</v>
      </c>
      <c r="M1001" s="33">
        <v>26273674.660611294</v>
      </c>
    </row>
    <row r="1002" spans="1:13">
      <c r="A1002" s="124">
        <v>931</v>
      </c>
      <c r="B1002" s="73"/>
      <c r="C1002" s="152"/>
      <c r="D1002" s="73"/>
      <c r="E1002" s="73"/>
      <c r="F1002" s="152" t="s">
        <v>787</v>
      </c>
      <c r="G1002" s="73" t="s">
        <v>193</v>
      </c>
      <c r="H1002" s="129"/>
      <c r="I1002" s="33">
        <v>14797533.16</v>
      </c>
      <c r="J1002" s="33">
        <v>12519967.649924865</v>
      </c>
      <c r="K1002" s="36">
        <v>2277565.5100751352</v>
      </c>
      <c r="L1002" s="33">
        <v>0</v>
      </c>
      <c r="M1002" s="33">
        <v>2277565.5100751352</v>
      </c>
    </row>
    <row r="1003" spans="1:13">
      <c r="A1003" s="124">
        <v>932</v>
      </c>
      <c r="B1003" s="73"/>
      <c r="C1003" s="152"/>
      <c r="D1003" s="73"/>
      <c r="E1003" s="73"/>
      <c r="F1003" s="73"/>
      <c r="G1003" s="73"/>
      <c r="H1003" s="129" t="s">
        <v>511</v>
      </c>
      <c r="I1003" s="37">
        <v>230318917.71000001</v>
      </c>
      <c r="J1003" s="37">
        <v>194869331.78089982</v>
      </c>
      <c r="K1003" s="37">
        <v>35449585.929100171</v>
      </c>
      <c r="L1003" s="37">
        <v>5397595.3223017827</v>
      </c>
      <c r="M1003" s="37">
        <v>40847181.251401953</v>
      </c>
    </row>
    <row r="1004" spans="1:13">
      <c r="A1004" s="124">
        <v>933</v>
      </c>
      <c r="B1004" s="73"/>
      <c r="C1004" s="152"/>
      <c r="D1004" s="73"/>
      <c r="E1004" s="73"/>
      <c r="F1004" s="73"/>
      <c r="G1004" s="73"/>
      <c r="H1004" s="129"/>
      <c r="I1004" s="33"/>
      <c r="J1004" s="33"/>
      <c r="K1004" s="33"/>
      <c r="L1004" s="33"/>
      <c r="M1004" s="33"/>
    </row>
    <row r="1005" spans="1:13">
      <c r="A1005" s="124">
        <v>934</v>
      </c>
      <c r="B1005" s="73"/>
      <c r="C1005" s="152" t="s">
        <v>512</v>
      </c>
      <c r="D1005" s="73" t="s">
        <v>513</v>
      </c>
      <c r="E1005" s="73"/>
      <c r="F1005" s="73"/>
      <c r="G1005" s="73"/>
      <c r="H1005" s="129"/>
      <c r="I1005" s="33"/>
      <c r="J1005" s="33"/>
      <c r="K1005" s="33"/>
      <c r="L1005" s="33"/>
      <c r="M1005" s="33"/>
    </row>
    <row r="1006" spans="1:13">
      <c r="A1006" s="124">
        <v>935</v>
      </c>
      <c r="B1006" s="73"/>
      <c r="C1006" s="152"/>
      <c r="D1006" s="73"/>
      <c r="E1006" s="73"/>
      <c r="F1006" s="152" t="s">
        <v>787</v>
      </c>
      <c r="G1006" s="73" t="s">
        <v>193</v>
      </c>
      <c r="H1006" s="129"/>
      <c r="I1006" s="33">
        <v>0</v>
      </c>
      <c r="J1006" s="33">
        <v>0</v>
      </c>
      <c r="K1006" s="36">
        <v>0</v>
      </c>
      <c r="L1006" s="33">
        <v>0</v>
      </c>
      <c r="M1006" s="33">
        <v>0</v>
      </c>
    </row>
    <row r="1007" spans="1:13">
      <c r="A1007" s="124">
        <v>936</v>
      </c>
      <c r="B1007" s="73"/>
      <c r="C1007" s="152"/>
      <c r="D1007" s="73"/>
      <c r="E1007" s="73"/>
      <c r="F1007" s="73"/>
      <c r="G1007" s="73"/>
      <c r="H1007" s="129" t="s">
        <v>511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</row>
    <row r="1008" spans="1:13">
      <c r="A1008" s="124">
        <v>937</v>
      </c>
      <c r="B1008" s="73"/>
      <c r="C1008" s="152"/>
      <c r="D1008" s="73"/>
      <c r="E1008" s="73"/>
      <c r="F1008" s="73"/>
      <c r="G1008" s="73"/>
      <c r="H1008" s="129"/>
      <c r="I1008" s="33"/>
      <c r="J1008" s="33"/>
      <c r="K1008" s="33"/>
      <c r="L1008" s="33"/>
      <c r="M1008" s="33"/>
    </row>
    <row r="1009" spans="1:13">
      <c r="A1009" s="124">
        <v>938</v>
      </c>
      <c r="B1009" s="73"/>
      <c r="C1009" s="152" t="s">
        <v>514</v>
      </c>
      <c r="D1009" s="73" t="s">
        <v>515</v>
      </c>
      <c r="E1009" s="73"/>
      <c r="F1009" s="73"/>
      <c r="G1009" s="73"/>
      <c r="H1009" s="129"/>
      <c r="I1009" s="33"/>
      <c r="J1009" s="33"/>
      <c r="K1009" s="33"/>
      <c r="L1009" s="33"/>
      <c r="M1009" s="33"/>
    </row>
    <row r="1010" spans="1:13">
      <c r="A1010" s="124">
        <v>939</v>
      </c>
      <c r="B1010" s="73"/>
      <c r="C1010" s="152"/>
      <c r="D1010" s="73"/>
      <c r="E1010" s="73"/>
      <c r="F1010" s="152" t="s">
        <v>787</v>
      </c>
      <c r="G1010" s="73" t="s">
        <v>193</v>
      </c>
      <c r="H1010" s="129"/>
      <c r="I1010" s="33">
        <v>5309748.6900000004</v>
      </c>
      <c r="J1010" s="33">
        <v>4492497.5743748182</v>
      </c>
      <c r="K1010" s="36">
        <v>817251.1156251824</v>
      </c>
      <c r="L1010" s="33">
        <v>0</v>
      </c>
      <c r="M1010" s="33">
        <v>817251.1156251824</v>
      </c>
    </row>
    <row r="1011" spans="1:13">
      <c r="A1011" s="124">
        <v>940</v>
      </c>
      <c r="B1011" s="73"/>
      <c r="C1011" s="152"/>
      <c r="D1011" s="73"/>
      <c r="E1011" s="126"/>
      <c r="F1011" s="152" t="s">
        <v>787</v>
      </c>
      <c r="G1011" s="73" t="s">
        <v>193</v>
      </c>
      <c r="H1011" s="129"/>
      <c r="I1011" s="33">
        <v>1410767.42</v>
      </c>
      <c r="J1011" s="33">
        <v>1193628.8480645623</v>
      </c>
      <c r="K1011" s="36">
        <v>217138.5719354375</v>
      </c>
      <c r="L1011" s="33">
        <v>0</v>
      </c>
      <c r="M1011" s="33">
        <v>217138.5719354375</v>
      </c>
    </row>
    <row r="1012" spans="1:13">
      <c r="A1012" s="124">
        <v>941</v>
      </c>
      <c r="B1012" s="73"/>
      <c r="C1012" s="152"/>
      <c r="D1012" s="73"/>
      <c r="E1012" s="73"/>
      <c r="F1012" s="152" t="s">
        <v>787</v>
      </c>
      <c r="G1012" s="73" t="s">
        <v>193</v>
      </c>
      <c r="H1012" s="129"/>
      <c r="I1012" s="33">
        <v>21273586.129999999</v>
      </c>
      <c r="J1012" s="33">
        <v>17999257.52931986</v>
      </c>
      <c r="K1012" s="36">
        <v>3274328.6006801394</v>
      </c>
      <c r="L1012" s="33">
        <v>-187446.11477276916</v>
      </c>
      <c r="M1012" s="33">
        <v>3086882.4859073702</v>
      </c>
    </row>
    <row r="1013" spans="1:13">
      <c r="A1013" s="124">
        <v>942</v>
      </c>
      <c r="B1013" s="73"/>
      <c r="C1013" s="152"/>
      <c r="D1013" s="73"/>
      <c r="E1013" s="73"/>
      <c r="F1013" s="152" t="s">
        <v>787</v>
      </c>
      <c r="G1013" s="73" t="s">
        <v>193</v>
      </c>
      <c r="H1013" s="129"/>
      <c r="I1013" s="33">
        <v>5159823.55</v>
      </c>
      <c r="J1013" s="33">
        <v>4365648.1946562827</v>
      </c>
      <c r="K1013" s="36">
        <v>794175.3553437175</v>
      </c>
      <c r="L1013" s="33">
        <v>7508.4375402735313</v>
      </c>
      <c r="M1013" s="33">
        <v>801683.79288399103</v>
      </c>
    </row>
    <row r="1014" spans="1:13">
      <c r="A1014" s="124">
        <v>943</v>
      </c>
      <c r="B1014" s="73"/>
      <c r="C1014" s="152"/>
      <c r="D1014" s="73"/>
      <c r="E1014" s="73"/>
      <c r="F1014" s="73"/>
      <c r="G1014" s="73"/>
      <c r="H1014" s="129" t="s">
        <v>511</v>
      </c>
      <c r="I1014" s="37">
        <v>33153925.789999999</v>
      </c>
      <c r="J1014" s="37">
        <v>28051032.146415524</v>
      </c>
      <c r="K1014" s="37">
        <v>5102893.6435844768</v>
      </c>
      <c r="L1014" s="37">
        <v>-179937.67723249563</v>
      </c>
      <c r="M1014" s="37">
        <v>4922955.9663519813</v>
      </c>
    </row>
    <row r="1015" spans="1:13">
      <c r="A1015" s="124">
        <v>944</v>
      </c>
      <c r="B1015" s="73"/>
      <c r="C1015" s="152"/>
      <c r="D1015" s="73"/>
      <c r="E1015" s="73"/>
      <c r="F1015" s="73"/>
      <c r="G1015" s="73"/>
      <c r="H1015" s="129"/>
      <c r="I1015" s="33"/>
      <c r="J1015" s="33"/>
      <c r="K1015" s="33"/>
      <c r="L1015" s="33"/>
      <c r="M1015" s="33"/>
    </row>
    <row r="1016" spans="1:13">
      <c r="A1016" s="124">
        <v>945</v>
      </c>
      <c r="B1016" s="73"/>
      <c r="C1016" s="152" t="s">
        <v>516</v>
      </c>
      <c r="D1016" s="73" t="s">
        <v>517</v>
      </c>
      <c r="E1016" s="73"/>
      <c r="F1016" s="73"/>
      <c r="G1016" s="73"/>
      <c r="H1016" s="129"/>
      <c r="I1016" s="33"/>
      <c r="J1016" s="33"/>
      <c r="K1016" s="33"/>
      <c r="L1016" s="33"/>
      <c r="M1016" s="33"/>
    </row>
    <row r="1017" spans="1:13">
      <c r="A1017" s="124">
        <v>946</v>
      </c>
      <c r="B1017" s="73"/>
      <c r="C1017" s="152"/>
      <c r="D1017" s="73"/>
      <c r="E1017" s="73"/>
      <c r="F1017" s="152" t="s">
        <v>787</v>
      </c>
      <c r="G1017" s="73" t="s">
        <v>193</v>
      </c>
      <c r="H1017" s="129"/>
      <c r="I1017" s="33">
        <v>0</v>
      </c>
      <c r="J1017" s="33">
        <v>0</v>
      </c>
      <c r="K1017" s="36">
        <v>0</v>
      </c>
      <c r="L1017" s="33">
        <v>0</v>
      </c>
      <c r="M1017" s="33">
        <v>0</v>
      </c>
    </row>
    <row r="1018" spans="1:13">
      <c r="A1018" s="124">
        <v>947</v>
      </c>
      <c r="B1018" s="73"/>
      <c r="C1018" s="152"/>
      <c r="D1018" s="73"/>
      <c r="E1018" s="73"/>
      <c r="F1018" s="152" t="s">
        <v>787</v>
      </c>
      <c r="G1018" s="73" t="s">
        <v>193</v>
      </c>
      <c r="H1018" s="129"/>
      <c r="I1018" s="33">
        <v>48141541.729999997</v>
      </c>
      <c r="J1018" s="33">
        <v>40731825.944231093</v>
      </c>
      <c r="K1018" s="36">
        <v>7409715.7857689057</v>
      </c>
      <c r="L1018" s="33">
        <v>1999012.4998360947</v>
      </c>
      <c r="M1018" s="33">
        <v>9408728.2856050003</v>
      </c>
    </row>
    <row r="1019" spans="1:13">
      <c r="A1019" s="124">
        <v>948</v>
      </c>
      <c r="B1019" s="73"/>
      <c r="C1019" s="152"/>
      <c r="D1019" s="73"/>
      <c r="E1019" s="73"/>
      <c r="F1019" s="152" t="s">
        <v>787</v>
      </c>
      <c r="G1019" s="73" t="s">
        <v>193</v>
      </c>
      <c r="H1019" s="129"/>
      <c r="I1019" s="33">
        <v>3094122.68</v>
      </c>
      <c r="J1019" s="33">
        <v>2617890.119902852</v>
      </c>
      <c r="K1019" s="36">
        <v>476232.56009714823</v>
      </c>
      <c r="L1019" s="33">
        <v>0</v>
      </c>
      <c r="M1019" s="33">
        <v>476232.56009714823</v>
      </c>
    </row>
    <row r="1020" spans="1:13">
      <c r="A1020" s="124">
        <v>949</v>
      </c>
      <c r="B1020" s="73"/>
      <c r="C1020" s="152"/>
      <c r="D1020" s="73"/>
      <c r="E1020" s="73"/>
      <c r="F1020" s="152" t="s">
        <v>787</v>
      </c>
      <c r="G1020" s="73" t="s">
        <v>193</v>
      </c>
      <c r="H1020" s="129"/>
      <c r="I1020" s="33">
        <v>66529449.539999999</v>
      </c>
      <c r="J1020" s="33">
        <v>56289554.954990126</v>
      </c>
      <c r="K1020" s="36">
        <v>10239894.585009873</v>
      </c>
      <c r="L1020" s="33">
        <v>0</v>
      </c>
      <c r="M1020" s="33">
        <v>10239894.585009873</v>
      </c>
    </row>
    <row r="1021" spans="1:13">
      <c r="A1021" s="124">
        <v>950</v>
      </c>
      <c r="B1021" s="73"/>
      <c r="C1021" s="152"/>
      <c r="D1021" s="73"/>
      <c r="E1021" s="73"/>
      <c r="F1021" s="73"/>
      <c r="G1021" s="73"/>
      <c r="H1021" s="129" t="s">
        <v>511</v>
      </c>
      <c r="I1021" s="37">
        <v>117765113.94999999</v>
      </c>
      <c r="J1021" s="37">
        <v>99639271.019124061</v>
      </c>
      <c r="K1021" s="37">
        <v>18125842.930875927</v>
      </c>
      <c r="L1021" s="37">
        <v>1999012.4998360947</v>
      </c>
      <c r="M1021" s="37">
        <v>20124855.430712022</v>
      </c>
    </row>
    <row r="1022" spans="1:13">
      <c r="A1022" s="124">
        <v>951</v>
      </c>
      <c r="B1022" s="73"/>
      <c r="C1022" s="152"/>
      <c r="D1022" s="73"/>
      <c r="E1022" s="73"/>
      <c r="F1022" s="73"/>
      <c r="G1022" s="73"/>
      <c r="H1022" s="129"/>
      <c r="I1022" s="33"/>
      <c r="J1022" s="33"/>
      <c r="K1022" s="33"/>
      <c r="L1022" s="33"/>
      <c r="M1022" s="33"/>
    </row>
    <row r="1023" spans="1:13">
      <c r="A1023" s="124">
        <v>952</v>
      </c>
      <c r="B1023" s="73"/>
      <c r="C1023" s="152" t="s">
        <v>518</v>
      </c>
      <c r="D1023" s="73" t="s">
        <v>519</v>
      </c>
      <c r="E1023" s="73"/>
      <c r="F1023" s="73"/>
      <c r="G1023" s="73"/>
      <c r="H1023" s="129"/>
      <c r="I1023" s="33"/>
      <c r="J1023" s="33"/>
      <c r="K1023" s="33"/>
      <c r="L1023" s="33"/>
      <c r="M1023" s="33"/>
    </row>
    <row r="1024" spans="1:13">
      <c r="A1024" s="124">
        <v>953</v>
      </c>
      <c r="B1024" s="73"/>
      <c r="C1024" s="152"/>
      <c r="D1024" s="73"/>
      <c r="E1024" s="73"/>
      <c r="F1024" s="152" t="s">
        <v>2428</v>
      </c>
      <c r="G1024" s="73" t="s">
        <v>193</v>
      </c>
      <c r="H1024" s="129"/>
      <c r="I1024" s="33">
        <v>9739054.3300000001</v>
      </c>
      <c r="J1024" s="33">
        <v>8240065.6808165368</v>
      </c>
      <c r="K1024" s="36">
        <v>1498988.6491834628</v>
      </c>
      <c r="L1024" s="33">
        <v>0</v>
      </c>
      <c r="M1024" s="33">
        <v>1498988.6491834628</v>
      </c>
    </row>
    <row r="1025" spans="1:13">
      <c r="A1025" s="124">
        <v>954</v>
      </c>
      <c r="B1025" s="73"/>
      <c r="C1025" s="152"/>
      <c r="D1025" s="73"/>
      <c r="E1025" s="73"/>
      <c r="F1025" s="152" t="s">
        <v>2428</v>
      </c>
      <c r="G1025" s="73" t="s">
        <v>193</v>
      </c>
      <c r="H1025" s="129"/>
      <c r="I1025" s="33">
        <v>11126456.4</v>
      </c>
      <c r="J1025" s="33">
        <v>9413925.4617692959</v>
      </c>
      <c r="K1025" s="36">
        <v>1712530.9382307038</v>
      </c>
      <c r="L1025" s="33">
        <v>0</v>
      </c>
      <c r="M1025" s="33">
        <v>1712530.9382307038</v>
      </c>
    </row>
    <row r="1026" spans="1:13">
      <c r="A1026" s="124">
        <v>955</v>
      </c>
      <c r="B1026" s="73"/>
      <c r="C1026" s="152"/>
      <c r="D1026" s="73"/>
      <c r="E1026" s="73"/>
      <c r="F1026" s="152" t="s">
        <v>2428</v>
      </c>
      <c r="G1026" s="73" t="s">
        <v>193</v>
      </c>
      <c r="H1026" s="129"/>
      <c r="I1026" s="33">
        <v>70916482.730000004</v>
      </c>
      <c r="J1026" s="33">
        <v>60001356.984697267</v>
      </c>
      <c r="K1026" s="36">
        <v>10915125.745302735</v>
      </c>
      <c r="L1026" s="33">
        <v>906677.72108052485</v>
      </c>
      <c r="M1026" s="33">
        <v>11821803.46638326</v>
      </c>
    </row>
    <row r="1027" spans="1:13">
      <c r="A1027" s="124">
        <v>956</v>
      </c>
      <c r="B1027" s="73"/>
      <c r="C1027" s="152"/>
      <c r="D1027" s="73"/>
      <c r="E1027" s="73"/>
      <c r="F1027" s="73"/>
      <c r="G1027" s="73"/>
      <c r="H1027" s="129" t="s">
        <v>511</v>
      </c>
      <c r="I1027" s="37">
        <v>91781993.460000008</v>
      </c>
      <c r="J1027" s="37">
        <v>77655348.127283096</v>
      </c>
      <c r="K1027" s="37">
        <v>14126645.332716901</v>
      </c>
      <c r="L1027" s="37">
        <v>906677.72108052485</v>
      </c>
      <c r="M1027" s="37">
        <v>15033323.053797428</v>
      </c>
    </row>
    <row r="1028" spans="1:13">
      <c r="A1028" s="124">
        <v>957</v>
      </c>
      <c r="B1028" s="73"/>
      <c r="C1028" s="152"/>
      <c r="D1028" s="73"/>
      <c r="E1028" s="73"/>
      <c r="F1028" s="73"/>
      <c r="G1028" s="73"/>
      <c r="H1028" s="129"/>
      <c r="I1028" s="41"/>
      <c r="J1028" s="33"/>
      <c r="K1028" s="33"/>
      <c r="L1028" s="33"/>
      <c r="M1028" s="33"/>
    </row>
    <row r="1029" spans="1:13">
      <c r="A1029" s="124">
        <v>958</v>
      </c>
      <c r="B1029" s="73"/>
      <c r="C1029" s="152"/>
      <c r="D1029" s="73"/>
      <c r="E1029" s="126"/>
      <c r="F1029" s="73"/>
      <c r="G1029" s="73"/>
      <c r="H1029" s="129"/>
      <c r="I1029" s="41"/>
      <c r="J1029" s="41"/>
      <c r="K1029" s="41"/>
      <c r="L1029" s="41"/>
      <c r="M1029" s="41"/>
    </row>
    <row r="1030" spans="1:13">
      <c r="A1030" s="124">
        <v>959</v>
      </c>
      <c r="B1030" s="73"/>
      <c r="C1030" s="155"/>
      <c r="D1030" s="156"/>
      <c r="E1030" s="157"/>
      <c r="F1030" s="73"/>
      <c r="G1030" s="156"/>
      <c r="H1030" s="158"/>
      <c r="I1030" s="42"/>
      <c r="J1030" s="42"/>
      <c r="K1030" s="42"/>
      <c r="L1030" s="42"/>
      <c r="M1030" s="42"/>
    </row>
    <row r="1031" spans="1:13">
      <c r="A1031" s="124">
        <v>960</v>
      </c>
      <c r="B1031" s="73"/>
      <c r="C1031" s="152">
        <v>403</v>
      </c>
      <c r="D1031" s="73" t="s">
        <v>520</v>
      </c>
      <c r="E1031" s="73"/>
      <c r="F1031" s="73"/>
      <c r="G1031" s="73"/>
      <c r="H1031" s="129"/>
      <c r="I1031" s="33"/>
      <c r="J1031" s="33"/>
      <c r="K1031" s="33"/>
      <c r="L1031" s="33"/>
      <c r="M1031" s="33"/>
    </row>
    <row r="1032" spans="1:13">
      <c r="A1032" s="124">
        <v>961</v>
      </c>
      <c r="B1032" s="73"/>
      <c r="C1032" s="164">
        <v>360</v>
      </c>
      <c r="D1032" s="165" t="s">
        <v>521</v>
      </c>
      <c r="E1032" s="166"/>
      <c r="F1032" s="152" t="s">
        <v>2425</v>
      </c>
      <c r="G1032" s="73" t="s">
        <v>359</v>
      </c>
      <c r="H1032" s="129"/>
      <c r="I1032" s="33">
        <v>418708.09</v>
      </c>
      <c r="J1032" s="33">
        <v>318000.10000000003</v>
      </c>
      <c r="K1032" s="36">
        <v>100707.98999999999</v>
      </c>
      <c r="L1032" s="33">
        <v>0</v>
      </c>
      <c r="M1032" s="33">
        <v>100707.98999999999</v>
      </c>
    </row>
    <row r="1033" spans="1:13">
      <c r="A1033" s="124">
        <v>962</v>
      </c>
      <c r="B1033" s="73"/>
      <c r="C1033" s="164">
        <v>361</v>
      </c>
      <c r="D1033" s="167" t="s">
        <v>522</v>
      </c>
      <c r="E1033" s="165"/>
      <c r="F1033" s="152" t="s">
        <v>2425</v>
      </c>
      <c r="G1033" s="73" t="s">
        <v>359</v>
      </c>
      <c r="H1033" s="129"/>
      <c r="I1033" s="33">
        <v>1739266.95</v>
      </c>
      <c r="J1033" s="33">
        <v>1482016.8399999999</v>
      </c>
      <c r="K1033" s="36">
        <v>257250.11000000002</v>
      </c>
      <c r="L1033" s="33">
        <v>0</v>
      </c>
      <c r="M1033" s="33">
        <v>257250.11000000002</v>
      </c>
    </row>
    <row r="1034" spans="1:13">
      <c r="A1034" s="124">
        <v>963</v>
      </c>
      <c r="B1034" s="73"/>
      <c r="C1034" s="164">
        <v>362</v>
      </c>
      <c r="D1034" s="165" t="s">
        <v>523</v>
      </c>
      <c r="E1034" s="166"/>
      <c r="F1034" s="152" t="s">
        <v>2425</v>
      </c>
      <c r="G1034" s="73" t="s">
        <v>359</v>
      </c>
      <c r="H1034" s="129"/>
      <c r="I1034" s="33">
        <v>-7356502.8000000007</v>
      </c>
      <c r="J1034" s="33">
        <v>-7869205.8600000003</v>
      </c>
      <c r="K1034" s="36">
        <v>512703.06</v>
      </c>
      <c r="L1034" s="33">
        <v>0</v>
      </c>
      <c r="M1034" s="33">
        <v>512703.06</v>
      </c>
    </row>
    <row r="1035" spans="1:13">
      <c r="A1035" s="124">
        <v>964</v>
      </c>
      <c r="B1035" s="73"/>
      <c r="C1035" s="164">
        <v>363</v>
      </c>
      <c r="D1035" s="165" t="s">
        <v>524</v>
      </c>
      <c r="E1035" s="166"/>
      <c r="F1035" s="152" t="s">
        <v>2425</v>
      </c>
      <c r="G1035" s="73" t="s">
        <v>359</v>
      </c>
      <c r="H1035" s="129"/>
      <c r="I1035" s="33">
        <v>0</v>
      </c>
      <c r="J1035" s="33">
        <v>0</v>
      </c>
      <c r="K1035" s="36">
        <v>0</v>
      </c>
      <c r="L1035" s="33">
        <v>0</v>
      </c>
      <c r="M1035" s="33">
        <v>0</v>
      </c>
    </row>
    <row r="1036" spans="1:13">
      <c r="A1036" s="124">
        <v>965</v>
      </c>
      <c r="B1036" s="73"/>
      <c r="C1036" s="164">
        <v>364</v>
      </c>
      <c r="D1036" s="167" t="s">
        <v>525</v>
      </c>
      <c r="E1036" s="166"/>
      <c r="F1036" s="152" t="s">
        <v>2425</v>
      </c>
      <c r="G1036" s="73" t="s">
        <v>359</v>
      </c>
      <c r="H1036" s="129"/>
      <c r="I1036" s="33">
        <v>37833935.400000006</v>
      </c>
      <c r="J1036" s="33">
        <v>32352969.400000006</v>
      </c>
      <c r="K1036" s="36">
        <v>5480966</v>
      </c>
      <c r="L1036" s="33">
        <v>185458.28744388558</v>
      </c>
      <c r="M1036" s="33">
        <v>5666424.2874438856</v>
      </c>
    </row>
    <row r="1037" spans="1:13">
      <c r="A1037" s="124">
        <v>966</v>
      </c>
      <c r="B1037" s="73"/>
      <c r="C1037" s="164">
        <v>365</v>
      </c>
      <c r="D1037" s="167" t="s">
        <v>526</v>
      </c>
      <c r="E1037" s="166"/>
      <c r="F1037" s="152" t="s">
        <v>2425</v>
      </c>
      <c r="G1037" s="73" t="s">
        <v>359</v>
      </c>
      <c r="H1037" s="129"/>
      <c r="I1037" s="33">
        <v>18571569.020000003</v>
      </c>
      <c r="J1037" s="33">
        <v>16056431.460000003</v>
      </c>
      <c r="K1037" s="36">
        <v>2515137.56</v>
      </c>
      <c r="L1037" s="33">
        <v>0</v>
      </c>
      <c r="M1037" s="33">
        <v>2515137.56</v>
      </c>
    </row>
    <row r="1038" spans="1:13">
      <c r="A1038" s="124">
        <v>967</v>
      </c>
      <c r="B1038" s="73"/>
      <c r="C1038" s="164">
        <v>366</v>
      </c>
      <c r="D1038" s="167" t="s">
        <v>527</v>
      </c>
      <c r="E1038" s="165"/>
      <c r="F1038" s="152" t="s">
        <v>2425</v>
      </c>
      <c r="G1038" s="73" t="s">
        <v>359</v>
      </c>
      <c r="H1038" s="129"/>
      <c r="I1038" s="33">
        <v>8190612.700000002</v>
      </c>
      <c r="J1038" s="33">
        <v>7432503.700000002</v>
      </c>
      <c r="K1038" s="36">
        <v>758109</v>
      </c>
      <c r="L1038" s="33">
        <v>0</v>
      </c>
      <c r="M1038" s="33">
        <v>758109</v>
      </c>
    </row>
    <row r="1039" spans="1:13">
      <c r="A1039" s="124">
        <v>968</v>
      </c>
      <c r="B1039" s="73"/>
      <c r="C1039" s="164">
        <v>367</v>
      </c>
      <c r="D1039" s="167" t="s">
        <v>528</v>
      </c>
      <c r="E1039" s="165"/>
      <c r="F1039" s="152" t="s">
        <v>2425</v>
      </c>
      <c r="G1039" s="73" t="s">
        <v>359</v>
      </c>
      <c r="H1039" s="129"/>
      <c r="I1039" s="33">
        <v>19303685.710000001</v>
      </c>
      <c r="J1039" s="33">
        <v>17446474.960000001</v>
      </c>
      <c r="K1039" s="36">
        <v>1857210.75</v>
      </c>
      <c r="L1039" s="33">
        <v>0</v>
      </c>
      <c r="M1039" s="33">
        <v>1857210.75</v>
      </c>
    </row>
    <row r="1040" spans="1:13">
      <c r="A1040" s="124">
        <v>969</v>
      </c>
      <c r="B1040" s="73"/>
      <c r="C1040" s="164">
        <v>368</v>
      </c>
      <c r="D1040" s="167" t="s">
        <v>529</v>
      </c>
      <c r="E1040" s="165"/>
      <c r="F1040" s="152" t="s">
        <v>2425</v>
      </c>
      <c r="G1040" s="73" t="s">
        <v>359</v>
      </c>
      <c r="H1040" s="129"/>
      <c r="I1040" s="33">
        <v>30009505.729999997</v>
      </c>
      <c r="J1040" s="33">
        <v>26571529.489999998</v>
      </c>
      <c r="K1040" s="36">
        <v>3437976.2399999998</v>
      </c>
      <c r="L1040" s="33">
        <v>0</v>
      </c>
      <c r="M1040" s="33">
        <v>3437976.2399999998</v>
      </c>
    </row>
    <row r="1041" spans="1:13">
      <c r="A1041" s="124">
        <v>970</v>
      </c>
      <c r="B1041" s="73"/>
      <c r="C1041" s="164">
        <v>369</v>
      </c>
      <c r="D1041" s="167" t="s">
        <v>530</v>
      </c>
      <c r="E1041" s="165"/>
      <c r="F1041" s="152" t="s">
        <v>2425</v>
      </c>
      <c r="G1041" s="73" t="s">
        <v>359</v>
      </c>
      <c r="H1041" s="129"/>
      <c r="I1041" s="33">
        <v>15403487.189999999</v>
      </c>
      <c r="J1041" s="33">
        <v>13991742.029999999</v>
      </c>
      <c r="K1041" s="36">
        <v>1411745.1600000001</v>
      </c>
      <c r="L1041" s="33">
        <v>0</v>
      </c>
      <c r="M1041" s="33">
        <v>1411745.1600000001</v>
      </c>
    </row>
    <row r="1042" spans="1:13">
      <c r="A1042" s="124">
        <v>971</v>
      </c>
      <c r="B1042" s="73"/>
      <c r="C1042" s="164">
        <v>370</v>
      </c>
      <c r="D1042" s="167" t="s">
        <v>531</v>
      </c>
      <c r="E1042" s="165"/>
      <c r="F1042" s="152" t="s">
        <v>2425</v>
      </c>
      <c r="G1042" s="73" t="s">
        <v>359</v>
      </c>
      <c r="H1042" s="129"/>
      <c r="I1042" s="33">
        <v>6874207.7799999984</v>
      </c>
      <c r="J1042" s="33">
        <v>6293843.089999998</v>
      </c>
      <c r="K1042" s="36">
        <v>580364.68999999994</v>
      </c>
      <c r="L1042" s="33">
        <v>0</v>
      </c>
      <c r="M1042" s="33">
        <v>580364.68999999994</v>
      </c>
    </row>
    <row r="1043" spans="1:13">
      <c r="A1043" s="124">
        <v>972</v>
      </c>
      <c r="B1043" s="73"/>
      <c r="C1043" s="164">
        <v>371</v>
      </c>
      <c r="D1043" s="165" t="s">
        <v>532</v>
      </c>
      <c r="E1043" s="165"/>
      <c r="F1043" s="152" t="s">
        <v>2425</v>
      </c>
      <c r="G1043" s="73" t="s">
        <v>359</v>
      </c>
      <c r="H1043" s="129"/>
      <c r="I1043" s="33">
        <v>499467.97000000003</v>
      </c>
      <c r="J1043" s="33">
        <v>441079.26</v>
      </c>
      <c r="K1043" s="36">
        <v>58388.710000000006</v>
      </c>
      <c r="L1043" s="33">
        <v>0</v>
      </c>
      <c r="M1043" s="33">
        <v>58388.710000000006</v>
      </c>
    </row>
    <row r="1044" spans="1:13">
      <c r="A1044" s="124">
        <v>973</v>
      </c>
      <c r="B1044" s="73"/>
      <c r="C1044" s="164">
        <v>372</v>
      </c>
      <c r="D1044" s="165" t="s">
        <v>533</v>
      </c>
      <c r="E1044" s="166"/>
      <c r="F1044" s="152" t="s">
        <v>2425</v>
      </c>
      <c r="G1044" s="73" t="s">
        <v>359</v>
      </c>
      <c r="H1044" s="129"/>
      <c r="I1044" s="33">
        <v>0</v>
      </c>
      <c r="J1044" s="33">
        <v>0</v>
      </c>
      <c r="K1044" s="36">
        <v>0</v>
      </c>
      <c r="L1044" s="33">
        <v>0</v>
      </c>
      <c r="M1044" s="33">
        <v>0</v>
      </c>
    </row>
    <row r="1045" spans="1:13">
      <c r="A1045" s="124">
        <v>974</v>
      </c>
      <c r="B1045" s="73"/>
      <c r="C1045" s="164">
        <v>373</v>
      </c>
      <c r="D1045" s="165" t="s">
        <v>534</v>
      </c>
      <c r="E1045" s="166"/>
      <c r="F1045" s="152" t="s">
        <v>2425</v>
      </c>
      <c r="G1045" s="73" t="s">
        <v>359</v>
      </c>
      <c r="H1045" s="129"/>
      <c r="I1045" s="33">
        <v>2198063.16</v>
      </c>
      <c r="J1045" s="33">
        <v>1896252.3800000001</v>
      </c>
      <c r="K1045" s="36">
        <v>301810.78000000003</v>
      </c>
      <c r="L1045" s="33">
        <v>0</v>
      </c>
      <c r="M1045" s="33">
        <v>301810.78000000003</v>
      </c>
    </row>
    <row r="1046" spans="1:13">
      <c r="A1046" s="124">
        <v>975</v>
      </c>
      <c r="B1046" s="73"/>
      <c r="C1046" s="152"/>
      <c r="D1046" s="73"/>
      <c r="E1046" s="73"/>
      <c r="F1046" s="73"/>
      <c r="G1046" s="73"/>
      <c r="H1046" s="129" t="s">
        <v>511</v>
      </c>
      <c r="I1046" s="37">
        <v>133686006.90000001</v>
      </c>
      <c r="J1046" s="37">
        <v>116413636.85000001</v>
      </c>
      <c r="K1046" s="37">
        <v>17272370.050000004</v>
      </c>
      <c r="L1046" s="37">
        <v>185458.28744388558</v>
      </c>
      <c r="M1046" s="37">
        <v>17457828.337443888</v>
      </c>
    </row>
    <row r="1047" spans="1:13">
      <c r="A1047" s="124">
        <v>976</v>
      </c>
      <c r="B1047" s="73"/>
      <c r="C1047" s="152"/>
      <c r="D1047" s="73"/>
      <c r="E1047" s="73"/>
      <c r="F1047" s="73"/>
      <c r="G1047" s="73"/>
      <c r="H1047" s="129"/>
      <c r="I1047" s="33"/>
      <c r="J1047" s="33"/>
      <c r="K1047" s="33"/>
      <c r="L1047" s="33"/>
      <c r="M1047" s="33"/>
    </row>
    <row r="1048" spans="1:13">
      <c r="A1048" s="124">
        <v>977</v>
      </c>
      <c r="B1048" s="73"/>
      <c r="C1048" s="152" t="s">
        <v>535</v>
      </c>
      <c r="D1048" s="73" t="s">
        <v>536</v>
      </c>
      <c r="E1048" s="73"/>
      <c r="F1048" s="73"/>
      <c r="G1048" s="73"/>
      <c r="H1048" s="129"/>
      <c r="I1048" s="33"/>
      <c r="J1048" s="33"/>
      <c r="K1048" s="33"/>
      <c r="L1048" s="33"/>
      <c r="M1048" s="33"/>
    </row>
    <row r="1049" spans="1:13">
      <c r="A1049" s="124">
        <v>978</v>
      </c>
      <c r="B1049" s="73"/>
      <c r="C1049" s="152"/>
      <c r="D1049" s="73"/>
      <c r="E1049" s="73"/>
      <c r="F1049" s="152" t="s">
        <v>2436</v>
      </c>
      <c r="G1049" s="73" t="s">
        <v>359</v>
      </c>
      <c r="H1049" s="129"/>
      <c r="I1049" s="33">
        <v>14146830.119999999</v>
      </c>
      <c r="J1049" s="33">
        <v>11677253.389999999</v>
      </c>
      <c r="K1049" s="36">
        <v>2469576.73</v>
      </c>
      <c r="L1049" s="33">
        <v>8253.4686741894111</v>
      </c>
      <c r="M1049" s="33">
        <v>2477830.1986741894</v>
      </c>
    </row>
    <row r="1050" spans="1:13">
      <c r="A1050" s="124">
        <v>979</v>
      </c>
      <c r="B1050" s="73"/>
      <c r="C1050" s="152"/>
      <c r="D1050" s="73"/>
      <c r="E1050" s="73"/>
      <c r="F1050" s="152" t="s">
        <v>2424</v>
      </c>
      <c r="G1050" s="73" t="s">
        <v>193</v>
      </c>
      <c r="H1050" s="129"/>
      <c r="I1050" s="33">
        <v>40622.07</v>
      </c>
      <c r="J1050" s="33">
        <v>34369.715328482722</v>
      </c>
      <c r="K1050" s="36">
        <v>6252.3546715172779</v>
      </c>
      <c r="L1050" s="33">
        <v>0</v>
      </c>
      <c r="M1050" s="33">
        <v>6252.3546715172779</v>
      </c>
    </row>
    <row r="1051" spans="1:13">
      <c r="A1051" s="124">
        <v>980</v>
      </c>
      <c r="B1051" s="73"/>
      <c r="C1051" s="152"/>
      <c r="D1051" s="73"/>
      <c r="E1051" s="73"/>
      <c r="F1051" s="152" t="s">
        <v>2424</v>
      </c>
      <c r="G1051" s="73" t="s">
        <v>193</v>
      </c>
      <c r="H1051" s="129"/>
      <c r="I1051" s="33">
        <v>83609.98</v>
      </c>
      <c r="J1051" s="33">
        <v>70741.131882745845</v>
      </c>
      <c r="K1051" s="36">
        <v>12868.848117254149</v>
      </c>
      <c r="L1051" s="33">
        <v>0</v>
      </c>
      <c r="M1051" s="33">
        <v>12868.848117254149</v>
      </c>
    </row>
    <row r="1052" spans="1:13">
      <c r="A1052" s="124">
        <v>981</v>
      </c>
      <c r="B1052" s="73"/>
      <c r="C1052" s="152"/>
      <c r="D1052" s="73"/>
      <c r="E1052" s="73"/>
      <c r="F1052" s="152" t="s">
        <v>787</v>
      </c>
      <c r="G1052" s="73" t="s">
        <v>192</v>
      </c>
      <c r="H1052" s="129"/>
      <c r="I1052" s="33">
        <v>28428.23</v>
      </c>
      <c r="J1052" s="33">
        <v>23604.36626773615</v>
      </c>
      <c r="K1052" s="36">
        <v>4823.8637322638488</v>
      </c>
      <c r="L1052" s="33">
        <v>54.293605565436337</v>
      </c>
      <c r="M1052" s="33">
        <v>4878.1573378292851</v>
      </c>
    </row>
    <row r="1053" spans="1:13">
      <c r="A1053" s="124">
        <v>982</v>
      </c>
      <c r="B1053" s="73"/>
      <c r="C1053" s="152"/>
      <c r="D1053" s="73"/>
      <c r="E1053" s="73"/>
      <c r="F1053" s="152" t="s">
        <v>2427</v>
      </c>
      <c r="G1053" s="73" t="s">
        <v>251</v>
      </c>
      <c r="H1053" s="129"/>
      <c r="I1053" s="33">
        <v>1288889.53</v>
      </c>
      <c r="J1053" s="33">
        <v>1192408.7928318891</v>
      </c>
      <c r="K1053" s="36">
        <v>96480.737168110893</v>
      </c>
      <c r="L1053" s="33">
        <v>626.63273092002783</v>
      </c>
      <c r="M1053" s="33">
        <v>97107.36989903092</v>
      </c>
    </row>
    <row r="1054" spans="1:13">
      <c r="A1054" s="124">
        <v>983</v>
      </c>
      <c r="B1054" s="73"/>
      <c r="C1054" s="152"/>
      <c r="D1054" s="73"/>
      <c r="E1054" s="73"/>
      <c r="F1054" s="152" t="s">
        <v>2437</v>
      </c>
      <c r="G1054" s="73" t="s">
        <v>193</v>
      </c>
      <c r="H1054" s="129"/>
      <c r="I1054" s="33">
        <v>8493257.8399999999</v>
      </c>
      <c r="J1054" s="33">
        <v>7186016.2264553243</v>
      </c>
      <c r="K1054" s="36">
        <v>1307241.6135446753</v>
      </c>
      <c r="L1054" s="33">
        <v>18922.936268719146</v>
      </c>
      <c r="M1054" s="33">
        <v>1326164.5498133944</v>
      </c>
    </row>
    <row r="1055" spans="1:13">
      <c r="A1055" s="124">
        <v>984</v>
      </c>
      <c r="B1055" s="73"/>
      <c r="C1055" s="152"/>
      <c r="D1055" s="73"/>
      <c r="E1055" s="73"/>
      <c r="F1055" s="152" t="s">
        <v>2434</v>
      </c>
      <c r="G1055" s="73" t="s">
        <v>186</v>
      </c>
      <c r="H1055" s="129"/>
      <c r="I1055" s="33">
        <v>15146165.59</v>
      </c>
      <c r="J1055" s="33">
        <v>12989913.6345516</v>
      </c>
      <c r="K1055" s="36">
        <v>2156251.9554484007</v>
      </c>
      <c r="L1055" s="33">
        <v>80002.826448610052</v>
      </c>
      <c r="M1055" s="33">
        <v>2236254.7818970107</v>
      </c>
    </row>
    <row r="1056" spans="1:13">
      <c r="A1056" s="124">
        <v>985</v>
      </c>
      <c r="B1056" s="73"/>
      <c r="C1056" s="152"/>
      <c r="D1056" s="73"/>
      <c r="E1056" s="73"/>
      <c r="F1056" s="152" t="s">
        <v>2437</v>
      </c>
      <c r="G1056" s="73" t="s">
        <v>193</v>
      </c>
      <c r="H1056" s="129"/>
      <c r="I1056" s="33">
        <v>7379.23</v>
      </c>
      <c r="J1056" s="33">
        <v>6243.454221889715</v>
      </c>
      <c r="K1056" s="36">
        <v>1135.7757781102844</v>
      </c>
      <c r="L1056" s="33">
        <v>0</v>
      </c>
      <c r="M1056" s="33">
        <v>1135.7757781102844</v>
      </c>
    </row>
    <row r="1057" spans="1:13">
      <c r="A1057" s="124">
        <v>986</v>
      </c>
      <c r="B1057" s="73"/>
      <c r="C1057" s="152"/>
      <c r="D1057" s="73"/>
      <c r="E1057" s="73"/>
      <c r="F1057" s="152" t="s">
        <v>2437</v>
      </c>
      <c r="G1057" s="73" t="s">
        <v>193</v>
      </c>
      <c r="H1057" s="129"/>
      <c r="I1057" s="33">
        <v>137518.75</v>
      </c>
      <c r="J1057" s="33">
        <v>116352.52191305818</v>
      </c>
      <c r="K1057" s="36">
        <v>21166.228086941825</v>
      </c>
      <c r="L1057" s="33">
        <v>0</v>
      </c>
      <c r="M1057" s="33">
        <v>21166.228086941825</v>
      </c>
    </row>
    <row r="1058" spans="1:13">
      <c r="A1058" s="124">
        <v>987</v>
      </c>
      <c r="B1058" s="73"/>
      <c r="C1058" s="152"/>
      <c r="D1058" s="73"/>
      <c r="E1058" s="73"/>
      <c r="F1058" s="73"/>
      <c r="G1058" s="73"/>
      <c r="H1058" s="129" t="s">
        <v>511</v>
      </c>
      <c r="I1058" s="37">
        <v>39372701.339999996</v>
      </c>
      <c r="J1058" s="37">
        <v>33296903.233452726</v>
      </c>
      <c r="K1058" s="37">
        <v>6075798.1065472737</v>
      </c>
      <c r="L1058" s="37">
        <v>107860.15772800407</v>
      </c>
      <c r="M1058" s="37">
        <v>6183658.2642752789</v>
      </c>
    </row>
    <row r="1059" spans="1:13">
      <c r="A1059" s="124">
        <v>988</v>
      </c>
      <c r="B1059" s="73"/>
      <c r="C1059" s="152"/>
      <c r="D1059" s="73"/>
      <c r="E1059" s="73"/>
      <c r="F1059" s="73"/>
      <c r="G1059" s="73"/>
      <c r="H1059" s="129"/>
      <c r="I1059" s="33"/>
      <c r="J1059" s="33"/>
      <c r="K1059" s="33"/>
      <c r="L1059" s="33"/>
      <c r="M1059" s="33"/>
    </row>
    <row r="1060" spans="1:13">
      <c r="A1060" s="124">
        <v>989</v>
      </c>
      <c r="B1060" s="73"/>
      <c r="C1060" s="152" t="s">
        <v>537</v>
      </c>
      <c r="D1060" s="73" t="s">
        <v>538</v>
      </c>
      <c r="E1060" s="73"/>
      <c r="F1060" s="73"/>
      <c r="G1060" s="73"/>
      <c r="H1060" s="129"/>
      <c r="I1060" s="33"/>
      <c r="J1060" s="33"/>
      <c r="K1060" s="33"/>
      <c r="L1060" s="33"/>
      <c r="M1060" s="33"/>
    </row>
    <row r="1061" spans="1:13">
      <c r="A1061" s="124">
        <v>990</v>
      </c>
      <c r="B1061" s="73"/>
      <c r="C1061" s="152"/>
      <c r="D1061" s="73"/>
      <c r="E1061" s="73"/>
      <c r="F1061" s="152" t="s">
        <v>2437</v>
      </c>
      <c r="G1061" s="73" t="s">
        <v>193</v>
      </c>
      <c r="H1061" s="129"/>
      <c r="I1061" s="33">
        <v>0</v>
      </c>
      <c r="J1061" s="33">
        <v>0</v>
      </c>
      <c r="K1061" s="36">
        <v>0</v>
      </c>
      <c r="L1061" s="33">
        <v>0</v>
      </c>
      <c r="M1061" s="33">
        <v>0</v>
      </c>
    </row>
    <row r="1062" spans="1:13">
      <c r="A1062" s="124">
        <v>991</v>
      </c>
      <c r="B1062" s="73"/>
      <c r="C1062" s="152"/>
      <c r="D1062" s="73"/>
      <c r="E1062" s="73"/>
      <c r="F1062" s="73"/>
      <c r="G1062" s="73"/>
      <c r="H1062" s="129" t="s">
        <v>511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</row>
    <row r="1063" spans="1:13">
      <c r="A1063" s="124">
        <v>992</v>
      </c>
      <c r="B1063" s="73"/>
      <c r="C1063" s="152"/>
      <c r="D1063" s="73"/>
      <c r="E1063" s="73"/>
      <c r="F1063" s="73"/>
      <c r="G1063" s="73"/>
      <c r="H1063" s="129"/>
      <c r="I1063" s="33"/>
      <c r="J1063" s="33"/>
      <c r="K1063" s="33"/>
      <c r="L1063" s="33"/>
      <c r="M1063" s="33"/>
    </row>
    <row r="1064" spans="1:13">
      <c r="A1064" s="124">
        <v>993</v>
      </c>
      <c r="B1064" s="73"/>
      <c r="C1064" s="152" t="s">
        <v>539</v>
      </c>
      <c r="D1064" s="73" t="s">
        <v>540</v>
      </c>
      <c r="E1064" s="73"/>
      <c r="F1064" s="73"/>
      <c r="G1064" s="73"/>
      <c r="H1064" s="129"/>
      <c r="I1064" s="33"/>
      <c r="J1064" s="33"/>
      <c r="K1064" s="33"/>
      <c r="L1064" s="33"/>
      <c r="M1064" s="33"/>
    </row>
    <row r="1065" spans="1:13">
      <c r="A1065" s="124">
        <v>994</v>
      </c>
      <c r="B1065" s="73"/>
      <c r="C1065" s="152"/>
      <c r="D1065" s="73"/>
      <c r="E1065" s="73"/>
      <c r="F1065" s="152" t="s">
        <v>787</v>
      </c>
      <c r="G1065" s="73" t="s">
        <v>192</v>
      </c>
      <c r="H1065" s="129"/>
      <c r="I1065" s="33">
        <v>0</v>
      </c>
      <c r="J1065" s="33">
        <v>0</v>
      </c>
      <c r="K1065" s="36">
        <v>0</v>
      </c>
      <c r="L1065" s="33">
        <v>0</v>
      </c>
      <c r="M1065" s="33">
        <v>0</v>
      </c>
    </row>
    <row r="1066" spans="1:13">
      <c r="A1066" s="124">
        <v>995</v>
      </c>
      <c r="B1066" s="73"/>
      <c r="C1066" s="152"/>
      <c r="D1066" s="73"/>
      <c r="E1066" s="73"/>
      <c r="F1066" s="73"/>
      <c r="G1066" s="73"/>
      <c r="H1066" s="129" t="s">
        <v>511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</row>
    <row r="1067" spans="1:13">
      <c r="A1067" s="124">
        <v>996</v>
      </c>
      <c r="B1067" s="73"/>
      <c r="C1067" s="152"/>
      <c r="D1067" s="73"/>
      <c r="E1067" s="73"/>
      <c r="F1067" s="73"/>
      <c r="G1067" s="73"/>
      <c r="H1067" s="129"/>
      <c r="I1067" s="33"/>
      <c r="J1067" s="33"/>
      <c r="K1067" s="33"/>
      <c r="L1067" s="33"/>
      <c r="M1067" s="33"/>
    </row>
    <row r="1068" spans="1:13">
      <c r="A1068" s="124">
        <v>997</v>
      </c>
      <c r="B1068" s="73"/>
      <c r="C1068" s="152" t="s">
        <v>541</v>
      </c>
      <c r="D1068" s="73" t="s">
        <v>542</v>
      </c>
      <c r="E1068" s="73"/>
      <c r="F1068" s="73"/>
      <c r="G1068" s="73"/>
      <c r="H1068" s="129"/>
      <c r="I1068" s="33"/>
      <c r="J1068" s="33"/>
      <c r="K1068" s="33"/>
      <c r="L1068" s="33"/>
      <c r="M1068" s="33"/>
    </row>
    <row r="1069" spans="1:13">
      <c r="A1069" s="124">
        <v>998</v>
      </c>
      <c r="B1069" s="73"/>
      <c r="C1069" s="152"/>
      <c r="D1069" s="73"/>
      <c r="E1069" s="73"/>
      <c r="F1069" s="152" t="s">
        <v>787</v>
      </c>
      <c r="G1069" s="73" t="s">
        <v>193</v>
      </c>
      <c r="H1069" s="129"/>
      <c r="I1069" s="33">
        <v>0</v>
      </c>
      <c r="J1069" s="33">
        <v>0</v>
      </c>
      <c r="K1069" s="36">
        <v>0</v>
      </c>
      <c r="L1069" s="33">
        <v>0</v>
      </c>
      <c r="M1069" s="33">
        <v>0</v>
      </c>
    </row>
    <row r="1070" spans="1:13">
      <c r="A1070" s="124">
        <v>999</v>
      </c>
      <c r="B1070" s="73"/>
      <c r="C1070" s="152"/>
      <c r="D1070" s="73"/>
      <c r="E1070" s="73"/>
      <c r="F1070" s="152" t="s">
        <v>787</v>
      </c>
      <c r="G1070" s="73" t="s">
        <v>193</v>
      </c>
      <c r="H1070" s="129"/>
      <c r="I1070" s="33">
        <v>0</v>
      </c>
      <c r="J1070" s="33">
        <v>0</v>
      </c>
      <c r="K1070" s="36">
        <v>0</v>
      </c>
      <c r="L1070" s="33">
        <v>0</v>
      </c>
      <c r="M1070" s="33">
        <v>0</v>
      </c>
    </row>
    <row r="1071" spans="1:13">
      <c r="A1071" s="124">
        <v>1000</v>
      </c>
      <c r="B1071" s="73"/>
      <c r="C1071" s="152"/>
      <c r="D1071" s="73"/>
      <c r="E1071" s="73"/>
      <c r="F1071" s="73"/>
      <c r="G1071" s="73"/>
      <c r="H1071" s="129" t="s">
        <v>511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</row>
    <row r="1072" spans="1:13">
      <c r="A1072" s="124">
        <v>1001</v>
      </c>
      <c r="B1072" s="73"/>
      <c r="C1072" s="152">
        <v>4031</v>
      </c>
      <c r="D1072" s="123" t="s">
        <v>543</v>
      </c>
      <c r="E1072" s="123"/>
      <c r="F1072" s="73"/>
      <c r="G1072" s="123"/>
      <c r="H1072" s="127"/>
      <c r="I1072" s="38"/>
      <c r="J1072" s="38"/>
      <c r="K1072" s="38"/>
      <c r="L1072" s="38"/>
      <c r="M1072" s="38"/>
    </row>
    <row r="1073" spans="1:13">
      <c r="A1073" s="124">
        <v>1002</v>
      </c>
      <c r="B1073" s="73"/>
      <c r="C1073" s="152"/>
      <c r="D1073" s="123"/>
      <c r="E1073" s="123"/>
      <c r="F1073" s="152" t="s">
        <v>787</v>
      </c>
      <c r="G1073" s="73" t="s">
        <v>359</v>
      </c>
      <c r="H1073" s="129"/>
      <c r="I1073" s="33">
        <v>0</v>
      </c>
      <c r="J1073" s="33">
        <v>0</v>
      </c>
      <c r="K1073" s="36">
        <v>0</v>
      </c>
      <c r="L1073" s="33">
        <v>0</v>
      </c>
      <c r="M1073" s="33">
        <v>0</v>
      </c>
    </row>
    <row r="1074" spans="1:13">
      <c r="A1074" s="124">
        <v>1003</v>
      </c>
      <c r="B1074" s="73"/>
      <c r="C1074" s="152"/>
      <c r="D1074" s="123"/>
      <c r="E1074" s="123"/>
      <c r="F1074" s="73" t="s">
        <v>223</v>
      </c>
      <c r="G1074" s="73"/>
      <c r="H1074" s="129" t="s">
        <v>511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</row>
    <row r="1075" spans="1:13">
      <c r="A1075" s="124">
        <v>1004</v>
      </c>
      <c r="B1075" s="73"/>
      <c r="C1075" s="152"/>
      <c r="D1075" s="123"/>
      <c r="E1075" s="123"/>
      <c r="F1075" s="73" t="s">
        <v>223</v>
      </c>
      <c r="G1075" s="123"/>
      <c r="H1075" s="127"/>
      <c r="I1075" s="38"/>
      <c r="J1075" s="38"/>
      <c r="K1075" s="38"/>
      <c r="L1075" s="38"/>
      <c r="M1075" s="38"/>
    </row>
    <row r="1076" spans="1:13">
      <c r="A1076" s="124">
        <v>1005</v>
      </c>
      <c r="B1076" s="73"/>
      <c r="C1076" s="152"/>
      <c r="D1076" s="123"/>
      <c r="E1076" s="123"/>
      <c r="F1076" s="73"/>
      <c r="G1076" s="123"/>
      <c r="H1076" s="127"/>
      <c r="I1076" s="38"/>
      <c r="J1076" s="38"/>
      <c r="K1076" s="38"/>
      <c r="L1076" s="38"/>
      <c r="M1076" s="38"/>
    </row>
    <row r="1077" spans="1:13" ht="13.5" thickBot="1">
      <c r="A1077" s="124">
        <v>1006</v>
      </c>
      <c r="B1077" s="73"/>
      <c r="C1077" s="153" t="s">
        <v>544</v>
      </c>
      <c r="D1077" s="73"/>
      <c r="E1077" s="73"/>
      <c r="F1077" s="73"/>
      <c r="G1077" s="73"/>
      <c r="H1077" s="154" t="s">
        <v>511</v>
      </c>
      <c r="I1077" s="40">
        <v>646078659.1500001</v>
      </c>
      <c r="J1077" s="40">
        <v>549925523.15717506</v>
      </c>
      <c r="K1077" s="40">
        <v>96153135.992824733</v>
      </c>
      <c r="L1077" s="40">
        <v>8416666.3111577965</v>
      </c>
      <c r="M1077" s="40">
        <v>104569802.30398254</v>
      </c>
    </row>
    <row r="1078" spans="1:13" ht="13.5" thickTop="1">
      <c r="A1078" s="124">
        <v>1007</v>
      </c>
      <c r="B1078" s="73"/>
      <c r="C1078" s="153"/>
      <c r="D1078" s="73"/>
      <c r="E1078" s="73"/>
      <c r="F1078" s="73"/>
      <c r="G1078" s="73"/>
      <c r="H1078" s="154"/>
      <c r="I1078" s="50"/>
      <c r="J1078" s="33"/>
      <c r="K1078" s="33"/>
      <c r="L1078" s="33"/>
      <c r="M1078" s="33"/>
    </row>
    <row r="1079" spans="1:13">
      <c r="A1079" s="124">
        <v>1008</v>
      </c>
      <c r="B1079" s="73"/>
      <c r="C1079" s="152" t="s">
        <v>545</v>
      </c>
      <c r="D1079" s="73"/>
      <c r="E1079" s="152" t="s">
        <v>359</v>
      </c>
      <c r="F1079" s="73"/>
      <c r="G1079" s="73"/>
      <c r="H1079" s="129"/>
      <c r="I1079" s="33">
        <v>147832837.02000001</v>
      </c>
      <c r="J1079" s="33">
        <v>128090890.24000001</v>
      </c>
      <c r="K1079" s="36">
        <v>19741946.780000001</v>
      </c>
      <c r="L1079" s="33">
        <v>193711.75611807406</v>
      </c>
      <c r="M1079" s="33">
        <v>19935658.536118075</v>
      </c>
    </row>
    <row r="1080" spans="1:13">
      <c r="A1080" s="124">
        <v>1009</v>
      </c>
      <c r="B1080" s="73"/>
      <c r="C1080" s="152"/>
      <c r="D1080" s="73"/>
      <c r="E1080" s="73" t="s">
        <v>252</v>
      </c>
      <c r="F1080" s="73"/>
      <c r="G1080" s="73"/>
      <c r="H1080" s="129"/>
      <c r="I1080" s="33">
        <v>0</v>
      </c>
      <c r="J1080" s="33">
        <v>0</v>
      </c>
      <c r="K1080" s="36">
        <v>0</v>
      </c>
      <c r="L1080" s="33">
        <v>0</v>
      </c>
      <c r="M1080" s="33">
        <v>0</v>
      </c>
    </row>
    <row r="1081" spans="1:13">
      <c r="A1081" s="124">
        <v>1010</v>
      </c>
      <c r="B1081" s="73"/>
      <c r="C1081" s="152"/>
      <c r="D1081" s="73"/>
      <c r="E1081" s="73" t="s">
        <v>434</v>
      </c>
      <c r="F1081" s="73"/>
      <c r="G1081" s="73"/>
      <c r="H1081" s="129"/>
      <c r="I1081" s="33">
        <v>0</v>
      </c>
      <c r="J1081" s="33">
        <v>0</v>
      </c>
      <c r="K1081" s="36">
        <v>0</v>
      </c>
      <c r="L1081" s="33">
        <v>0</v>
      </c>
      <c r="M1081" s="33">
        <v>0</v>
      </c>
    </row>
    <row r="1082" spans="1:13">
      <c r="A1082" s="124">
        <v>1011</v>
      </c>
      <c r="B1082" s="73"/>
      <c r="C1082" s="152"/>
      <c r="D1082" s="73"/>
      <c r="E1082" s="73" t="s">
        <v>193</v>
      </c>
      <c r="F1082" s="73"/>
      <c r="G1082" s="73"/>
      <c r="H1082" s="129"/>
      <c r="I1082" s="33">
        <v>481782338.78000003</v>
      </c>
      <c r="J1082" s="33">
        <v>407628706.12352407</v>
      </c>
      <c r="K1082" s="36">
        <v>74153632.656475961</v>
      </c>
      <c r="L1082" s="33">
        <v>8142270.8022546321</v>
      </c>
      <c r="M1082" s="33">
        <v>82295903.458730593</v>
      </c>
    </row>
    <row r="1083" spans="1:13">
      <c r="A1083" s="124">
        <v>1012</v>
      </c>
      <c r="B1083" s="73"/>
      <c r="C1083" s="152"/>
      <c r="D1083" s="73"/>
      <c r="E1083" s="73" t="s">
        <v>186</v>
      </c>
      <c r="F1083" s="73"/>
      <c r="G1083" s="73"/>
      <c r="H1083" s="129"/>
      <c r="I1083" s="33">
        <v>15146165.59</v>
      </c>
      <c r="J1083" s="33">
        <v>12989913.6345516</v>
      </c>
      <c r="K1083" s="36">
        <v>2156251.9554484007</v>
      </c>
      <c r="L1083" s="33">
        <v>80002.826448610052</v>
      </c>
      <c r="M1083" s="33">
        <v>2236254.7818970107</v>
      </c>
    </row>
    <row r="1084" spans="1:13">
      <c r="A1084" s="124">
        <v>1013</v>
      </c>
      <c r="B1084" s="73"/>
      <c r="C1084" s="152"/>
      <c r="D1084" s="73"/>
      <c r="E1084" s="73" t="s">
        <v>251</v>
      </c>
      <c r="F1084" s="73"/>
      <c r="G1084" s="73"/>
      <c r="H1084" s="129"/>
      <c r="I1084" s="33">
        <v>1288889.53</v>
      </c>
      <c r="J1084" s="33">
        <v>1192408.7928318891</v>
      </c>
      <c r="K1084" s="36">
        <v>96480.737168110893</v>
      </c>
      <c r="L1084" s="33">
        <v>626.63273092002783</v>
      </c>
      <c r="M1084" s="33">
        <v>97107.36989903092</v>
      </c>
    </row>
    <row r="1085" spans="1:13">
      <c r="A1085" s="124">
        <v>1014</v>
      </c>
      <c r="B1085" s="73"/>
      <c r="C1085" s="152"/>
      <c r="D1085" s="73"/>
      <c r="E1085" s="73" t="s">
        <v>192</v>
      </c>
      <c r="F1085" s="73"/>
      <c r="G1085" s="73"/>
      <c r="H1085" s="129"/>
      <c r="I1085" s="33">
        <v>28428.23</v>
      </c>
      <c r="J1085" s="33">
        <v>23604.36626773615</v>
      </c>
      <c r="K1085" s="36">
        <v>4823.8637322638488</v>
      </c>
      <c r="L1085" s="33">
        <v>54.293605565436337</v>
      </c>
      <c r="M1085" s="33">
        <v>4878.1573378292851</v>
      </c>
    </row>
    <row r="1086" spans="1:13">
      <c r="A1086" s="124">
        <v>1015</v>
      </c>
      <c r="B1086" s="73"/>
      <c r="C1086" s="152"/>
      <c r="D1086" s="73"/>
      <c r="E1086" s="73" t="s">
        <v>439</v>
      </c>
      <c r="F1086" s="73"/>
      <c r="G1086" s="73"/>
      <c r="H1086" s="129"/>
      <c r="I1086" s="33">
        <v>0</v>
      </c>
      <c r="J1086" s="33">
        <v>0</v>
      </c>
      <c r="K1086" s="36">
        <v>0</v>
      </c>
      <c r="L1086" s="33">
        <v>0</v>
      </c>
      <c r="M1086" s="33">
        <v>0</v>
      </c>
    </row>
    <row r="1087" spans="1:13">
      <c r="A1087" s="124">
        <v>1016</v>
      </c>
      <c r="B1087" s="73"/>
      <c r="C1087" s="152"/>
      <c r="D1087" s="73"/>
      <c r="E1087" s="73" t="s">
        <v>436</v>
      </c>
      <c r="F1087" s="73"/>
      <c r="G1087" s="73"/>
      <c r="H1087" s="129"/>
      <c r="I1087" s="33">
        <v>0</v>
      </c>
      <c r="J1087" s="33">
        <v>0</v>
      </c>
      <c r="K1087" s="36">
        <v>0</v>
      </c>
      <c r="L1087" s="33">
        <v>0</v>
      </c>
      <c r="M1087" s="33">
        <v>0</v>
      </c>
    </row>
    <row r="1088" spans="1:13" ht="13.5" thickBot="1">
      <c r="A1088" s="124">
        <v>1017</v>
      </c>
      <c r="B1088" s="73"/>
      <c r="C1088" s="152" t="s">
        <v>546</v>
      </c>
      <c r="D1088" s="73"/>
      <c r="E1088" s="73"/>
      <c r="F1088" s="73"/>
      <c r="G1088" s="73"/>
      <c r="H1088" s="129" t="s">
        <v>223</v>
      </c>
      <c r="I1088" s="45">
        <v>646078659.1500001</v>
      </c>
      <c r="J1088" s="45">
        <v>549925523.1571753</v>
      </c>
      <c r="K1088" s="45">
        <v>96153135.992824733</v>
      </c>
      <c r="L1088" s="45">
        <v>8416666.3111578021</v>
      </c>
      <c r="M1088" s="45">
        <v>104569802.30398254</v>
      </c>
    </row>
    <row r="1089" spans="1:13" ht="13.5" thickTop="1">
      <c r="A1089" s="124">
        <v>1018</v>
      </c>
      <c r="B1089" s="73"/>
      <c r="C1089" s="152"/>
      <c r="D1089" s="73"/>
      <c r="E1089" s="73"/>
      <c r="F1089" s="73"/>
      <c r="G1089" s="73"/>
      <c r="H1089" s="129"/>
      <c r="I1089" s="33"/>
      <c r="J1089" s="33"/>
      <c r="K1089" s="33"/>
      <c r="L1089" s="33"/>
      <c r="M1089" s="33"/>
    </row>
    <row r="1090" spans="1:13">
      <c r="A1090" s="124">
        <v>1019</v>
      </c>
      <c r="B1090" s="73"/>
      <c r="C1090" s="152" t="s">
        <v>547</v>
      </c>
      <c r="D1090" s="73" t="s">
        <v>2438</v>
      </c>
      <c r="E1090" s="73"/>
      <c r="F1090" s="73"/>
      <c r="G1090" s="73"/>
      <c r="H1090" s="129"/>
      <c r="I1090" s="33"/>
      <c r="J1090" s="33"/>
      <c r="K1090" s="33"/>
      <c r="L1090" s="33"/>
      <c r="M1090" s="33"/>
    </row>
    <row r="1091" spans="1:13">
      <c r="A1091" s="124">
        <v>1020</v>
      </c>
      <c r="B1091" s="73"/>
      <c r="C1091" s="152"/>
      <c r="D1091" s="73"/>
      <c r="E1091" s="73"/>
      <c r="F1091" s="152" t="s">
        <v>2439</v>
      </c>
      <c r="G1091" s="73" t="s">
        <v>359</v>
      </c>
      <c r="H1091" s="129"/>
      <c r="I1091" s="33">
        <v>595761.75000000012</v>
      </c>
      <c r="J1091" s="33">
        <v>560470.94000000006</v>
      </c>
      <c r="K1091" s="36">
        <v>35290.810000000005</v>
      </c>
      <c r="L1091" s="33">
        <v>0</v>
      </c>
      <c r="M1091" s="33">
        <v>35290.810000000005</v>
      </c>
    </row>
    <row r="1092" spans="1:13">
      <c r="A1092" s="124">
        <v>1021</v>
      </c>
      <c r="B1092" s="73"/>
      <c r="C1092" s="152"/>
      <c r="D1092" s="73"/>
      <c r="E1092" s="73"/>
      <c r="F1092" s="152" t="s">
        <v>2440</v>
      </c>
      <c r="G1092" s="73" t="s">
        <v>193</v>
      </c>
      <c r="H1092" s="129"/>
      <c r="I1092" s="33">
        <v>0</v>
      </c>
      <c r="J1092" s="33">
        <v>0</v>
      </c>
      <c r="K1092" s="36">
        <v>0</v>
      </c>
      <c r="L1092" s="33">
        <v>0</v>
      </c>
      <c r="M1092" s="33">
        <v>0</v>
      </c>
    </row>
    <row r="1093" spans="1:13">
      <c r="A1093" s="124">
        <v>1022</v>
      </c>
      <c r="B1093" s="73"/>
      <c r="C1093" s="152"/>
      <c r="D1093" s="73"/>
      <c r="E1093" s="73"/>
      <c r="F1093" s="152" t="s">
        <v>2434</v>
      </c>
      <c r="G1093" s="73" t="s">
        <v>186</v>
      </c>
      <c r="H1093" s="129"/>
      <c r="I1093" s="33">
        <v>494721.65</v>
      </c>
      <c r="J1093" s="33">
        <v>424291.6445391156</v>
      </c>
      <c r="K1093" s="36">
        <v>70430.005460884408</v>
      </c>
      <c r="L1093" s="33">
        <v>0</v>
      </c>
      <c r="M1093" s="33">
        <v>70430.005460884408</v>
      </c>
    </row>
    <row r="1094" spans="1:13">
      <c r="A1094" s="124">
        <v>1023</v>
      </c>
      <c r="B1094" s="73"/>
      <c r="C1094" s="152"/>
      <c r="D1094" s="73"/>
      <c r="E1094" s="73"/>
      <c r="F1094" s="152" t="s">
        <v>787</v>
      </c>
      <c r="G1094" s="73" t="s">
        <v>193</v>
      </c>
      <c r="H1094" s="129"/>
      <c r="I1094" s="33">
        <v>0</v>
      </c>
      <c r="J1094" s="33">
        <v>0</v>
      </c>
      <c r="K1094" s="36">
        <v>0</v>
      </c>
      <c r="L1094" s="33">
        <v>0</v>
      </c>
      <c r="M1094" s="33">
        <v>0</v>
      </c>
    </row>
    <row r="1095" spans="1:13">
      <c r="A1095" s="124">
        <v>1024</v>
      </c>
      <c r="B1095" s="73"/>
      <c r="C1095" s="152"/>
      <c r="D1095" s="73"/>
      <c r="E1095" s="73"/>
      <c r="F1095" s="152" t="s">
        <v>2427</v>
      </c>
      <c r="G1095" s="73" t="s">
        <v>251</v>
      </c>
      <c r="H1095" s="129"/>
      <c r="I1095" s="33">
        <v>54131.16</v>
      </c>
      <c r="J1095" s="33">
        <v>50079.133740957492</v>
      </c>
      <c r="K1095" s="36">
        <v>4052.0262590425086</v>
      </c>
      <c r="L1095" s="33">
        <v>0</v>
      </c>
      <c r="M1095" s="33">
        <v>4052.0262590425086</v>
      </c>
    </row>
    <row r="1096" spans="1:13">
      <c r="A1096" s="124">
        <v>1025</v>
      </c>
      <c r="B1096" s="73"/>
      <c r="C1096" s="152"/>
      <c r="D1096" s="73"/>
      <c r="E1096" s="73"/>
      <c r="F1096" s="152" t="s">
        <v>787</v>
      </c>
      <c r="G1096" s="73" t="s">
        <v>193</v>
      </c>
      <c r="H1096" s="129"/>
      <c r="I1096" s="33">
        <v>0</v>
      </c>
      <c r="J1096" s="33">
        <v>0</v>
      </c>
      <c r="K1096" s="36">
        <v>0</v>
      </c>
      <c r="L1096" s="33">
        <v>0</v>
      </c>
      <c r="M1096" s="33">
        <v>0</v>
      </c>
    </row>
    <row r="1097" spans="1:13">
      <c r="A1097" s="124">
        <v>1026</v>
      </c>
      <c r="B1097" s="73"/>
      <c r="C1097" s="152"/>
      <c r="D1097" s="73"/>
      <c r="E1097" s="73"/>
      <c r="F1097" s="73"/>
      <c r="G1097" s="73"/>
      <c r="H1097" s="129" t="s">
        <v>548</v>
      </c>
      <c r="I1097" s="37">
        <v>1144614.56</v>
      </c>
      <c r="J1097" s="37">
        <v>1034841.7182800731</v>
      </c>
      <c r="K1097" s="37">
        <v>109772.84171992693</v>
      </c>
      <c r="L1097" s="37">
        <v>0</v>
      </c>
      <c r="M1097" s="37">
        <v>109772.84171992693</v>
      </c>
    </row>
    <row r="1098" spans="1:13">
      <c r="A1098" s="124">
        <v>1027</v>
      </c>
      <c r="B1098" s="73"/>
      <c r="C1098" s="152"/>
      <c r="D1098" s="73"/>
      <c r="E1098" s="73"/>
      <c r="F1098" s="73"/>
      <c r="G1098" s="73"/>
      <c r="H1098" s="129"/>
      <c r="I1098" s="33"/>
      <c r="J1098" s="33"/>
      <c r="K1098" s="33"/>
      <c r="L1098" s="33"/>
      <c r="M1098" s="33"/>
    </row>
    <row r="1099" spans="1:13">
      <c r="A1099" s="124">
        <v>1028</v>
      </c>
      <c r="B1099" s="73"/>
      <c r="C1099" s="152" t="s">
        <v>549</v>
      </c>
      <c r="D1099" s="73" t="s">
        <v>550</v>
      </c>
      <c r="E1099" s="73"/>
      <c r="F1099" s="73"/>
      <c r="G1099" s="73"/>
      <c r="H1099" s="129"/>
      <c r="I1099" s="33"/>
      <c r="J1099" s="33"/>
      <c r="K1099" s="33"/>
      <c r="L1099" s="33"/>
      <c r="M1099" s="33"/>
    </row>
    <row r="1100" spans="1:13">
      <c r="A1100" s="124">
        <v>1029</v>
      </c>
      <c r="B1100" s="73"/>
      <c r="C1100" s="152"/>
      <c r="D1100" s="73"/>
      <c r="E1100" s="73"/>
      <c r="F1100" s="152" t="s">
        <v>787</v>
      </c>
      <c r="G1100" s="73" t="s">
        <v>193</v>
      </c>
      <c r="H1100" s="129"/>
      <c r="I1100" s="33">
        <v>0</v>
      </c>
      <c r="J1100" s="33">
        <v>0</v>
      </c>
      <c r="K1100" s="36">
        <v>0</v>
      </c>
      <c r="L1100" s="33">
        <v>0</v>
      </c>
      <c r="M1100" s="33">
        <v>0</v>
      </c>
    </row>
    <row r="1101" spans="1:13">
      <c r="A1101" s="124">
        <v>1030</v>
      </c>
      <c r="B1101" s="73"/>
      <c r="C1101" s="152"/>
      <c r="D1101" s="73"/>
      <c r="E1101" s="73"/>
      <c r="F1101" s="152" t="s">
        <v>787</v>
      </c>
      <c r="G1101" s="73" t="s">
        <v>193</v>
      </c>
      <c r="H1101" s="129"/>
      <c r="I1101" s="33">
        <v>0</v>
      </c>
      <c r="J1101" s="33">
        <v>0</v>
      </c>
      <c r="K1101" s="36">
        <v>0</v>
      </c>
      <c r="L1101" s="33">
        <v>0</v>
      </c>
      <c r="M1101" s="33">
        <v>0</v>
      </c>
    </row>
    <row r="1102" spans="1:13">
      <c r="A1102" s="124">
        <v>1031</v>
      </c>
      <c r="B1102" s="73"/>
      <c r="C1102" s="152"/>
      <c r="D1102" s="73"/>
      <c r="E1102" s="73"/>
      <c r="F1102" s="73"/>
      <c r="G1102" s="73"/>
      <c r="H1102" s="129" t="s">
        <v>548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</row>
    <row r="1103" spans="1:13">
      <c r="A1103" s="124">
        <v>1032</v>
      </c>
      <c r="B1103" s="73"/>
      <c r="C1103" s="152"/>
      <c r="D1103" s="73"/>
      <c r="E1103" s="73"/>
      <c r="F1103" s="73"/>
      <c r="G1103" s="73"/>
      <c r="H1103" s="129"/>
      <c r="I1103" s="41"/>
      <c r="J1103" s="33"/>
      <c r="K1103" s="33"/>
      <c r="L1103" s="33"/>
      <c r="M1103" s="33"/>
    </row>
    <row r="1104" spans="1:13">
      <c r="A1104" s="124">
        <v>1033</v>
      </c>
      <c r="B1104" s="73"/>
      <c r="C1104" s="152" t="s">
        <v>551</v>
      </c>
      <c r="D1104" s="73" t="s">
        <v>552</v>
      </c>
      <c r="E1104" s="73"/>
      <c r="F1104" s="73"/>
      <c r="G1104" s="73"/>
      <c r="H1104" s="129"/>
      <c r="I1104" s="33"/>
      <c r="J1104" s="33"/>
      <c r="K1104" s="33"/>
      <c r="L1104" s="33"/>
      <c r="M1104" s="33"/>
    </row>
    <row r="1105" spans="1:13">
      <c r="A1105" s="124">
        <v>1034</v>
      </c>
      <c r="B1105" s="73"/>
      <c r="C1105" s="152"/>
      <c r="D1105" s="73"/>
      <c r="E1105" s="73"/>
      <c r="F1105" s="152" t="s">
        <v>2439</v>
      </c>
      <c r="G1105" s="73" t="s">
        <v>359</v>
      </c>
      <c r="H1105" s="129"/>
      <c r="I1105" s="33">
        <v>1101167.8308092393</v>
      </c>
      <c r="J1105" s="33">
        <v>934336.70080923929</v>
      </c>
      <c r="K1105" s="36">
        <v>166831.13</v>
      </c>
      <c r="L1105" s="33">
        <v>1692.3624029577768</v>
      </c>
      <c r="M1105" s="33">
        <v>168523.49240295778</v>
      </c>
    </row>
    <row r="1106" spans="1:13">
      <c r="A1106" s="124">
        <v>1035</v>
      </c>
      <c r="B1106" s="73"/>
      <c r="C1106" s="152"/>
      <c r="D1106" s="73"/>
      <c r="E1106" s="73"/>
      <c r="F1106" s="152" t="s">
        <v>787</v>
      </c>
      <c r="G1106" s="73" t="s">
        <v>192</v>
      </c>
      <c r="H1106" s="129"/>
      <c r="I1106" s="33">
        <v>48952.66</v>
      </c>
      <c r="J1106" s="33">
        <v>40646.094266859276</v>
      </c>
      <c r="K1106" s="36">
        <v>8306.5657331407274</v>
      </c>
      <c r="L1106" s="33">
        <v>0</v>
      </c>
      <c r="M1106" s="33">
        <v>8306.5657331407274</v>
      </c>
    </row>
    <row r="1107" spans="1:13">
      <c r="A1107" s="124">
        <v>1036</v>
      </c>
      <c r="B1107" s="73"/>
      <c r="C1107" s="152"/>
      <c r="D1107" s="73"/>
      <c r="E1107" s="73"/>
      <c r="F1107" s="152" t="s">
        <v>2440</v>
      </c>
      <c r="G1107" s="73" t="s">
        <v>193</v>
      </c>
      <c r="H1107" s="129"/>
      <c r="I1107" s="33">
        <v>10626637.050000001</v>
      </c>
      <c r="J1107" s="33">
        <v>8991035.9149006307</v>
      </c>
      <c r="K1107" s="36">
        <v>1635601.135099371</v>
      </c>
      <c r="L1107" s="33">
        <v>1675915.1812157407</v>
      </c>
      <c r="M1107" s="33">
        <v>3311516.3163151117</v>
      </c>
    </row>
    <row r="1108" spans="1:13">
      <c r="A1108" s="124">
        <v>1037</v>
      </c>
      <c r="B1108" s="73"/>
      <c r="C1108" s="152"/>
      <c r="D1108" s="73"/>
      <c r="E1108" s="73"/>
      <c r="F1108" s="152" t="s">
        <v>2434</v>
      </c>
      <c r="G1108" s="73" t="s">
        <v>186</v>
      </c>
      <c r="H1108" s="129"/>
      <c r="I1108" s="33">
        <v>14291407.460000001</v>
      </c>
      <c r="J1108" s="33">
        <v>12256841.344990633</v>
      </c>
      <c r="K1108" s="36">
        <v>2034566.1150093677</v>
      </c>
      <c r="L1108" s="33">
        <v>100400.02965186047</v>
      </c>
      <c r="M1108" s="33">
        <v>2134966.1446612282</v>
      </c>
    </row>
    <row r="1109" spans="1:13">
      <c r="A1109" s="124">
        <v>1038</v>
      </c>
      <c r="B1109" s="73"/>
      <c r="C1109" s="152"/>
      <c r="D1109" s="73"/>
      <c r="E1109" s="73"/>
      <c r="F1109" s="152" t="s">
        <v>2427</v>
      </c>
      <c r="G1109" s="73" t="s">
        <v>251</v>
      </c>
      <c r="H1109" s="129"/>
      <c r="I1109" s="33">
        <v>1955242.37</v>
      </c>
      <c r="J1109" s="33">
        <v>1808881.319802064</v>
      </c>
      <c r="K1109" s="36">
        <v>146361.05019793607</v>
      </c>
      <c r="L1109" s="33">
        <v>193.02224892060622</v>
      </c>
      <c r="M1109" s="33">
        <v>146554.07244685668</v>
      </c>
    </row>
    <row r="1110" spans="1:13">
      <c r="A1110" s="124">
        <v>1039</v>
      </c>
      <c r="B1110" s="73"/>
      <c r="C1110" s="152"/>
      <c r="D1110" s="73"/>
      <c r="E1110" s="73"/>
      <c r="F1110" s="152" t="s">
        <v>2440</v>
      </c>
      <c r="G1110" s="73" t="s">
        <v>193</v>
      </c>
      <c r="H1110" s="129"/>
      <c r="I1110" s="33">
        <v>10850486.289190762</v>
      </c>
      <c r="J1110" s="33">
        <v>9180431.3501279317</v>
      </c>
      <c r="K1110" s="36">
        <v>1670054.9390628305</v>
      </c>
      <c r="L1110" s="33">
        <v>-455650.63389771199</v>
      </c>
      <c r="M1110" s="33">
        <v>1214404.3051651185</v>
      </c>
    </row>
    <row r="1111" spans="1:13">
      <c r="A1111" s="124">
        <v>1040</v>
      </c>
      <c r="B1111" s="73"/>
      <c r="C1111" s="152"/>
      <c r="D1111" s="73"/>
      <c r="E1111" s="73"/>
      <c r="F1111" s="152" t="s">
        <v>2440</v>
      </c>
      <c r="G1111" s="73" t="s">
        <v>193</v>
      </c>
      <c r="H1111" s="129"/>
      <c r="I1111" s="33">
        <v>307173.89</v>
      </c>
      <c r="J1111" s="33">
        <v>259895.15442326464</v>
      </c>
      <c r="K1111" s="36">
        <v>47278.735576735373</v>
      </c>
      <c r="L1111" s="33">
        <v>0</v>
      </c>
      <c r="M1111" s="33">
        <v>47278.735576735373</v>
      </c>
    </row>
    <row r="1112" spans="1:13">
      <c r="A1112" s="124">
        <v>1041</v>
      </c>
      <c r="B1112" s="73"/>
      <c r="C1112" s="152"/>
      <c r="D1112" s="73"/>
      <c r="E1112" s="73"/>
      <c r="F1112" s="152" t="s">
        <v>787</v>
      </c>
      <c r="G1112" s="73" t="s">
        <v>193</v>
      </c>
      <c r="H1112" s="129"/>
      <c r="I1112" s="33">
        <v>71243.740000000005</v>
      </c>
      <c r="J1112" s="33">
        <v>60278.24438135323</v>
      </c>
      <c r="K1112" s="36">
        <v>10965.495618646772</v>
      </c>
      <c r="L1112" s="33">
        <v>0</v>
      </c>
      <c r="M1112" s="33">
        <v>10965.495618646772</v>
      </c>
    </row>
    <row r="1113" spans="1:13">
      <c r="A1113" s="124">
        <v>1042</v>
      </c>
      <c r="B1113" s="73"/>
      <c r="C1113" s="152"/>
      <c r="D1113" s="73"/>
      <c r="E1113" s="73"/>
      <c r="F1113" s="152" t="s">
        <v>2440</v>
      </c>
      <c r="G1113" s="73" t="s">
        <v>193</v>
      </c>
      <c r="H1113" s="129"/>
      <c r="I1113" s="33">
        <v>0</v>
      </c>
      <c r="J1113" s="33">
        <v>0</v>
      </c>
      <c r="K1113" s="36">
        <v>0</v>
      </c>
      <c r="L1113" s="33">
        <v>0</v>
      </c>
      <c r="M1113" s="33">
        <v>0</v>
      </c>
    </row>
    <row r="1114" spans="1:13">
      <c r="A1114" s="124">
        <v>1043</v>
      </c>
      <c r="B1114" s="73"/>
      <c r="C1114" s="152"/>
      <c r="D1114" s="73"/>
      <c r="E1114" s="73"/>
      <c r="F1114" s="152" t="s">
        <v>2440</v>
      </c>
      <c r="G1114" s="73" t="s">
        <v>193</v>
      </c>
      <c r="H1114" s="129"/>
      <c r="I1114" s="33">
        <v>255342.68</v>
      </c>
      <c r="J1114" s="33">
        <v>216041.55629715222</v>
      </c>
      <c r="K1114" s="36">
        <v>39301.123702847777</v>
      </c>
      <c r="L1114" s="33">
        <v>0</v>
      </c>
      <c r="M1114" s="33">
        <v>39301.123702847777</v>
      </c>
    </row>
    <row r="1115" spans="1:13">
      <c r="A1115" s="124">
        <v>1044</v>
      </c>
      <c r="B1115" s="73"/>
      <c r="C1115" s="152"/>
      <c r="D1115" s="73"/>
      <c r="E1115" s="73"/>
      <c r="F1115" s="152" t="s">
        <v>787</v>
      </c>
      <c r="G1115" s="73" t="s">
        <v>193</v>
      </c>
      <c r="H1115" s="129"/>
      <c r="I1115" s="33">
        <v>16485</v>
      </c>
      <c r="J1115" s="33">
        <v>13947.707667040051</v>
      </c>
      <c r="K1115" s="36">
        <v>2537.2923329599485</v>
      </c>
      <c r="L1115" s="33">
        <v>0</v>
      </c>
      <c r="M1115" s="33">
        <v>2537.2923329599485</v>
      </c>
    </row>
    <row r="1116" spans="1:13">
      <c r="A1116" s="124">
        <v>1045</v>
      </c>
      <c r="B1116" s="73"/>
      <c r="C1116" s="152"/>
      <c r="D1116" s="73"/>
      <c r="E1116" s="73"/>
      <c r="F1116" s="73"/>
      <c r="G1116" s="73"/>
      <c r="H1116" s="129" t="s">
        <v>548</v>
      </c>
      <c r="I1116" s="37">
        <v>39524138.970000006</v>
      </c>
      <c r="J1116" s="37">
        <v>33762335.387666166</v>
      </c>
      <c r="K1116" s="37">
        <v>5761803.5823338367</v>
      </c>
      <c r="L1116" s="37">
        <v>1322549.9616217676</v>
      </c>
      <c r="M1116" s="37">
        <v>7084353.5439556036</v>
      </c>
    </row>
    <row r="1117" spans="1:13">
      <c r="A1117" s="124">
        <v>1046</v>
      </c>
      <c r="B1117" s="73"/>
      <c r="C1117" s="152"/>
      <c r="D1117" s="73"/>
      <c r="E1117" s="73"/>
      <c r="F1117" s="73"/>
      <c r="G1117" s="73"/>
      <c r="H1117" s="129"/>
      <c r="I1117" s="33"/>
      <c r="J1117" s="33"/>
      <c r="K1117" s="33"/>
      <c r="L1117" s="33"/>
      <c r="M1117" s="33"/>
    </row>
    <row r="1118" spans="1:13">
      <c r="A1118" s="124">
        <v>1047</v>
      </c>
      <c r="B1118" s="73"/>
      <c r="C1118" s="152" t="s">
        <v>553</v>
      </c>
      <c r="D1118" s="73" t="s">
        <v>554</v>
      </c>
      <c r="E1118" s="73"/>
      <c r="F1118" s="73"/>
      <c r="G1118" s="73"/>
      <c r="H1118" s="129"/>
      <c r="I1118" s="33"/>
      <c r="J1118" s="33"/>
      <c r="K1118" s="33"/>
      <c r="L1118" s="33"/>
      <c r="M1118" s="33"/>
    </row>
    <row r="1119" spans="1:13">
      <c r="A1119" s="124">
        <v>1048</v>
      </c>
      <c r="B1119" s="73"/>
      <c r="C1119" s="152"/>
      <c r="D1119" s="73"/>
      <c r="E1119" s="73"/>
      <c r="F1119" s="152" t="s">
        <v>787</v>
      </c>
      <c r="G1119" s="73" t="s">
        <v>192</v>
      </c>
      <c r="H1119" s="129"/>
      <c r="I1119" s="33">
        <v>0</v>
      </c>
      <c r="J1119" s="33">
        <v>0</v>
      </c>
      <c r="K1119" s="36">
        <v>0</v>
      </c>
      <c r="L1119" s="33">
        <v>0</v>
      </c>
      <c r="M1119" s="33">
        <v>0</v>
      </c>
    </row>
    <row r="1120" spans="1:13">
      <c r="A1120" s="124">
        <v>1049</v>
      </c>
      <c r="B1120" s="73"/>
      <c r="C1120" s="152"/>
      <c r="D1120" s="73"/>
      <c r="E1120" s="73"/>
      <c r="F1120" s="73"/>
      <c r="G1120" s="73"/>
      <c r="H1120" s="129" t="s">
        <v>548</v>
      </c>
      <c r="I1120" s="37">
        <v>0</v>
      </c>
      <c r="J1120" s="37">
        <v>0</v>
      </c>
      <c r="K1120" s="37">
        <v>0</v>
      </c>
      <c r="L1120" s="37">
        <v>0</v>
      </c>
      <c r="M1120" s="37">
        <v>0</v>
      </c>
    </row>
    <row r="1121" spans="1:13">
      <c r="A1121" s="124">
        <v>1050</v>
      </c>
      <c r="B1121" s="73"/>
      <c r="C1121" s="152"/>
      <c r="D1121" s="73"/>
      <c r="E1121" s="73"/>
      <c r="F1121" s="73"/>
      <c r="G1121" s="73"/>
      <c r="H1121" s="129"/>
      <c r="I1121" s="38"/>
      <c r="J1121" s="38"/>
      <c r="K1121" s="38"/>
      <c r="L1121" s="38"/>
      <c r="M1121" s="38"/>
    </row>
    <row r="1122" spans="1:13">
      <c r="A1122" s="124">
        <v>1051</v>
      </c>
      <c r="B1122" s="73"/>
      <c r="C1122" s="73" t="s">
        <v>555</v>
      </c>
      <c r="D1122" s="73" t="s">
        <v>556</v>
      </c>
      <c r="E1122" s="73"/>
      <c r="F1122" s="73"/>
      <c r="G1122" s="73"/>
      <c r="H1122" s="129"/>
      <c r="I1122" s="38"/>
      <c r="J1122" s="38"/>
      <c r="K1122" s="38"/>
      <c r="L1122" s="38"/>
      <c r="M1122" s="38"/>
    </row>
    <row r="1123" spans="1:13">
      <c r="A1123" s="124">
        <v>1052</v>
      </c>
      <c r="B1123" s="73"/>
      <c r="C1123" s="152"/>
      <c r="D1123" s="73"/>
      <c r="E1123" s="73"/>
      <c r="F1123" s="152" t="s">
        <v>787</v>
      </c>
      <c r="G1123" s="73" t="s">
        <v>193</v>
      </c>
      <c r="H1123" s="129"/>
      <c r="I1123" s="33">
        <v>0</v>
      </c>
      <c r="J1123" s="33">
        <v>0</v>
      </c>
      <c r="K1123" s="36">
        <v>0</v>
      </c>
      <c r="L1123" s="33">
        <v>0</v>
      </c>
      <c r="M1123" s="33">
        <v>0</v>
      </c>
    </row>
    <row r="1124" spans="1:13">
      <c r="A1124" s="124">
        <v>1053</v>
      </c>
      <c r="B1124" s="73"/>
      <c r="C1124" s="152"/>
      <c r="D1124" s="73"/>
      <c r="E1124" s="73"/>
      <c r="F1124" s="73"/>
      <c r="G1124" s="73"/>
      <c r="H1124" s="129" t="s">
        <v>548</v>
      </c>
      <c r="I1124" s="37">
        <v>0</v>
      </c>
      <c r="J1124" s="37">
        <v>0</v>
      </c>
      <c r="K1124" s="37">
        <v>0</v>
      </c>
      <c r="L1124" s="37">
        <v>0</v>
      </c>
      <c r="M1124" s="37">
        <v>0</v>
      </c>
    </row>
    <row r="1125" spans="1:13">
      <c r="A1125" s="124">
        <v>1054</v>
      </c>
      <c r="B1125" s="73"/>
      <c r="C1125" s="152"/>
      <c r="D1125" s="73"/>
      <c r="E1125" s="73"/>
      <c r="F1125" s="73"/>
      <c r="G1125" s="73"/>
      <c r="H1125" s="129"/>
      <c r="I1125" s="38"/>
      <c r="J1125" s="38"/>
      <c r="K1125" s="38"/>
      <c r="L1125" s="38"/>
      <c r="M1125" s="38"/>
    </row>
    <row r="1126" spans="1:13">
      <c r="A1126" s="124">
        <v>1055</v>
      </c>
      <c r="B1126" s="73"/>
      <c r="C1126" s="152"/>
      <c r="D1126" s="73"/>
      <c r="E1126" s="73"/>
      <c r="F1126" s="73"/>
      <c r="G1126" s="73"/>
      <c r="H1126" s="129"/>
      <c r="I1126" s="33"/>
      <c r="J1126" s="33"/>
      <c r="K1126" s="33"/>
      <c r="L1126" s="33"/>
      <c r="M1126" s="33"/>
    </row>
    <row r="1127" spans="1:13">
      <c r="A1127" s="124">
        <v>1056</v>
      </c>
      <c r="B1127" s="73"/>
      <c r="C1127" s="152" t="s">
        <v>557</v>
      </c>
      <c r="D1127" s="73" t="s">
        <v>558</v>
      </c>
      <c r="E1127" s="73"/>
      <c r="F1127" s="73"/>
      <c r="G1127" s="73"/>
      <c r="H1127" s="129"/>
      <c r="I1127" s="33"/>
      <c r="J1127" s="33"/>
      <c r="K1127" s="33"/>
      <c r="L1127" s="33"/>
      <c r="M1127" s="33"/>
    </row>
    <row r="1128" spans="1:13">
      <c r="A1128" s="124">
        <v>1057</v>
      </c>
      <c r="B1128" s="73"/>
      <c r="C1128" s="152"/>
      <c r="D1128" s="73"/>
      <c r="E1128" s="73"/>
      <c r="F1128" s="152" t="s">
        <v>787</v>
      </c>
      <c r="G1128" s="73" t="s">
        <v>193</v>
      </c>
      <c r="H1128" s="129"/>
      <c r="I1128" s="33">
        <v>274362.23999999999</v>
      </c>
      <c r="J1128" s="33">
        <v>232133.71661475781</v>
      </c>
      <c r="K1128" s="36">
        <v>42228.523385242173</v>
      </c>
      <c r="L1128" s="33">
        <v>0</v>
      </c>
      <c r="M1128" s="33">
        <v>42228.523385242173</v>
      </c>
    </row>
    <row r="1129" spans="1:13">
      <c r="A1129" s="124">
        <v>1058</v>
      </c>
      <c r="B1129" s="73"/>
      <c r="C1129" s="152"/>
      <c r="D1129" s="73"/>
      <c r="E1129" s="126"/>
      <c r="F1129" s="152" t="s">
        <v>787</v>
      </c>
      <c r="G1129" s="73" t="s">
        <v>193</v>
      </c>
      <c r="H1129" s="129"/>
      <c r="I1129" s="33">
        <v>0</v>
      </c>
      <c r="J1129" s="33">
        <v>0</v>
      </c>
      <c r="K1129" s="36">
        <v>0</v>
      </c>
      <c r="L1129" s="33">
        <v>0</v>
      </c>
      <c r="M1129" s="33">
        <v>0</v>
      </c>
    </row>
    <row r="1130" spans="1:13">
      <c r="A1130" s="124">
        <v>1059</v>
      </c>
      <c r="B1130" s="73"/>
      <c r="C1130" s="152"/>
      <c r="D1130" s="73"/>
      <c r="E1130" s="73"/>
      <c r="F1130" s="152" t="s">
        <v>787</v>
      </c>
      <c r="G1130" s="73" t="s">
        <v>193</v>
      </c>
      <c r="H1130" s="129"/>
      <c r="I1130" s="33">
        <v>0</v>
      </c>
      <c r="J1130" s="33">
        <v>0</v>
      </c>
      <c r="K1130" s="36">
        <v>0</v>
      </c>
      <c r="L1130" s="33">
        <v>0</v>
      </c>
      <c r="M1130" s="33">
        <v>0</v>
      </c>
    </row>
    <row r="1131" spans="1:13">
      <c r="A1131" s="124">
        <v>1060</v>
      </c>
      <c r="B1131" s="73"/>
      <c r="C1131" s="152"/>
      <c r="D1131" s="73"/>
      <c r="E1131" s="73"/>
      <c r="F1131" s="73"/>
      <c r="G1131" s="73"/>
      <c r="H1131" s="129" t="s">
        <v>548</v>
      </c>
      <c r="I1131" s="37">
        <v>274362.23999999999</v>
      </c>
      <c r="J1131" s="37">
        <v>232133.71661475781</v>
      </c>
      <c r="K1131" s="37">
        <v>42228.523385242173</v>
      </c>
      <c r="L1131" s="37">
        <v>0</v>
      </c>
      <c r="M1131" s="37">
        <v>42228.523385242173</v>
      </c>
    </row>
    <row r="1132" spans="1:13">
      <c r="A1132" s="124">
        <v>1061</v>
      </c>
      <c r="B1132" s="73"/>
      <c r="C1132" s="152"/>
      <c r="D1132" s="73"/>
      <c r="E1132" s="73"/>
      <c r="F1132" s="73"/>
      <c r="G1132" s="73"/>
      <c r="H1132" s="129"/>
      <c r="I1132" s="33"/>
      <c r="J1132" s="33"/>
      <c r="K1132" s="33"/>
      <c r="L1132" s="33"/>
      <c r="M1132" s="33"/>
    </row>
    <row r="1133" spans="1:13">
      <c r="A1133" s="124">
        <v>1062</v>
      </c>
      <c r="B1133" s="73"/>
      <c r="C1133" s="153" t="s">
        <v>559</v>
      </c>
      <c r="D1133" s="73"/>
      <c r="E1133" s="73"/>
      <c r="F1133" s="73"/>
      <c r="G1133" s="73"/>
      <c r="H1133" s="154" t="s">
        <v>548</v>
      </c>
      <c r="I1133" s="51">
        <v>40943115.770000003</v>
      </c>
      <c r="J1133" s="51">
        <v>35029310.822561003</v>
      </c>
      <c r="K1133" s="51">
        <v>5913804.9474390056</v>
      </c>
      <c r="L1133" s="51">
        <v>1322549.9616217676</v>
      </c>
      <c r="M1133" s="51">
        <v>7236354.9090607734</v>
      </c>
    </row>
    <row r="1134" spans="1:13">
      <c r="A1134" s="124">
        <v>1063</v>
      </c>
      <c r="B1134" s="73"/>
      <c r="C1134" s="152"/>
      <c r="D1134" s="73"/>
      <c r="E1134" s="73"/>
      <c r="F1134" s="73"/>
      <c r="G1134" s="73"/>
      <c r="H1134" s="129"/>
      <c r="I1134" s="33"/>
      <c r="J1134" s="33"/>
      <c r="K1134" s="33"/>
      <c r="L1134" s="33"/>
      <c r="M1134" s="33"/>
    </row>
    <row r="1135" spans="1:13">
      <c r="A1135" s="124">
        <v>1064</v>
      </c>
      <c r="B1135" s="73"/>
      <c r="C1135" s="152"/>
      <c r="D1135" s="73"/>
      <c r="E1135" s="73"/>
      <c r="F1135" s="73"/>
      <c r="G1135" s="73"/>
      <c r="H1135" s="129"/>
      <c r="I1135" s="33"/>
      <c r="J1135" s="33"/>
      <c r="K1135" s="33"/>
      <c r="L1135" s="33"/>
      <c r="M1135" s="33"/>
    </row>
    <row r="1136" spans="1:13">
      <c r="A1136" s="124">
        <v>1065</v>
      </c>
      <c r="B1136" s="73"/>
      <c r="C1136" s="152">
        <v>405</v>
      </c>
      <c r="D1136" s="73" t="s">
        <v>558</v>
      </c>
      <c r="E1136" s="73"/>
      <c r="F1136" s="73"/>
      <c r="G1136" s="73"/>
      <c r="H1136" s="129"/>
      <c r="I1136" s="33"/>
      <c r="J1136" s="33"/>
      <c r="K1136" s="33"/>
      <c r="L1136" s="33"/>
      <c r="M1136" s="33"/>
    </row>
    <row r="1137" spans="1:13">
      <c r="A1137" s="124">
        <v>1066</v>
      </c>
      <c r="B1137" s="73"/>
      <c r="C1137" s="152"/>
      <c r="D1137" s="73"/>
      <c r="E1137" s="73"/>
      <c r="F1137" s="152" t="s">
        <v>709</v>
      </c>
      <c r="G1137" s="73" t="s">
        <v>359</v>
      </c>
      <c r="H1137" s="129"/>
      <c r="I1137" s="33">
        <v>0</v>
      </c>
      <c r="J1137" s="33">
        <v>0</v>
      </c>
      <c r="K1137" s="36">
        <v>0</v>
      </c>
      <c r="L1137" s="33">
        <v>0</v>
      </c>
      <c r="M1137" s="33">
        <v>0</v>
      </c>
    </row>
    <row r="1138" spans="1:13">
      <c r="A1138" s="124">
        <v>1067</v>
      </c>
      <c r="B1138" s="73"/>
      <c r="C1138" s="152"/>
      <c r="D1138" s="73"/>
      <c r="E1138" s="73"/>
      <c r="F1138" s="73"/>
      <c r="G1138" s="73"/>
      <c r="H1138" s="129"/>
      <c r="I1138" s="33"/>
      <c r="J1138" s="33"/>
      <c r="K1138" s="33"/>
      <c r="L1138" s="33"/>
      <c r="M1138" s="33"/>
    </row>
    <row r="1139" spans="1:13">
      <c r="A1139" s="124">
        <v>1068</v>
      </c>
      <c r="B1139" s="73"/>
      <c r="C1139" s="152"/>
      <c r="D1139" s="73"/>
      <c r="E1139" s="73"/>
      <c r="F1139" s="73"/>
      <c r="G1139" s="73"/>
      <c r="H1139" s="129" t="s">
        <v>548</v>
      </c>
      <c r="I1139" s="37">
        <v>0</v>
      </c>
      <c r="J1139" s="37">
        <v>0</v>
      </c>
      <c r="K1139" s="37">
        <v>0</v>
      </c>
      <c r="L1139" s="37">
        <v>0</v>
      </c>
      <c r="M1139" s="37">
        <v>0</v>
      </c>
    </row>
    <row r="1140" spans="1:13">
      <c r="A1140" s="124">
        <v>1069</v>
      </c>
      <c r="B1140" s="73"/>
      <c r="C1140" s="152"/>
      <c r="D1140" s="73"/>
      <c r="E1140" s="73"/>
      <c r="F1140" s="73"/>
      <c r="G1140" s="73"/>
      <c r="H1140" s="129"/>
      <c r="I1140" s="33"/>
      <c r="J1140" s="33"/>
      <c r="K1140" s="33"/>
      <c r="L1140" s="33"/>
      <c r="M1140" s="33"/>
    </row>
    <row r="1141" spans="1:13">
      <c r="A1141" s="124">
        <v>1070</v>
      </c>
      <c r="B1141" s="73"/>
      <c r="C1141" s="152">
        <v>406</v>
      </c>
      <c r="D1141" s="73" t="s">
        <v>560</v>
      </c>
      <c r="E1141" s="73"/>
      <c r="F1141" s="73"/>
      <c r="G1141" s="73"/>
      <c r="H1141" s="129"/>
      <c r="I1141" s="33"/>
      <c r="J1141" s="33"/>
      <c r="K1141" s="33"/>
      <c r="L1141" s="33"/>
      <c r="M1141" s="33"/>
    </row>
    <row r="1142" spans="1:13">
      <c r="A1142" s="124">
        <v>1071</v>
      </c>
      <c r="B1142" s="73"/>
      <c r="C1142" s="152"/>
      <c r="D1142" s="73"/>
      <c r="E1142" s="73"/>
      <c r="F1142" s="152" t="s">
        <v>787</v>
      </c>
      <c r="G1142" s="73" t="s">
        <v>359</v>
      </c>
      <c r="H1142" s="129"/>
      <c r="I1142" s="33">
        <v>0</v>
      </c>
      <c r="J1142" s="33">
        <v>0</v>
      </c>
      <c r="K1142" s="36">
        <v>0</v>
      </c>
      <c r="L1142" s="33">
        <v>0</v>
      </c>
      <c r="M1142" s="33">
        <v>0</v>
      </c>
    </row>
    <row r="1143" spans="1:13">
      <c r="A1143" s="124">
        <v>1072</v>
      </c>
      <c r="B1143" s="73"/>
      <c r="C1143" s="152"/>
      <c r="D1143" s="73"/>
      <c r="E1143" s="73"/>
      <c r="F1143" s="152" t="s">
        <v>787</v>
      </c>
      <c r="G1143" s="73" t="s">
        <v>193</v>
      </c>
      <c r="H1143" s="129"/>
      <c r="I1143" s="33">
        <v>0</v>
      </c>
      <c r="J1143" s="33">
        <v>0</v>
      </c>
      <c r="K1143" s="36">
        <v>0</v>
      </c>
      <c r="L1143" s="33">
        <v>0</v>
      </c>
      <c r="M1143" s="33">
        <v>0</v>
      </c>
    </row>
    <row r="1144" spans="1:13">
      <c r="A1144" s="124">
        <v>1073</v>
      </c>
      <c r="B1144" s="73"/>
      <c r="C1144" s="152"/>
      <c r="D1144" s="73"/>
      <c r="E1144" s="73"/>
      <c r="F1144" s="152" t="s">
        <v>787</v>
      </c>
      <c r="G1144" s="73" t="s">
        <v>193</v>
      </c>
      <c r="H1144" s="129"/>
      <c r="I1144" s="33">
        <v>0</v>
      </c>
      <c r="J1144" s="33">
        <v>0</v>
      </c>
      <c r="K1144" s="36">
        <v>0</v>
      </c>
      <c r="L1144" s="33">
        <v>0</v>
      </c>
      <c r="M1144" s="33">
        <v>0</v>
      </c>
    </row>
    <row r="1145" spans="1:13">
      <c r="A1145" s="124">
        <v>1074</v>
      </c>
      <c r="B1145" s="73"/>
      <c r="C1145" s="152"/>
      <c r="D1145" s="73"/>
      <c r="E1145" s="73"/>
      <c r="F1145" s="152" t="s">
        <v>787</v>
      </c>
      <c r="G1145" s="73" t="s">
        <v>193</v>
      </c>
      <c r="H1145" s="129"/>
      <c r="I1145" s="33">
        <v>4834295.66</v>
      </c>
      <c r="J1145" s="33">
        <v>4090224.0001043645</v>
      </c>
      <c r="K1145" s="36">
        <v>744071.65989563568</v>
      </c>
      <c r="L1145" s="33">
        <v>-12847.444667340722</v>
      </c>
      <c r="M1145" s="33">
        <v>731224.21522829495</v>
      </c>
    </row>
    <row r="1146" spans="1:13">
      <c r="A1146" s="124">
        <v>1075</v>
      </c>
      <c r="B1146" s="73"/>
      <c r="C1146" s="152"/>
      <c r="D1146" s="73"/>
      <c r="E1146" s="73"/>
      <c r="F1146" s="152" t="s">
        <v>787</v>
      </c>
      <c r="G1146" s="73" t="s">
        <v>186</v>
      </c>
      <c r="H1146" s="129"/>
      <c r="I1146" s="33">
        <v>0</v>
      </c>
      <c r="J1146" s="33">
        <v>0</v>
      </c>
      <c r="K1146" s="36">
        <v>0</v>
      </c>
      <c r="L1146" s="33">
        <v>0</v>
      </c>
      <c r="M1146" s="33">
        <v>0</v>
      </c>
    </row>
    <row r="1147" spans="1:13">
      <c r="A1147" s="124">
        <v>1076</v>
      </c>
      <c r="B1147" s="73"/>
      <c r="C1147" s="152"/>
      <c r="D1147" s="73"/>
      <c r="E1147" s="73"/>
      <c r="F1147" s="73"/>
      <c r="G1147" s="73"/>
      <c r="H1147" s="129" t="s">
        <v>548</v>
      </c>
      <c r="I1147" s="37">
        <v>4834295.66</v>
      </c>
      <c r="J1147" s="37">
        <v>4090224.0001043645</v>
      </c>
      <c r="K1147" s="37">
        <v>744071.65989563568</v>
      </c>
      <c r="L1147" s="37">
        <v>-12847.444667340722</v>
      </c>
      <c r="M1147" s="37">
        <v>731224.21522829495</v>
      </c>
    </row>
    <row r="1148" spans="1:13">
      <c r="A1148" s="124">
        <v>1077</v>
      </c>
      <c r="B1148" s="73"/>
      <c r="C1148" s="152">
        <v>407</v>
      </c>
      <c r="D1148" s="73" t="s">
        <v>561</v>
      </c>
      <c r="E1148" s="73"/>
      <c r="F1148" s="73"/>
      <c r="G1148" s="73"/>
      <c r="H1148" s="129"/>
      <c r="I1148" s="33"/>
      <c r="J1148" s="33"/>
      <c r="K1148" s="33"/>
      <c r="L1148" s="33"/>
      <c r="M1148" s="33"/>
    </row>
    <row r="1149" spans="1:13">
      <c r="A1149" s="124">
        <v>1078</v>
      </c>
      <c r="B1149" s="73"/>
      <c r="C1149" s="152"/>
      <c r="D1149" s="73"/>
      <c r="E1149" s="73"/>
      <c r="F1149" s="152" t="s">
        <v>2425</v>
      </c>
      <c r="G1149" s="73" t="s">
        <v>359</v>
      </c>
      <c r="H1149" s="129"/>
      <c r="I1149" s="33">
        <v>1029245.68</v>
      </c>
      <c r="J1149" s="33">
        <v>474059.68000000005</v>
      </c>
      <c r="K1149" s="36">
        <v>555186</v>
      </c>
      <c r="L1149" s="33">
        <v>-555185.99999999721</v>
      </c>
      <c r="M1149" s="33">
        <v>2.7939677238464355E-9</v>
      </c>
    </row>
    <row r="1150" spans="1:13">
      <c r="A1150" s="124">
        <v>1079</v>
      </c>
      <c r="B1150" s="73"/>
      <c r="C1150" s="152"/>
      <c r="D1150" s="73"/>
      <c r="E1150" s="73"/>
      <c r="F1150" s="152" t="s">
        <v>709</v>
      </c>
      <c r="G1150" s="73" t="s">
        <v>186</v>
      </c>
      <c r="H1150" s="129"/>
      <c r="I1150" s="33">
        <v>0</v>
      </c>
      <c r="J1150" s="33">
        <v>0</v>
      </c>
      <c r="K1150" s="36">
        <v>0</v>
      </c>
      <c r="L1150" s="33">
        <v>0</v>
      </c>
      <c r="M1150" s="33">
        <v>0</v>
      </c>
    </row>
    <row r="1151" spans="1:13">
      <c r="A1151" s="124">
        <v>1080</v>
      </c>
      <c r="B1151" s="73"/>
      <c r="C1151" s="152"/>
      <c r="D1151" s="73"/>
      <c r="E1151" s="73"/>
      <c r="F1151" s="152" t="s">
        <v>787</v>
      </c>
      <c r="G1151" s="73" t="s">
        <v>188</v>
      </c>
      <c r="H1151" s="129"/>
      <c r="I1151" s="33">
        <v>0</v>
      </c>
      <c r="J1151" s="33">
        <v>0</v>
      </c>
      <c r="K1151" s="36">
        <v>0</v>
      </c>
      <c r="L1151" s="33">
        <v>0</v>
      </c>
      <c r="M1151" s="33">
        <v>0</v>
      </c>
    </row>
    <row r="1152" spans="1:13">
      <c r="A1152" s="124">
        <v>1081</v>
      </c>
      <c r="B1152" s="73"/>
      <c r="C1152" s="152"/>
      <c r="D1152" s="73"/>
      <c r="E1152" s="73"/>
      <c r="F1152" s="152" t="s">
        <v>787</v>
      </c>
      <c r="G1152" s="73" t="s">
        <v>192</v>
      </c>
      <c r="H1152" s="129"/>
      <c r="I1152" s="33">
        <v>0</v>
      </c>
      <c r="J1152" s="33">
        <v>0</v>
      </c>
      <c r="K1152" s="36">
        <v>0</v>
      </c>
      <c r="L1152" s="33">
        <v>0</v>
      </c>
      <c r="M1152" s="33">
        <v>0</v>
      </c>
    </row>
    <row r="1153" spans="1:13">
      <c r="A1153" s="124">
        <v>1082</v>
      </c>
      <c r="B1153" s="73"/>
      <c r="C1153" s="152"/>
      <c r="D1153" s="73"/>
      <c r="E1153" s="73"/>
      <c r="F1153" s="152" t="s">
        <v>787</v>
      </c>
      <c r="G1153" s="73" t="s">
        <v>193</v>
      </c>
      <c r="H1153" s="129"/>
      <c r="I1153" s="33">
        <v>0</v>
      </c>
      <c r="J1153" s="33">
        <v>0</v>
      </c>
      <c r="K1153" s="36">
        <v>0</v>
      </c>
      <c r="L1153" s="33">
        <v>0</v>
      </c>
      <c r="M1153" s="33">
        <v>0</v>
      </c>
    </row>
    <row r="1154" spans="1:13">
      <c r="A1154" s="124">
        <v>1083</v>
      </c>
      <c r="B1154" s="73"/>
      <c r="C1154" s="152"/>
      <c r="D1154" s="73"/>
      <c r="E1154" s="73"/>
      <c r="F1154" s="152" t="s">
        <v>787</v>
      </c>
      <c r="G1154" s="73" t="s">
        <v>189</v>
      </c>
      <c r="H1154" s="129"/>
      <c r="I1154" s="33">
        <v>0</v>
      </c>
      <c r="J1154" s="33">
        <v>0</v>
      </c>
      <c r="K1154" s="36">
        <v>0</v>
      </c>
      <c r="L1154" s="33">
        <v>0</v>
      </c>
      <c r="M1154" s="33">
        <v>0</v>
      </c>
    </row>
    <row r="1155" spans="1:13">
      <c r="A1155" s="124">
        <v>1084</v>
      </c>
      <c r="B1155" s="73"/>
      <c r="C1155" s="152"/>
      <c r="D1155" s="73"/>
      <c r="E1155" s="73"/>
      <c r="F1155" s="73"/>
      <c r="G1155" s="73"/>
      <c r="H1155" s="129" t="s">
        <v>548</v>
      </c>
      <c r="I1155" s="37">
        <v>1029245.68</v>
      </c>
      <c r="J1155" s="37">
        <v>474059.68000000005</v>
      </c>
      <c r="K1155" s="37">
        <v>555186</v>
      </c>
      <c r="L1155" s="37">
        <v>-555185.99999999721</v>
      </c>
      <c r="M1155" s="37">
        <v>2.7939677238464355E-9</v>
      </c>
    </row>
    <row r="1156" spans="1:13">
      <c r="A1156" s="124">
        <v>1085</v>
      </c>
      <c r="B1156" s="73"/>
      <c r="C1156" s="152"/>
      <c r="D1156" s="73"/>
      <c r="E1156" s="73"/>
      <c r="F1156" s="73"/>
      <c r="G1156" s="73"/>
      <c r="H1156" s="129"/>
      <c r="I1156" s="33"/>
      <c r="J1156" s="33"/>
      <c r="K1156" s="33"/>
      <c r="L1156" s="33"/>
      <c r="M1156" s="33"/>
    </row>
    <row r="1157" spans="1:13" ht="13.5" thickBot="1">
      <c r="A1157" s="124">
        <v>1086</v>
      </c>
      <c r="B1157" s="73"/>
      <c r="C1157" s="153" t="s">
        <v>562</v>
      </c>
      <c r="D1157" s="73"/>
      <c r="E1157" s="73"/>
      <c r="F1157" s="73"/>
      <c r="G1157" s="73"/>
      <c r="H1157" s="154" t="s">
        <v>548</v>
      </c>
      <c r="I1157" s="40">
        <v>46806657.109999999</v>
      </c>
      <c r="J1157" s="40">
        <v>39593594.502665371</v>
      </c>
      <c r="K1157" s="40">
        <v>7213062.6073346417</v>
      </c>
      <c r="L1157" s="40">
        <v>754516.51695442968</v>
      </c>
      <c r="M1157" s="40">
        <v>7967579.1242890712</v>
      </c>
    </row>
    <row r="1158" spans="1:13" ht="13.5" thickTop="1">
      <c r="A1158" s="124">
        <v>1087</v>
      </c>
      <c r="B1158" s="73"/>
      <c r="C1158" s="152"/>
      <c r="D1158" s="73"/>
      <c r="E1158" s="73"/>
      <c r="F1158" s="73"/>
      <c r="G1158" s="73"/>
      <c r="H1158" s="129"/>
      <c r="I1158" s="33"/>
      <c r="J1158" s="33"/>
      <c r="K1158" s="33"/>
      <c r="L1158" s="33"/>
      <c r="M1158" s="33"/>
    </row>
    <row r="1159" spans="1:13">
      <c r="A1159" s="124">
        <v>1088</v>
      </c>
      <c r="B1159" s="73"/>
      <c r="C1159" s="152"/>
      <c r="D1159" s="73"/>
      <c r="E1159" s="73"/>
      <c r="F1159" s="73"/>
      <c r="G1159" s="73"/>
      <c r="H1159" s="129"/>
      <c r="I1159" s="33"/>
      <c r="J1159" s="33"/>
      <c r="K1159" s="33"/>
      <c r="L1159" s="33"/>
      <c r="M1159" s="33"/>
    </row>
    <row r="1160" spans="1:13">
      <c r="A1160" s="124">
        <v>1089</v>
      </c>
      <c r="B1160" s="73"/>
      <c r="C1160" s="152"/>
      <c r="D1160" s="73"/>
      <c r="E1160" s="73"/>
      <c r="F1160" s="73"/>
      <c r="G1160" s="73"/>
      <c r="H1160" s="129"/>
      <c r="I1160" s="33"/>
      <c r="J1160" s="33"/>
      <c r="K1160" s="33"/>
      <c r="L1160" s="33"/>
      <c r="M1160" s="33"/>
    </row>
    <row r="1161" spans="1:13">
      <c r="A1161" s="124">
        <v>1090</v>
      </c>
      <c r="B1161" s="73"/>
      <c r="C1161" s="152" t="s">
        <v>563</v>
      </c>
      <c r="D1161" s="73"/>
      <c r="E1161" s="73"/>
      <c r="F1161" s="73"/>
      <c r="G1161" s="73"/>
      <c r="H1161" s="129"/>
      <c r="I1161" s="33"/>
      <c r="J1161" s="33"/>
      <c r="K1161" s="33"/>
      <c r="L1161" s="33"/>
      <c r="M1161" s="33"/>
    </row>
    <row r="1162" spans="1:13">
      <c r="A1162" s="124">
        <v>1091</v>
      </c>
      <c r="B1162" s="73"/>
      <c r="C1162" s="152"/>
      <c r="D1162" s="73"/>
      <c r="E1162" s="152" t="s">
        <v>359</v>
      </c>
      <c r="F1162" s="73"/>
      <c r="G1162" s="73"/>
      <c r="H1162" s="129"/>
      <c r="I1162" s="33">
        <v>2726175.2608092395</v>
      </c>
      <c r="J1162" s="33">
        <v>1968867.3208092395</v>
      </c>
      <c r="K1162" s="36">
        <v>757307.94000000006</v>
      </c>
      <c r="L1162" s="33">
        <v>-553493.63759703946</v>
      </c>
      <c r="M1162" s="33">
        <v>203814.30240296057</v>
      </c>
    </row>
    <row r="1163" spans="1:13">
      <c r="A1163" s="124">
        <v>1092</v>
      </c>
      <c r="B1163" s="73"/>
      <c r="C1163" s="152"/>
      <c r="D1163" s="73"/>
      <c r="E1163" s="73" t="s">
        <v>192</v>
      </c>
      <c r="F1163" s="73"/>
      <c r="G1163" s="73"/>
      <c r="H1163" s="129"/>
      <c r="I1163" s="33">
        <v>48952.66</v>
      </c>
      <c r="J1163" s="33">
        <v>40646.094266859276</v>
      </c>
      <c r="K1163" s="36">
        <v>8306.5657331407274</v>
      </c>
      <c r="L1163" s="33">
        <v>0</v>
      </c>
      <c r="M1163" s="33">
        <v>8306.5657331407274</v>
      </c>
    </row>
    <row r="1164" spans="1:13">
      <c r="A1164" s="124">
        <v>1093</v>
      </c>
      <c r="B1164" s="73"/>
      <c r="C1164" s="152"/>
      <c r="D1164" s="73"/>
      <c r="E1164" s="73" t="s">
        <v>189</v>
      </c>
      <c r="F1164" s="73"/>
      <c r="G1164" s="73"/>
      <c r="H1164" s="129"/>
      <c r="I1164" s="33">
        <v>0</v>
      </c>
      <c r="J1164" s="33">
        <v>0</v>
      </c>
      <c r="K1164" s="36">
        <v>0</v>
      </c>
      <c r="L1164" s="33">
        <v>0</v>
      </c>
      <c r="M1164" s="33">
        <v>0</v>
      </c>
    </row>
    <row r="1165" spans="1:13">
      <c r="A1165" s="124">
        <v>1094</v>
      </c>
      <c r="B1165" s="73"/>
      <c r="C1165" s="152"/>
      <c r="D1165" s="73"/>
      <c r="E1165" s="73" t="s">
        <v>252</v>
      </c>
      <c r="F1165" s="73"/>
      <c r="G1165" s="73"/>
      <c r="H1165" s="129"/>
      <c r="I1165" s="33">
        <v>0</v>
      </c>
      <c r="J1165" s="33">
        <v>0</v>
      </c>
      <c r="K1165" s="36">
        <v>0</v>
      </c>
      <c r="L1165" s="33">
        <v>0</v>
      </c>
      <c r="M1165" s="33">
        <v>0</v>
      </c>
    </row>
    <row r="1166" spans="1:13">
      <c r="A1166" s="124">
        <v>1095</v>
      </c>
      <c r="B1166" s="73"/>
      <c r="C1166" s="152"/>
      <c r="D1166" s="73"/>
      <c r="E1166" s="73" t="s">
        <v>434</v>
      </c>
      <c r="F1166" s="73"/>
      <c r="G1166" s="73"/>
      <c r="H1166" s="129"/>
      <c r="I1166" s="33">
        <v>0</v>
      </c>
      <c r="J1166" s="33">
        <v>0</v>
      </c>
      <c r="K1166" s="36">
        <v>0</v>
      </c>
      <c r="L1166" s="33">
        <v>0</v>
      </c>
      <c r="M1166" s="33">
        <v>0</v>
      </c>
    </row>
    <row r="1167" spans="1:13">
      <c r="A1167" s="124">
        <v>1096</v>
      </c>
      <c r="B1167" s="73"/>
      <c r="C1167" s="152"/>
      <c r="D1167" s="73"/>
      <c r="E1167" s="73" t="s">
        <v>186</v>
      </c>
      <c r="F1167" s="73"/>
      <c r="G1167" s="73"/>
      <c r="H1167" s="129"/>
      <c r="I1167" s="33">
        <v>14786129.110000001</v>
      </c>
      <c r="J1167" s="33">
        <v>12681132.989529749</v>
      </c>
      <c r="K1167" s="36">
        <v>2104996.1204702519</v>
      </c>
      <c r="L1167" s="33">
        <v>100400.02965186071</v>
      </c>
      <c r="M1167" s="33">
        <v>2205396.1501221126</v>
      </c>
    </row>
    <row r="1168" spans="1:13">
      <c r="A1168" s="124">
        <v>1097</v>
      </c>
      <c r="B1168" s="73"/>
      <c r="C1168" s="152"/>
      <c r="D1168" s="73"/>
      <c r="E1168" s="73" t="s">
        <v>436</v>
      </c>
      <c r="F1168" s="73"/>
      <c r="G1168" s="73"/>
      <c r="H1168" s="129"/>
      <c r="I1168" s="33">
        <v>0</v>
      </c>
      <c r="J1168" s="33">
        <v>0</v>
      </c>
      <c r="K1168" s="36">
        <v>0</v>
      </c>
      <c r="L1168" s="33">
        <v>0</v>
      </c>
      <c r="M1168" s="33">
        <v>0</v>
      </c>
    </row>
    <row r="1169" spans="1:13">
      <c r="A1169" s="124">
        <v>1098</v>
      </c>
      <c r="B1169" s="73"/>
      <c r="C1169" s="152"/>
      <c r="D1169" s="73"/>
      <c r="E1169" s="73" t="s">
        <v>439</v>
      </c>
      <c r="F1169" s="73"/>
      <c r="G1169" s="73"/>
      <c r="H1169" s="129"/>
      <c r="I1169" s="33">
        <v>0</v>
      </c>
      <c r="J1169" s="33">
        <v>0</v>
      </c>
      <c r="K1169" s="36">
        <v>0</v>
      </c>
      <c r="L1169" s="33">
        <v>0</v>
      </c>
      <c r="M1169" s="33">
        <v>0</v>
      </c>
    </row>
    <row r="1170" spans="1:13">
      <c r="A1170" s="124">
        <v>1099</v>
      </c>
      <c r="B1170" s="73"/>
      <c r="C1170" s="152"/>
      <c r="D1170" s="73"/>
      <c r="E1170" s="73" t="s">
        <v>188</v>
      </c>
      <c r="F1170" s="73"/>
      <c r="G1170" s="73"/>
      <c r="H1170" s="129"/>
      <c r="I1170" s="33">
        <v>0</v>
      </c>
      <c r="J1170" s="33">
        <v>0</v>
      </c>
      <c r="K1170" s="36">
        <v>0</v>
      </c>
      <c r="L1170" s="33">
        <v>0</v>
      </c>
      <c r="M1170" s="33">
        <v>0</v>
      </c>
    </row>
    <row r="1171" spans="1:13">
      <c r="A1171" s="124">
        <v>1100</v>
      </c>
      <c r="B1171" s="73"/>
      <c r="C1171" s="152"/>
      <c r="D1171" s="73"/>
      <c r="E1171" s="73" t="s">
        <v>251</v>
      </c>
      <c r="F1171" s="73"/>
      <c r="G1171" s="73"/>
      <c r="H1171" s="129"/>
      <c r="I1171" s="33">
        <v>2009373.53</v>
      </c>
      <c r="J1171" s="33">
        <v>1858960.4535430213</v>
      </c>
      <c r="K1171" s="36">
        <v>150413.07645697857</v>
      </c>
      <c r="L1171" s="33">
        <v>193.02224892060622</v>
      </c>
      <c r="M1171" s="33">
        <v>150606.09870589917</v>
      </c>
    </row>
    <row r="1172" spans="1:13">
      <c r="A1172" s="124">
        <v>1101</v>
      </c>
      <c r="B1172" s="73"/>
      <c r="C1172" s="152"/>
      <c r="D1172" s="73"/>
      <c r="E1172" s="73" t="s">
        <v>193</v>
      </c>
      <c r="F1172" s="73"/>
      <c r="G1172" s="73"/>
      <c r="H1172" s="129"/>
      <c r="I1172" s="33">
        <v>27236026.54919076</v>
      </c>
      <c r="J1172" s="33">
        <v>23043987.64451649</v>
      </c>
      <c r="K1172" s="36">
        <v>4192038.9046742697</v>
      </c>
      <c r="L1172" s="33">
        <v>1207417.1026506885</v>
      </c>
      <c r="M1172" s="33">
        <v>5399456.0073249582</v>
      </c>
    </row>
    <row r="1173" spans="1:13" ht="13.5" thickBot="1">
      <c r="A1173" s="124">
        <v>1102</v>
      </c>
      <c r="B1173" s="73"/>
      <c r="C1173" s="152" t="s">
        <v>564</v>
      </c>
      <c r="D1173" s="73"/>
      <c r="E1173" s="73"/>
      <c r="F1173" s="73"/>
      <c r="G1173" s="73"/>
      <c r="H1173" s="129" t="s">
        <v>223</v>
      </c>
      <c r="I1173" s="45">
        <v>46806657.109999999</v>
      </c>
      <c r="J1173" s="45">
        <v>39593594.502665356</v>
      </c>
      <c r="K1173" s="45">
        <v>7213062.6073346408</v>
      </c>
      <c r="L1173" s="45">
        <v>754516.51695443038</v>
      </c>
      <c r="M1173" s="45">
        <v>7967579.1242890712</v>
      </c>
    </row>
    <row r="1174" spans="1:13" ht="13.5" thickTop="1">
      <c r="A1174" s="124">
        <v>1103</v>
      </c>
      <c r="B1174" s="73"/>
      <c r="C1174" s="152">
        <v>408</v>
      </c>
      <c r="D1174" s="73" t="s">
        <v>314</v>
      </c>
      <c r="E1174" s="73"/>
      <c r="F1174" s="73"/>
      <c r="G1174" s="73"/>
      <c r="H1174" s="129"/>
      <c r="I1174" s="33"/>
      <c r="J1174" s="33"/>
      <c r="K1174" s="33"/>
      <c r="L1174" s="33"/>
      <c r="M1174" s="33"/>
    </row>
    <row r="1175" spans="1:13">
      <c r="A1175" s="124">
        <v>1104</v>
      </c>
      <c r="B1175" s="73"/>
      <c r="C1175" s="152"/>
      <c r="D1175" s="73"/>
      <c r="E1175" s="73"/>
      <c r="F1175" s="152" t="s">
        <v>2429</v>
      </c>
      <c r="G1175" s="73" t="s">
        <v>359</v>
      </c>
      <c r="H1175" s="129"/>
      <c r="I1175" s="33">
        <v>33326159.729999997</v>
      </c>
      <c r="J1175" s="33">
        <v>31299936.099999998</v>
      </c>
      <c r="K1175" s="36">
        <v>2026223.63</v>
      </c>
      <c r="L1175" s="33">
        <v>-32205.718512751162</v>
      </c>
      <c r="M1175" s="33">
        <v>1994017.9114872487</v>
      </c>
    </row>
    <row r="1176" spans="1:13">
      <c r="A1176" s="124">
        <v>1105</v>
      </c>
      <c r="B1176" s="73"/>
      <c r="C1176" s="152"/>
      <c r="D1176" s="73"/>
      <c r="E1176" s="73"/>
      <c r="F1176" s="152" t="s">
        <v>709</v>
      </c>
      <c r="G1176" s="73" t="s">
        <v>2441</v>
      </c>
      <c r="H1176" s="129"/>
      <c r="I1176" s="33">
        <v>125064873.72</v>
      </c>
      <c r="J1176" s="33">
        <v>107260276.44986957</v>
      </c>
      <c r="K1176" s="36">
        <v>17804597.270130422</v>
      </c>
      <c r="L1176" s="33">
        <v>1439365.2016760707</v>
      </c>
      <c r="M1176" s="33">
        <v>19243962.471806493</v>
      </c>
    </row>
    <row r="1177" spans="1:13">
      <c r="A1177" s="124">
        <v>1106</v>
      </c>
      <c r="B1177" s="73"/>
      <c r="C1177" s="152"/>
      <c r="D1177" s="73"/>
      <c r="E1177" s="73"/>
      <c r="F1177" s="152" t="s">
        <v>709</v>
      </c>
      <c r="G1177" s="73" t="s">
        <v>186</v>
      </c>
      <c r="H1177" s="129"/>
      <c r="I1177" s="33">
        <v>10133343.689999999</v>
      </c>
      <c r="J1177" s="33">
        <v>8690731.5637190528</v>
      </c>
      <c r="K1177" s="36">
        <v>1442612.1262809471</v>
      </c>
      <c r="L1177" s="33">
        <v>0</v>
      </c>
      <c r="M1177" s="33">
        <v>1442612.1262809471</v>
      </c>
    </row>
    <row r="1178" spans="1:13">
      <c r="A1178" s="124">
        <v>1107</v>
      </c>
      <c r="B1178" s="73"/>
      <c r="C1178" s="152"/>
      <c r="D1178" s="73"/>
      <c r="E1178" s="73"/>
      <c r="F1178" s="152" t="s">
        <v>787</v>
      </c>
      <c r="G1178" s="73" t="s">
        <v>192</v>
      </c>
      <c r="H1178" s="129"/>
      <c r="I1178" s="33">
        <v>815877.32</v>
      </c>
      <c r="J1178" s="33">
        <v>677434.61660535925</v>
      </c>
      <c r="K1178" s="36">
        <v>138442.70339464067</v>
      </c>
      <c r="L1178" s="33">
        <v>0</v>
      </c>
      <c r="M1178" s="33">
        <v>138442.70339464067</v>
      </c>
    </row>
    <row r="1179" spans="1:13">
      <c r="A1179" s="124">
        <v>1108</v>
      </c>
      <c r="B1179" s="73"/>
      <c r="C1179" s="152"/>
      <c r="D1179" s="73"/>
      <c r="E1179" s="73"/>
      <c r="F1179" s="152" t="s">
        <v>787</v>
      </c>
      <c r="G1179" s="73" t="s">
        <v>193</v>
      </c>
      <c r="H1179" s="129"/>
      <c r="I1179" s="33">
        <v>2075142</v>
      </c>
      <c r="J1179" s="33">
        <v>1755746.0711918003</v>
      </c>
      <c r="K1179" s="36">
        <v>319395.92880819977</v>
      </c>
      <c r="L1179" s="33">
        <v>-13549.002534311847</v>
      </c>
      <c r="M1179" s="33">
        <v>305846.92627388792</v>
      </c>
    </row>
    <row r="1180" spans="1:13">
      <c r="A1180" s="124">
        <v>1109</v>
      </c>
      <c r="B1180" s="73"/>
      <c r="C1180" s="152"/>
      <c r="D1180" s="73"/>
      <c r="E1180" s="73"/>
      <c r="F1180" s="152" t="s">
        <v>2429</v>
      </c>
      <c r="G1180" s="73" t="s">
        <v>2442</v>
      </c>
      <c r="H1180" s="129"/>
      <c r="I1180" s="33">
        <v>0</v>
      </c>
      <c r="J1180" s="33">
        <v>0</v>
      </c>
      <c r="K1180" s="36">
        <v>0</v>
      </c>
      <c r="L1180" s="33">
        <v>0</v>
      </c>
      <c r="M1180" s="33">
        <v>0</v>
      </c>
    </row>
    <row r="1181" spans="1:13">
      <c r="A1181" s="124">
        <v>1110</v>
      </c>
      <c r="B1181" s="73"/>
      <c r="C1181" s="152"/>
      <c r="D1181" s="73"/>
      <c r="E1181" s="73"/>
      <c r="F1181" s="152" t="s">
        <v>709</v>
      </c>
      <c r="G1181" s="73" t="s">
        <v>2443</v>
      </c>
      <c r="H1181" s="129"/>
      <c r="I1181" s="33">
        <v>0</v>
      </c>
      <c r="J1181" s="33">
        <v>0</v>
      </c>
      <c r="K1181" s="36">
        <v>0</v>
      </c>
      <c r="L1181" s="33">
        <v>0</v>
      </c>
      <c r="M1181" s="33">
        <v>0</v>
      </c>
    </row>
    <row r="1182" spans="1:13">
      <c r="A1182" s="124">
        <v>1111</v>
      </c>
      <c r="B1182" s="73"/>
      <c r="C1182" s="152"/>
      <c r="D1182" s="73"/>
      <c r="E1182" s="73"/>
      <c r="F1182" s="152" t="s">
        <v>709</v>
      </c>
      <c r="G1182" s="73" t="s">
        <v>193</v>
      </c>
      <c r="H1182" s="129"/>
      <c r="I1182" s="33">
        <v>0</v>
      </c>
      <c r="J1182" s="33">
        <v>0</v>
      </c>
      <c r="K1182" s="36">
        <v>0</v>
      </c>
      <c r="L1182" s="33">
        <v>0</v>
      </c>
      <c r="M1182" s="33">
        <v>0</v>
      </c>
    </row>
    <row r="1183" spans="1:13">
      <c r="A1183" s="124">
        <v>1112</v>
      </c>
      <c r="B1183" s="73"/>
      <c r="C1183" s="152"/>
      <c r="D1183" s="73"/>
      <c r="E1183" s="73"/>
      <c r="F1183" s="73"/>
      <c r="G1183" s="73"/>
      <c r="H1183" s="129"/>
      <c r="I1183" s="33"/>
      <c r="J1183" s="33"/>
      <c r="K1183" s="33"/>
      <c r="L1183" s="33"/>
      <c r="M1183" s="33"/>
    </row>
    <row r="1184" spans="1:13">
      <c r="A1184" s="124">
        <v>1113</v>
      </c>
      <c r="B1184" s="73"/>
      <c r="C1184" s="152"/>
      <c r="D1184" s="73"/>
      <c r="E1184" s="73"/>
      <c r="F1184" s="73"/>
      <c r="G1184" s="73"/>
      <c r="H1184" s="129"/>
      <c r="I1184" s="33"/>
      <c r="J1184" s="33"/>
      <c r="K1184" s="33"/>
      <c r="L1184" s="33"/>
      <c r="M1184" s="33"/>
    </row>
    <row r="1185" spans="1:13">
      <c r="A1185" s="124">
        <v>1114</v>
      </c>
      <c r="B1185" s="73"/>
      <c r="C1185" s="152"/>
      <c r="D1185" s="73"/>
      <c r="E1185" s="73"/>
      <c r="F1185" s="73"/>
      <c r="G1185" s="73"/>
      <c r="H1185" s="129"/>
      <c r="I1185" s="33"/>
      <c r="J1185" s="33"/>
      <c r="K1185" s="33"/>
      <c r="L1185" s="33"/>
      <c r="M1185" s="33"/>
    </row>
    <row r="1186" spans="1:13" ht="13.5" thickBot="1">
      <c r="A1186" s="124">
        <v>1115</v>
      </c>
      <c r="B1186" s="73"/>
      <c r="C1186" s="153" t="s">
        <v>565</v>
      </c>
      <c r="D1186" s="73"/>
      <c r="E1186" s="73"/>
      <c r="F1186" s="73"/>
      <c r="G1186" s="73"/>
      <c r="H1186" s="154" t="s">
        <v>566</v>
      </c>
      <c r="I1186" s="49">
        <v>171415396.45999998</v>
      </c>
      <c r="J1186" s="49">
        <v>149684124.80138579</v>
      </c>
      <c r="K1186" s="49">
        <v>21731271.658614211</v>
      </c>
      <c r="L1186" s="49">
        <v>1393610.4806290078</v>
      </c>
      <c r="M1186" s="49">
        <v>23124882.139243215</v>
      </c>
    </row>
    <row r="1187" spans="1:13" ht="13.5" thickTop="1">
      <c r="A1187" s="124">
        <v>1116</v>
      </c>
      <c r="B1187" s="73"/>
      <c r="C1187" s="152"/>
      <c r="D1187" s="73"/>
      <c r="E1187" s="73"/>
      <c r="F1187" s="73"/>
      <c r="G1187" s="73"/>
      <c r="H1187" s="129"/>
      <c r="I1187" s="33"/>
      <c r="J1187" s="33"/>
      <c r="K1187" s="33"/>
      <c r="L1187" s="33"/>
      <c r="M1187" s="33"/>
    </row>
    <row r="1188" spans="1:13">
      <c r="A1188" s="124">
        <v>1117</v>
      </c>
      <c r="B1188" s="73"/>
      <c r="C1188" s="152"/>
      <c r="D1188" s="73"/>
      <c r="E1188" s="73"/>
      <c r="F1188" s="73"/>
      <c r="G1188" s="73"/>
      <c r="H1188" s="129"/>
      <c r="I1188" s="33"/>
      <c r="J1188" s="33"/>
      <c r="K1188" s="33"/>
      <c r="L1188" s="33"/>
      <c r="M1188" s="33"/>
    </row>
    <row r="1189" spans="1:13">
      <c r="A1189" s="124">
        <v>1118</v>
      </c>
      <c r="B1189" s="73"/>
      <c r="C1189" s="152">
        <v>41140</v>
      </c>
      <c r="D1189" s="73" t="s">
        <v>567</v>
      </c>
      <c r="E1189" s="73"/>
      <c r="F1189" s="73"/>
      <c r="G1189" s="73"/>
      <c r="H1189" s="129"/>
      <c r="I1189" s="33"/>
      <c r="J1189" s="33"/>
      <c r="K1189" s="33"/>
      <c r="L1189" s="33"/>
      <c r="M1189" s="33"/>
    </row>
    <row r="1190" spans="1:13">
      <c r="A1190" s="124">
        <v>1119</v>
      </c>
      <c r="B1190" s="73"/>
      <c r="C1190" s="152"/>
      <c r="D1190" s="73"/>
      <c r="E1190" s="73"/>
      <c r="F1190" s="152" t="s">
        <v>2434</v>
      </c>
      <c r="G1190" s="73" t="s">
        <v>434</v>
      </c>
      <c r="H1190" s="129"/>
      <c r="I1190" s="33">
        <v>-5019198.3499999996</v>
      </c>
      <c r="J1190" s="33">
        <v>-4756237.9230909515</v>
      </c>
      <c r="K1190" s="36">
        <v>-262960.42690904788</v>
      </c>
      <c r="L1190" s="33">
        <v>0</v>
      </c>
      <c r="M1190" s="33">
        <v>-262960.42690904788</v>
      </c>
    </row>
    <row r="1191" spans="1:13">
      <c r="A1191" s="124">
        <v>1120</v>
      </c>
      <c r="B1191" s="73"/>
      <c r="C1191" s="152"/>
      <c r="D1191" s="73"/>
      <c r="E1191" s="73"/>
      <c r="F1191" s="73"/>
      <c r="G1191" s="73"/>
      <c r="H1191" s="129"/>
      <c r="I1191" s="33"/>
      <c r="J1191" s="33"/>
      <c r="K1191" s="33"/>
      <c r="L1191" s="33"/>
      <c r="M1191" s="33"/>
    </row>
    <row r="1192" spans="1:13">
      <c r="A1192" s="124">
        <v>1121</v>
      </c>
      <c r="B1192" s="73"/>
      <c r="C1192" s="152"/>
      <c r="D1192" s="73"/>
      <c r="E1192" s="73"/>
      <c r="F1192" s="73"/>
      <c r="G1192" s="73"/>
      <c r="H1192" s="129" t="s">
        <v>568</v>
      </c>
      <c r="I1192" s="37">
        <v>-5019198.3499999996</v>
      </c>
      <c r="J1192" s="37">
        <v>-4756237.9230909515</v>
      </c>
      <c r="K1192" s="37">
        <v>-262960.42690904788</v>
      </c>
      <c r="L1192" s="37">
        <v>0</v>
      </c>
      <c r="M1192" s="37">
        <v>-262960.42690904788</v>
      </c>
    </row>
    <row r="1193" spans="1:13">
      <c r="A1193" s="124">
        <v>1122</v>
      </c>
      <c r="B1193" s="73"/>
      <c r="C1193" s="152"/>
      <c r="D1193" s="73"/>
      <c r="E1193" s="73"/>
      <c r="F1193" s="73"/>
      <c r="G1193" s="73"/>
      <c r="H1193" s="129"/>
      <c r="I1193" s="33"/>
      <c r="J1193" s="33"/>
      <c r="K1193" s="33"/>
      <c r="L1193" s="33"/>
      <c r="M1193" s="33"/>
    </row>
    <row r="1194" spans="1:13">
      <c r="A1194" s="124">
        <v>1123</v>
      </c>
      <c r="B1194" s="73"/>
      <c r="C1194" s="152">
        <v>41141</v>
      </c>
      <c r="D1194" s="73" t="s">
        <v>569</v>
      </c>
      <c r="E1194" s="73"/>
      <c r="F1194" s="73"/>
      <c r="G1194" s="73"/>
      <c r="H1194" s="129"/>
      <c r="I1194" s="33"/>
      <c r="J1194" s="33"/>
      <c r="K1194" s="33"/>
      <c r="L1194" s="33"/>
      <c r="M1194" s="33"/>
    </row>
    <row r="1195" spans="1:13">
      <c r="A1195" s="124">
        <v>1124</v>
      </c>
      <c r="B1195" s="73"/>
      <c r="C1195" s="152"/>
      <c r="D1195" s="73"/>
      <c r="E1195" s="73"/>
      <c r="F1195" s="152" t="s">
        <v>2434</v>
      </c>
      <c r="G1195" s="73" t="s">
        <v>434</v>
      </c>
      <c r="H1195" s="129"/>
      <c r="I1195" s="33">
        <v>0</v>
      </c>
      <c r="J1195" s="33">
        <v>0</v>
      </c>
      <c r="K1195" s="36">
        <v>0</v>
      </c>
      <c r="L1195" s="33">
        <v>0</v>
      </c>
      <c r="M1195" s="33">
        <v>0</v>
      </c>
    </row>
    <row r="1196" spans="1:13">
      <c r="A1196" s="124">
        <v>1125</v>
      </c>
      <c r="B1196" s="73"/>
      <c r="C1196" s="152"/>
      <c r="D1196" s="73"/>
      <c r="E1196" s="73"/>
      <c r="F1196" s="73"/>
      <c r="G1196" s="73"/>
      <c r="H1196" s="129"/>
      <c r="I1196" s="33"/>
      <c r="J1196" s="33"/>
      <c r="K1196" s="33"/>
      <c r="L1196" s="33"/>
      <c r="M1196" s="33"/>
    </row>
    <row r="1197" spans="1:13">
      <c r="A1197" s="124">
        <v>1126</v>
      </c>
      <c r="B1197" s="73"/>
      <c r="C1197" s="152"/>
      <c r="D1197" s="73"/>
      <c r="E1197" s="73"/>
      <c r="F1197" s="73"/>
      <c r="G1197" s="73"/>
      <c r="H1197" s="129" t="s">
        <v>568</v>
      </c>
      <c r="I1197" s="37">
        <v>0</v>
      </c>
      <c r="J1197" s="37">
        <v>0</v>
      </c>
      <c r="K1197" s="37">
        <v>0</v>
      </c>
      <c r="L1197" s="37">
        <v>0</v>
      </c>
      <c r="M1197" s="37">
        <v>0</v>
      </c>
    </row>
    <row r="1198" spans="1:13">
      <c r="A1198" s="124">
        <v>1127</v>
      </c>
      <c r="B1198" s="73"/>
      <c r="C1198" s="152"/>
      <c r="D1198" s="73"/>
      <c r="E1198" s="73"/>
      <c r="F1198" s="73"/>
      <c r="G1198" s="73"/>
      <c r="H1198" s="129"/>
      <c r="I1198" s="33"/>
      <c r="J1198" s="33"/>
      <c r="K1198" s="33"/>
      <c r="L1198" s="33"/>
      <c r="M1198" s="33"/>
    </row>
    <row r="1199" spans="1:13" ht="13.5" thickBot="1">
      <c r="A1199" s="124">
        <v>1128</v>
      </c>
      <c r="B1199" s="73"/>
      <c r="C1199" s="153" t="s">
        <v>570</v>
      </c>
      <c r="D1199" s="73"/>
      <c r="E1199" s="73"/>
      <c r="F1199" s="73"/>
      <c r="G1199" s="73"/>
      <c r="H1199" s="154" t="s">
        <v>568</v>
      </c>
      <c r="I1199" s="40">
        <v>-5019198.3499999996</v>
      </c>
      <c r="J1199" s="40">
        <v>-4756237.9230909515</v>
      </c>
      <c r="K1199" s="40">
        <v>-262960.42690904788</v>
      </c>
      <c r="L1199" s="40">
        <v>0</v>
      </c>
      <c r="M1199" s="40">
        <v>-262960.42690904788</v>
      </c>
    </row>
    <row r="1200" spans="1:13" ht="13.5" thickTop="1">
      <c r="A1200" s="124">
        <v>1129</v>
      </c>
      <c r="B1200" s="73"/>
      <c r="C1200" s="152"/>
      <c r="D1200" s="73"/>
      <c r="E1200" s="73"/>
      <c r="F1200" s="73"/>
      <c r="G1200" s="73"/>
      <c r="H1200" s="129"/>
      <c r="I1200" s="38"/>
      <c r="J1200" s="38"/>
      <c r="K1200" s="38"/>
      <c r="L1200" s="38"/>
      <c r="M1200" s="38"/>
    </row>
    <row r="1201" spans="1:13">
      <c r="A1201" s="124">
        <v>1130</v>
      </c>
      <c r="B1201" s="73"/>
      <c r="C1201" s="152"/>
      <c r="D1201" s="73"/>
      <c r="E1201" s="73"/>
      <c r="F1201" s="73"/>
      <c r="G1201" s="73"/>
      <c r="H1201" s="129"/>
      <c r="I1201" s="41"/>
      <c r="J1201" s="33"/>
      <c r="K1201" s="33"/>
      <c r="L1201" s="33"/>
      <c r="M1201" s="33"/>
    </row>
    <row r="1202" spans="1:13">
      <c r="A1202" s="124">
        <v>1131</v>
      </c>
      <c r="B1202" s="73"/>
      <c r="C1202" s="152">
        <v>427</v>
      </c>
      <c r="D1202" s="73" t="s">
        <v>571</v>
      </c>
      <c r="E1202" s="73"/>
      <c r="F1202" s="73"/>
      <c r="G1202" s="73"/>
      <c r="H1202" s="129"/>
      <c r="I1202" s="33"/>
      <c r="J1202" s="33"/>
      <c r="K1202" s="33"/>
      <c r="L1202" s="33"/>
      <c r="M1202" s="33"/>
    </row>
    <row r="1203" spans="1:13">
      <c r="A1203" s="124">
        <v>1132</v>
      </c>
      <c r="B1203" s="73"/>
      <c r="C1203" s="152"/>
      <c r="D1203" s="73"/>
      <c r="E1203" s="73"/>
      <c r="F1203" s="152" t="s">
        <v>709</v>
      </c>
      <c r="G1203" s="73" t="s">
        <v>359</v>
      </c>
      <c r="H1203" s="129"/>
      <c r="I1203" s="33">
        <v>0</v>
      </c>
      <c r="J1203" s="33">
        <v>0</v>
      </c>
      <c r="K1203" s="36">
        <v>0</v>
      </c>
      <c r="L1203" s="33">
        <v>1833799.9235986639</v>
      </c>
      <c r="M1203" s="33">
        <v>1833799.9235986639</v>
      </c>
    </row>
    <row r="1204" spans="1:13">
      <c r="A1204" s="124">
        <v>1133</v>
      </c>
      <c r="B1204" s="73"/>
      <c r="C1204" s="152"/>
      <c r="D1204" s="73"/>
      <c r="E1204" s="73"/>
      <c r="F1204" s="152" t="s">
        <v>709</v>
      </c>
      <c r="G1204" s="73" t="s">
        <v>2444</v>
      </c>
      <c r="H1204" s="129"/>
      <c r="I1204" s="33">
        <v>358380032.70999998</v>
      </c>
      <c r="J1204" s="33">
        <v>306857473.25391197</v>
      </c>
      <c r="K1204" s="36">
        <v>51522559.456087984</v>
      </c>
      <c r="L1204" s="33">
        <v>0</v>
      </c>
      <c r="M1204" s="33">
        <v>51522559.456087984</v>
      </c>
    </row>
    <row r="1205" spans="1:13">
      <c r="A1205" s="124">
        <v>1134</v>
      </c>
      <c r="B1205" s="73"/>
      <c r="C1205" s="152"/>
      <c r="D1205" s="73"/>
      <c r="E1205" s="73"/>
      <c r="F1205" s="73"/>
      <c r="G1205" s="73"/>
      <c r="H1205" s="129" t="s">
        <v>572</v>
      </c>
      <c r="I1205" s="37">
        <v>358380032.70999998</v>
      </c>
      <c r="J1205" s="37">
        <v>306857473.25391197</v>
      </c>
      <c r="K1205" s="37">
        <v>51522559.456087984</v>
      </c>
      <c r="L1205" s="37">
        <v>1833799.9235986639</v>
      </c>
      <c r="M1205" s="37">
        <v>53356359.379686646</v>
      </c>
    </row>
    <row r="1206" spans="1:13">
      <c r="A1206" s="124">
        <v>1135</v>
      </c>
      <c r="B1206" s="73"/>
      <c r="C1206" s="152"/>
      <c r="D1206" s="73"/>
      <c r="E1206" s="73"/>
      <c r="F1206" s="73"/>
      <c r="G1206" s="73"/>
      <c r="H1206" s="129"/>
      <c r="I1206" s="33"/>
      <c r="J1206" s="33"/>
      <c r="K1206" s="33"/>
      <c r="L1206" s="33"/>
      <c r="M1206" s="33"/>
    </row>
    <row r="1207" spans="1:13">
      <c r="A1207" s="124">
        <v>1136</v>
      </c>
      <c r="B1207" s="73"/>
      <c r="C1207" s="152">
        <v>428</v>
      </c>
      <c r="D1207" s="73" t="s">
        <v>573</v>
      </c>
      <c r="E1207" s="73"/>
      <c r="F1207" s="73"/>
      <c r="G1207" s="73"/>
      <c r="H1207" s="129"/>
      <c r="I1207" s="33"/>
      <c r="J1207" s="33"/>
      <c r="K1207" s="33"/>
      <c r="L1207" s="33"/>
      <c r="M1207" s="33"/>
    </row>
    <row r="1208" spans="1:13">
      <c r="A1208" s="124">
        <v>1137</v>
      </c>
      <c r="B1208" s="73"/>
      <c r="C1208" s="152"/>
      <c r="D1208" s="73"/>
      <c r="E1208" s="73"/>
      <c r="F1208" s="152" t="s">
        <v>709</v>
      </c>
      <c r="G1208" s="73" t="s">
        <v>2444</v>
      </c>
      <c r="H1208" s="129"/>
      <c r="I1208" s="33">
        <v>4979355.6399999997</v>
      </c>
      <c r="J1208" s="33">
        <v>4263497.8253920469</v>
      </c>
      <c r="K1208" s="36">
        <v>715857.81460795226</v>
      </c>
      <c r="L1208" s="33">
        <v>0</v>
      </c>
      <c r="M1208" s="33">
        <v>715857.81460795226</v>
      </c>
    </row>
    <row r="1209" spans="1:13">
      <c r="A1209" s="124">
        <v>1138</v>
      </c>
      <c r="B1209" s="73"/>
      <c r="C1209" s="152"/>
      <c r="D1209" s="73"/>
      <c r="E1209" s="73"/>
      <c r="F1209" s="73"/>
      <c r="G1209" s="73"/>
      <c r="H1209" s="129" t="s">
        <v>572</v>
      </c>
      <c r="I1209" s="37">
        <v>4979355.6399999997</v>
      </c>
      <c r="J1209" s="37">
        <v>4263497.8253920469</v>
      </c>
      <c r="K1209" s="37">
        <v>715857.81460795226</v>
      </c>
      <c r="L1209" s="37">
        <v>0</v>
      </c>
      <c r="M1209" s="37">
        <v>715857.81460795226</v>
      </c>
    </row>
    <row r="1210" spans="1:13">
      <c r="A1210" s="124">
        <v>1139</v>
      </c>
      <c r="B1210" s="73"/>
      <c r="C1210" s="152"/>
      <c r="D1210" s="73"/>
      <c r="E1210" s="73"/>
      <c r="F1210" s="73"/>
      <c r="G1210" s="73"/>
      <c r="H1210" s="129"/>
      <c r="I1210" s="33"/>
      <c r="J1210" s="33"/>
      <c r="K1210" s="33"/>
      <c r="L1210" s="33"/>
      <c r="M1210" s="33"/>
    </row>
    <row r="1211" spans="1:13">
      <c r="A1211" s="124">
        <v>1140</v>
      </c>
      <c r="B1211" s="73"/>
      <c r="C1211" s="152">
        <v>429</v>
      </c>
      <c r="D1211" s="73" t="s">
        <v>574</v>
      </c>
      <c r="E1211" s="73"/>
      <c r="F1211" s="73"/>
      <c r="G1211" s="73"/>
      <c r="H1211" s="129"/>
      <c r="I1211" s="33"/>
      <c r="J1211" s="33"/>
      <c r="K1211" s="33"/>
      <c r="L1211" s="33"/>
      <c r="M1211" s="33"/>
    </row>
    <row r="1212" spans="1:13">
      <c r="A1212" s="124">
        <v>1141</v>
      </c>
      <c r="B1212" s="73"/>
      <c r="C1212" s="152"/>
      <c r="D1212" s="73"/>
      <c r="E1212" s="73"/>
      <c r="F1212" s="152" t="s">
        <v>709</v>
      </c>
      <c r="G1212" s="73" t="s">
        <v>2444</v>
      </c>
      <c r="H1212" s="129"/>
      <c r="I1212" s="33">
        <v>-11025.9</v>
      </c>
      <c r="J1212" s="33">
        <v>-9440.7598234919769</v>
      </c>
      <c r="K1212" s="36">
        <v>-1585.1401765080232</v>
      </c>
      <c r="L1212" s="33">
        <v>0</v>
      </c>
      <c r="M1212" s="33">
        <v>-1585.1401765080232</v>
      </c>
    </row>
    <row r="1213" spans="1:13">
      <c r="A1213" s="124">
        <v>1142</v>
      </c>
      <c r="B1213" s="73"/>
      <c r="C1213" s="152"/>
      <c r="D1213" s="73"/>
      <c r="E1213" s="73"/>
      <c r="F1213" s="73"/>
      <c r="G1213" s="73"/>
      <c r="H1213" s="129" t="s">
        <v>572</v>
      </c>
      <c r="I1213" s="37">
        <v>-11025.9</v>
      </c>
      <c r="J1213" s="37">
        <v>-9440.7598234919769</v>
      </c>
      <c r="K1213" s="37">
        <v>-1585.1401765080232</v>
      </c>
      <c r="L1213" s="37">
        <v>0</v>
      </c>
      <c r="M1213" s="37">
        <v>-1585.1401765080232</v>
      </c>
    </row>
    <row r="1214" spans="1:13">
      <c r="A1214" s="124">
        <v>1143</v>
      </c>
      <c r="B1214" s="73"/>
      <c r="C1214" s="152"/>
      <c r="D1214" s="73"/>
      <c r="E1214" s="73"/>
      <c r="F1214" s="73"/>
      <c r="G1214" s="73"/>
      <c r="H1214" s="129"/>
      <c r="I1214" s="33"/>
      <c r="J1214" s="33"/>
      <c r="K1214" s="33"/>
      <c r="L1214" s="33"/>
      <c r="M1214" s="33"/>
    </row>
    <row r="1215" spans="1:13">
      <c r="A1215" s="124">
        <v>1144</v>
      </c>
      <c r="B1215" s="73"/>
      <c r="C1215" s="152">
        <v>431</v>
      </c>
      <c r="D1215" s="73" t="s">
        <v>575</v>
      </c>
      <c r="E1215" s="73"/>
      <c r="F1215" s="73"/>
      <c r="G1215" s="73"/>
      <c r="H1215" s="129"/>
      <c r="I1215" s="33"/>
      <c r="J1215" s="33"/>
      <c r="K1215" s="33"/>
      <c r="L1215" s="33"/>
      <c r="M1215" s="33"/>
    </row>
    <row r="1216" spans="1:13">
      <c r="A1216" s="124">
        <v>1145</v>
      </c>
      <c r="B1216" s="73"/>
      <c r="C1216" s="152"/>
      <c r="D1216" s="73"/>
      <c r="E1216" s="73"/>
      <c r="F1216" s="152" t="s">
        <v>3</v>
      </c>
      <c r="G1216" s="73" t="s">
        <v>2445</v>
      </c>
      <c r="H1216" s="129"/>
      <c r="I1216" s="33">
        <v>0</v>
      </c>
      <c r="J1216" s="33">
        <v>0</v>
      </c>
      <c r="K1216" s="36">
        <v>0</v>
      </c>
      <c r="L1216" s="33">
        <v>0</v>
      </c>
      <c r="M1216" s="33">
        <v>0</v>
      </c>
    </row>
    <row r="1217" spans="1:13">
      <c r="A1217" s="124">
        <v>1146</v>
      </c>
      <c r="B1217" s="73"/>
      <c r="C1217" s="152"/>
      <c r="D1217" s="73"/>
      <c r="E1217" s="73"/>
      <c r="F1217" s="152" t="s">
        <v>709</v>
      </c>
      <c r="G1217" s="73" t="s">
        <v>186</v>
      </c>
      <c r="H1217" s="129"/>
      <c r="I1217" s="33">
        <v>0</v>
      </c>
      <c r="J1217" s="33">
        <v>0</v>
      </c>
      <c r="K1217" s="36">
        <v>0</v>
      </c>
      <c r="L1217" s="33">
        <v>0</v>
      </c>
      <c r="M1217" s="33">
        <v>0</v>
      </c>
    </row>
    <row r="1218" spans="1:13">
      <c r="A1218" s="124">
        <v>1147</v>
      </c>
      <c r="B1218" s="73"/>
      <c r="C1218" s="152"/>
      <c r="D1218" s="73"/>
      <c r="E1218" s="73"/>
      <c r="F1218" s="152" t="s">
        <v>709</v>
      </c>
      <c r="G1218" s="73" t="s">
        <v>2444</v>
      </c>
      <c r="H1218" s="129"/>
      <c r="I1218" s="33">
        <v>13513330.91</v>
      </c>
      <c r="J1218" s="33">
        <v>11570584.853543047</v>
      </c>
      <c r="K1218" s="36">
        <v>1942746.0564569535</v>
      </c>
      <c r="L1218" s="33">
        <v>0</v>
      </c>
      <c r="M1218" s="33">
        <v>1942746.0564569535</v>
      </c>
    </row>
    <row r="1219" spans="1:13">
      <c r="A1219" s="124">
        <v>1148</v>
      </c>
      <c r="B1219" s="73"/>
      <c r="C1219" s="152"/>
      <c r="D1219" s="73"/>
      <c r="E1219" s="73"/>
      <c r="F1219" s="73"/>
      <c r="G1219" s="73"/>
      <c r="H1219" s="129" t="s">
        <v>572</v>
      </c>
      <c r="I1219" s="37">
        <v>13513330.91</v>
      </c>
      <c r="J1219" s="37">
        <v>11570584.853543047</v>
      </c>
      <c r="K1219" s="37">
        <v>1942746.0564569535</v>
      </c>
      <c r="L1219" s="37">
        <v>0</v>
      </c>
      <c r="M1219" s="37">
        <v>1942746.0564569535</v>
      </c>
    </row>
    <row r="1220" spans="1:13">
      <c r="A1220" s="124">
        <v>1149</v>
      </c>
      <c r="B1220" s="73"/>
      <c r="C1220" s="152"/>
      <c r="D1220" s="73"/>
      <c r="E1220" s="73"/>
      <c r="F1220" s="73"/>
      <c r="G1220" s="73"/>
      <c r="H1220" s="129"/>
      <c r="I1220" s="33"/>
      <c r="J1220" s="33"/>
      <c r="K1220" s="33"/>
      <c r="L1220" s="33"/>
      <c r="M1220" s="33"/>
    </row>
    <row r="1221" spans="1:13">
      <c r="A1221" s="124">
        <v>1150</v>
      </c>
      <c r="B1221" s="73"/>
      <c r="C1221" s="152">
        <v>432</v>
      </c>
      <c r="D1221" s="73" t="s">
        <v>576</v>
      </c>
      <c r="E1221" s="73"/>
      <c r="F1221" s="73"/>
      <c r="G1221" s="73"/>
      <c r="H1221" s="129"/>
      <c r="I1221" s="33"/>
      <c r="J1221" s="33"/>
      <c r="K1221" s="33"/>
      <c r="L1221" s="33"/>
      <c r="M1221" s="33"/>
    </row>
    <row r="1222" spans="1:13">
      <c r="A1222" s="124">
        <v>1151</v>
      </c>
      <c r="B1222" s="73"/>
      <c r="C1222" s="152"/>
      <c r="D1222" s="73"/>
      <c r="E1222" s="73"/>
      <c r="F1222" s="152" t="s">
        <v>709</v>
      </c>
      <c r="G1222" s="73" t="s">
        <v>2444</v>
      </c>
      <c r="H1222" s="129"/>
      <c r="I1222" s="33">
        <v>-25295555.280000001</v>
      </c>
      <c r="J1222" s="33">
        <v>-21658935.959907524</v>
      </c>
      <c r="K1222" s="36">
        <v>-3636619.3200924788</v>
      </c>
      <c r="L1222" s="33">
        <v>0</v>
      </c>
      <c r="M1222" s="33">
        <v>-3636619.3200924788</v>
      </c>
    </row>
    <row r="1223" spans="1:13">
      <c r="A1223" s="124">
        <v>1152</v>
      </c>
      <c r="B1223" s="73"/>
      <c r="C1223" s="152"/>
      <c r="D1223" s="73"/>
      <c r="E1223" s="73"/>
      <c r="F1223" s="73"/>
      <c r="G1223" s="73"/>
      <c r="H1223" s="129"/>
      <c r="I1223" s="37">
        <v>-25295555.280000001</v>
      </c>
      <c r="J1223" s="37">
        <v>-21658935.959907524</v>
      </c>
      <c r="K1223" s="37">
        <v>-3636619.3200924788</v>
      </c>
      <c r="L1223" s="37">
        <v>0</v>
      </c>
      <c r="M1223" s="37">
        <v>-3636619.3200924788</v>
      </c>
    </row>
    <row r="1224" spans="1:13">
      <c r="A1224" s="124">
        <v>1153</v>
      </c>
      <c r="B1224" s="73"/>
      <c r="C1224" s="152"/>
      <c r="D1224" s="73"/>
      <c r="E1224" s="73"/>
      <c r="F1224" s="73"/>
      <c r="G1224" s="73"/>
      <c r="H1224" s="129"/>
      <c r="I1224" s="33"/>
      <c r="J1224" s="33"/>
      <c r="K1224" s="33"/>
      <c r="L1224" s="33"/>
      <c r="M1224" s="33"/>
    </row>
    <row r="1225" spans="1:13" ht="13.5" thickBot="1">
      <c r="A1225" s="124">
        <v>1154</v>
      </c>
      <c r="B1225" s="73"/>
      <c r="C1225" s="152"/>
      <c r="D1225" s="73" t="s">
        <v>577</v>
      </c>
      <c r="E1225" s="73"/>
      <c r="F1225" s="73"/>
      <c r="G1225" s="73"/>
      <c r="H1225" s="129" t="s">
        <v>572</v>
      </c>
      <c r="I1225" s="52">
        <v>351566138.08000004</v>
      </c>
      <c r="J1225" s="52">
        <v>301023179.21311605</v>
      </c>
      <c r="K1225" s="52">
        <v>50542958.866883911</v>
      </c>
      <c r="L1225" s="52">
        <v>1833799.9235986639</v>
      </c>
      <c r="M1225" s="52">
        <v>52376758.790482573</v>
      </c>
    </row>
    <row r="1226" spans="1:13" ht="13.5" thickTop="1">
      <c r="A1226" s="124">
        <v>1155</v>
      </c>
      <c r="B1226" s="73"/>
      <c r="C1226" s="152"/>
      <c r="D1226" s="73"/>
      <c r="E1226" s="73"/>
      <c r="F1226" s="73"/>
      <c r="G1226" s="73"/>
      <c r="H1226" s="129"/>
      <c r="I1226" s="33"/>
      <c r="J1226" s="33"/>
      <c r="K1226" s="33"/>
      <c r="L1226" s="33"/>
      <c r="M1226" s="33"/>
    </row>
    <row r="1227" spans="1:13">
      <c r="A1227" s="124">
        <v>1156</v>
      </c>
      <c r="B1227" s="73"/>
      <c r="C1227" s="152"/>
      <c r="D1227" s="73" t="s">
        <v>578</v>
      </c>
      <c r="E1227" s="73"/>
      <c r="F1227" s="73"/>
      <c r="G1227" s="73"/>
      <c r="H1227" s="129"/>
      <c r="I1227" s="33"/>
      <c r="J1227" s="33"/>
      <c r="K1227" s="33"/>
      <c r="L1227" s="33"/>
      <c r="M1227" s="33"/>
    </row>
    <row r="1228" spans="1:13">
      <c r="A1228" s="124">
        <v>1157</v>
      </c>
      <c r="B1228" s="73"/>
      <c r="C1228" s="152"/>
      <c r="D1228" s="73"/>
      <c r="E1228" s="73">
        <v>427</v>
      </c>
      <c r="F1228" s="152" t="s">
        <v>3</v>
      </c>
      <c r="G1228" s="73" t="s">
        <v>5251</v>
      </c>
      <c r="H1228" s="129"/>
      <c r="I1228" s="33">
        <v>0</v>
      </c>
      <c r="J1228" s="33">
        <v>0</v>
      </c>
      <c r="K1228" s="36">
        <v>0</v>
      </c>
      <c r="L1228" s="33">
        <v>0</v>
      </c>
      <c r="M1228" s="33">
        <v>0</v>
      </c>
    </row>
    <row r="1229" spans="1:13">
      <c r="A1229" s="124">
        <v>1158</v>
      </c>
      <c r="B1229" s="73"/>
      <c r="C1229" s="152"/>
      <c r="D1229" s="73"/>
      <c r="E1229" s="73">
        <v>428</v>
      </c>
      <c r="F1229" s="152" t="s">
        <v>3</v>
      </c>
      <c r="G1229" s="73" t="s">
        <v>5251</v>
      </c>
      <c r="H1229" s="129"/>
      <c r="I1229" s="33">
        <v>0</v>
      </c>
      <c r="J1229" s="33">
        <v>0</v>
      </c>
      <c r="K1229" s="36">
        <v>0</v>
      </c>
      <c r="L1229" s="33">
        <v>0</v>
      </c>
      <c r="M1229" s="33">
        <v>0</v>
      </c>
    </row>
    <row r="1230" spans="1:13">
      <c r="A1230" s="124">
        <v>1159</v>
      </c>
      <c r="B1230" s="73"/>
      <c r="C1230" s="152"/>
      <c r="D1230" s="73"/>
      <c r="E1230" s="73">
        <v>429</v>
      </c>
      <c r="F1230" s="152" t="s">
        <v>3</v>
      </c>
      <c r="G1230" s="73" t="s">
        <v>5251</v>
      </c>
      <c r="H1230" s="129"/>
      <c r="I1230" s="33">
        <v>0</v>
      </c>
      <c r="J1230" s="33">
        <v>0</v>
      </c>
      <c r="K1230" s="36">
        <v>0</v>
      </c>
      <c r="L1230" s="33">
        <v>0</v>
      </c>
      <c r="M1230" s="33">
        <v>0</v>
      </c>
    </row>
    <row r="1231" spans="1:13">
      <c r="A1231" s="124">
        <v>1160</v>
      </c>
      <c r="B1231" s="73"/>
      <c r="C1231" s="152"/>
      <c r="D1231" s="73"/>
      <c r="E1231" s="73">
        <v>431</v>
      </c>
      <c r="F1231" s="152" t="s">
        <v>3</v>
      </c>
      <c r="G1231" s="73" t="s">
        <v>5251</v>
      </c>
      <c r="H1231" s="129"/>
      <c r="I1231" s="33">
        <v>0</v>
      </c>
      <c r="J1231" s="33">
        <v>0</v>
      </c>
      <c r="K1231" s="36">
        <v>0</v>
      </c>
      <c r="L1231" s="33">
        <v>0</v>
      </c>
      <c r="M1231" s="33">
        <v>0</v>
      </c>
    </row>
    <row r="1232" spans="1:13">
      <c r="A1232" s="124">
        <v>1161</v>
      </c>
      <c r="B1232" s="73"/>
      <c r="C1232" s="152"/>
      <c r="D1232" s="73"/>
      <c r="E1232" s="73"/>
      <c r="F1232" s="73"/>
      <c r="G1232" s="73"/>
      <c r="H1232" s="129"/>
      <c r="I1232" s="33"/>
      <c r="J1232" s="33"/>
      <c r="K1232" s="33"/>
      <c r="L1232" s="33"/>
      <c r="M1232" s="33"/>
    </row>
    <row r="1233" spans="1:13">
      <c r="A1233" s="124">
        <v>1162</v>
      </c>
      <c r="B1233" s="73"/>
      <c r="C1233" s="152"/>
      <c r="D1233" s="73"/>
      <c r="E1233" s="73" t="s">
        <v>579</v>
      </c>
      <c r="F1233" s="73"/>
      <c r="G1233" s="73"/>
      <c r="H1233" s="129"/>
      <c r="I1233" s="37">
        <v>0</v>
      </c>
      <c r="J1233" s="37">
        <v>0</v>
      </c>
      <c r="K1233" s="37">
        <v>0</v>
      </c>
      <c r="L1233" s="37">
        <v>0</v>
      </c>
      <c r="M1233" s="37">
        <v>0</v>
      </c>
    </row>
    <row r="1234" spans="1:13">
      <c r="A1234" s="124">
        <v>1163</v>
      </c>
      <c r="B1234" s="73"/>
      <c r="C1234" s="152"/>
      <c r="D1234" s="73"/>
      <c r="E1234" s="73"/>
      <c r="F1234" s="73"/>
      <c r="G1234" s="73"/>
      <c r="H1234" s="129"/>
      <c r="I1234" s="33"/>
      <c r="J1234" s="33"/>
      <c r="K1234" s="33"/>
      <c r="L1234" s="33"/>
      <c r="M1234" s="33"/>
    </row>
    <row r="1235" spans="1:13" ht="13.5" thickBot="1">
      <c r="A1235" s="124">
        <v>1164</v>
      </c>
      <c r="B1235" s="73"/>
      <c r="C1235" s="152"/>
      <c r="D1235" s="73" t="s">
        <v>580</v>
      </c>
      <c r="E1235" s="73"/>
      <c r="F1235" s="73"/>
      <c r="G1235" s="73"/>
      <c r="H1235" s="129" t="s">
        <v>572</v>
      </c>
      <c r="I1235" s="52">
        <v>351566138.08000004</v>
      </c>
      <c r="J1235" s="52">
        <v>301023179.21311605</v>
      </c>
      <c r="K1235" s="52">
        <v>50542958.866883911</v>
      </c>
      <c r="L1235" s="52">
        <v>1833799.9235986639</v>
      </c>
      <c r="M1235" s="52">
        <v>52376758.790482573</v>
      </c>
    </row>
    <row r="1236" spans="1:13" ht="13.5" thickTop="1">
      <c r="A1236" s="124">
        <v>1165</v>
      </c>
      <c r="B1236" s="73"/>
      <c r="C1236" s="152"/>
      <c r="D1236" s="73"/>
      <c r="E1236" s="73"/>
      <c r="F1236" s="73"/>
      <c r="G1236" s="73"/>
      <c r="H1236" s="129"/>
      <c r="I1236" s="33"/>
      <c r="J1236" s="33"/>
      <c r="K1236" s="33"/>
      <c r="L1236" s="33"/>
      <c r="M1236" s="33"/>
    </row>
    <row r="1237" spans="1:13">
      <c r="A1237" s="124">
        <v>1166</v>
      </c>
      <c r="B1237" s="73"/>
      <c r="C1237" s="152"/>
      <c r="D1237" s="73"/>
      <c r="E1237" s="73"/>
      <c r="F1237" s="73"/>
      <c r="G1237" s="73"/>
      <c r="H1237" s="129"/>
      <c r="I1237" s="33"/>
      <c r="J1237" s="33"/>
      <c r="K1237" s="33"/>
      <c r="L1237" s="33"/>
      <c r="M1237" s="33"/>
    </row>
    <row r="1238" spans="1:13">
      <c r="A1238" s="124">
        <v>1167</v>
      </c>
      <c r="B1238" s="73"/>
      <c r="C1238" s="152">
        <v>419</v>
      </c>
      <c r="D1238" s="73" t="s">
        <v>581</v>
      </c>
      <c r="E1238" s="73"/>
      <c r="F1238" s="73"/>
      <c r="G1238" s="73"/>
      <c r="H1238" s="129"/>
      <c r="I1238" s="33"/>
      <c r="J1238" s="33"/>
      <c r="K1238" s="33"/>
      <c r="L1238" s="33"/>
      <c r="M1238" s="33"/>
    </row>
    <row r="1239" spans="1:13">
      <c r="A1239" s="124">
        <v>1168</v>
      </c>
      <c r="B1239" s="73"/>
      <c r="C1239" s="152"/>
      <c r="D1239" s="73"/>
      <c r="E1239" s="73"/>
      <c r="F1239" s="152" t="s">
        <v>709</v>
      </c>
      <c r="G1239" s="73" t="s">
        <v>359</v>
      </c>
      <c r="H1239" s="129"/>
      <c r="I1239" s="33">
        <v>0</v>
      </c>
      <c r="J1239" s="33">
        <v>0</v>
      </c>
      <c r="K1239" s="36">
        <v>0</v>
      </c>
      <c r="L1239" s="33">
        <v>0</v>
      </c>
      <c r="M1239" s="33">
        <v>0</v>
      </c>
    </row>
    <row r="1240" spans="1:13">
      <c r="A1240" s="124">
        <v>1169</v>
      </c>
      <c r="B1240" s="73"/>
      <c r="C1240" s="152"/>
      <c r="D1240" s="73"/>
      <c r="E1240" s="73"/>
      <c r="F1240" s="152" t="s">
        <v>709</v>
      </c>
      <c r="G1240" s="73" t="s">
        <v>2444</v>
      </c>
      <c r="H1240" s="129"/>
      <c r="I1240" s="33">
        <v>-50655903.979999997</v>
      </c>
      <c r="J1240" s="33">
        <v>-43373350.304016113</v>
      </c>
      <c r="K1240" s="36">
        <v>-7282553.6759838806</v>
      </c>
      <c r="L1240" s="33">
        <v>-7890.2627728609368</v>
      </c>
      <c r="M1240" s="33">
        <v>-7290443.9387567416</v>
      </c>
    </row>
    <row r="1241" spans="1:13" ht="13.5" thickBot="1">
      <c r="A1241" s="124">
        <v>1170</v>
      </c>
      <c r="B1241" s="73"/>
      <c r="C1241" s="152"/>
      <c r="D1241" s="73" t="s">
        <v>582</v>
      </c>
      <c r="E1241" s="73"/>
      <c r="F1241" s="73"/>
      <c r="G1241" s="73"/>
      <c r="H1241" s="129" t="s">
        <v>572</v>
      </c>
      <c r="I1241" s="45">
        <v>-50655903.979999997</v>
      </c>
      <c r="J1241" s="45">
        <v>-43373350.304016113</v>
      </c>
      <c r="K1241" s="45">
        <v>-7282553.6759838806</v>
      </c>
      <c r="L1241" s="45">
        <v>-7890.2627728609368</v>
      </c>
      <c r="M1241" s="45">
        <v>-7290443.9387567416</v>
      </c>
    </row>
    <row r="1242" spans="1:13" ht="13.5" thickTop="1">
      <c r="A1242" s="124">
        <v>1171</v>
      </c>
      <c r="B1242" s="73"/>
      <c r="C1242" s="152"/>
      <c r="D1242" s="73"/>
      <c r="E1242" s="73"/>
      <c r="F1242" s="73"/>
      <c r="G1242" s="73"/>
      <c r="H1242" s="129"/>
      <c r="I1242" s="38"/>
      <c r="J1242" s="38"/>
      <c r="K1242" s="38"/>
      <c r="L1242" s="38"/>
      <c r="M1242" s="38"/>
    </row>
    <row r="1243" spans="1:13">
      <c r="A1243" s="124">
        <v>1172</v>
      </c>
      <c r="B1243" s="73"/>
      <c r="C1243" s="152"/>
      <c r="D1243" s="73"/>
      <c r="E1243" s="73"/>
      <c r="F1243" s="73"/>
      <c r="G1243" s="73"/>
      <c r="H1243" s="129"/>
      <c r="I1243" s="38"/>
      <c r="J1243" s="38"/>
      <c r="K1243" s="38"/>
      <c r="L1243" s="38"/>
      <c r="M1243" s="38"/>
    </row>
    <row r="1244" spans="1:13">
      <c r="A1244" s="124">
        <v>1173</v>
      </c>
      <c r="B1244" s="73"/>
      <c r="C1244" s="152">
        <v>41010</v>
      </c>
      <c r="D1244" s="73" t="s">
        <v>583</v>
      </c>
      <c r="E1244" s="73"/>
      <c r="F1244" s="73"/>
      <c r="G1244" s="73"/>
      <c r="H1244" s="129"/>
      <c r="I1244" s="33"/>
      <c r="J1244" s="33"/>
      <c r="K1244" s="33"/>
      <c r="L1244" s="33"/>
      <c r="M1244" s="33"/>
    </row>
    <row r="1245" spans="1:13">
      <c r="A1245" s="124">
        <v>1174</v>
      </c>
      <c r="B1245" s="73"/>
      <c r="C1245" s="152"/>
      <c r="D1245" s="73"/>
      <c r="E1245" s="73"/>
      <c r="F1245" s="152" t="s">
        <v>709</v>
      </c>
      <c r="G1245" s="73" t="s">
        <v>359</v>
      </c>
      <c r="H1245" s="129"/>
      <c r="I1245" s="33">
        <v>18743267</v>
      </c>
      <c r="J1245" s="33">
        <v>13020120</v>
      </c>
      <c r="K1245" s="36">
        <v>5723147</v>
      </c>
      <c r="L1245" s="33">
        <v>-2901875</v>
      </c>
      <c r="M1245" s="33">
        <v>2821272</v>
      </c>
    </row>
    <row r="1246" spans="1:13">
      <c r="A1246" s="124">
        <v>1175</v>
      </c>
      <c r="B1246" s="73"/>
      <c r="C1246" s="152"/>
      <c r="D1246" s="73"/>
      <c r="E1246" s="73"/>
      <c r="F1246" s="152" t="s">
        <v>787</v>
      </c>
      <c r="G1246" s="73" t="s">
        <v>2446</v>
      </c>
      <c r="H1246" s="129"/>
      <c r="I1246" s="33">
        <v>0</v>
      </c>
      <c r="J1246" s="33">
        <v>0</v>
      </c>
      <c r="K1246" s="36">
        <v>0</v>
      </c>
      <c r="L1246" s="33">
        <v>0</v>
      </c>
      <c r="M1246" s="33">
        <v>0</v>
      </c>
    </row>
    <row r="1247" spans="1:13">
      <c r="A1247" s="124">
        <v>1176</v>
      </c>
      <c r="B1247" s="73"/>
      <c r="C1247" s="152"/>
      <c r="D1247" s="73"/>
      <c r="E1247" s="73"/>
      <c r="F1247" s="152" t="s">
        <v>2424</v>
      </c>
      <c r="G1247" s="73" t="s">
        <v>193</v>
      </c>
      <c r="H1247" s="129"/>
      <c r="I1247" s="33">
        <v>61535</v>
      </c>
      <c r="J1247" s="33">
        <v>52063.827193891993</v>
      </c>
      <c r="K1247" s="36">
        <v>9471.172806108003</v>
      </c>
      <c r="L1247" s="33">
        <v>0</v>
      </c>
      <c r="M1247" s="33">
        <v>9471.172806108003</v>
      </c>
    </row>
    <row r="1248" spans="1:13">
      <c r="A1248" s="124">
        <v>1177</v>
      </c>
      <c r="B1248" s="73"/>
      <c r="C1248" s="152"/>
      <c r="D1248" s="73"/>
      <c r="E1248" s="73"/>
      <c r="F1248" s="152" t="s">
        <v>2435</v>
      </c>
      <c r="G1248" s="73" t="s">
        <v>186</v>
      </c>
      <c r="H1248" s="129"/>
      <c r="I1248" s="33">
        <v>16741299</v>
      </c>
      <c r="J1248" s="33">
        <v>14357959.237140827</v>
      </c>
      <c r="K1248" s="36">
        <v>2383339.7628591722</v>
      </c>
      <c r="L1248" s="33">
        <v>80283.702946080826</v>
      </c>
      <c r="M1248" s="33">
        <v>2463623.465805253</v>
      </c>
    </row>
    <row r="1249" spans="1:13">
      <c r="A1249" s="124">
        <v>1178</v>
      </c>
      <c r="B1249" s="73"/>
      <c r="C1249" s="152"/>
      <c r="D1249" s="73"/>
      <c r="E1249" s="73"/>
      <c r="F1249" s="152" t="s">
        <v>709</v>
      </c>
      <c r="G1249" s="73" t="s">
        <v>2444</v>
      </c>
      <c r="H1249" s="129"/>
      <c r="I1249" s="33">
        <v>28761772</v>
      </c>
      <c r="J1249" s="33">
        <v>24626831.510356206</v>
      </c>
      <c r="K1249" s="36">
        <v>4134940.489643795</v>
      </c>
      <c r="L1249" s="33">
        <v>0</v>
      </c>
      <c r="M1249" s="33">
        <v>4134940.489643795</v>
      </c>
    </row>
    <row r="1250" spans="1:13">
      <c r="A1250" s="124">
        <v>1179</v>
      </c>
      <c r="B1250" s="73"/>
      <c r="C1250" s="152"/>
      <c r="D1250" s="73"/>
      <c r="E1250" s="73"/>
      <c r="F1250" s="152" t="s">
        <v>787</v>
      </c>
      <c r="G1250" s="73" t="s">
        <v>192</v>
      </c>
      <c r="H1250" s="129"/>
      <c r="I1250" s="33">
        <v>92324549</v>
      </c>
      <c r="J1250" s="33">
        <v>76658394.493767411</v>
      </c>
      <c r="K1250" s="36">
        <v>15666154.506232593</v>
      </c>
      <c r="L1250" s="33">
        <v>93416.395166894421</v>
      </c>
      <c r="M1250" s="33">
        <v>15759570.901399488</v>
      </c>
    </row>
    <row r="1251" spans="1:13">
      <c r="A1251" s="124">
        <v>1180</v>
      </c>
      <c r="B1251" s="73"/>
      <c r="C1251" s="152"/>
      <c r="D1251" s="73"/>
      <c r="E1251" s="73"/>
      <c r="F1251" s="152" t="s">
        <v>2424</v>
      </c>
      <c r="G1251" s="73" t="s">
        <v>193</v>
      </c>
      <c r="H1251" s="129"/>
      <c r="I1251" s="33">
        <v>59872624</v>
      </c>
      <c r="J1251" s="33">
        <v>50657316.154722854</v>
      </c>
      <c r="K1251" s="36">
        <v>9215307.8452771492</v>
      </c>
      <c r="L1251" s="33">
        <v>14408257.775711685</v>
      </c>
      <c r="M1251" s="33">
        <v>23623565.620988835</v>
      </c>
    </row>
    <row r="1252" spans="1:13">
      <c r="A1252" s="124">
        <v>1181</v>
      </c>
      <c r="B1252" s="73"/>
      <c r="C1252" s="152"/>
      <c r="D1252" s="73"/>
      <c r="E1252" s="73"/>
      <c r="F1252" s="152" t="s">
        <v>787</v>
      </c>
      <c r="G1252" s="73" t="s">
        <v>187</v>
      </c>
      <c r="H1252" s="129"/>
      <c r="I1252" s="33">
        <v>0</v>
      </c>
      <c r="J1252" s="33">
        <v>0</v>
      </c>
      <c r="K1252" s="36">
        <v>0</v>
      </c>
      <c r="L1252" s="33">
        <v>0</v>
      </c>
      <c r="M1252" s="33">
        <v>0</v>
      </c>
    </row>
    <row r="1253" spans="1:13">
      <c r="A1253" s="124">
        <v>1182</v>
      </c>
      <c r="B1253" s="73"/>
      <c r="C1253" s="152"/>
      <c r="D1253" s="73"/>
      <c r="E1253" s="73"/>
      <c r="F1253" s="152" t="s">
        <v>709</v>
      </c>
      <c r="G1253" s="73" t="s">
        <v>2441</v>
      </c>
      <c r="H1253" s="129"/>
      <c r="I1253" s="33">
        <v>19688279</v>
      </c>
      <c r="J1253" s="33">
        <v>16885398.637910701</v>
      </c>
      <c r="K1253" s="36">
        <v>2802880.3620892996</v>
      </c>
      <c r="L1253" s="33">
        <v>0</v>
      </c>
      <c r="M1253" s="33">
        <v>2802880.3620892996</v>
      </c>
    </row>
    <row r="1254" spans="1:13">
      <c r="A1254" s="124">
        <v>1183</v>
      </c>
      <c r="B1254" s="73"/>
      <c r="C1254" s="152"/>
      <c r="D1254" s="73"/>
      <c r="E1254" s="73"/>
      <c r="F1254" s="152" t="s">
        <v>2447</v>
      </c>
      <c r="G1254" s="73" t="s">
        <v>2447</v>
      </c>
      <c r="H1254" s="129"/>
      <c r="I1254" s="33">
        <v>472933584</v>
      </c>
      <c r="J1254" s="33">
        <v>404475718.52445424</v>
      </c>
      <c r="K1254" s="36">
        <v>68457865.475545749</v>
      </c>
      <c r="L1254" s="33">
        <v>0</v>
      </c>
      <c r="M1254" s="33">
        <v>68457865.475545749</v>
      </c>
    </row>
    <row r="1255" spans="1:13">
      <c r="A1255" s="124">
        <v>1184</v>
      </c>
      <c r="B1255" s="73"/>
      <c r="C1255" s="152"/>
      <c r="D1255" s="73"/>
      <c r="E1255" s="73"/>
      <c r="F1255" s="152" t="s">
        <v>787</v>
      </c>
      <c r="G1255" s="73" t="s">
        <v>2448</v>
      </c>
      <c r="H1255" s="129"/>
      <c r="I1255" s="33">
        <v>0</v>
      </c>
      <c r="J1255" s="33">
        <v>0</v>
      </c>
      <c r="K1255" s="36">
        <v>0</v>
      </c>
      <c r="L1255" s="33">
        <v>0</v>
      </c>
      <c r="M1255" s="33">
        <v>0</v>
      </c>
    </row>
    <row r="1256" spans="1:13">
      <c r="A1256" s="124">
        <v>1185</v>
      </c>
      <c r="B1256" s="73"/>
      <c r="C1256" s="152"/>
      <c r="D1256" s="73"/>
      <c r="E1256" s="73"/>
      <c r="F1256" s="152" t="s">
        <v>2427</v>
      </c>
      <c r="G1256" s="73" t="s">
        <v>251</v>
      </c>
      <c r="H1256" s="129"/>
      <c r="I1256" s="33">
        <v>0</v>
      </c>
      <c r="J1256" s="33">
        <v>0</v>
      </c>
      <c r="K1256" s="36">
        <v>0</v>
      </c>
      <c r="L1256" s="33">
        <v>0</v>
      </c>
      <c r="M1256" s="33">
        <v>0</v>
      </c>
    </row>
    <row r="1257" spans="1:13">
      <c r="A1257" s="124">
        <v>1186</v>
      </c>
      <c r="B1257" s="73"/>
      <c r="C1257" s="152"/>
      <c r="D1257" s="73"/>
      <c r="E1257" s="73"/>
      <c r="F1257" s="152" t="s">
        <v>787</v>
      </c>
      <c r="G1257" s="73" t="s">
        <v>2449</v>
      </c>
      <c r="H1257" s="129"/>
      <c r="I1257" s="33">
        <v>0</v>
      </c>
      <c r="J1257" s="33">
        <v>0</v>
      </c>
      <c r="K1257" s="36">
        <v>0</v>
      </c>
      <c r="L1257" s="33">
        <v>0</v>
      </c>
      <c r="M1257" s="33">
        <v>0</v>
      </c>
    </row>
    <row r="1258" spans="1:13">
      <c r="A1258" s="124">
        <v>1187</v>
      </c>
      <c r="B1258" s="73"/>
      <c r="C1258" s="152"/>
      <c r="D1258" s="73"/>
      <c r="E1258" s="73"/>
      <c r="F1258" s="152" t="s">
        <v>2425</v>
      </c>
      <c r="G1258" s="73" t="s">
        <v>471</v>
      </c>
      <c r="H1258" s="129"/>
      <c r="I1258" s="33">
        <v>-10939</v>
      </c>
      <c r="J1258" s="33">
        <v>-9740.9548098618106</v>
      </c>
      <c r="K1258" s="33">
        <v>-1198.0451901381891</v>
      </c>
      <c r="L1258" s="33">
        <v>0</v>
      </c>
      <c r="M1258" s="33">
        <v>-1198.0451901381891</v>
      </c>
    </row>
    <row r="1259" spans="1:13">
      <c r="A1259" s="124">
        <v>1188</v>
      </c>
      <c r="B1259" s="73"/>
      <c r="C1259" s="152"/>
      <c r="D1259" s="73"/>
      <c r="E1259" s="73"/>
      <c r="F1259" s="73"/>
      <c r="G1259" s="73"/>
      <c r="H1259" s="129" t="s">
        <v>568</v>
      </c>
      <c r="I1259" s="37">
        <v>709115970</v>
      </c>
      <c r="J1259" s="37">
        <v>600724061.43073618</v>
      </c>
      <c r="K1259" s="37">
        <v>108391908.56926371</v>
      </c>
      <c r="L1259" s="37">
        <v>11680082.87382466</v>
      </c>
      <c r="M1259" s="37">
        <v>120071991.4430884</v>
      </c>
    </row>
    <row r="1260" spans="1:13">
      <c r="A1260" s="124">
        <v>1189</v>
      </c>
      <c r="B1260" s="73"/>
      <c r="C1260" s="152"/>
      <c r="D1260" s="73"/>
      <c r="E1260" s="73"/>
      <c r="F1260" s="73"/>
      <c r="G1260" s="73"/>
      <c r="H1260" s="129"/>
      <c r="I1260" s="33"/>
      <c r="J1260" s="33"/>
      <c r="K1260" s="33"/>
      <c r="L1260" s="33"/>
      <c r="M1260" s="33"/>
    </row>
    <row r="1261" spans="1:13">
      <c r="A1261" s="124">
        <v>1190</v>
      </c>
      <c r="B1261" s="73"/>
      <c r="C1261" s="152"/>
      <c r="D1261" s="73"/>
      <c r="E1261" s="126"/>
      <c r="F1261" s="73"/>
      <c r="G1261" s="73"/>
      <c r="H1261" s="129"/>
      <c r="I1261" s="41"/>
      <c r="J1261" s="41"/>
      <c r="K1261" s="41"/>
      <c r="L1261" s="41"/>
      <c r="M1261" s="41"/>
    </row>
    <row r="1262" spans="1:13">
      <c r="A1262" s="124">
        <v>1191</v>
      </c>
      <c r="B1262" s="73"/>
      <c r="C1262" s="155"/>
      <c r="D1262" s="156"/>
      <c r="E1262" s="157"/>
      <c r="F1262" s="73"/>
      <c r="G1262" s="156"/>
      <c r="H1262" s="158"/>
      <c r="I1262" s="42"/>
      <c r="J1262" s="42"/>
      <c r="K1262" s="42"/>
      <c r="L1262" s="42"/>
      <c r="M1262" s="42"/>
    </row>
    <row r="1263" spans="1:13">
      <c r="A1263" s="124">
        <v>1192</v>
      </c>
      <c r="B1263" s="73"/>
      <c r="C1263" s="126" t="s">
        <v>584</v>
      </c>
      <c r="D1263" s="73" t="s">
        <v>585</v>
      </c>
      <c r="E1263" s="73"/>
      <c r="F1263" s="73"/>
      <c r="G1263" s="73"/>
      <c r="H1263" s="129"/>
      <c r="I1263" s="33"/>
      <c r="J1263" s="33"/>
      <c r="K1263" s="33"/>
      <c r="L1263" s="33"/>
      <c r="M1263" s="33"/>
    </row>
    <row r="1264" spans="1:13">
      <c r="A1264" s="124">
        <v>1193</v>
      </c>
      <c r="B1264" s="73"/>
      <c r="C1264" s="152"/>
      <c r="D1264" s="73"/>
      <c r="E1264" s="73"/>
      <c r="F1264" s="152" t="s">
        <v>709</v>
      </c>
      <c r="G1264" s="73" t="s">
        <v>359</v>
      </c>
      <c r="H1264" s="129"/>
      <c r="I1264" s="33">
        <v>7572975</v>
      </c>
      <c r="J1264" s="33">
        <v>6016919</v>
      </c>
      <c r="K1264" s="36">
        <v>1556056</v>
      </c>
      <c r="L1264" s="33">
        <v>210699</v>
      </c>
      <c r="M1264" s="33">
        <v>1766755</v>
      </c>
    </row>
    <row r="1265" spans="1:13">
      <c r="A1265" s="124">
        <v>1194</v>
      </c>
      <c r="B1265" s="73"/>
      <c r="C1265" s="152"/>
      <c r="D1265" s="73"/>
      <c r="E1265" s="73"/>
      <c r="F1265" s="152" t="s">
        <v>787</v>
      </c>
      <c r="G1265" s="73" t="s">
        <v>192</v>
      </c>
      <c r="H1265" s="129"/>
      <c r="I1265" s="33">
        <v>-96446305</v>
      </c>
      <c r="J1265" s="33">
        <v>-80080747.496055588</v>
      </c>
      <c r="K1265" s="36">
        <v>-16365557.503944406</v>
      </c>
      <c r="L1265" s="33">
        <v>0</v>
      </c>
      <c r="M1265" s="33">
        <v>-16365557.503944406</v>
      </c>
    </row>
    <row r="1266" spans="1:13">
      <c r="A1266" s="124">
        <v>1195</v>
      </c>
      <c r="B1266" s="73"/>
      <c r="C1266" s="152"/>
      <c r="D1266" s="73"/>
      <c r="E1266" s="73"/>
      <c r="F1266" s="152" t="s">
        <v>787</v>
      </c>
      <c r="G1266" s="73" t="s">
        <v>193</v>
      </c>
      <c r="H1266" s="129"/>
      <c r="I1266" s="33">
        <v>-538368</v>
      </c>
      <c r="J1266" s="33">
        <v>-455504.97308395623</v>
      </c>
      <c r="K1266" s="36">
        <v>-82863.026916043775</v>
      </c>
      <c r="L1266" s="33">
        <v>0</v>
      </c>
      <c r="M1266" s="33">
        <v>-82863.026916043775</v>
      </c>
    </row>
    <row r="1267" spans="1:13">
      <c r="A1267" s="124">
        <v>1196</v>
      </c>
      <c r="B1267" s="73"/>
      <c r="C1267" s="152"/>
      <c r="D1267" s="73"/>
      <c r="E1267" s="73"/>
      <c r="F1267" s="152" t="s">
        <v>709</v>
      </c>
      <c r="G1267" s="73" t="s">
        <v>2444</v>
      </c>
      <c r="H1267" s="129"/>
      <c r="I1267" s="33">
        <v>-15243730.000000101</v>
      </c>
      <c r="J1267" s="33">
        <v>-13052212.857377656</v>
      </c>
      <c r="K1267" s="36">
        <v>-2191517.1426224438</v>
      </c>
      <c r="L1267" s="33">
        <v>0</v>
      </c>
      <c r="M1267" s="33">
        <v>-2191517.1426224438</v>
      </c>
    </row>
    <row r="1268" spans="1:13">
      <c r="A1268" s="124">
        <v>1197</v>
      </c>
      <c r="B1268" s="73"/>
      <c r="C1268" s="152"/>
      <c r="D1268" s="73"/>
      <c r="E1268" s="73"/>
      <c r="F1268" s="152" t="s">
        <v>2424</v>
      </c>
      <c r="G1268" s="73" t="s">
        <v>193</v>
      </c>
      <c r="H1268" s="129"/>
      <c r="I1268" s="33">
        <v>12539777</v>
      </c>
      <c r="J1268" s="33">
        <v>10609714.516583106</v>
      </c>
      <c r="K1268" s="36">
        <v>1930062.4834168945</v>
      </c>
      <c r="L1268" s="33">
        <v>-77068.888616117649</v>
      </c>
      <c r="M1268" s="33">
        <v>1852993.5948007768</v>
      </c>
    </row>
    <row r="1269" spans="1:13">
      <c r="A1269" s="124">
        <v>1198</v>
      </c>
      <c r="B1269" s="73"/>
      <c r="C1269" s="152"/>
      <c r="D1269" s="73"/>
      <c r="E1269" s="73"/>
      <c r="F1269" s="152" t="s">
        <v>2425</v>
      </c>
      <c r="G1269" s="73" t="s">
        <v>2450</v>
      </c>
      <c r="H1269" s="129"/>
      <c r="I1269" s="33">
        <v>-28287280</v>
      </c>
      <c r="J1269" s="33">
        <v>-25189241.811308876</v>
      </c>
      <c r="K1269" s="36">
        <v>-3098038.1886911229</v>
      </c>
      <c r="L1269" s="33">
        <v>0</v>
      </c>
      <c r="M1269" s="33">
        <v>-3098038.1886911229</v>
      </c>
    </row>
    <row r="1270" spans="1:13">
      <c r="A1270" s="124">
        <v>1199</v>
      </c>
      <c r="B1270" s="73"/>
      <c r="C1270" s="152"/>
      <c r="D1270" s="73"/>
      <c r="E1270" s="73"/>
      <c r="F1270" s="152" t="s">
        <v>2435</v>
      </c>
      <c r="G1270" s="73" t="s">
        <v>186</v>
      </c>
      <c r="H1270" s="129"/>
      <c r="I1270" s="33">
        <v>2757417</v>
      </c>
      <c r="J1270" s="33">
        <v>2364863.1379081844</v>
      </c>
      <c r="K1270" s="36">
        <v>392553.86209181562</v>
      </c>
      <c r="L1270" s="33">
        <v>0</v>
      </c>
      <c r="M1270" s="33">
        <v>392553.86209181562</v>
      </c>
    </row>
    <row r="1271" spans="1:13">
      <c r="A1271" s="124">
        <v>1200</v>
      </c>
      <c r="B1271" s="73"/>
      <c r="C1271" s="152"/>
      <c r="D1271" s="73"/>
      <c r="E1271" s="73"/>
      <c r="F1271" s="152" t="s">
        <v>2424</v>
      </c>
      <c r="G1271" s="73" t="s">
        <v>471</v>
      </c>
      <c r="H1271" s="129"/>
      <c r="I1271" s="33">
        <v>-713280</v>
      </c>
      <c r="J1271" s="33">
        <v>-635161.18902808591</v>
      </c>
      <c r="K1271" s="36">
        <v>-78118.810971914034</v>
      </c>
      <c r="L1271" s="33">
        <v>0</v>
      </c>
      <c r="M1271" s="33">
        <v>-78118.810971914034</v>
      </c>
    </row>
    <row r="1272" spans="1:13">
      <c r="A1272" s="124">
        <v>1201</v>
      </c>
      <c r="B1272" s="73"/>
      <c r="C1272" s="152"/>
      <c r="D1272" s="73"/>
      <c r="E1272" s="73"/>
      <c r="F1272" s="152" t="s">
        <v>2427</v>
      </c>
      <c r="G1272" s="73" t="s">
        <v>251</v>
      </c>
      <c r="H1272" s="129"/>
      <c r="I1272" s="33">
        <v>0</v>
      </c>
      <c r="J1272" s="33">
        <v>0</v>
      </c>
      <c r="K1272" s="36">
        <v>0</v>
      </c>
      <c r="L1272" s="33">
        <v>0</v>
      </c>
      <c r="M1272" s="33">
        <v>0</v>
      </c>
    </row>
    <row r="1273" spans="1:13">
      <c r="A1273" s="124">
        <v>1202</v>
      </c>
      <c r="B1273" s="73"/>
      <c r="C1273" s="152"/>
      <c r="D1273" s="73"/>
      <c r="E1273" s="73"/>
      <c r="F1273" s="152" t="s">
        <v>787</v>
      </c>
      <c r="G1273" s="73" t="s">
        <v>187</v>
      </c>
      <c r="H1273" s="129"/>
      <c r="I1273" s="33">
        <v>-425972</v>
      </c>
      <c r="J1273" s="33">
        <v>-360156.79679817992</v>
      </c>
      <c r="K1273" s="36">
        <v>-65815.203201820084</v>
      </c>
      <c r="L1273" s="33">
        <v>0</v>
      </c>
      <c r="M1273" s="33">
        <v>-65815.203201820084</v>
      </c>
    </row>
    <row r="1274" spans="1:13">
      <c r="A1274" s="124">
        <v>1203</v>
      </c>
      <c r="B1274" s="73"/>
      <c r="C1274" s="152"/>
      <c r="D1274" s="73"/>
      <c r="E1274" s="73"/>
      <c r="F1274" s="152" t="s">
        <v>2451</v>
      </c>
      <c r="G1274" s="73" t="s">
        <v>2452</v>
      </c>
      <c r="H1274" s="129"/>
      <c r="I1274" s="33">
        <v>-297626679</v>
      </c>
      <c r="J1274" s="33">
        <v>-253332167.58767423</v>
      </c>
      <c r="K1274" s="36">
        <v>-44294511.412325762</v>
      </c>
      <c r="L1274" s="33">
        <v>0</v>
      </c>
      <c r="M1274" s="33">
        <v>-44294511.412325762</v>
      </c>
    </row>
    <row r="1275" spans="1:13">
      <c r="A1275" s="124">
        <v>1204</v>
      </c>
      <c r="B1275" s="73"/>
      <c r="C1275" s="152"/>
      <c r="D1275" s="73"/>
      <c r="E1275" s="73"/>
      <c r="F1275" s="152" t="s">
        <v>787</v>
      </c>
      <c r="G1275" s="73" t="s">
        <v>2446</v>
      </c>
      <c r="H1275" s="129"/>
      <c r="I1275" s="33">
        <v>-58775</v>
      </c>
      <c r="J1275" s="33">
        <v>-49562.959608691875</v>
      </c>
      <c r="K1275" s="36">
        <v>-9212.0403913081245</v>
      </c>
      <c r="L1275" s="33">
        <v>0</v>
      </c>
      <c r="M1275" s="33">
        <v>-9212.0403913081245</v>
      </c>
    </row>
    <row r="1276" spans="1:13">
      <c r="A1276" s="124">
        <v>1205</v>
      </c>
      <c r="B1276" s="73"/>
      <c r="C1276" s="152"/>
      <c r="D1276" s="73"/>
      <c r="E1276" s="73"/>
      <c r="F1276" s="152" t="s">
        <v>787</v>
      </c>
      <c r="G1276" s="73" t="s">
        <v>2448</v>
      </c>
      <c r="H1276" s="129"/>
      <c r="I1276" s="33">
        <v>508041.000508041</v>
      </c>
      <c r="J1276" s="33">
        <v>476513.27735595504</v>
      </c>
      <c r="K1276" s="36">
        <v>31527.72315208595</v>
      </c>
      <c r="L1276" s="33">
        <v>0</v>
      </c>
      <c r="M1276" s="33">
        <v>31527.72315208595</v>
      </c>
    </row>
    <row r="1277" spans="1:13">
      <c r="A1277" s="124">
        <v>1206</v>
      </c>
      <c r="B1277" s="73"/>
      <c r="C1277" s="152"/>
      <c r="D1277" s="73"/>
      <c r="E1277" s="73"/>
      <c r="F1277" s="152" t="s">
        <v>709</v>
      </c>
      <c r="G1277" s="73" t="s">
        <v>2441</v>
      </c>
      <c r="H1277" s="129"/>
      <c r="I1277" s="33">
        <v>153509</v>
      </c>
      <c r="J1277" s="33">
        <v>131655.01461590594</v>
      </c>
      <c r="K1277" s="36">
        <v>21853.985384094074</v>
      </c>
      <c r="L1277" s="33">
        <v>0</v>
      </c>
      <c r="M1277" s="33">
        <v>21853.985384094074</v>
      </c>
    </row>
    <row r="1278" spans="1:13">
      <c r="A1278" s="124">
        <v>1207</v>
      </c>
      <c r="B1278" s="73"/>
      <c r="C1278" s="152"/>
      <c r="D1278" s="73"/>
      <c r="E1278" s="73"/>
      <c r="F1278" s="73"/>
      <c r="G1278" s="73"/>
      <c r="H1278" s="129"/>
      <c r="I1278" s="33"/>
      <c r="J1278" s="33"/>
      <c r="K1278" s="33"/>
      <c r="L1278" s="33"/>
      <c r="M1278" s="33"/>
    </row>
    <row r="1279" spans="1:13">
      <c r="A1279" s="124">
        <v>1208</v>
      </c>
      <c r="B1279" s="73"/>
      <c r="C1279" s="152"/>
      <c r="D1279" s="73"/>
      <c r="E1279" s="73"/>
      <c r="F1279" s="73"/>
      <c r="G1279" s="73"/>
      <c r="H1279" s="129" t="s">
        <v>568</v>
      </c>
      <c r="I1279" s="37">
        <v>-415808669.99949205</v>
      </c>
      <c r="J1279" s="37">
        <v>-353555090.72447211</v>
      </c>
      <c r="K1279" s="37">
        <v>-62253579.275019936</v>
      </c>
      <c r="L1279" s="37">
        <v>133630.11138388235</v>
      </c>
      <c r="M1279" s="37">
        <v>-62119949.163636059</v>
      </c>
    </row>
    <row r="1280" spans="1:13">
      <c r="A1280" s="124">
        <v>1209</v>
      </c>
      <c r="B1280" s="73"/>
      <c r="C1280" s="152"/>
      <c r="D1280" s="73"/>
      <c r="E1280" s="73"/>
      <c r="F1280" s="73"/>
      <c r="G1280" s="73"/>
      <c r="H1280" s="129"/>
      <c r="I1280" s="33"/>
      <c r="J1280" s="33"/>
      <c r="K1280" s="33"/>
      <c r="L1280" s="33"/>
      <c r="M1280" s="33"/>
    </row>
    <row r="1281" spans="1:13" ht="13.5" thickBot="1">
      <c r="A1281" s="124">
        <v>1210</v>
      </c>
      <c r="B1281" s="73"/>
      <c r="C1281" s="153" t="s">
        <v>586</v>
      </c>
      <c r="D1281" s="73"/>
      <c r="E1281" s="73"/>
      <c r="F1281" s="73"/>
      <c r="G1281" s="73"/>
      <c r="H1281" s="154" t="s">
        <v>568</v>
      </c>
      <c r="I1281" s="40">
        <v>293307300.00050795</v>
      </c>
      <c r="J1281" s="40">
        <v>247168970.70626402</v>
      </c>
      <c r="K1281" s="40">
        <v>46138329.294243775</v>
      </c>
      <c r="L1281" s="40">
        <v>11813712.985208541</v>
      </c>
      <c r="M1281" s="40">
        <v>57952042.279452331</v>
      </c>
    </row>
    <row r="1282" spans="1:13" ht="13.5" thickTop="1">
      <c r="A1282" s="124">
        <v>1211</v>
      </c>
      <c r="B1282" s="73"/>
      <c r="C1282" s="152" t="s">
        <v>587</v>
      </c>
      <c r="D1282" s="73" t="s">
        <v>588</v>
      </c>
      <c r="E1282" s="73"/>
      <c r="F1282" s="73"/>
      <c r="G1282" s="73"/>
      <c r="H1282" s="129"/>
      <c r="I1282" s="33"/>
      <c r="J1282" s="33"/>
      <c r="K1282" s="33"/>
      <c r="L1282" s="33"/>
      <c r="M1282" s="33"/>
    </row>
    <row r="1283" spans="1:13">
      <c r="A1283" s="124">
        <v>1212</v>
      </c>
      <c r="B1283" s="73"/>
      <c r="C1283" s="152"/>
      <c r="D1283" s="73"/>
      <c r="E1283" s="73"/>
      <c r="F1283" s="152" t="s">
        <v>587</v>
      </c>
      <c r="G1283" s="73" t="s">
        <v>359</v>
      </c>
      <c r="H1283" s="129"/>
      <c r="I1283" s="33">
        <v>0</v>
      </c>
      <c r="J1283" s="33">
        <v>0</v>
      </c>
      <c r="K1283" s="36">
        <v>0</v>
      </c>
      <c r="L1283" s="33">
        <v>0</v>
      </c>
      <c r="M1283" s="33">
        <v>0</v>
      </c>
    </row>
    <row r="1284" spans="1:13">
      <c r="A1284" s="124">
        <v>1213</v>
      </c>
      <c r="B1284" s="73"/>
      <c r="C1284" s="152"/>
      <c r="D1284" s="73"/>
      <c r="E1284" s="73"/>
      <c r="F1284" s="152" t="s">
        <v>587</v>
      </c>
      <c r="G1284" s="73" t="s">
        <v>2444</v>
      </c>
      <c r="H1284" s="129"/>
      <c r="I1284" s="33">
        <v>0</v>
      </c>
      <c r="J1284" s="33">
        <v>0</v>
      </c>
      <c r="K1284" s="36">
        <v>0</v>
      </c>
      <c r="L1284" s="33">
        <v>0</v>
      </c>
      <c r="M1284" s="33">
        <v>0</v>
      </c>
    </row>
    <row r="1285" spans="1:13">
      <c r="A1285" s="124">
        <v>1214</v>
      </c>
      <c r="B1285" s="73"/>
      <c r="C1285" s="152"/>
      <c r="D1285" s="73"/>
      <c r="E1285" s="73"/>
      <c r="F1285" s="152" t="s">
        <v>587</v>
      </c>
      <c r="G1285" s="73" t="s">
        <v>186</v>
      </c>
      <c r="H1285" s="129"/>
      <c r="I1285" s="33">
        <v>0</v>
      </c>
      <c r="J1285" s="33">
        <v>0</v>
      </c>
      <c r="K1285" s="36">
        <v>0</v>
      </c>
      <c r="L1285" s="33">
        <v>0</v>
      </c>
      <c r="M1285" s="33">
        <v>0</v>
      </c>
    </row>
    <row r="1286" spans="1:13">
      <c r="A1286" s="124">
        <v>1215</v>
      </c>
      <c r="B1286" s="73"/>
      <c r="C1286" s="152"/>
      <c r="D1286" s="73"/>
      <c r="E1286" s="73"/>
      <c r="F1286" s="152" t="s">
        <v>587</v>
      </c>
      <c r="G1286" s="73" t="s">
        <v>192</v>
      </c>
      <c r="H1286" s="129"/>
      <c r="I1286" s="33">
        <v>0</v>
      </c>
      <c r="J1286" s="33">
        <v>0</v>
      </c>
      <c r="K1286" s="36">
        <v>0</v>
      </c>
      <c r="L1286" s="33">
        <v>0</v>
      </c>
      <c r="M1286" s="33">
        <v>0</v>
      </c>
    </row>
    <row r="1287" spans="1:13">
      <c r="A1287" s="124">
        <v>1216</v>
      </c>
      <c r="B1287" s="73"/>
      <c r="C1287" s="152"/>
      <c r="D1287" s="73"/>
      <c r="E1287" s="73"/>
      <c r="F1287" s="152" t="s">
        <v>587</v>
      </c>
      <c r="G1287" s="73" t="s">
        <v>189</v>
      </c>
      <c r="H1287" s="129"/>
      <c r="I1287" s="33">
        <v>0</v>
      </c>
      <c r="J1287" s="33">
        <v>0</v>
      </c>
      <c r="K1287" s="36">
        <v>0</v>
      </c>
      <c r="L1287" s="33">
        <v>0</v>
      </c>
      <c r="M1287" s="33">
        <v>0</v>
      </c>
    </row>
    <row r="1288" spans="1:13">
      <c r="A1288" s="124">
        <v>1217</v>
      </c>
      <c r="B1288" s="73"/>
      <c r="C1288" s="152"/>
      <c r="D1288" s="73"/>
      <c r="E1288" s="73"/>
      <c r="F1288" s="152" t="s">
        <v>587</v>
      </c>
      <c r="G1288" s="73" t="s">
        <v>193</v>
      </c>
      <c r="H1288" s="129"/>
      <c r="I1288" s="33">
        <v>0</v>
      </c>
      <c r="J1288" s="33">
        <v>0</v>
      </c>
      <c r="K1288" s="36">
        <v>0</v>
      </c>
      <c r="L1288" s="33">
        <v>0</v>
      </c>
      <c r="M1288" s="33">
        <v>0</v>
      </c>
    </row>
    <row r="1289" spans="1:13">
      <c r="A1289" s="124">
        <v>1218</v>
      </c>
      <c r="B1289" s="73"/>
      <c r="C1289" s="152"/>
      <c r="D1289" s="73"/>
      <c r="E1289" s="73"/>
      <c r="F1289" s="73"/>
      <c r="G1289" s="73"/>
      <c r="H1289" s="129" t="s">
        <v>572</v>
      </c>
      <c r="I1289" s="37">
        <v>0</v>
      </c>
      <c r="J1289" s="37">
        <v>0</v>
      </c>
      <c r="K1289" s="37">
        <v>0</v>
      </c>
      <c r="L1289" s="37">
        <v>0</v>
      </c>
      <c r="M1289" s="37">
        <v>0</v>
      </c>
    </row>
    <row r="1290" spans="1:13">
      <c r="A1290" s="124">
        <v>1219</v>
      </c>
      <c r="B1290" s="73"/>
      <c r="C1290" s="152"/>
      <c r="D1290" s="73"/>
      <c r="E1290" s="73"/>
      <c r="F1290" s="73"/>
      <c r="G1290" s="73"/>
      <c r="H1290" s="129"/>
      <c r="I1290" s="33"/>
      <c r="J1290" s="33"/>
      <c r="K1290" s="33"/>
      <c r="L1290" s="33"/>
      <c r="M1290" s="33"/>
    </row>
    <row r="1291" spans="1:13">
      <c r="A1291" s="124">
        <v>1220</v>
      </c>
      <c r="B1291" s="73"/>
      <c r="C1291" s="152" t="s">
        <v>589</v>
      </c>
      <c r="D1291" s="73" t="s">
        <v>590</v>
      </c>
      <c r="E1291" s="73"/>
      <c r="F1291" s="73"/>
      <c r="G1291" s="73"/>
      <c r="H1291" s="129"/>
      <c r="I1291" s="33"/>
      <c r="J1291" s="33"/>
      <c r="K1291" s="33"/>
      <c r="L1291" s="33"/>
      <c r="M1291" s="33"/>
    </row>
    <row r="1292" spans="1:13">
      <c r="A1292" s="124">
        <v>1221</v>
      </c>
      <c r="B1292" s="73"/>
      <c r="C1292" s="152"/>
      <c r="D1292" s="73"/>
      <c r="E1292" s="73"/>
      <c r="F1292" s="152" t="s">
        <v>787</v>
      </c>
      <c r="G1292" s="73" t="s">
        <v>359</v>
      </c>
      <c r="H1292" s="129"/>
      <c r="I1292" s="33">
        <v>0</v>
      </c>
      <c r="J1292" s="33">
        <v>0</v>
      </c>
      <c r="K1292" s="36">
        <v>0</v>
      </c>
      <c r="L1292" s="33">
        <v>0</v>
      </c>
      <c r="M1292" s="33">
        <v>0</v>
      </c>
    </row>
    <row r="1293" spans="1:13">
      <c r="A1293" s="124">
        <v>1222</v>
      </c>
      <c r="B1293" s="73"/>
      <c r="C1293" s="152"/>
      <c r="D1293" s="73"/>
      <c r="E1293" s="73"/>
      <c r="F1293" s="152" t="s">
        <v>787</v>
      </c>
      <c r="G1293" s="73" t="s">
        <v>192</v>
      </c>
      <c r="H1293" s="129"/>
      <c r="I1293" s="33">
        <v>-5404178</v>
      </c>
      <c r="J1293" s="33">
        <v>-4487166.3444414875</v>
      </c>
      <c r="K1293" s="36">
        <v>-917011.65555851278</v>
      </c>
      <c r="L1293" s="33">
        <v>0</v>
      </c>
      <c r="M1293" s="33">
        <v>-917011.65555851278</v>
      </c>
    </row>
    <row r="1294" spans="1:13">
      <c r="A1294" s="124">
        <v>1223</v>
      </c>
      <c r="B1294" s="73"/>
      <c r="C1294" s="152"/>
      <c r="D1294" s="73"/>
      <c r="E1294" s="73"/>
      <c r="F1294" s="152" t="s">
        <v>2435</v>
      </c>
      <c r="G1294" s="73" t="s">
        <v>2444</v>
      </c>
      <c r="H1294" s="129"/>
      <c r="I1294" s="33">
        <v>0</v>
      </c>
      <c r="J1294" s="33">
        <v>0</v>
      </c>
      <c r="K1294" s="36">
        <v>0</v>
      </c>
      <c r="L1294" s="33">
        <v>0</v>
      </c>
      <c r="M1294" s="33">
        <v>0</v>
      </c>
    </row>
    <row r="1295" spans="1:13">
      <c r="A1295" s="124">
        <v>1224</v>
      </c>
      <c r="B1295" s="73"/>
      <c r="C1295" s="152"/>
      <c r="D1295" s="73"/>
      <c r="E1295" s="73"/>
      <c r="F1295" s="152" t="s">
        <v>2453</v>
      </c>
      <c r="G1295" s="73" t="s">
        <v>186</v>
      </c>
      <c r="H1295" s="129"/>
      <c r="I1295" s="33">
        <v>902729</v>
      </c>
      <c r="J1295" s="33">
        <v>774213.88771474082</v>
      </c>
      <c r="K1295" s="36">
        <v>128515.11228525922</v>
      </c>
      <c r="L1295" s="33">
        <v>0</v>
      </c>
      <c r="M1295" s="33">
        <v>128515.11228525922</v>
      </c>
    </row>
    <row r="1296" spans="1:13">
      <c r="A1296" s="124">
        <v>1225</v>
      </c>
      <c r="B1296" s="73"/>
      <c r="C1296" s="152"/>
      <c r="D1296" s="73"/>
      <c r="E1296" s="73"/>
      <c r="F1296" s="152" t="s">
        <v>589</v>
      </c>
      <c r="G1296" s="73" t="s">
        <v>193</v>
      </c>
      <c r="H1296" s="129"/>
      <c r="I1296" s="33">
        <v>0</v>
      </c>
      <c r="J1296" s="33">
        <v>0</v>
      </c>
      <c r="K1296" s="36">
        <v>0</v>
      </c>
      <c r="L1296" s="33">
        <v>0</v>
      </c>
      <c r="M1296" s="33">
        <v>0</v>
      </c>
    </row>
    <row r="1297" spans="1:13">
      <c r="A1297" s="124">
        <v>1226</v>
      </c>
      <c r="B1297" s="73"/>
      <c r="C1297" s="152"/>
      <c r="D1297" s="73"/>
      <c r="E1297" s="73"/>
      <c r="F1297" s="152" t="s">
        <v>2451</v>
      </c>
      <c r="G1297" s="73" t="s">
        <v>2452</v>
      </c>
      <c r="H1297" s="129"/>
      <c r="I1297" s="33">
        <v>59418</v>
      </c>
      <c r="J1297" s="33">
        <v>50575.07204763867</v>
      </c>
      <c r="K1297" s="36">
        <v>8842.9279523613277</v>
      </c>
      <c r="L1297" s="33">
        <v>0</v>
      </c>
      <c r="M1297" s="33">
        <v>8842.9279523613277</v>
      </c>
    </row>
    <row r="1298" spans="1:13">
      <c r="A1298" s="124">
        <v>1227</v>
      </c>
      <c r="B1298" s="73"/>
      <c r="C1298" s="152"/>
      <c r="D1298" s="73"/>
      <c r="E1298" s="73"/>
      <c r="F1298" s="73"/>
      <c r="G1298" s="73"/>
      <c r="H1298" s="129" t="s">
        <v>572</v>
      </c>
      <c r="I1298" s="37">
        <v>-4442031</v>
      </c>
      <c r="J1298" s="37">
        <v>-3662377.3846791079</v>
      </c>
      <c r="K1298" s="37">
        <v>-779653.61532089231</v>
      </c>
      <c r="L1298" s="37">
        <v>0</v>
      </c>
      <c r="M1298" s="37">
        <v>-779653.61532089231</v>
      </c>
    </row>
    <row r="1299" spans="1:13">
      <c r="A1299" s="124">
        <v>1228</v>
      </c>
      <c r="B1299" s="73"/>
      <c r="C1299" s="152"/>
      <c r="D1299" s="73"/>
      <c r="E1299" s="73"/>
      <c r="F1299" s="73"/>
      <c r="G1299" s="73"/>
      <c r="H1299" s="129"/>
      <c r="I1299" s="33"/>
      <c r="J1299" s="33"/>
      <c r="K1299" s="33"/>
      <c r="L1299" s="33"/>
      <c r="M1299" s="33"/>
    </row>
    <row r="1300" spans="1:13">
      <c r="A1300" s="124">
        <v>1229</v>
      </c>
      <c r="B1300" s="73"/>
      <c r="C1300" s="152" t="s">
        <v>591</v>
      </c>
      <c r="D1300" s="73" t="s">
        <v>592</v>
      </c>
      <c r="E1300" s="73"/>
      <c r="F1300" s="73"/>
      <c r="G1300" s="73"/>
      <c r="H1300" s="129"/>
      <c r="I1300" s="33"/>
      <c r="J1300" s="33"/>
      <c r="K1300" s="33"/>
      <c r="L1300" s="33"/>
      <c r="M1300" s="33"/>
    </row>
    <row r="1301" spans="1:13">
      <c r="A1301" s="124">
        <v>1230</v>
      </c>
      <c r="B1301" s="73"/>
      <c r="C1301" s="152"/>
      <c r="D1301" s="73"/>
      <c r="E1301" s="73"/>
      <c r="F1301" s="152" t="s">
        <v>2454</v>
      </c>
      <c r="G1301" s="73" t="s">
        <v>359</v>
      </c>
      <c r="H1301" s="129"/>
      <c r="I1301" s="33">
        <v>-1362604</v>
      </c>
      <c r="J1301" s="33">
        <v>-2031526</v>
      </c>
      <c r="K1301" s="36">
        <v>668922</v>
      </c>
      <c r="L1301" s="33">
        <v>-463383</v>
      </c>
      <c r="M1301" s="33">
        <v>205539</v>
      </c>
    </row>
    <row r="1302" spans="1:13">
      <c r="A1302" s="124">
        <v>1231</v>
      </c>
      <c r="B1302" s="73"/>
      <c r="C1302" s="152"/>
      <c r="D1302" s="73"/>
      <c r="E1302" s="73"/>
      <c r="F1302" s="152" t="s">
        <v>787</v>
      </c>
      <c r="G1302" s="73" t="s">
        <v>193</v>
      </c>
      <c r="H1302" s="129"/>
      <c r="I1302" s="33">
        <v>0</v>
      </c>
      <c r="J1302" s="33">
        <v>0</v>
      </c>
      <c r="K1302" s="36">
        <v>0</v>
      </c>
      <c r="L1302" s="33">
        <v>0</v>
      </c>
      <c r="M1302" s="33">
        <v>0</v>
      </c>
    </row>
    <row r="1303" spans="1:13">
      <c r="A1303" s="124">
        <v>1232</v>
      </c>
      <c r="B1303" s="73"/>
      <c r="C1303" s="152"/>
      <c r="D1303" s="73"/>
      <c r="E1303" s="73"/>
      <c r="F1303" s="152" t="s">
        <v>2425</v>
      </c>
      <c r="G1303" s="73" t="s">
        <v>2450</v>
      </c>
      <c r="H1303" s="129"/>
      <c r="I1303" s="33">
        <v>74536326</v>
      </c>
      <c r="J1303" s="33">
        <v>66373067.305889748</v>
      </c>
      <c r="K1303" s="36">
        <v>8163258.6941102529</v>
      </c>
      <c r="L1303" s="33">
        <v>0</v>
      </c>
      <c r="M1303" s="33">
        <v>8163258.6941102529</v>
      </c>
    </row>
    <row r="1304" spans="1:13">
      <c r="A1304" s="124">
        <v>1233</v>
      </c>
      <c r="B1304" s="73"/>
      <c r="C1304" s="152"/>
      <c r="D1304" s="73"/>
      <c r="E1304" s="73"/>
      <c r="F1304" s="152" t="s">
        <v>2455</v>
      </c>
      <c r="G1304" s="73" t="s">
        <v>2444</v>
      </c>
      <c r="H1304" s="129"/>
      <c r="I1304" s="33">
        <v>40166874</v>
      </c>
      <c r="J1304" s="33">
        <v>34392277.301124126</v>
      </c>
      <c r="K1304" s="36">
        <v>5774596.6988758761</v>
      </c>
      <c r="L1304" s="33">
        <v>0</v>
      </c>
      <c r="M1304" s="33">
        <v>5774596.6988758761</v>
      </c>
    </row>
    <row r="1305" spans="1:13">
      <c r="A1305" s="124">
        <v>1234</v>
      </c>
      <c r="B1305" s="73"/>
      <c r="C1305" s="152"/>
      <c r="D1305" s="73"/>
      <c r="E1305" s="73"/>
      <c r="F1305" s="152" t="s">
        <v>787</v>
      </c>
      <c r="G1305" s="73" t="s">
        <v>2446</v>
      </c>
      <c r="H1305" s="129"/>
      <c r="I1305" s="33">
        <v>154870</v>
      </c>
      <c r="J1305" s="33">
        <v>130596.60662863651</v>
      </c>
      <c r="K1305" s="36">
        <v>24273.393371363491</v>
      </c>
      <c r="L1305" s="33">
        <v>0</v>
      </c>
      <c r="M1305" s="33">
        <v>24273.393371363491</v>
      </c>
    </row>
    <row r="1306" spans="1:13">
      <c r="A1306" s="124">
        <v>1235</v>
      </c>
      <c r="B1306" s="73"/>
      <c r="C1306" s="152"/>
      <c r="D1306" s="73"/>
      <c r="E1306" s="73"/>
      <c r="F1306" s="152" t="s">
        <v>787</v>
      </c>
      <c r="G1306" s="73" t="s">
        <v>187</v>
      </c>
      <c r="H1306" s="129"/>
      <c r="I1306" s="33">
        <v>1122425</v>
      </c>
      <c r="J1306" s="33">
        <v>949003.67311982263</v>
      </c>
      <c r="K1306" s="36">
        <v>173421.3268801774</v>
      </c>
      <c r="L1306" s="33">
        <v>0</v>
      </c>
      <c r="M1306" s="33">
        <v>173421.3268801774</v>
      </c>
    </row>
    <row r="1307" spans="1:13">
      <c r="A1307" s="124">
        <v>1236</v>
      </c>
      <c r="B1307" s="73"/>
      <c r="C1307" s="152"/>
      <c r="D1307" s="73"/>
      <c r="E1307" s="73"/>
      <c r="F1307" s="152" t="s">
        <v>2456</v>
      </c>
      <c r="G1307" s="73" t="s">
        <v>192</v>
      </c>
      <c r="H1307" s="129"/>
      <c r="I1307" s="33">
        <v>254133761</v>
      </c>
      <c r="J1307" s="33">
        <v>211010899.22381103</v>
      </c>
      <c r="K1307" s="36">
        <v>43122861.776188985</v>
      </c>
      <c r="L1307" s="33">
        <v>0</v>
      </c>
      <c r="M1307" s="33">
        <v>43122861.776188985</v>
      </c>
    </row>
    <row r="1308" spans="1:13">
      <c r="A1308" s="124">
        <v>1237</v>
      </c>
      <c r="B1308" s="73"/>
      <c r="C1308" s="152"/>
      <c r="D1308" s="73"/>
      <c r="E1308" s="73"/>
      <c r="F1308" s="152" t="s">
        <v>787</v>
      </c>
      <c r="G1308" s="73" t="s">
        <v>193</v>
      </c>
      <c r="H1308" s="129"/>
      <c r="I1308" s="33">
        <v>-33036248</v>
      </c>
      <c r="J1308" s="33">
        <v>-27951466.758861788</v>
      </c>
      <c r="K1308" s="36">
        <v>-5084781.2411382124</v>
      </c>
      <c r="L1308" s="33">
        <v>1872319.3032853119</v>
      </c>
      <c r="M1308" s="33">
        <v>-3212461.9378529005</v>
      </c>
    </row>
    <row r="1309" spans="1:13">
      <c r="A1309" s="124">
        <v>1238</v>
      </c>
      <c r="B1309" s="73"/>
      <c r="C1309" s="152"/>
      <c r="D1309" s="73"/>
      <c r="E1309" s="73"/>
      <c r="F1309" s="152" t="s">
        <v>2427</v>
      </c>
      <c r="G1309" s="73" t="s">
        <v>251</v>
      </c>
      <c r="H1309" s="129"/>
      <c r="I1309" s="33">
        <v>0</v>
      </c>
      <c r="J1309" s="33">
        <v>0</v>
      </c>
      <c r="K1309" s="36">
        <v>0</v>
      </c>
      <c r="L1309" s="33">
        <v>0</v>
      </c>
      <c r="M1309" s="33">
        <v>0</v>
      </c>
    </row>
    <row r="1310" spans="1:13">
      <c r="A1310" s="124">
        <v>1239</v>
      </c>
      <c r="B1310" s="73"/>
      <c r="C1310" s="152"/>
      <c r="D1310" s="73"/>
      <c r="E1310" s="73"/>
      <c r="F1310" s="152" t="s">
        <v>2457</v>
      </c>
      <c r="G1310" s="73" t="s">
        <v>186</v>
      </c>
      <c r="H1310" s="129"/>
      <c r="I1310" s="33">
        <v>-7265727</v>
      </c>
      <c r="J1310" s="33">
        <v>-6231357.0825175224</v>
      </c>
      <c r="K1310" s="36">
        <v>-1034369.9174824777</v>
      </c>
      <c r="L1310" s="33">
        <v>118881.13057140261</v>
      </c>
      <c r="M1310" s="33">
        <v>-915488.78691107512</v>
      </c>
    </row>
    <row r="1311" spans="1:13">
      <c r="A1311" s="124">
        <v>1240</v>
      </c>
      <c r="B1311" s="73"/>
      <c r="C1311" s="152"/>
      <c r="D1311" s="73"/>
      <c r="E1311" s="73"/>
      <c r="F1311" s="152" t="s">
        <v>2455</v>
      </c>
      <c r="G1311" s="73" t="s">
        <v>471</v>
      </c>
      <c r="H1311" s="129"/>
      <c r="I1311" s="33">
        <v>1879476</v>
      </c>
      <c r="J1311" s="33">
        <v>1673634.7730340832</v>
      </c>
      <c r="K1311" s="36">
        <v>205841.22696591675</v>
      </c>
      <c r="L1311" s="33">
        <v>0</v>
      </c>
      <c r="M1311" s="33">
        <v>205841.22696591675</v>
      </c>
    </row>
    <row r="1312" spans="1:13">
      <c r="A1312" s="124">
        <v>1241</v>
      </c>
      <c r="B1312" s="73"/>
      <c r="C1312" s="152"/>
      <c r="D1312" s="73"/>
      <c r="E1312" s="73"/>
      <c r="F1312" s="152" t="s">
        <v>2425</v>
      </c>
      <c r="G1312" s="73" t="s">
        <v>2448</v>
      </c>
      <c r="H1312" s="129"/>
      <c r="I1312" s="33">
        <v>-1338678.0013386798</v>
      </c>
      <c r="J1312" s="33">
        <v>-1255603.0735793293</v>
      </c>
      <c r="K1312" s="36">
        <v>-83074.927759350467</v>
      </c>
      <c r="L1312" s="33">
        <v>0</v>
      </c>
      <c r="M1312" s="33">
        <v>-83074.927759350467</v>
      </c>
    </row>
    <row r="1313" spans="1:13">
      <c r="A1313" s="124">
        <v>1242</v>
      </c>
      <c r="B1313" s="73"/>
      <c r="C1313" s="152"/>
      <c r="D1313" s="73"/>
      <c r="E1313" s="73"/>
      <c r="F1313" s="152" t="s">
        <v>2458</v>
      </c>
      <c r="G1313" s="73" t="s">
        <v>2441</v>
      </c>
      <c r="H1313" s="129"/>
      <c r="I1313" s="33">
        <v>-404491</v>
      </c>
      <c r="J1313" s="33">
        <v>-346906.49093540059</v>
      </c>
      <c r="K1313" s="36">
        <v>-57584.509064599435</v>
      </c>
      <c r="L1313" s="33">
        <v>0</v>
      </c>
      <c r="M1313" s="33">
        <v>-57584.509064599435</v>
      </c>
    </row>
    <row r="1314" spans="1:13">
      <c r="A1314" s="124">
        <v>1243</v>
      </c>
      <c r="B1314" s="73"/>
      <c r="C1314" s="152"/>
      <c r="D1314" s="73"/>
      <c r="E1314" s="73"/>
      <c r="F1314" s="152" t="s">
        <v>2451</v>
      </c>
      <c r="G1314" s="73" t="s">
        <v>2452</v>
      </c>
      <c r="H1314" s="129"/>
      <c r="I1314" s="33">
        <v>784239359</v>
      </c>
      <c r="J1314" s="33">
        <v>667524354.30372906</v>
      </c>
      <c r="K1314" s="36">
        <v>116715004.69627099</v>
      </c>
      <c r="L1314" s="33">
        <v>0</v>
      </c>
      <c r="M1314" s="33">
        <v>116715004.69627099</v>
      </c>
    </row>
    <row r="1315" spans="1:13">
      <c r="A1315" s="124">
        <v>1244</v>
      </c>
      <c r="B1315" s="73"/>
      <c r="C1315" s="152"/>
      <c r="D1315" s="73"/>
      <c r="E1315" s="73"/>
      <c r="F1315" s="73"/>
      <c r="G1315" s="73"/>
      <c r="H1315" s="129" t="s">
        <v>572</v>
      </c>
      <c r="I1315" s="37">
        <v>1112825342.9986613</v>
      </c>
      <c r="J1315" s="37">
        <v>944236973.78144264</v>
      </c>
      <c r="K1315" s="37">
        <v>168588369.21721894</v>
      </c>
      <c r="L1315" s="37">
        <v>1527817.4338567145</v>
      </c>
      <c r="M1315" s="37">
        <v>170116186.65107563</v>
      </c>
    </row>
    <row r="1316" spans="1:13">
      <c r="A1316" s="124">
        <v>1245</v>
      </c>
      <c r="B1316" s="73"/>
      <c r="C1316" s="152"/>
      <c r="D1316" s="73"/>
      <c r="E1316" s="73"/>
      <c r="F1316" s="73"/>
      <c r="G1316" s="73"/>
      <c r="H1316" s="129"/>
      <c r="I1316" s="33"/>
      <c r="J1316" s="33"/>
      <c r="K1316" s="33"/>
      <c r="L1316" s="33"/>
      <c r="M1316" s="33"/>
    </row>
    <row r="1317" spans="1:13">
      <c r="A1317" s="124">
        <v>1246</v>
      </c>
      <c r="B1317" s="73"/>
      <c r="C1317" s="152" t="s">
        <v>593</v>
      </c>
      <c r="D1317" s="73"/>
      <c r="E1317" s="73"/>
      <c r="F1317" s="73"/>
      <c r="G1317" s="73"/>
      <c r="H1317" s="129" t="s">
        <v>572</v>
      </c>
      <c r="I1317" s="37">
        <v>1108383311.9986613</v>
      </c>
      <c r="J1317" s="37">
        <v>940574596.39676344</v>
      </c>
      <c r="K1317" s="37">
        <v>167808715.60189801</v>
      </c>
      <c r="L1317" s="37">
        <v>1527817.4338567145</v>
      </c>
      <c r="M1317" s="37">
        <v>169336533.03575474</v>
      </c>
    </row>
    <row r="1318" spans="1:13">
      <c r="A1318" s="124">
        <v>1247</v>
      </c>
      <c r="B1318" s="73"/>
      <c r="C1318" s="152"/>
      <c r="D1318" s="73"/>
      <c r="E1318" s="73"/>
      <c r="F1318" s="73"/>
      <c r="G1318" s="73"/>
      <c r="H1318" s="129"/>
      <c r="I1318" s="33"/>
      <c r="J1318" s="33"/>
      <c r="K1318" s="33"/>
      <c r="L1318" s="33"/>
      <c r="M1318" s="33"/>
    </row>
    <row r="1319" spans="1:13">
      <c r="A1319" s="124">
        <v>1248</v>
      </c>
      <c r="B1319" s="73"/>
      <c r="C1319" s="152" t="s">
        <v>594</v>
      </c>
      <c r="D1319" s="73" t="s">
        <v>595</v>
      </c>
      <c r="E1319" s="73"/>
      <c r="F1319" s="73"/>
      <c r="G1319" s="73"/>
      <c r="H1319" s="129"/>
      <c r="I1319" s="33"/>
      <c r="J1319" s="33"/>
      <c r="K1319" s="33"/>
      <c r="L1319" s="33"/>
      <c r="M1319" s="33"/>
    </row>
    <row r="1320" spans="1:13">
      <c r="A1320" s="124">
        <v>1249</v>
      </c>
      <c r="B1320" s="73"/>
      <c r="C1320" s="152"/>
      <c r="D1320" s="73"/>
      <c r="E1320" s="73"/>
      <c r="F1320" s="152" t="s">
        <v>594</v>
      </c>
      <c r="G1320" s="73" t="s">
        <v>359</v>
      </c>
      <c r="H1320" s="129"/>
      <c r="I1320" s="33">
        <v>0</v>
      </c>
      <c r="J1320" s="33">
        <v>0</v>
      </c>
      <c r="K1320" s="36">
        <v>0</v>
      </c>
      <c r="L1320" s="33">
        <v>0</v>
      </c>
      <c r="M1320" s="33">
        <v>0</v>
      </c>
    </row>
    <row r="1321" spans="1:13">
      <c r="A1321" s="124">
        <v>1250</v>
      </c>
      <c r="B1321" s="73"/>
      <c r="C1321" s="152"/>
      <c r="D1321" s="73"/>
      <c r="E1321" s="73"/>
      <c r="F1321" s="152" t="s">
        <v>594</v>
      </c>
      <c r="G1321" s="73" t="s">
        <v>252</v>
      </c>
      <c r="H1321" s="129"/>
      <c r="I1321" s="33">
        <v>0</v>
      </c>
      <c r="J1321" s="33">
        <v>0</v>
      </c>
      <c r="K1321" s="36">
        <v>0</v>
      </c>
      <c r="L1321" s="33">
        <v>0</v>
      </c>
      <c r="M1321" s="33">
        <v>0</v>
      </c>
    </row>
    <row r="1322" spans="1:13">
      <c r="A1322" s="124">
        <v>1251</v>
      </c>
      <c r="B1322" s="73"/>
      <c r="C1322" s="152"/>
      <c r="D1322" s="73"/>
      <c r="E1322" s="73"/>
      <c r="F1322" s="152" t="s">
        <v>594</v>
      </c>
      <c r="G1322" s="73" t="s">
        <v>434</v>
      </c>
      <c r="H1322" s="129"/>
      <c r="I1322" s="33">
        <v>0</v>
      </c>
      <c r="J1322" s="33">
        <v>0</v>
      </c>
      <c r="K1322" s="36">
        <v>0</v>
      </c>
      <c r="L1322" s="33">
        <v>0</v>
      </c>
      <c r="M1322" s="33">
        <v>0</v>
      </c>
    </row>
    <row r="1323" spans="1:13">
      <c r="A1323" s="124">
        <v>1252</v>
      </c>
      <c r="B1323" s="73"/>
      <c r="C1323" s="152"/>
      <c r="D1323" s="73"/>
      <c r="E1323" s="73"/>
      <c r="F1323" s="73"/>
      <c r="G1323" s="73"/>
      <c r="H1323" s="129" t="s">
        <v>572</v>
      </c>
      <c r="I1323" s="37">
        <v>0</v>
      </c>
      <c r="J1323" s="37">
        <v>0</v>
      </c>
      <c r="K1323" s="37">
        <v>0</v>
      </c>
      <c r="L1323" s="37">
        <v>0</v>
      </c>
      <c r="M1323" s="37">
        <v>0</v>
      </c>
    </row>
    <row r="1324" spans="1:13">
      <c r="A1324" s="124">
        <v>1253</v>
      </c>
      <c r="B1324" s="73"/>
      <c r="C1324" s="152" t="s">
        <v>596</v>
      </c>
      <c r="D1324" s="73" t="s">
        <v>597</v>
      </c>
      <c r="E1324" s="73"/>
      <c r="F1324" s="73"/>
      <c r="G1324" s="73"/>
      <c r="H1324" s="129"/>
      <c r="I1324" s="33"/>
      <c r="J1324" s="33"/>
      <c r="K1324" s="36"/>
      <c r="L1324" s="33"/>
      <c r="M1324" s="33"/>
    </row>
    <row r="1325" spans="1:13">
      <c r="A1325" s="124">
        <v>1254</v>
      </c>
      <c r="B1325" s="73"/>
      <c r="C1325" s="152"/>
      <c r="D1325" s="73"/>
      <c r="E1325" s="73"/>
      <c r="F1325" s="152" t="s">
        <v>596</v>
      </c>
      <c r="G1325" s="73" t="s">
        <v>359</v>
      </c>
      <c r="H1325" s="129"/>
      <c r="I1325" s="33">
        <v>0</v>
      </c>
      <c r="J1325" s="33">
        <v>0</v>
      </c>
      <c r="K1325" s="36">
        <v>0</v>
      </c>
      <c r="L1325" s="33">
        <v>0</v>
      </c>
      <c r="M1325" s="33">
        <v>0</v>
      </c>
    </row>
    <row r="1326" spans="1:13">
      <c r="A1326" s="124">
        <v>1255</v>
      </c>
      <c r="B1326" s="73"/>
      <c r="C1326" s="152"/>
      <c r="D1326" s="73"/>
      <c r="E1326" s="73"/>
      <c r="F1326" s="152" t="s">
        <v>787</v>
      </c>
      <c r="G1326" s="73" t="s">
        <v>192</v>
      </c>
      <c r="H1326" s="129"/>
      <c r="I1326" s="33">
        <v>482315</v>
      </c>
      <c r="J1326" s="33">
        <v>400473.04796757177</v>
      </c>
      <c r="K1326" s="36">
        <v>81841.952032428264</v>
      </c>
      <c r="L1326" s="33">
        <v>0</v>
      </c>
      <c r="M1326" s="33">
        <v>81841.952032428264</v>
      </c>
    </row>
    <row r="1327" spans="1:13">
      <c r="A1327" s="124">
        <v>1256</v>
      </c>
      <c r="B1327" s="73"/>
      <c r="C1327" s="152"/>
      <c r="D1327" s="73"/>
      <c r="E1327" s="73"/>
      <c r="F1327" s="152" t="s">
        <v>2434</v>
      </c>
      <c r="G1327" s="73" t="s">
        <v>2444</v>
      </c>
      <c r="H1327" s="129"/>
      <c r="I1327" s="33">
        <v>64760.000000000007</v>
      </c>
      <c r="J1327" s="33">
        <v>55449.768832416448</v>
      </c>
      <c r="K1327" s="36">
        <v>9310.2311675835626</v>
      </c>
      <c r="L1327" s="33">
        <v>0</v>
      </c>
      <c r="M1327" s="33">
        <v>9310.2311675835626</v>
      </c>
    </row>
    <row r="1328" spans="1:13">
      <c r="A1328" s="124">
        <v>1257</v>
      </c>
      <c r="B1328" s="73"/>
      <c r="C1328" s="152"/>
      <c r="D1328" s="73"/>
      <c r="E1328" s="73"/>
      <c r="F1328" s="152" t="s">
        <v>2451</v>
      </c>
      <c r="G1328" s="73" t="s">
        <v>2452</v>
      </c>
      <c r="H1328" s="129"/>
      <c r="I1328" s="33">
        <v>-10910</v>
      </c>
      <c r="J1328" s="33">
        <v>-9286.3111521716964</v>
      </c>
      <c r="K1328" s="36">
        <v>-1623.6888478283026</v>
      </c>
      <c r="L1328" s="33">
        <v>0</v>
      </c>
      <c r="M1328" s="33">
        <v>-1623.6888478283026</v>
      </c>
    </row>
    <row r="1329" spans="1:13">
      <c r="A1329" s="124">
        <v>1258</v>
      </c>
      <c r="B1329" s="73"/>
      <c r="C1329" s="152"/>
      <c r="D1329" s="73"/>
      <c r="E1329" s="73"/>
      <c r="F1329" s="152" t="s">
        <v>787</v>
      </c>
      <c r="G1329" s="73" t="s">
        <v>193</v>
      </c>
      <c r="H1329" s="129"/>
      <c r="I1329" s="33">
        <v>0</v>
      </c>
      <c r="J1329" s="33">
        <v>0</v>
      </c>
      <c r="K1329" s="36">
        <v>0</v>
      </c>
      <c r="L1329" s="33">
        <v>0</v>
      </c>
      <c r="M1329" s="33">
        <v>0</v>
      </c>
    </row>
    <row r="1330" spans="1:13">
      <c r="A1330" s="124">
        <v>1259</v>
      </c>
      <c r="B1330" s="73"/>
      <c r="C1330" s="152"/>
      <c r="D1330" s="73"/>
      <c r="E1330" s="73"/>
      <c r="F1330" s="152" t="s">
        <v>2459</v>
      </c>
      <c r="G1330" s="73" t="s">
        <v>186</v>
      </c>
      <c r="H1330" s="129"/>
      <c r="I1330" s="33">
        <v>69076</v>
      </c>
      <c r="J1330" s="33">
        <v>59242.140783982162</v>
      </c>
      <c r="K1330" s="36">
        <v>9833.8592160178378</v>
      </c>
      <c r="L1330" s="33">
        <v>0</v>
      </c>
      <c r="M1330" s="33">
        <v>9833.8592160178378</v>
      </c>
    </row>
    <row r="1331" spans="1:13">
      <c r="A1331" s="124">
        <v>1260</v>
      </c>
      <c r="B1331" s="73"/>
      <c r="C1331" s="152"/>
      <c r="D1331" s="73"/>
      <c r="E1331" s="73"/>
      <c r="F1331" s="73"/>
      <c r="G1331" s="73"/>
      <c r="H1331" s="129" t="s">
        <v>572</v>
      </c>
      <c r="I1331" s="37">
        <v>605241</v>
      </c>
      <c r="J1331" s="37">
        <v>505878.6464317987</v>
      </c>
      <c r="K1331" s="37">
        <v>99362.353568201361</v>
      </c>
      <c r="L1331" s="37">
        <v>0</v>
      </c>
      <c r="M1331" s="37">
        <v>99362.353568201361</v>
      </c>
    </row>
    <row r="1332" spans="1:13">
      <c r="A1332" s="124">
        <v>1261</v>
      </c>
      <c r="B1332" s="73"/>
      <c r="C1332" s="152"/>
      <c r="D1332" s="73"/>
      <c r="E1332" s="73"/>
      <c r="F1332" s="73"/>
      <c r="G1332" s="73"/>
      <c r="H1332" s="129"/>
      <c r="I1332" s="33"/>
      <c r="J1332" s="33"/>
      <c r="K1332" s="33"/>
      <c r="L1332" s="33"/>
      <c r="M1332" s="33"/>
    </row>
    <row r="1333" spans="1:13">
      <c r="A1333" s="124">
        <v>1262</v>
      </c>
      <c r="B1333" s="73"/>
      <c r="C1333" s="152" t="s">
        <v>598</v>
      </c>
      <c r="D1333" s="73" t="s">
        <v>599</v>
      </c>
      <c r="E1333" s="73"/>
      <c r="F1333" s="73"/>
      <c r="G1333" s="73"/>
      <c r="H1333" s="129"/>
      <c r="I1333" s="33"/>
      <c r="J1333" s="33"/>
      <c r="K1333" s="33"/>
      <c r="L1333" s="33"/>
      <c r="M1333" s="33"/>
    </row>
    <row r="1334" spans="1:13">
      <c r="A1334" s="124">
        <v>1263</v>
      </c>
      <c r="B1334" s="73"/>
      <c r="C1334" s="152"/>
      <c r="D1334" s="73"/>
      <c r="E1334" s="73"/>
      <c r="F1334" s="152" t="s">
        <v>709</v>
      </c>
      <c r="G1334" s="73" t="s">
        <v>359</v>
      </c>
      <c r="H1334" s="129"/>
      <c r="I1334" s="33">
        <v>54118642</v>
      </c>
      <c r="J1334" s="33">
        <v>39038284</v>
      </c>
      <c r="K1334" s="36">
        <v>15080358</v>
      </c>
      <c r="L1334" s="33">
        <v>-7554569</v>
      </c>
      <c r="M1334" s="33">
        <v>7525789</v>
      </c>
    </row>
    <row r="1335" spans="1:13">
      <c r="A1335" s="124">
        <v>1264</v>
      </c>
      <c r="B1335" s="73"/>
      <c r="C1335" s="152"/>
      <c r="D1335" s="73"/>
      <c r="E1335" s="73"/>
      <c r="F1335" s="152" t="s">
        <v>2425</v>
      </c>
      <c r="G1335" s="73" t="s">
        <v>2448</v>
      </c>
      <c r="H1335" s="129"/>
      <c r="I1335" s="33">
        <v>0</v>
      </c>
      <c r="J1335" s="33">
        <v>0</v>
      </c>
      <c r="K1335" s="36">
        <v>0</v>
      </c>
      <c r="L1335" s="33">
        <v>0</v>
      </c>
      <c r="M1335" s="33">
        <v>0</v>
      </c>
    </row>
    <row r="1336" spans="1:13">
      <c r="A1336" s="124">
        <v>1265</v>
      </c>
      <c r="B1336" s="73"/>
      <c r="C1336" s="152"/>
      <c r="D1336" s="73"/>
      <c r="E1336" s="73"/>
      <c r="F1336" s="152" t="s">
        <v>2460</v>
      </c>
      <c r="G1336" s="73" t="s">
        <v>2444</v>
      </c>
      <c r="H1336" s="129"/>
      <c r="I1336" s="33">
        <v>75786597</v>
      </c>
      <c r="J1336" s="33">
        <v>64891125.451598287</v>
      </c>
      <c r="K1336" s="36">
        <v>10895471.54840171</v>
      </c>
      <c r="L1336" s="33">
        <v>0</v>
      </c>
      <c r="M1336" s="33">
        <v>10895471.54840171</v>
      </c>
    </row>
    <row r="1337" spans="1:13">
      <c r="A1337" s="124">
        <v>1266</v>
      </c>
      <c r="B1337" s="73"/>
      <c r="C1337" s="152"/>
      <c r="D1337" s="73"/>
      <c r="E1337" s="73"/>
      <c r="F1337" s="152" t="s">
        <v>598</v>
      </c>
      <c r="G1337" s="73" t="s">
        <v>251</v>
      </c>
      <c r="H1337" s="129"/>
      <c r="I1337" s="33">
        <v>0</v>
      </c>
      <c r="J1337" s="33">
        <v>0</v>
      </c>
      <c r="K1337" s="36">
        <v>0</v>
      </c>
      <c r="L1337" s="33">
        <v>0</v>
      </c>
      <c r="M1337" s="33">
        <v>0</v>
      </c>
    </row>
    <row r="1338" spans="1:13">
      <c r="A1338" s="124">
        <v>1267</v>
      </c>
      <c r="B1338" s="73"/>
      <c r="C1338" s="152"/>
      <c r="D1338" s="73"/>
      <c r="E1338" s="73"/>
      <c r="F1338" s="152" t="s">
        <v>598</v>
      </c>
      <c r="G1338" s="73" t="s">
        <v>193</v>
      </c>
      <c r="H1338" s="129"/>
      <c r="I1338" s="33">
        <v>162147</v>
      </c>
      <c r="J1338" s="33">
        <v>137190.10949878939</v>
      </c>
      <c r="K1338" s="36">
        <v>24956.890501210601</v>
      </c>
      <c r="L1338" s="33">
        <v>0</v>
      </c>
      <c r="M1338" s="33">
        <v>24956.890501210601</v>
      </c>
    </row>
    <row r="1339" spans="1:13">
      <c r="A1339" s="124">
        <v>1268</v>
      </c>
      <c r="B1339" s="73"/>
      <c r="C1339" s="152"/>
      <c r="D1339" s="73"/>
      <c r="E1339" s="73"/>
      <c r="F1339" s="152" t="s">
        <v>2427</v>
      </c>
      <c r="G1339" s="73" t="s">
        <v>252</v>
      </c>
      <c r="H1339" s="129"/>
      <c r="I1339" s="33">
        <v>0</v>
      </c>
      <c r="J1339" s="33">
        <v>0</v>
      </c>
      <c r="K1339" s="36">
        <v>0</v>
      </c>
      <c r="L1339" s="33">
        <v>0</v>
      </c>
      <c r="M1339" s="33">
        <v>0</v>
      </c>
    </row>
    <row r="1340" spans="1:13">
      <c r="A1340" s="124">
        <v>1269</v>
      </c>
      <c r="B1340" s="73"/>
      <c r="C1340" s="152"/>
      <c r="D1340" s="73"/>
      <c r="E1340" s="73"/>
      <c r="F1340" s="152" t="s">
        <v>787</v>
      </c>
      <c r="G1340" s="73" t="s">
        <v>192</v>
      </c>
      <c r="H1340" s="129"/>
      <c r="I1340" s="33">
        <v>243273033</v>
      </c>
      <c r="J1340" s="33">
        <v>201993081.31371751</v>
      </c>
      <c r="K1340" s="36">
        <v>41279951.686282486</v>
      </c>
      <c r="L1340" s="33">
        <v>246150.02283706516</v>
      </c>
      <c r="M1340" s="33">
        <v>41526101.709119551</v>
      </c>
    </row>
    <row r="1341" spans="1:13">
      <c r="A1341" s="124">
        <v>1270</v>
      </c>
      <c r="B1341" s="73"/>
      <c r="C1341" s="152"/>
      <c r="D1341" s="73"/>
      <c r="E1341" s="73"/>
      <c r="F1341" s="152" t="s">
        <v>2461</v>
      </c>
      <c r="G1341" s="73" t="s">
        <v>193</v>
      </c>
      <c r="H1341" s="129"/>
      <c r="I1341" s="33">
        <v>157762973</v>
      </c>
      <c r="J1341" s="33">
        <v>133480850.96069959</v>
      </c>
      <c r="K1341" s="36">
        <v>24282122.039300419</v>
      </c>
      <c r="L1341" s="33">
        <v>38358937.75339406</v>
      </c>
      <c r="M1341" s="33">
        <v>62641059.792694479</v>
      </c>
    </row>
    <row r="1342" spans="1:13">
      <c r="A1342" s="124">
        <v>1271</v>
      </c>
      <c r="B1342" s="73"/>
      <c r="C1342" s="152"/>
      <c r="D1342" s="73"/>
      <c r="E1342" s="73"/>
      <c r="F1342" s="152" t="s">
        <v>2462</v>
      </c>
      <c r="G1342" s="73" t="s">
        <v>2441</v>
      </c>
      <c r="H1342" s="129"/>
      <c r="I1342" s="33">
        <v>51878154</v>
      </c>
      <c r="J1342" s="33">
        <v>44492629.898678377</v>
      </c>
      <c r="K1342" s="36">
        <v>7385524.1013216255</v>
      </c>
      <c r="L1342" s="33">
        <v>0</v>
      </c>
      <c r="M1342" s="33">
        <v>7385524.1013216255</v>
      </c>
    </row>
    <row r="1343" spans="1:13">
      <c r="A1343" s="124">
        <v>1272</v>
      </c>
      <c r="B1343" s="73"/>
      <c r="C1343" s="152"/>
      <c r="D1343" s="73"/>
      <c r="E1343" s="73"/>
      <c r="F1343" s="152" t="s">
        <v>2463</v>
      </c>
      <c r="G1343" s="73" t="s">
        <v>186</v>
      </c>
      <c r="H1343" s="129"/>
      <c r="I1343" s="33">
        <v>44112938</v>
      </c>
      <c r="J1343" s="33">
        <v>37832892.515361004</v>
      </c>
      <c r="K1343" s="36">
        <v>6280045.4846389983</v>
      </c>
      <c r="L1343" s="33">
        <v>330426.12601406034</v>
      </c>
      <c r="M1343" s="33">
        <v>6610471.6106530586</v>
      </c>
    </row>
    <row r="1344" spans="1:13">
      <c r="A1344" s="124">
        <v>1273</v>
      </c>
      <c r="B1344" s="73"/>
      <c r="C1344" s="152"/>
      <c r="D1344" s="73"/>
      <c r="E1344" s="73"/>
      <c r="F1344" s="152" t="s">
        <v>2447</v>
      </c>
      <c r="G1344" s="73" t="s">
        <v>2447</v>
      </c>
      <c r="H1344" s="129"/>
      <c r="I1344" s="33">
        <v>1246168964</v>
      </c>
      <c r="J1344" s="33">
        <v>1065784085.0582833</v>
      </c>
      <c r="K1344" s="36">
        <v>180384878.94171673</v>
      </c>
      <c r="L1344" s="33">
        <v>0</v>
      </c>
      <c r="M1344" s="33">
        <v>180384878.94171673</v>
      </c>
    </row>
    <row r="1345" spans="1:13">
      <c r="A1345" s="124">
        <v>1274</v>
      </c>
      <c r="B1345" s="73"/>
      <c r="C1345" s="152"/>
      <c r="D1345" s="73"/>
      <c r="E1345" s="73"/>
      <c r="F1345" s="152" t="s">
        <v>2425</v>
      </c>
      <c r="G1345" s="73" t="s">
        <v>471</v>
      </c>
      <c r="H1345" s="129"/>
      <c r="I1345" s="33">
        <v>-28825</v>
      </c>
      <c r="J1345" s="33">
        <v>-25668.070426388764</v>
      </c>
      <c r="K1345" s="36">
        <v>-3156.9295736112354</v>
      </c>
      <c r="L1345" s="33">
        <v>0</v>
      </c>
      <c r="M1345" s="33">
        <v>-3156.9295736112354</v>
      </c>
    </row>
    <row r="1346" spans="1:13">
      <c r="A1346" s="124">
        <v>1275</v>
      </c>
      <c r="B1346" s="73"/>
      <c r="C1346" s="152"/>
      <c r="D1346" s="73"/>
      <c r="E1346" s="73"/>
      <c r="F1346" s="73"/>
      <c r="G1346" s="73"/>
      <c r="H1346" s="129" t="s">
        <v>572</v>
      </c>
      <c r="I1346" s="37">
        <v>1873234623</v>
      </c>
      <c r="J1346" s="37">
        <v>1587624471.2374105</v>
      </c>
      <c r="K1346" s="37">
        <v>285610151.76258957</v>
      </c>
      <c r="L1346" s="37">
        <v>31380944.902245186</v>
      </c>
      <c r="M1346" s="37">
        <v>316991096.6648348</v>
      </c>
    </row>
    <row r="1347" spans="1:13">
      <c r="A1347" s="124">
        <v>1276</v>
      </c>
      <c r="B1347" s="73"/>
      <c r="C1347" s="152"/>
      <c r="D1347" s="73"/>
      <c r="E1347" s="73"/>
      <c r="F1347" s="73"/>
      <c r="G1347" s="73"/>
      <c r="H1347" s="129"/>
      <c r="I1347" s="33"/>
      <c r="J1347" s="33"/>
      <c r="K1347" s="33"/>
      <c r="L1347" s="33"/>
      <c r="M1347" s="33"/>
    </row>
    <row r="1348" spans="1:13">
      <c r="A1348" s="124">
        <v>1277</v>
      </c>
      <c r="B1348" s="73"/>
      <c r="C1348" s="152" t="s">
        <v>600</v>
      </c>
      <c r="D1348" s="73"/>
      <c r="E1348" s="73"/>
      <c r="F1348" s="73"/>
      <c r="G1348" s="73"/>
      <c r="H1348" s="129" t="s">
        <v>572</v>
      </c>
      <c r="I1348" s="37">
        <v>1873839864</v>
      </c>
      <c r="J1348" s="37">
        <v>1588130349.8838422</v>
      </c>
      <c r="K1348" s="37">
        <v>285709514.11615783</v>
      </c>
      <c r="L1348" s="37">
        <v>31380944.902245186</v>
      </c>
      <c r="M1348" s="37">
        <v>317090459.01840299</v>
      </c>
    </row>
    <row r="1349" spans="1:13">
      <c r="A1349" s="124">
        <v>1278</v>
      </c>
      <c r="B1349" s="73"/>
      <c r="C1349" s="152"/>
      <c r="D1349" s="73"/>
      <c r="E1349" s="73"/>
      <c r="F1349" s="73"/>
      <c r="G1349" s="73"/>
      <c r="H1349" s="129"/>
      <c r="I1349" s="33"/>
      <c r="J1349" s="33"/>
      <c r="K1349" s="33"/>
      <c r="L1349" s="33"/>
      <c r="M1349" s="33"/>
    </row>
    <row r="1350" spans="1:13" ht="13.5" thickBot="1">
      <c r="A1350" s="124">
        <v>1279</v>
      </c>
      <c r="B1350" s="73"/>
      <c r="C1350" s="153" t="s">
        <v>601</v>
      </c>
      <c r="D1350" s="159"/>
      <c r="E1350" s="159"/>
      <c r="F1350" s="159"/>
      <c r="G1350" s="159"/>
      <c r="H1350" s="154" t="s">
        <v>572</v>
      </c>
      <c r="I1350" s="40">
        <v>-765456552.00133872</v>
      </c>
      <c r="J1350" s="40">
        <v>-647555753.48707879</v>
      </c>
      <c r="K1350" s="40">
        <v>-117900798.51425982</v>
      </c>
      <c r="L1350" s="40">
        <v>-29853127.468388472</v>
      </c>
      <c r="M1350" s="40">
        <v>-147753925.98264825</v>
      </c>
    </row>
    <row r="1351" spans="1:13" ht="13.5" thickTop="1">
      <c r="A1351" s="124">
        <v>1280</v>
      </c>
      <c r="B1351" s="73"/>
      <c r="C1351" s="152"/>
      <c r="D1351" s="73"/>
      <c r="E1351" s="73"/>
      <c r="F1351" s="73"/>
      <c r="G1351" s="73"/>
      <c r="H1351" s="129"/>
      <c r="I1351" s="33"/>
      <c r="J1351" s="33"/>
      <c r="K1351" s="33"/>
      <c r="L1351" s="33"/>
      <c r="M1351" s="33"/>
    </row>
    <row r="1352" spans="1:13">
      <c r="A1352" s="124">
        <v>1281</v>
      </c>
      <c r="B1352" s="73"/>
      <c r="C1352" s="152"/>
      <c r="D1352" s="126"/>
      <c r="E1352" s="73"/>
      <c r="F1352" s="73"/>
      <c r="G1352" s="73"/>
      <c r="H1352" s="129"/>
      <c r="I1352" s="33"/>
      <c r="J1352" s="33"/>
      <c r="K1352" s="33"/>
      <c r="L1352" s="33"/>
      <c r="M1352" s="33"/>
    </row>
    <row r="1353" spans="1:13">
      <c r="A1353" s="124">
        <v>1282</v>
      </c>
      <c r="B1353" s="73"/>
      <c r="C1353" s="152"/>
      <c r="D1353" s="126"/>
      <c r="E1353" s="73"/>
      <c r="F1353" s="73"/>
      <c r="G1353" s="73"/>
      <c r="H1353" s="129"/>
      <c r="I1353" s="33"/>
      <c r="J1353" s="33"/>
      <c r="K1353" s="33"/>
      <c r="L1353" s="33"/>
      <c r="M1353" s="33"/>
    </row>
    <row r="1354" spans="1:13">
      <c r="A1354" s="124">
        <v>1283</v>
      </c>
      <c r="B1354" s="73"/>
      <c r="C1354" s="152">
        <v>40911</v>
      </c>
      <c r="D1354" s="73" t="s">
        <v>602</v>
      </c>
      <c r="E1354" s="73"/>
      <c r="F1354" s="73"/>
      <c r="G1354" s="73"/>
      <c r="H1354" s="129"/>
      <c r="I1354" s="33"/>
      <c r="J1354" s="33"/>
      <c r="K1354" s="33"/>
      <c r="L1354" s="33"/>
      <c r="M1354" s="33"/>
    </row>
    <row r="1355" spans="1:13">
      <c r="A1355" s="124">
        <v>1284</v>
      </c>
      <c r="B1355" s="73"/>
      <c r="C1355" s="152"/>
      <c r="D1355" s="73"/>
      <c r="E1355" s="73"/>
      <c r="F1355" s="152" t="s">
        <v>359</v>
      </c>
      <c r="G1355" s="73" t="s">
        <v>359</v>
      </c>
      <c r="H1355" s="129"/>
      <c r="I1355" s="33">
        <v>12963328.879753258</v>
      </c>
      <c r="J1355" s="33">
        <v>11284137.563552577</v>
      </c>
      <c r="K1355" s="36">
        <v>1679191.316200681</v>
      </c>
      <c r="L1355" s="33">
        <v>-2079436.9475955903</v>
      </c>
      <c r="M1355" s="33">
        <v>-400245.63139490935</v>
      </c>
    </row>
    <row r="1356" spans="1:13">
      <c r="A1356" s="124">
        <v>1285</v>
      </c>
      <c r="B1356" s="73"/>
      <c r="C1356" s="152"/>
      <c r="D1356" s="73"/>
      <c r="E1356" s="73"/>
      <c r="F1356" s="152" t="s">
        <v>2449</v>
      </c>
      <c r="G1356" s="73" t="s">
        <v>192</v>
      </c>
      <c r="H1356" s="129"/>
      <c r="I1356" s="33">
        <v>0</v>
      </c>
      <c r="J1356" s="33">
        <v>0</v>
      </c>
      <c r="K1356" s="36">
        <v>0</v>
      </c>
      <c r="L1356" s="33">
        <v>0</v>
      </c>
      <c r="M1356" s="33">
        <v>0</v>
      </c>
    </row>
    <row r="1357" spans="1:13">
      <c r="A1357" s="124">
        <v>1286</v>
      </c>
      <c r="B1357" s="73"/>
      <c r="C1357" s="152"/>
      <c r="D1357" s="73" t="s">
        <v>603</v>
      </c>
      <c r="E1357" s="73"/>
      <c r="F1357" s="152" t="s">
        <v>787</v>
      </c>
      <c r="G1357" s="73" t="s">
        <v>193</v>
      </c>
      <c r="H1357" s="129"/>
      <c r="I1357" s="33">
        <v>0</v>
      </c>
      <c r="J1357" s="33">
        <v>0</v>
      </c>
      <c r="K1357" s="36">
        <v>0</v>
      </c>
      <c r="L1357" s="33">
        <v>0</v>
      </c>
      <c r="M1357" s="33">
        <v>0</v>
      </c>
    </row>
    <row r="1358" spans="1:13">
      <c r="A1358" s="124">
        <v>1287</v>
      </c>
      <c r="B1358" s="73"/>
      <c r="C1358" s="152"/>
      <c r="D1358" s="73"/>
      <c r="E1358" s="73"/>
      <c r="F1358" s="152" t="s">
        <v>2449</v>
      </c>
      <c r="G1358" s="73" t="s">
        <v>2449</v>
      </c>
      <c r="H1358" s="129"/>
      <c r="I1358" s="33">
        <v>0</v>
      </c>
      <c r="J1358" s="33">
        <v>0</v>
      </c>
      <c r="K1358" s="36">
        <v>0</v>
      </c>
      <c r="L1358" s="33">
        <v>0</v>
      </c>
      <c r="M1358" s="33">
        <v>0</v>
      </c>
    </row>
    <row r="1359" spans="1:13" ht="13.5" thickBot="1">
      <c r="A1359" s="124">
        <v>1288</v>
      </c>
      <c r="B1359" s="73"/>
      <c r="C1359" s="153" t="s">
        <v>604</v>
      </c>
      <c r="D1359" s="73"/>
      <c r="E1359" s="73"/>
      <c r="F1359" s="73"/>
      <c r="G1359" s="73"/>
      <c r="H1359" s="154" t="s">
        <v>223</v>
      </c>
      <c r="I1359" s="49">
        <v>12963328.879753258</v>
      </c>
      <c r="J1359" s="49">
        <v>11284137.563552577</v>
      </c>
      <c r="K1359" s="49">
        <v>1679191.316200681</v>
      </c>
      <c r="L1359" s="49">
        <v>-2079436.9475955903</v>
      </c>
      <c r="M1359" s="49">
        <v>-400245.63139490935</v>
      </c>
    </row>
    <row r="1360" spans="1:13" ht="13.5" thickTop="1">
      <c r="A1360" s="124">
        <v>1289</v>
      </c>
      <c r="B1360" s="73"/>
      <c r="C1360" s="152"/>
      <c r="D1360" s="73"/>
      <c r="E1360" s="73"/>
      <c r="F1360" s="73"/>
      <c r="G1360" s="73"/>
      <c r="H1360" s="129"/>
      <c r="I1360" s="33"/>
      <c r="J1360" s="33"/>
      <c r="K1360" s="33"/>
      <c r="L1360" s="33"/>
      <c r="M1360" s="33"/>
    </row>
    <row r="1361" spans="1:13">
      <c r="A1361" s="124">
        <v>1290</v>
      </c>
      <c r="B1361" s="73"/>
      <c r="C1361" s="152"/>
      <c r="D1361" s="73"/>
      <c r="E1361" s="73"/>
      <c r="F1361" s="73"/>
      <c r="G1361" s="73"/>
      <c r="H1361" s="129"/>
      <c r="I1361" s="41"/>
      <c r="J1361" s="33"/>
      <c r="K1361" s="33"/>
      <c r="L1361" s="33"/>
      <c r="M1361" s="33"/>
    </row>
    <row r="1362" spans="1:13">
      <c r="A1362" s="124">
        <v>1291</v>
      </c>
      <c r="B1362" s="73"/>
      <c r="C1362" s="152" t="s">
        <v>605</v>
      </c>
      <c r="D1362" s="73"/>
      <c r="E1362" s="73"/>
      <c r="F1362" s="73"/>
      <c r="G1362" s="73"/>
      <c r="H1362" s="129"/>
      <c r="I1362" s="33"/>
      <c r="J1362" s="33"/>
      <c r="K1362" s="33"/>
      <c r="L1362" s="33"/>
      <c r="M1362" s="33"/>
    </row>
    <row r="1363" spans="1:13">
      <c r="A1363" s="124">
        <v>1292</v>
      </c>
      <c r="B1363" s="73"/>
      <c r="C1363" s="152"/>
      <c r="D1363" s="73" t="s">
        <v>294</v>
      </c>
      <c r="E1363" s="73"/>
      <c r="F1363" s="73"/>
      <c r="G1363" s="73"/>
      <c r="H1363" s="129"/>
      <c r="I1363" s="48">
        <v>5267001125.3199997</v>
      </c>
      <c r="J1363" s="48">
        <v>4491396123.2116938</v>
      </c>
      <c r="K1363" s="48">
        <v>775605002.10830677</v>
      </c>
      <c r="L1363" s="48">
        <v>4863341.4484078791</v>
      </c>
      <c r="M1363" s="311">
        <v>780468343.55671465</v>
      </c>
    </row>
    <row r="1364" spans="1:13">
      <c r="A1364" s="124">
        <v>1293</v>
      </c>
      <c r="B1364" s="73"/>
      <c r="C1364" s="152"/>
      <c r="D1364" s="73" t="s">
        <v>606</v>
      </c>
      <c r="E1364" s="73"/>
      <c r="F1364" s="73"/>
      <c r="G1364" s="73"/>
      <c r="H1364" s="129"/>
      <c r="I1364" s="33"/>
      <c r="J1364" s="33"/>
      <c r="K1364" s="33"/>
      <c r="L1364" s="33"/>
      <c r="M1364" s="33"/>
    </row>
    <row r="1365" spans="1:13">
      <c r="A1365" s="124">
        <v>1294</v>
      </c>
      <c r="B1365" s="73"/>
      <c r="C1365" s="152"/>
      <c r="D1365" s="73" t="s">
        <v>607</v>
      </c>
      <c r="E1365" s="73"/>
      <c r="F1365" s="73"/>
      <c r="G1365" s="73"/>
      <c r="H1365" s="129"/>
      <c r="I1365" s="33">
        <v>3051012064.5</v>
      </c>
      <c r="J1365" s="33">
        <v>2598606614.5443163</v>
      </c>
      <c r="K1365" s="33">
        <v>452405449.95568383</v>
      </c>
      <c r="L1365" s="33">
        <v>8668142.9834411703</v>
      </c>
      <c r="M1365" s="33">
        <v>461073592.93912512</v>
      </c>
    </row>
    <row r="1366" spans="1:13">
      <c r="A1366" s="124">
        <v>1295</v>
      </c>
      <c r="B1366" s="73"/>
      <c r="C1366" s="152"/>
      <c r="D1366" s="73" t="s">
        <v>608</v>
      </c>
      <c r="E1366" s="73"/>
      <c r="F1366" s="73"/>
      <c r="G1366" s="73"/>
      <c r="H1366" s="129"/>
      <c r="I1366" s="33">
        <v>646078659.1500001</v>
      </c>
      <c r="J1366" s="33">
        <v>549925523.15717506</v>
      </c>
      <c r="K1366" s="33">
        <v>96153135.992824733</v>
      </c>
      <c r="L1366" s="33">
        <v>8416666.3111577965</v>
      </c>
      <c r="M1366" s="33">
        <v>104569802.30398254</v>
      </c>
    </row>
    <row r="1367" spans="1:13">
      <c r="A1367" s="124">
        <v>1296</v>
      </c>
      <c r="B1367" s="73"/>
      <c r="C1367" s="152"/>
      <c r="D1367" s="73" t="s">
        <v>609</v>
      </c>
      <c r="E1367" s="73"/>
      <c r="F1367" s="73"/>
      <c r="G1367" s="73"/>
      <c r="H1367" s="129"/>
      <c r="I1367" s="33">
        <v>46806657.109999999</v>
      </c>
      <c r="J1367" s="33">
        <v>39593594.502665371</v>
      </c>
      <c r="K1367" s="33">
        <v>7213062.6073346417</v>
      </c>
      <c r="L1367" s="33">
        <v>754516.51695442968</v>
      </c>
      <c r="M1367" s="33">
        <v>7967579.1242890712</v>
      </c>
    </row>
    <row r="1368" spans="1:13">
      <c r="A1368" s="124">
        <v>1297</v>
      </c>
      <c r="B1368" s="73"/>
      <c r="C1368" s="152"/>
      <c r="D1368" s="73" t="s">
        <v>610</v>
      </c>
      <c r="E1368" s="73"/>
      <c r="F1368" s="73"/>
      <c r="G1368" s="73"/>
      <c r="H1368" s="129"/>
      <c r="I1368" s="33">
        <v>171415396.45999998</v>
      </c>
      <c r="J1368" s="33">
        <v>149684124.80138579</v>
      </c>
      <c r="K1368" s="33">
        <v>21731271.658614211</v>
      </c>
      <c r="L1368" s="33">
        <v>1393610.4806290078</v>
      </c>
      <c r="M1368" s="33">
        <v>23124882.139243215</v>
      </c>
    </row>
    <row r="1369" spans="1:13">
      <c r="A1369" s="124">
        <v>1298</v>
      </c>
      <c r="B1369" s="73"/>
      <c r="C1369" s="152"/>
      <c r="D1369" s="73" t="s">
        <v>611</v>
      </c>
      <c r="E1369" s="73"/>
      <c r="F1369" s="73"/>
      <c r="G1369" s="73"/>
      <c r="H1369" s="129"/>
      <c r="I1369" s="33">
        <v>-50655903.979999997</v>
      </c>
      <c r="J1369" s="33">
        <v>-43373350.304016113</v>
      </c>
      <c r="K1369" s="33">
        <v>-7282553.6759838806</v>
      </c>
      <c r="L1369" s="33">
        <v>-7890.2627728609368</v>
      </c>
      <c r="M1369" s="33">
        <v>-7290443.9387567416</v>
      </c>
    </row>
    <row r="1370" spans="1:13">
      <c r="A1370" s="124">
        <v>1299</v>
      </c>
      <c r="B1370" s="73"/>
      <c r="C1370" s="152"/>
      <c r="D1370" s="73" t="s">
        <v>612</v>
      </c>
      <c r="E1370" s="73"/>
      <c r="F1370" s="73"/>
      <c r="G1370" s="73"/>
      <c r="H1370" s="129"/>
      <c r="I1370" s="48">
        <v>-214316.41000000003</v>
      </c>
      <c r="J1370" s="48">
        <v>-168601.73083309314</v>
      </c>
      <c r="K1370" s="48">
        <v>-45714.679166906877</v>
      </c>
      <c r="L1370" s="48">
        <v>-246056.03475999078</v>
      </c>
      <c r="M1370" s="48">
        <v>-291770.71392689768</v>
      </c>
    </row>
    <row r="1371" spans="1:13">
      <c r="A1371" s="124">
        <v>1300</v>
      </c>
      <c r="B1371" s="73"/>
      <c r="C1371" s="152"/>
      <c r="D1371" s="73" t="s">
        <v>613</v>
      </c>
      <c r="E1371" s="73"/>
      <c r="F1371" s="73"/>
      <c r="G1371" s="73"/>
      <c r="H1371" s="129"/>
      <c r="I1371" s="33">
        <v>3864442556.8300004</v>
      </c>
      <c r="J1371" s="33">
        <v>3294267904.9706936</v>
      </c>
      <c r="K1371" s="33">
        <v>570174651.85930645</v>
      </c>
      <c r="L1371" s="33">
        <v>18978989.994649552</v>
      </c>
      <c r="M1371" s="312">
        <v>589153641.85395634</v>
      </c>
    </row>
    <row r="1372" spans="1:13">
      <c r="A1372" s="124">
        <v>1301</v>
      </c>
      <c r="B1372" s="73"/>
      <c r="C1372" s="152"/>
      <c r="D1372" s="73" t="s">
        <v>614</v>
      </c>
      <c r="E1372" s="73"/>
      <c r="F1372" s="73"/>
      <c r="G1372" s="73"/>
      <c r="H1372" s="129"/>
      <c r="I1372" s="33"/>
      <c r="J1372" s="33"/>
      <c r="K1372" s="33"/>
      <c r="L1372" s="33"/>
      <c r="M1372" s="33"/>
    </row>
    <row r="1373" spans="1:13">
      <c r="A1373" s="124">
        <v>1302</v>
      </c>
      <c r="B1373" s="73"/>
      <c r="C1373" s="152"/>
      <c r="D1373" s="73" t="s">
        <v>615</v>
      </c>
      <c r="E1373" s="73"/>
      <c r="F1373" s="73"/>
      <c r="G1373" s="73"/>
      <c r="H1373" s="129"/>
      <c r="I1373" s="33">
        <v>351566138.08000004</v>
      </c>
      <c r="J1373" s="33">
        <v>301023179.21311605</v>
      </c>
      <c r="K1373" s="33">
        <v>50542958.866883911</v>
      </c>
      <c r="L1373" s="33">
        <v>1833799.9235986639</v>
      </c>
      <c r="M1373" s="312">
        <v>52376758.790482573</v>
      </c>
    </row>
    <row r="1374" spans="1:13">
      <c r="A1374" s="124">
        <v>1303</v>
      </c>
      <c r="B1374" s="73"/>
      <c r="C1374" s="152"/>
      <c r="D1374" s="73" t="s">
        <v>616</v>
      </c>
      <c r="E1374" s="73"/>
      <c r="F1374" s="73"/>
      <c r="G1374" s="73"/>
      <c r="H1374" s="129"/>
      <c r="I1374" s="33">
        <v>0</v>
      </c>
      <c r="J1374" s="33">
        <v>0</v>
      </c>
      <c r="K1374" s="33">
        <v>0</v>
      </c>
      <c r="L1374" s="33">
        <v>0</v>
      </c>
      <c r="M1374" s="33">
        <v>0</v>
      </c>
    </row>
    <row r="1375" spans="1:13">
      <c r="A1375" s="124">
        <v>1304</v>
      </c>
      <c r="B1375" s="73"/>
      <c r="C1375" s="152"/>
      <c r="D1375" s="73" t="s">
        <v>617</v>
      </c>
      <c r="E1375" s="73"/>
      <c r="F1375" s="73"/>
      <c r="G1375" s="73"/>
      <c r="H1375" s="129"/>
      <c r="I1375" s="33">
        <v>-765456552.00133872</v>
      </c>
      <c r="J1375" s="33">
        <v>-647555753.48707879</v>
      </c>
      <c r="K1375" s="33">
        <v>-117900798.51425982</v>
      </c>
      <c r="L1375" s="33">
        <v>-29853127.468388472</v>
      </c>
      <c r="M1375" s="312">
        <v>-147753925.98264825</v>
      </c>
    </row>
    <row r="1376" spans="1:13">
      <c r="A1376" s="124">
        <v>1305</v>
      </c>
      <c r="B1376" s="73"/>
      <c r="C1376" s="152"/>
      <c r="D1376" s="73"/>
      <c r="E1376" s="73"/>
      <c r="F1376" s="73"/>
      <c r="G1376" s="73"/>
      <c r="H1376" s="129"/>
      <c r="I1376" s="48"/>
      <c r="J1376" s="48"/>
      <c r="K1376" s="48"/>
      <c r="L1376" s="48"/>
      <c r="M1376" s="48"/>
    </row>
    <row r="1377" spans="1:13">
      <c r="A1377" s="124">
        <v>1306</v>
      </c>
      <c r="B1377" s="73"/>
      <c r="C1377" s="152"/>
      <c r="D1377" s="73" t="s">
        <v>618</v>
      </c>
      <c r="E1377" s="73"/>
      <c r="F1377" s="73"/>
      <c r="G1377" s="73"/>
      <c r="H1377" s="129"/>
      <c r="I1377" s="33">
        <v>285535878.40866053</v>
      </c>
      <c r="J1377" s="33">
        <v>248549285.54080534</v>
      </c>
      <c r="K1377" s="33">
        <v>36986592.867856592</v>
      </c>
      <c r="L1377" s="33">
        <v>-45802575.938228808</v>
      </c>
      <c r="M1377" s="33">
        <v>-8815983.0703725219</v>
      </c>
    </row>
    <row r="1378" spans="1:13">
      <c r="A1378" s="124">
        <v>1307</v>
      </c>
      <c r="B1378" s="73"/>
      <c r="C1378" s="152"/>
      <c r="D1378" s="73"/>
      <c r="E1378" s="73"/>
      <c r="F1378" s="73"/>
      <c r="G1378" s="73"/>
      <c r="H1378" s="129"/>
      <c r="I1378" s="33"/>
      <c r="J1378" s="33"/>
      <c r="K1378" s="33"/>
      <c r="L1378" s="33"/>
      <c r="M1378" s="33"/>
    </row>
    <row r="1379" spans="1:13">
      <c r="A1379" s="124">
        <v>1308</v>
      </c>
      <c r="B1379" s="73"/>
      <c r="C1379" s="152"/>
      <c r="D1379" s="73" t="s">
        <v>602</v>
      </c>
      <c r="E1379" s="73"/>
      <c r="F1379" s="73"/>
      <c r="G1379" s="73"/>
      <c r="H1379" s="129"/>
      <c r="I1379" s="48">
        <v>12963328.879753258</v>
      </c>
      <c r="J1379" s="48">
        <v>11284137.563552577</v>
      </c>
      <c r="K1379" s="48">
        <v>1679191.316200681</v>
      </c>
      <c r="L1379" s="48">
        <v>-2079436.9475955903</v>
      </c>
      <c r="M1379" s="48">
        <v>-400245.63139490935</v>
      </c>
    </row>
    <row r="1380" spans="1:13">
      <c r="A1380" s="124">
        <v>1309</v>
      </c>
      <c r="B1380" s="73"/>
      <c r="C1380" s="152"/>
      <c r="D1380" s="73"/>
      <c r="E1380" s="73"/>
      <c r="F1380" s="73"/>
      <c r="G1380" s="73"/>
      <c r="H1380" s="129"/>
      <c r="I1380" s="33"/>
      <c r="J1380" s="33"/>
      <c r="K1380" s="33"/>
      <c r="L1380" s="33"/>
      <c r="M1380" s="33"/>
    </row>
    <row r="1381" spans="1:13" ht="13.5" thickBot="1">
      <c r="A1381" s="124">
        <v>1310</v>
      </c>
      <c r="B1381" s="73"/>
      <c r="C1381" s="152" t="s">
        <v>619</v>
      </c>
      <c r="D1381" s="73"/>
      <c r="E1381" s="73"/>
      <c r="F1381" s="73"/>
      <c r="G1381" s="73"/>
      <c r="H1381" s="129"/>
      <c r="I1381" s="52">
        <v>272572549.5289073</v>
      </c>
      <c r="J1381" s="52">
        <v>237265147.97725275</v>
      </c>
      <c r="K1381" s="52">
        <v>35307401.551655911</v>
      </c>
      <c r="L1381" s="52">
        <v>-43723138.990633219</v>
      </c>
      <c r="M1381" s="52">
        <v>-8415737.4389776122</v>
      </c>
    </row>
    <row r="1382" spans="1:13" ht="13.5" thickTop="1">
      <c r="A1382" s="124">
        <v>1311</v>
      </c>
      <c r="B1382" s="73"/>
      <c r="C1382" s="152"/>
      <c r="D1382" s="73"/>
      <c r="E1382" s="73"/>
      <c r="F1382" s="73"/>
      <c r="G1382" s="73"/>
      <c r="H1382" s="129"/>
      <c r="I1382" s="33"/>
      <c r="J1382" s="33"/>
      <c r="K1382" s="33"/>
      <c r="L1382" s="33"/>
      <c r="M1382" s="33"/>
    </row>
    <row r="1383" spans="1:13">
      <c r="A1383" s="124">
        <v>1312</v>
      </c>
      <c r="B1383" s="73"/>
      <c r="C1383" s="152" t="s">
        <v>620</v>
      </c>
      <c r="D1383" s="73"/>
      <c r="E1383" s="73"/>
      <c r="F1383" s="73"/>
      <c r="G1383" s="73"/>
      <c r="H1383" s="129"/>
      <c r="I1383" s="53">
        <v>0.35</v>
      </c>
      <c r="J1383" s="53">
        <v>0.35</v>
      </c>
      <c r="K1383" s="53">
        <v>0.35</v>
      </c>
      <c r="L1383" s="53">
        <v>0.35</v>
      </c>
      <c r="M1383" s="53">
        <v>0.35</v>
      </c>
    </row>
    <row r="1384" spans="1:13">
      <c r="A1384" s="124">
        <v>1313</v>
      </c>
      <c r="B1384" s="73"/>
      <c r="C1384" s="152"/>
      <c r="D1384" s="73"/>
      <c r="E1384" s="73"/>
      <c r="F1384" s="73"/>
      <c r="G1384" s="73"/>
      <c r="H1384" s="129"/>
      <c r="I1384" s="54"/>
      <c r="J1384" s="33"/>
      <c r="K1384" s="33"/>
      <c r="L1384" s="33"/>
      <c r="M1384" s="33"/>
    </row>
    <row r="1385" spans="1:13">
      <c r="A1385" s="124">
        <v>1314</v>
      </c>
      <c r="B1385" s="73"/>
      <c r="C1385" s="152" t="s">
        <v>621</v>
      </c>
      <c r="D1385" s="73"/>
      <c r="E1385" s="73"/>
      <c r="F1385" s="73"/>
      <c r="G1385" s="73"/>
      <c r="H1385" s="129"/>
      <c r="I1385" s="33">
        <v>95400392.335117549</v>
      </c>
      <c r="J1385" s="33">
        <v>83042801.792038456</v>
      </c>
      <c r="K1385" s="33">
        <v>12357590.543079568</v>
      </c>
      <c r="L1385" s="33">
        <v>-15303098.646721626</v>
      </c>
      <c r="M1385" s="33">
        <v>-2945508.1036421643</v>
      </c>
    </row>
    <row r="1386" spans="1:13">
      <c r="A1386" s="124">
        <v>1315</v>
      </c>
      <c r="B1386" s="73"/>
      <c r="C1386" s="152"/>
      <c r="D1386" s="73"/>
      <c r="E1386" s="73"/>
      <c r="F1386" s="73"/>
      <c r="G1386" s="73"/>
      <c r="H1386" s="129"/>
      <c r="I1386" s="33"/>
      <c r="J1386" s="33"/>
      <c r="K1386" s="33"/>
      <c r="L1386" s="33"/>
      <c r="M1386" s="33"/>
    </row>
    <row r="1387" spans="1:13">
      <c r="A1387" s="124">
        <v>1316</v>
      </c>
      <c r="B1387" s="73"/>
      <c r="C1387" s="152" t="s">
        <v>622</v>
      </c>
      <c r="D1387" s="73"/>
      <c r="E1387" s="73"/>
      <c r="F1387" s="73"/>
      <c r="G1387" s="73"/>
      <c r="H1387" s="129"/>
      <c r="I1387" s="33"/>
      <c r="J1387" s="33"/>
      <c r="K1387" s="33"/>
      <c r="L1387" s="33"/>
      <c r="M1387" s="33"/>
    </row>
    <row r="1388" spans="1:13">
      <c r="A1388" s="124">
        <v>1317</v>
      </c>
      <c r="B1388" s="73"/>
      <c r="C1388" s="152">
        <v>40910</v>
      </c>
      <c r="D1388" s="168" t="s">
        <v>623</v>
      </c>
      <c r="E1388" s="165"/>
      <c r="F1388" s="152" t="s">
        <v>787</v>
      </c>
      <c r="G1388" s="73" t="s">
        <v>192</v>
      </c>
      <c r="H1388" s="129"/>
      <c r="I1388" s="33">
        <v>-71466</v>
      </c>
      <c r="J1388" s="33">
        <v>-59339.242706634628</v>
      </c>
      <c r="K1388" s="36">
        <v>-12126.75729336537</v>
      </c>
      <c r="L1388" s="33">
        <v>0</v>
      </c>
      <c r="M1388" s="33">
        <v>-12126.75729336537</v>
      </c>
    </row>
    <row r="1389" spans="1:13">
      <c r="A1389" s="124">
        <v>1318</v>
      </c>
      <c r="B1389" s="73"/>
      <c r="C1389" s="152">
        <v>40910</v>
      </c>
      <c r="D1389" s="167" t="s">
        <v>603</v>
      </c>
      <c r="E1389" s="165"/>
      <c r="F1389" s="152" t="s">
        <v>787</v>
      </c>
      <c r="G1389" s="73" t="s">
        <v>193</v>
      </c>
      <c r="H1389" s="129"/>
      <c r="I1389" s="33">
        <v>-67956887</v>
      </c>
      <c r="J1389" s="33">
        <v>-57497288.070250191</v>
      </c>
      <c r="K1389" s="36">
        <v>-10459598.929749809</v>
      </c>
      <c r="L1389" s="33">
        <v>-607133.96036359109</v>
      </c>
      <c r="M1389" s="33">
        <v>-11066732.8901134</v>
      </c>
    </row>
    <row r="1390" spans="1:13">
      <c r="A1390" s="124">
        <v>1319</v>
      </c>
      <c r="B1390" s="73"/>
      <c r="C1390" s="152">
        <v>40910</v>
      </c>
      <c r="D1390" s="167"/>
      <c r="E1390" s="165"/>
      <c r="F1390" s="152" t="s">
        <v>787</v>
      </c>
      <c r="G1390" s="73" t="s">
        <v>186</v>
      </c>
      <c r="H1390" s="129"/>
      <c r="I1390" s="33">
        <v>-406</v>
      </c>
      <c r="J1390" s="33">
        <v>-348.2006653294452</v>
      </c>
      <c r="K1390" s="36">
        <v>-57.799334670554778</v>
      </c>
      <c r="L1390" s="33">
        <v>0</v>
      </c>
      <c r="M1390" s="33">
        <v>-57.799334670554778</v>
      </c>
    </row>
    <row r="1391" spans="1:13">
      <c r="A1391" s="124">
        <v>1320</v>
      </c>
      <c r="B1391" s="73"/>
      <c r="C1391" s="152">
        <v>40910</v>
      </c>
      <c r="D1391" s="165" t="s">
        <v>624</v>
      </c>
      <c r="E1391" s="165"/>
      <c r="F1391" s="152" t="s">
        <v>2435</v>
      </c>
      <c r="G1391" s="73" t="s">
        <v>359</v>
      </c>
      <c r="H1391" s="129"/>
      <c r="I1391" s="33">
        <v>0</v>
      </c>
      <c r="J1391" s="33">
        <v>0</v>
      </c>
      <c r="K1391" s="36">
        <v>0</v>
      </c>
      <c r="L1391" s="33">
        <v>0</v>
      </c>
      <c r="M1391" s="33">
        <v>0</v>
      </c>
    </row>
    <row r="1392" spans="1:13" ht="13.5" thickBot="1">
      <c r="A1392" s="124">
        <v>1321</v>
      </c>
      <c r="B1392" s="73"/>
      <c r="C1392" s="153" t="s">
        <v>625</v>
      </c>
      <c r="D1392" s="73"/>
      <c r="E1392" s="73"/>
      <c r="F1392" s="73"/>
      <c r="G1392" s="73"/>
      <c r="H1392" s="129"/>
      <c r="I1392" s="49">
        <v>27371633.335117549</v>
      </c>
      <c r="J1392" s="49">
        <v>25485826.278416295</v>
      </c>
      <c r="K1392" s="49">
        <v>1885807.0567017223</v>
      </c>
      <c r="L1392" s="49">
        <v>-15910232.607085217</v>
      </c>
      <c r="M1392" s="49">
        <v>-14024425.550383601</v>
      </c>
    </row>
    <row r="1393" spans="1:13" ht="13.5" thickTop="1">
      <c r="A1393" s="124">
        <v>1322</v>
      </c>
      <c r="B1393" s="73"/>
      <c r="C1393" s="152"/>
      <c r="D1393" s="73"/>
      <c r="E1393" s="73"/>
      <c r="F1393" s="73"/>
      <c r="G1393" s="73"/>
      <c r="H1393" s="129"/>
      <c r="I1393" s="33"/>
      <c r="J1393" s="33"/>
      <c r="K1393" s="33"/>
      <c r="L1393" s="33"/>
      <c r="M1393" s="33"/>
    </row>
    <row r="1394" spans="1:13" ht="13.5" thickBot="1">
      <c r="A1394" s="124">
        <v>1323</v>
      </c>
      <c r="B1394" s="73"/>
      <c r="C1394" s="153" t="s">
        <v>320</v>
      </c>
      <c r="D1394" s="73"/>
      <c r="E1394" s="73"/>
      <c r="F1394" s="73"/>
      <c r="G1394" s="73"/>
      <c r="H1394" s="154"/>
      <c r="I1394" s="40">
        <v>4243721524.6753783</v>
      </c>
      <c r="J1394" s="40">
        <v>3616823951.8998513</v>
      </c>
      <c r="K1394" s="40">
        <v>626897572.7755276</v>
      </c>
      <c r="L1394" s="40">
        <v>12810923.687950147</v>
      </c>
      <c r="M1394" s="40">
        <v>639708496.46347773</v>
      </c>
    </row>
    <row r="1395" spans="1:13" ht="13.5" thickTop="1">
      <c r="A1395" s="124">
        <v>1324</v>
      </c>
      <c r="B1395" s="73"/>
      <c r="C1395" s="152">
        <v>310</v>
      </c>
      <c r="D1395" s="73" t="s">
        <v>626</v>
      </c>
      <c r="E1395" s="73"/>
      <c r="F1395" s="73"/>
      <c r="G1395" s="73"/>
      <c r="H1395" s="129"/>
      <c r="I1395" s="33"/>
      <c r="J1395" s="33"/>
      <c r="K1395" s="33"/>
      <c r="L1395" s="33"/>
      <c r="M1395" s="33"/>
    </row>
    <row r="1396" spans="1:13">
      <c r="A1396" s="124">
        <v>1325</v>
      </c>
      <c r="B1396" s="73"/>
      <c r="C1396" s="152"/>
      <c r="D1396" s="73"/>
      <c r="E1396" s="73"/>
      <c r="F1396" s="152" t="s">
        <v>787</v>
      </c>
      <c r="G1396" s="73" t="s">
        <v>193</v>
      </c>
      <c r="H1396" s="129"/>
      <c r="I1396" s="33">
        <v>2328228.2400000002</v>
      </c>
      <c r="J1396" s="33">
        <v>1969878.4879385605</v>
      </c>
      <c r="K1396" s="36">
        <v>358349.75206143979</v>
      </c>
      <c r="L1396" s="33">
        <v>0</v>
      </c>
      <c r="M1396" s="33">
        <v>358349.75206143979</v>
      </c>
    </row>
    <row r="1397" spans="1:13">
      <c r="A1397" s="124">
        <v>1326</v>
      </c>
      <c r="B1397" s="73"/>
      <c r="C1397" s="152"/>
      <c r="D1397" s="73"/>
      <c r="E1397" s="73"/>
      <c r="F1397" s="152" t="s">
        <v>787</v>
      </c>
      <c r="G1397" s="73" t="s">
        <v>193</v>
      </c>
      <c r="H1397" s="129"/>
      <c r="I1397" s="33">
        <v>34798445.670000002</v>
      </c>
      <c r="J1397" s="33">
        <v>29442435.394148357</v>
      </c>
      <c r="K1397" s="36">
        <v>5356010.2758516427</v>
      </c>
      <c r="L1397" s="33">
        <v>0</v>
      </c>
      <c r="M1397" s="33">
        <v>5356010.2758516427</v>
      </c>
    </row>
    <row r="1398" spans="1:13">
      <c r="A1398" s="124">
        <v>1327</v>
      </c>
      <c r="B1398" s="73"/>
      <c r="C1398" s="152"/>
      <c r="D1398" s="73"/>
      <c r="E1398" s="73"/>
      <c r="F1398" s="152" t="s">
        <v>787</v>
      </c>
      <c r="G1398" s="73" t="s">
        <v>193</v>
      </c>
      <c r="H1398" s="129"/>
      <c r="I1398" s="33">
        <v>53843473.049999997</v>
      </c>
      <c r="J1398" s="33">
        <v>45556143.274464622</v>
      </c>
      <c r="K1398" s="36">
        <v>8287329.7755353721</v>
      </c>
      <c r="L1398" s="33">
        <v>0</v>
      </c>
      <c r="M1398" s="33">
        <v>8287329.7755353721</v>
      </c>
    </row>
    <row r="1399" spans="1:13">
      <c r="A1399" s="124">
        <v>1328</v>
      </c>
      <c r="B1399" s="73"/>
      <c r="C1399" s="152"/>
      <c r="D1399" s="73"/>
      <c r="E1399" s="73"/>
      <c r="F1399" s="152" t="s">
        <v>787</v>
      </c>
      <c r="G1399" s="73" t="s">
        <v>359</v>
      </c>
      <c r="H1399" s="129"/>
      <c r="I1399" s="33">
        <v>0</v>
      </c>
      <c r="J1399" s="33">
        <v>0</v>
      </c>
      <c r="K1399" s="36">
        <v>0</v>
      </c>
      <c r="L1399" s="33">
        <v>0</v>
      </c>
      <c r="M1399" s="33">
        <v>0</v>
      </c>
    </row>
    <row r="1400" spans="1:13">
      <c r="A1400" s="124">
        <v>1329</v>
      </c>
      <c r="B1400" s="73"/>
      <c r="C1400" s="152"/>
      <c r="D1400" s="73"/>
      <c r="E1400" s="73"/>
      <c r="F1400" s="152" t="s">
        <v>787</v>
      </c>
      <c r="G1400" s="73" t="s">
        <v>193</v>
      </c>
      <c r="H1400" s="129"/>
      <c r="I1400" s="33">
        <v>2635316.69</v>
      </c>
      <c r="J1400" s="33">
        <v>2229701.3528778655</v>
      </c>
      <c r="K1400" s="36">
        <v>405615.33712213463</v>
      </c>
      <c r="L1400" s="33">
        <v>0</v>
      </c>
      <c r="M1400" s="33">
        <v>405615.33712213463</v>
      </c>
    </row>
    <row r="1401" spans="1:13">
      <c r="A1401" s="124">
        <v>1330</v>
      </c>
      <c r="B1401" s="73"/>
      <c r="C1401" s="152"/>
      <c r="D1401" s="73"/>
      <c r="E1401" s="73"/>
      <c r="F1401" s="73"/>
      <c r="G1401" s="73"/>
      <c r="H1401" s="129" t="s">
        <v>627</v>
      </c>
      <c r="I1401" s="37">
        <v>93605463.650000006</v>
      </c>
      <c r="J1401" s="37">
        <v>79198158.50942941</v>
      </c>
      <c r="K1401" s="37">
        <v>14407305.140570588</v>
      </c>
      <c r="L1401" s="37">
        <v>0</v>
      </c>
      <c r="M1401" s="37">
        <v>14407305.140570588</v>
      </c>
    </row>
    <row r="1402" spans="1:13">
      <c r="A1402" s="124">
        <v>1331</v>
      </c>
      <c r="B1402" s="73"/>
      <c r="C1402" s="152"/>
      <c r="D1402" s="73"/>
      <c r="E1402" s="73"/>
      <c r="F1402" s="73"/>
      <c r="G1402" s="73"/>
      <c r="H1402" s="129"/>
      <c r="I1402" s="33"/>
      <c r="J1402" s="33"/>
      <c r="K1402" s="33"/>
      <c r="L1402" s="33"/>
      <c r="M1402" s="33"/>
    </row>
    <row r="1403" spans="1:13">
      <c r="A1403" s="124">
        <v>1332</v>
      </c>
      <c r="B1403" s="73"/>
      <c r="C1403" s="152">
        <v>311</v>
      </c>
      <c r="D1403" s="73" t="s">
        <v>628</v>
      </c>
      <c r="E1403" s="73"/>
      <c r="F1403" s="73"/>
      <c r="G1403" s="73"/>
      <c r="H1403" s="129"/>
      <c r="I1403" s="33"/>
      <c r="J1403" s="33"/>
      <c r="K1403" s="33"/>
      <c r="L1403" s="33"/>
      <c r="M1403" s="33"/>
    </row>
    <row r="1404" spans="1:13">
      <c r="A1404" s="124">
        <v>1333</v>
      </c>
      <c r="B1404" s="73"/>
      <c r="C1404" s="152"/>
      <c r="D1404" s="73"/>
      <c r="E1404" s="73"/>
      <c r="F1404" s="152" t="s">
        <v>787</v>
      </c>
      <c r="G1404" s="73" t="s">
        <v>193</v>
      </c>
      <c r="H1404" s="129"/>
      <c r="I1404" s="33">
        <v>228866836.41</v>
      </c>
      <c r="J1404" s="33">
        <v>193640747.88759226</v>
      </c>
      <c r="K1404" s="36">
        <v>35226088.522407748</v>
      </c>
      <c r="L1404" s="33">
        <v>0</v>
      </c>
      <c r="M1404" s="33">
        <v>35226088.522407748</v>
      </c>
    </row>
    <row r="1405" spans="1:13">
      <c r="A1405" s="124">
        <v>1334</v>
      </c>
      <c r="B1405" s="73"/>
      <c r="C1405" s="152"/>
      <c r="D1405" s="73"/>
      <c r="E1405" s="73"/>
      <c r="F1405" s="152" t="s">
        <v>787</v>
      </c>
      <c r="G1405" s="73" t="s">
        <v>193</v>
      </c>
      <c r="H1405" s="129"/>
      <c r="I1405" s="33">
        <v>313505312.02999997</v>
      </c>
      <c r="J1405" s="33">
        <v>265252074.26500541</v>
      </c>
      <c r="K1405" s="36">
        <v>48253237.764994562</v>
      </c>
      <c r="L1405" s="33">
        <v>0</v>
      </c>
      <c r="M1405" s="33">
        <v>48253237.764994562</v>
      </c>
    </row>
    <row r="1406" spans="1:13">
      <c r="A1406" s="124">
        <v>1335</v>
      </c>
      <c r="B1406" s="73"/>
      <c r="C1406" s="152"/>
      <c r="D1406" s="73"/>
      <c r="E1406" s="73"/>
      <c r="F1406" s="152" t="s">
        <v>787</v>
      </c>
      <c r="G1406" s="73" t="s">
        <v>193</v>
      </c>
      <c r="H1406" s="129"/>
      <c r="I1406" s="33">
        <v>409330659.56</v>
      </c>
      <c r="J1406" s="33">
        <v>346328442.74792677</v>
      </c>
      <c r="K1406" s="36">
        <v>63002216.812073208</v>
      </c>
      <c r="L1406" s="33">
        <v>-18456565.545061462</v>
      </c>
      <c r="M1406" s="33">
        <v>44545651.267011747</v>
      </c>
    </row>
    <row r="1407" spans="1:13">
      <c r="A1407" s="124">
        <v>1336</v>
      </c>
      <c r="B1407" s="73"/>
      <c r="C1407" s="152"/>
      <c r="D1407" s="73"/>
      <c r="E1407" s="73"/>
      <c r="F1407" s="152" t="s">
        <v>787</v>
      </c>
      <c r="G1407" s="73" t="s">
        <v>193</v>
      </c>
      <c r="H1407" s="129"/>
      <c r="I1407" s="33">
        <v>64091518.490000002</v>
      </c>
      <c r="J1407" s="33">
        <v>54226858.588729888</v>
      </c>
      <c r="K1407" s="36">
        <v>9864659.901270112</v>
      </c>
      <c r="L1407" s="33">
        <v>0</v>
      </c>
      <c r="M1407" s="33">
        <v>9864659.901270112</v>
      </c>
    </row>
    <row r="1408" spans="1:13">
      <c r="A1408" s="124">
        <v>1337</v>
      </c>
      <c r="B1408" s="73"/>
      <c r="C1408" s="152"/>
      <c r="D1408" s="73"/>
      <c r="E1408" s="73"/>
      <c r="F1408" s="73"/>
      <c r="G1408" s="73"/>
      <c r="H1408" s="129" t="s">
        <v>627</v>
      </c>
      <c r="I1408" s="37">
        <v>1015794326.49</v>
      </c>
      <c r="J1408" s="37">
        <v>859448123.48925424</v>
      </c>
      <c r="K1408" s="37">
        <v>156346203.00074562</v>
      </c>
      <c r="L1408" s="37">
        <v>-18456565.545061462</v>
      </c>
      <c r="M1408" s="37">
        <v>137889637.45568416</v>
      </c>
    </row>
    <row r="1409" spans="1:13">
      <c r="A1409" s="124">
        <v>1338</v>
      </c>
      <c r="B1409" s="73"/>
      <c r="C1409" s="152"/>
      <c r="D1409" s="73"/>
      <c r="E1409" s="73"/>
      <c r="F1409" s="73"/>
      <c r="G1409" s="73"/>
      <c r="H1409" s="129"/>
      <c r="I1409" s="33"/>
      <c r="J1409" s="33"/>
      <c r="K1409" s="33"/>
      <c r="L1409" s="33"/>
      <c r="M1409" s="33"/>
    </row>
    <row r="1410" spans="1:13">
      <c r="A1410" s="124">
        <v>1339</v>
      </c>
      <c r="B1410" s="73"/>
      <c r="C1410" s="152">
        <v>312</v>
      </c>
      <c r="D1410" s="73" t="s">
        <v>629</v>
      </c>
      <c r="E1410" s="73"/>
      <c r="F1410" s="73"/>
      <c r="G1410" s="73"/>
      <c r="H1410" s="129"/>
      <c r="I1410" s="33"/>
      <c r="J1410" s="33"/>
      <c r="K1410" s="33"/>
      <c r="L1410" s="33"/>
      <c r="M1410" s="33"/>
    </row>
    <row r="1411" spans="1:13">
      <c r="A1411" s="124">
        <v>1340</v>
      </c>
      <c r="B1411" s="73"/>
      <c r="C1411" s="152"/>
      <c r="D1411" s="73"/>
      <c r="E1411" s="73"/>
      <c r="F1411" s="152" t="s">
        <v>787</v>
      </c>
      <c r="G1411" s="73" t="s">
        <v>193</v>
      </c>
      <c r="H1411" s="129"/>
      <c r="I1411" s="33">
        <v>611369554.04999995</v>
      </c>
      <c r="J1411" s="33">
        <v>517270477.18641442</v>
      </c>
      <c r="K1411" s="36">
        <v>94099076.863585547</v>
      </c>
      <c r="L1411" s="33">
        <v>0</v>
      </c>
      <c r="M1411" s="33">
        <v>94099076.863585547</v>
      </c>
    </row>
    <row r="1412" spans="1:13">
      <c r="A1412" s="124">
        <v>1341</v>
      </c>
      <c r="B1412" s="73"/>
      <c r="C1412" s="152"/>
      <c r="D1412" s="73"/>
      <c r="E1412" s="73"/>
      <c r="F1412" s="152" t="s">
        <v>787</v>
      </c>
      <c r="G1412" s="73" t="s">
        <v>193</v>
      </c>
      <c r="H1412" s="129"/>
      <c r="I1412" s="33">
        <v>526766993.73000002</v>
      </c>
      <c r="J1412" s="33">
        <v>445689538.19785017</v>
      </c>
      <c r="K1412" s="36">
        <v>81077455.532149851</v>
      </c>
      <c r="L1412" s="33">
        <v>0</v>
      </c>
      <c r="M1412" s="33">
        <v>81077455.532149851</v>
      </c>
    </row>
    <row r="1413" spans="1:13">
      <c r="A1413" s="124">
        <v>1342</v>
      </c>
      <c r="B1413" s="73"/>
      <c r="C1413" s="152"/>
      <c r="D1413" s="73"/>
      <c r="E1413" s="73"/>
      <c r="F1413" s="152" t="s">
        <v>787</v>
      </c>
      <c r="G1413" s="73" t="s">
        <v>193</v>
      </c>
      <c r="H1413" s="129"/>
      <c r="I1413" s="33">
        <v>2765046907.8400002</v>
      </c>
      <c r="J1413" s="33">
        <v>2339464116.2393303</v>
      </c>
      <c r="K1413" s="36">
        <v>425582791.60067004</v>
      </c>
      <c r="L1413" s="33">
        <v>33874461.396095097</v>
      </c>
      <c r="M1413" s="33">
        <v>459457252.99676514</v>
      </c>
    </row>
    <row r="1414" spans="1:13">
      <c r="A1414" s="124">
        <v>1343</v>
      </c>
      <c r="B1414" s="73"/>
      <c r="C1414" s="152"/>
      <c r="D1414" s="73"/>
      <c r="E1414" s="73"/>
      <c r="F1414" s="152" t="s">
        <v>787</v>
      </c>
      <c r="G1414" s="73" t="s">
        <v>193</v>
      </c>
      <c r="H1414" s="129"/>
      <c r="I1414" s="33">
        <v>333544393.06999999</v>
      </c>
      <c r="J1414" s="33">
        <v>282206835.82169604</v>
      </c>
      <c r="K1414" s="36">
        <v>51337557.248303935</v>
      </c>
      <c r="L1414" s="33">
        <v>0</v>
      </c>
      <c r="M1414" s="33">
        <v>51337557.248303935</v>
      </c>
    </row>
    <row r="1415" spans="1:13">
      <c r="A1415" s="124">
        <v>1344</v>
      </c>
      <c r="B1415" s="73"/>
      <c r="C1415" s="152"/>
      <c r="D1415" s="73"/>
      <c r="E1415" s="73"/>
      <c r="F1415" s="73"/>
      <c r="G1415" s="73"/>
      <c r="H1415" s="129" t="s">
        <v>627</v>
      </c>
      <c r="I1415" s="37">
        <v>4236727848.6900001</v>
      </c>
      <c r="J1415" s="37">
        <v>3584630967.4452906</v>
      </c>
      <c r="K1415" s="37">
        <v>652096881.24470925</v>
      </c>
      <c r="L1415" s="37">
        <v>33874461.396095097</v>
      </c>
      <c r="M1415" s="37">
        <v>685971342.64080441</v>
      </c>
    </row>
    <row r="1416" spans="1:13">
      <c r="A1416" s="124">
        <v>1345</v>
      </c>
      <c r="B1416" s="73"/>
      <c r="C1416" s="152"/>
      <c r="D1416" s="73"/>
      <c r="E1416" s="73"/>
      <c r="F1416" s="73"/>
      <c r="G1416" s="73"/>
      <c r="H1416" s="129"/>
      <c r="I1416" s="33"/>
      <c r="J1416" s="33"/>
      <c r="K1416" s="33"/>
      <c r="L1416" s="33"/>
      <c r="M1416" s="33"/>
    </row>
    <row r="1417" spans="1:13">
      <c r="A1417" s="124">
        <v>1346</v>
      </c>
      <c r="B1417" s="73"/>
      <c r="C1417" s="152">
        <v>314</v>
      </c>
      <c r="D1417" s="73" t="s">
        <v>630</v>
      </c>
      <c r="E1417" s="73"/>
      <c r="F1417" s="73"/>
      <c r="G1417" s="73"/>
      <c r="H1417" s="129"/>
      <c r="I1417" s="33"/>
      <c r="J1417" s="33"/>
      <c r="K1417" s="33"/>
      <c r="L1417" s="33"/>
      <c r="M1417" s="33"/>
    </row>
    <row r="1418" spans="1:13">
      <c r="A1418" s="124">
        <v>1347</v>
      </c>
      <c r="B1418" s="73"/>
      <c r="C1418" s="152"/>
      <c r="D1418" s="73"/>
      <c r="E1418" s="73"/>
      <c r="F1418" s="152" t="s">
        <v>787</v>
      </c>
      <c r="G1418" s="73" t="s">
        <v>193</v>
      </c>
      <c r="H1418" s="129"/>
      <c r="I1418" s="33">
        <v>114343980.69</v>
      </c>
      <c r="J1418" s="33">
        <v>96744702.223220661</v>
      </c>
      <c r="K1418" s="36">
        <v>17599278.466779336</v>
      </c>
      <c r="L1418" s="33">
        <v>0</v>
      </c>
      <c r="M1418" s="33">
        <v>17599278.466779336</v>
      </c>
    </row>
    <row r="1419" spans="1:13">
      <c r="A1419" s="124">
        <v>1348</v>
      </c>
      <c r="B1419" s="73"/>
      <c r="C1419" s="152"/>
      <c r="D1419" s="73"/>
      <c r="E1419" s="73"/>
      <c r="F1419" s="152" t="s">
        <v>787</v>
      </c>
      <c r="G1419" s="73" t="s">
        <v>193</v>
      </c>
      <c r="H1419" s="129"/>
      <c r="I1419" s="33">
        <v>131720735.25</v>
      </c>
      <c r="J1419" s="33">
        <v>111446909.85469079</v>
      </c>
      <c r="K1419" s="36">
        <v>20273825.395309202</v>
      </c>
      <c r="L1419" s="33">
        <v>0</v>
      </c>
      <c r="M1419" s="33">
        <v>20273825.395309202</v>
      </c>
    </row>
    <row r="1420" spans="1:13">
      <c r="A1420" s="124">
        <v>1349</v>
      </c>
      <c r="B1420" s="73"/>
      <c r="C1420" s="152"/>
      <c r="D1420" s="73"/>
      <c r="E1420" s="73"/>
      <c r="F1420" s="152" t="s">
        <v>787</v>
      </c>
      <c r="G1420" s="73" t="s">
        <v>193</v>
      </c>
      <c r="H1420" s="129"/>
      <c r="I1420" s="33">
        <v>681733904.79999995</v>
      </c>
      <c r="J1420" s="33">
        <v>576804683.70398009</v>
      </c>
      <c r="K1420" s="36">
        <v>104929221.09601985</v>
      </c>
      <c r="L1420" s="33">
        <v>0</v>
      </c>
      <c r="M1420" s="33">
        <v>104929221.09601985</v>
      </c>
    </row>
    <row r="1421" spans="1:13">
      <c r="A1421" s="124">
        <v>1350</v>
      </c>
      <c r="B1421" s="73"/>
      <c r="C1421" s="152"/>
      <c r="D1421" s="73"/>
      <c r="E1421" s="73"/>
      <c r="F1421" s="152" t="s">
        <v>787</v>
      </c>
      <c r="G1421" s="73" t="s">
        <v>193</v>
      </c>
      <c r="H1421" s="129"/>
      <c r="I1421" s="33">
        <v>67729832.510000005</v>
      </c>
      <c r="J1421" s="33">
        <v>57305180.721083745</v>
      </c>
      <c r="K1421" s="36">
        <v>10424651.788916256</v>
      </c>
      <c r="L1421" s="33">
        <v>0</v>
      </c>
      <c r="M1421" s="33">
        <v>10424651.788916256</v>
      </c>
    </row>
    <row r="1422" spans="1:13">
      <c r="A1422" s="124">
        <v>1351</v>
      </c>
      <c r="B1422" s="73"/>
      <c r="C1422" s="152"/>
      <c r="D1422" s="73"/>
      <c r="E1422" s="73"/>
      <c r="F1422" s="73"/>
      <c r="G1422" s="73"/>
      <c r="H1422" s="129" t="s">
        <v>627</v>
      </c>
      <c r="I1422" s="37">
        <v>995528453.25</v>
      </c>
      <c r="J1422" s="37">
        <v>842301476.50297534</v>
      </c>
      <c r="K1422" s="37">
        <v>153226976.74702466</v>
      </c>
      <c r="L1422" s="37">
        <v>0</v>
      </c>
      <c r="M1422" s="37">
        <v>153226976.74702466</v>
      </c>
    </row>
    <row r="1423" spans="1:13">
      <c r="A1423" s="124">
        <v>1352</v>
      </c>
      <c r="B1423" s="73"/>
      <c r="C1423" s="152"/>
      <c r="D1423" s="73"/>
      <c r="E1423" s="73"/>
      <c r="F1423" s="73"/>
      <c r="G1423" s="73"/>
      <c r="H1423" s="129"/>
      <c r="I1423" s="33"/>
      <c r="J1423" s="33"/>
      <c r="K1423" s="33"/>
      <c r="L1423" s="33"/>
      <c r="M1423" s="33"/>
    </row>
    <row r="1424" spans="1:13">
      <c r="A1424" s="124">
        <v>1353</v>
      </c>
      <c r="B1424" s="73"/>
      <c r="C1424" s="152">
        <v>315</v>
      </c>
      <c r="D1424" s="73" t="s">
        <v>631</v>
      </c>
      <c r="E1424" s="73"/>
      <c r="F1424" s="73"/>
      <c r="G1424" s="73"/>
      <c r="H1424" s="129"/>
      <c r="I1424" s="33"/>
      <c r="J1424" s="33"/>
      <c r="K1424" s="33"/>
      <c r="L1424" s="33"/>
      <c r="M1424" s="33"/>
    </row>
    <row r="1425" spans="1:13">
      <c r="A1425" s="124">
        <v>1354</v>
      </c>
      <c r="B1425" s="73"/>
      <c r="C1425" s="152"/>
      <c r="D1425" s="73"/>
      <c r="E1425" s="73"/>
      <c r="F1425" s="152" t="s">
        <v>787</v>
      </c>
      <c r="G1425" s="73" t="s">
        <v>193</v>
      </c>
      <c r="H1425" s="129"/>
      <c r="I1425" s="33">
        <v>86139949.560000002</v>
      </c>
      <c r="J1425" s="33">
        <v>72881700.631874755</v>
      </c>
      <c r="K1425" s="36">
        <v>13258248.928125247</v>
      </c>
      <c r="L1425" s="33">
        <v>0</v>
      </c>
      <c r="M1425" s="33">
        <v>13258248.928125247</v>
      </c>
    </row>
    <row r="1426" spans="1:13">
      <c r="A1426" s="124">
        <v>1355</v>
      </c>
      <c r="B1426" s="73"/>
      <c r="C1426" s="152"/>
      <c r="D1426" s="73"/>
      <c r="E1426" s="73"/>
      <c r="F1426" s="152" t="s">
        <v>787</v>
      </c>
      <c r="G1426" s="73" t="s">
        <v>193</v>
      </c>
      <c r="H1426" s="129"/>
      <c r="I1426" s="33">
        <v>136786669.59</v>
      </c>
      <c r="J1426" s="33">
        <v>115733119.81736836</v>
      </c>
      <c r="K1426" s="36">
        <v>21053549.772631649</v>
      </c>
      <c r="L1426" s="33">
        <v>0</v>
      </c>
      <c r="M1426" s="33">
        <v>21053549.772631649</v>
      </c>
    </row>
    <row r="1427" spans="1:13">
      <c r="A1427" s="124">
        <v>1356</v>
      </c>
      <c r="B1427" s="73"/>
      <c r="C1427" s="152"/>
      <c r="D1427" s="73"/>
      <c r="E1427" s="73"/>
      <c r="F1427" s="152" t="s">
        <v>787</v>
      </c>
      <c r="G1427" s="73" t="s">
        <v>193</v>
      </c>
      <c r="H1427" s="129"/>
      <c r="I1427" s="33">
        <v>200652515.03</v>
      </c>
      <c r="J1427" s="33">
        <v>169769039.87229604</v>
      </c>
      <c r="K1427" s="36">
        <v>30883475.157703966</v>
      </c>
      <c r="L1427" s="33">
        <v>27243.387224886566</v>
      </c>
      <c r="M1427" s="33">
        <v>30910718.544928852</v>
      </c>
    </row>
    <row r="1428" spans="1:13">
      <c r="A1428" s="124">
        <v>1357</v>
      </c>
      <c r="B1428" s="73"/>
      <c r="C1428" s="152"/>
      <c r="D1428" s="73"/>
      <c r="E1428" s="73"/>
      <c r="F1428" s="152" t="s">
        <v>787</v>
      </c>
      <c r="G1428" s="73" t="s">
        <v>193</v>
      </c>
      <c r="H1428" s="129"/>
      <c r="I1428" s="33">
        <v>67923285.189999998</v>
      </c>
      <c r="J1428" s="33">
        <v>57468858.090088621</v>
      </c>
      <c r="K1428" s="36">
        <v>10454427.099911375</v>
      </c>
      <c r="L1428" s="33">
        <v>0</v>
      </c>
      <c r="M1428" s="33">
        <v>10454427.099911375</v>
      </c>
    </row>
    <row r="1429" spans="1:13">
      <c r="A1429" s="124">
        <v>1358</v>
      </c>
      <c r="B1429" s="73"/>
      <c r="C1429" s="152"/>
      <c r="D1429" s="73"/>
      <c r="E1429" s="73"/>
      <c r="F1429" s="73"/>
      <c r="G1429" s="73"/>
      <c r="H1429" s="129" t="s">
        <v>627</v>
      </c>
      <c r="I1429" s="37">
        <v>491502419.37</v>
      </c>
      <c r="J1429" s="37">
        <v>415852718.41162777</v>
      </c>
      <c r="K1429" s="37">
        <v>75649700.958372235</v>
      </c>
      <c r="L1429" s="37">
        <v>27243.387224886566</v>
      </c>
      <c r="M1429" s="37">
        <v>75676944.345597118</v>
      </c>
    </row>
    <row r="1430" spans="1:13">
      <c r="A1430" s="124">
        <v>1359</v>
      </c>
      <c r="B1430" s="73"/>
      <c r="C1430" s="152"/>
      <c r="D1430" s="73"/>
      <c r="E1430" s="73"/>
      <c r="F1430" s="73"/>
      <c r="G1430" s="73"/>
      <c r="H1430" s="129"/>
      <c r="I1430" s="41"/>
      <c r="J1430" s="33"/>
      <c r="K1430" s="33"/>
      <c r="L1430" s="33"/>
      <c r="M1430" s="33"/>
    </row>
    <row r="1431" spans="1:13">
      <c r="A1431" s="124">
        <v>1360</v>
      </c>
      <c r="B1431" s="73"/>
      <c r="C1431" s="152"/>
      <c r="D1431" s="73"/>
      <c r="E1431" s="126"/>
      <c r="F1431" s="73"/>
      <c r="G1431" s="73"/>
      <c r="H1431" s="129"/>
      <c r="I1431" s="41"/>
      <c r="J1431" s="41"/>
      <c r="K1431" s="41"/>
      <c r="L1431" s="41"/>
      <c r="M1431" s="41"/>
    </row>
    <row r="1432" spans="1:13">
      <c r="A1432" s="124">
        <v>1361</v>
      </c>
      <c r="B1432" s="73"/>
      <c r="C1432" s="155"/>
      <c r="D1432" s="156"/>
      <c r="E1432" s="157"/>
      <c r="F1432" s="73"/>
      <c r="G1432" s="156"/>
      <c r="H1432" s="158"/>
      <c r="I1432" s="42"/>
      <c r="J1432" s="42"/>
      <c r="K1432" s="42"/>
      <c r="L1432" s="42"/>
      <c r="M1432" s="42"/>
    </row>
    <row r="1433" spans="1:13">
      <c r="A1433" s="124">
        <v>1362</v>
      </c>
      <c r="B1433" s="73"/>
      <c r="C1433" s="152">
        <v>316</v>
      </c>
      <c r="D1433" s="73" t="s">
        <v>632</v>
      </c>
      <c r="E1433" s="73"/>
      <c r="F1433" s="73"/>
      <c r="G1433" s="73"/>
      <c r="H1433" s="129"/>
      <c r="I1433" s="33"/>
      <c r="J1433" s="33"/>
      <c r="K1433" s="33"/>
      <c r="L1433" s="33"/>
      <c r="M1433" s="33"/>
    </row>
    <row r="1434" spans="1:13">
      <c r="A1434" s="124">
        <v>1363</v>
      </c>
      <c r="B1434" s="73"/>
      <c r="C1434" s="152"/>
      <c r="D1434" s="73"/>
      <c r="E1434" s="73"/>
      <c r="F1434" s="152" t="s">
        <v>787</v>
      </c>
      <c r="G1434" s="73" t="s">
        <v>193</v>
      </c>
      <c r="H1434" s="129"/>
      <c r="I1434" s="33">
        <v>3121363.89</v>
      </c>
      <c r="J1434" s="33">
        <v>2640938.4931862275</v>
      </c>
      <c r="K1434" s="36">
        <v>480425.39681377256</v>
      </c>
      <c r="L1434" s="33">
        <v>0</v>
      </c>
      <c r="M1434" s="33">
        <v>480425.39681377256</v>
      </c>
    </row>
    <row r="1435" spans="1:13">
      <c r="A1435" s="124">
        <v>1364</v>
      </c>
      <c r="B1435" s="73"/>
      <c r="C1435" s="152"/>
      <c r="D1435" s="73"/>
      <c r="E1435" s="73"/>
      <c r="F1435" s="152" t="s">
        <v>787</v>
      </c>
      <c r="G1435" s="73" t="s">
        <v>193</v>
      </c>
      <c r="H1435" s="129"/>
      <c r="I1435" s="33">
        <v>5038572.88</v>
      </c>
      <c r="J1435" s="33">
        <v>4263059.8476988822</v>
      </c>
      <c r="K1435" s="36">
        <v>775513.03230111778</v>
      </c>
      <c r="L1435" s="33">
        <v>0</v>
      </c>
      <c r="M1435" s="33">
        <v>775513.03230111778</v>
      </c>
    </row>
    <row r="1436" spans="1:13">
      <c r="A1436" s="124">
        <v>1365</v>
      </c>
      <c r="B1436" s="73"/>
      <c r="C1436" s="152"/>
      <c r="D1436" s="73"/>
      <c r="E1436" s="73"/>
      <c r="F1436" s="152" t="s">
        <v>787</v>
      </c>
      <c r="G1436" s="73" t="s">
        <v>193</v>
      </c>
      <c r="H1436" s="129"/>
      <c r="I1436" s="33">
        <v>18864411.329999998</v>
      </c>
      <c r="J1436" s="33">
        <v>15960891.388634406</v>
      </c>
      <c r="K1436" s="36">
        <v>2903519.9413655917</v>
      </c>
      <c r="L1436" s="33">
        <v>0</v>
      </c>
      <c r="M1436" s="33">
        <v>2903519.9413655917</v>
      </c>
    </row>
    <row r="1437" spans="1:13">
      <c r="A1437" s="124">
        <v>1366</v>
      </c>
      <c r="B1437" s="73"/>
      <c r="C1437" s="152"/>
      <c r="D1437" s="73"/>
      <c r="E1437" s="73"/>
      <c r="F1437" s="152" t="s">
        <v>787</v>
      </c>
      <c r="G1437" s="73" t="s">
        <v>193</v>
      </c>
      <c r="H1437" s="129"/>
      <c r="I1437" s="33">
        <v>4094397.99</v>
      </c>
      <c r="J1437" s="33">
        <v>3464207.8396746363</v>
      </c>
      <c r="K1437" s="36">
        <v>630190.15032536397</v>
      </c>
      <c r="L1437" s="33">
        <v>0</v>
      </c>
      <c r="M1437" s="33">
        <v>630190.15032536397</v>
      </c>
    </row>
    <row r="1438" spans="1:13">
      <c r="A1438" s="124">
        <v>1367</v>
      </c>
      <c r="B1438" s="73"/>
      <c r="C1438" s="152"/>
      <c r="D1438" s="73"/>
      <c r="E1438" s="73"/>
      <c r="F1438" s="73"/>
      <c r="G1438" s="73"/>
      <c r="H1438" s="129" t="s">
        <v>627</v>
      </c>
      <c r="I1438" s="37">
        <v>31118746.089999996</v>
      </c>
      <c r="J1438" s="37">
        <v>26329097.569194153</v>
      </c>
      <c r="K1438" s="37">
        <v>4789648.520805846</v>
      </c>
      <c r="L1438" s="37">
        <v>0</v>
      </c>
      <c r="M1438" s="37">
        <v>4789648.520805846</v>
      </c>
    </row>
    <row r="1439" spans="1:13">
      <c r="A1439" s="124">
        <v>1368</v>
      </c>
      <c r="B1439" s="73"/>
      <c r="C1439" s="152"/>
      <c r="D1439" s="73"/>
      <c r="E1439" s="73"/>
      <c r="F1439" s="73"/>
      <c r="G1439" s="73"/>
      <c r="H1439" s="129"/>
      <c r="I1439" s="33"/>
      <c r="J1439" s="33"/>
      <c r="K1439" s="33"/>
      <c r="L1439" s="33"/>
      <c r="M1439" s="33"/>
    </row>
    <row r="1440" spans="1:13">
      <c r="A1440" s="124">
        <v>1369</v>
      </c>
      <c r="B1440" s="73"/>
      <c r="C1440" s="152">
        <v>317</v>
      </c>
      <c r="D1440" s="73" t="s">
        <v>633</v>
      </c>
      <c r="E1440" s="73"/>
      <c r="F1440" s="73"/>
      <c r="G1440" s="73"/>
      <c r="H1440" s="129"/>
      <c r="I1440" s="33"/>
      <c r="J1440" s="33"/>
      <c r="K1440" s="33"/>
      <c r="L1440" s="33"/>
      <c r="M1440" s="33"/>
    </row>
    <row r="1441" spans="1:13">
      <c r="A1441" s="124">
        <v>1370</v>
      </c>
      <c r="B1441" s="73"/>
      <c r="C1441" s="152"/>
      <c r="D1441" s="73"/>
      <c r="E1441" s="73"/>
      <c r="F1441" s="152" t="s">
        <v>787</v>
      </c>
      <c r="G1441" s="73" t="s">
        <v>359</v>
      </c>
      <c r="H1441" s="129"/>
      <c r="I1441" s="33">
        <v>0</v>
      </c>
      <c r="J1441" s="33">
        <v>0</v>
      </c>
      <c r="K1441" s="36">
        <v>0</v>
      </c>
      <c r="L1441" s="33">
        <v>0</v>
      </c>
      <c r="M1441" s="33">
        <v>0</v>
      </c>
    </row>
    <row r="1442" spans="1:13">
      <c r="A1442" s="124">
        <v>1371</v>
      </c>
      <c r="B1442" s="73"/>
      <c r="C1442" s="152"/>
      <c r="D1442" s="73"/>
      <c r="E1442" s="73"/>
      <c r="F1442" s="73"/>
      <c r="G1442" s="73"/>
      <c r="H1442" s="129" t="s">
        <v>627</v>
      </c>
      <c r="I1442" s="37">
        <v>0</v>
      </c>
      <c r="J1442" s="37">
        <v>0</v>
      </c>
      <c r="K1442" s="37">
        <v>0</v>
      </c>
      <c r="L1442" s="37">
        <v>0</v>
      </c>
      <c r="M1442" s="37">
        <v>0</v>
      </c>
    </row>
    <row r="1443" spans="1:13">
      <c r="A1443" s="124">
        <v>1372</v>
      </c>
      <c r="B1443" s="73"/>
      <c r="C1443" s="152"/>
      <c r="D1443" s="73"/>
      <c r="E1443" s="73"/>
      <c r="F1443" s="73"/>
      <c r="G1443" s="73"/>
      <c r="H1443" s="129"/>
      <c r="I1443" s="33"/>
      <c r="J1443" s="33"/>
      <c r="K1443" s="33"/>
      <c r="L1443" s="33"/>
      <c r="M1443" s="33"/>
    </row>
    <row r="1444" spans="1:13">
      <c r="A1444" s="124">
        <v>1373</v>
      </c>
      <c r="B1444" s="73"/>
      <c r="C1444" s="152" t="s">
        <v>634</v>
      </c>
      <c r="D1444" s="73" t="s">
        <v>635</v>
      </c>
      <c r="E1444" s="73"/>
      <c r="F1444" s="73"/>
      <c r="G1444" s="73"/>
      <c r="H1444" s="129"/>
      <c r="I1444" s="33"/>
      <c r="J1444" s="33"/>
      <c r="K1444" s="33"/>
      <c r="L1444" s="33"/>
      <c r="M1444" s="33"/>
    </row>
    <row r="1445" spans="1:13">
      <c r="A1445" s="124">
        <v>1374</v>
      </c>
      <c r="B1445" s="73"/>
      <c r="C1445" s="152"/>
      <c r="D1445" s="73"/>
      <c r="E1445" s="73"/>
      <c r="F1445" s="152" t="s">
        <v>787</v>
      </c>
      <c r="G1445" s="73" t="s">
        <v>193</v>
      </c>
      <c r="H1445" s="129"/>
      <c r="I1445" s="33">
        <v>14640130.52</v>
      </c>
      <c r="J1445" s="33">
        <v>12386791.6712327</v>
      </c>
      <c r="K1445" s="36">
        <v>2253338.8487673001</v>
      </c>
      <c r="L1445" s="33">
        <v>0</v>
      </c>
      <c r="M1445" s="33">
        <v>2253338.8487673001</v>
      </c>
    </row>
    <row r="1446" spans="1:13">
      <c r="A1446" s="124">
        <v>1375</v>
      </c>
      <c r="B1446" s="73"/>
      <c r="C1446" s="152"/>
      <c r="D1446" s="73"/>
      <c r="E1446" s="73"/>
      <c r="F1446" s="73"/>
      <c r="G1446" s="73"/>
      <c r="H1446" s="129" t="s">
        <v>627</v>
      </c>
      <c r="I1446" s="37">
        <v>14640130.52</v>
      </c>
      <c r="J1446" s="37">
        <v>12386791.6712327</v>
      </c>
      <c r="K1446" s="37">
        <v>2253338.8487673001</v>
      </c>
      <c r="L1446" s="37">
        <v>0</v>
      </c>
      <c r="M1446" s="37">
        <v>2253338.8487673001</v>
      </c>
    </row>
    <row r="1447" spans="1:13">
      <c r="A1447" s="124">
        <v>1376</v>
      </c>
      <c r="B1447" s="73"/>
      <c r="C1447" s="152"/>
      <c r="D1447" s="73"/>
      <c r="E1447" s="73"/>
      <c r="F1447" s="73"/>
      <c r="G1447" s="73"/>
      <c r="H1447" s="129"/>
      <c r="I1447" s="33"/>
      <c r="J1447" s="33"/>
      <c r="K1447" s="33"/>
      <c r="L1447" s="33"/>
      <c r="M1447" s="33"/>
    </row>
    <row r="1448" spans="1:13">
      <c r="A1448" s="124">
        <v>1377</v>
      </c>
      <c r="B1448" s="73"/>
      <c r="C1448" s="152"/>
      <c r="D1448" s="73"/>
      <c r="E1448" s="73"/>
      <c r="F1448" s="73"/>
      <c r="G1448" s="73"/>
      <c r="H1448" s="129"/>
      <c r="I1448" s="33"/>
      <c r="J1448" s="33"/>
      <c r="K1448" s="33"/>
      <c r="L1448" s="33"/>
      <c r="M1448" s="33"/>
    </row>
    <row r="1449" spans="1:13" ht="13.5" thickBot="1">
      <c r="A1449" s="124">
        <v>1378</v>
      </c>
      <c r="B1449" s="73"/>
      <c r="C1449" s="153" t="s">
        <v>636</v>
      </c>
      <c r="D1449" s="73"/>
      <c r="E1449" s="73"/>
      <c r="F1449" s="73"/>
      <c r="G1449" s="73"/>
      <c r="H1449" s="154" t="s">
        <v>627</v>
      </c>
      <c r="I1449" s="40">
        <v>6878917388.0600004</v>
      </c>
      <c r="J1449" s="40">
        <v>5820147333.5990067</v>
      </c>
      <c r="K1449" s="40">
        <v>1058770054.4609956</v>
      </c>
      <c r="L1449" s="40">
        <v>15445139.238258522</v>
      </c>
      <c r="M1449" s="40">
        <v>1074215193.699254</v>
      </c>
    </row>
    <row r="1450" spans="1:13" ht="13.5" thickTop="1">
      <c r="A1450" s="124">
        <v>1379</v>
      </c>
      <c r="B1450" s="73"/>
      <c r="C1450" s="152"/>
      <c r="D1450" s="73"/>
      <c r="E1450" s="73"/>
      <c r="F1450" s="73"/>
      <c r="G1450" s="73"/>
      <c r="H1450" s="129"/>
      <c r="I1450" s="33"/>
      <c r="J1450" s="33"/>
      <c r="K1450" s="33"/>
      <c r="L1450" s="33"/>
      <c r="M1450" s="33"/>
    </row>
    <row r="1451" spans="1:13">
      <c r="A1451" s="124">
        <v>1380</v>
      </c>
      <c r="B1451" s="73"/>
      <c r="C1451" s="152"/>
      <c r="D1451" s="73"/>
      <c r="E1451" s="73"/>
      <c r="F1451" s="73"/>
      <c r="G1451" s="73"/>
      <c r="H1451" s="129"/>
      <c r="I1451" s="33"/>
      <c r="J1451" s="33"/>
      <c r="K1451" s="33"/>
      <c r="L1451" s="33"/>
      <c r="M1451" s="33"/>
    </row>
    <row r="1452" spans="1:13">
      <c r="A1452" s="124">
        <v>1381</v>
      </c>
      <c r="B1452" s="73"/>
      <c r="C1452" s="152" t="s">
        <v>637</v>
      </c>
      <c r="D1452" s="73"/>
      <c r="E1452" s="73"/>
      <c r="F1452" s="73"/>
      <c r="G1452" s="73"/>
      <c r="H1452" s="129"/>
      <c r="I1452" s="33"/>
      <c r="J1452" s="33"/>
      <c r="K1452" s="33"/>
      <c r="L1452" s="33"/>
      <c r="M1452" s="33"/>
    </row>
    <row r="1453" spans="1:13">
      <c r="A1453" s="124">
        <v>1382</v>
      </c>
      <c r="B1453" s="73"/>
      <c r="C1453" s="152"/>
      <c r="D1453" s="73"/>
      <c r="E1453" s="152" t="s">
        <v>359</v>
      </c>
      <c r="F1453" s="73"/>
      <c r="G1453" s="73"/>
      <c r="H1453" s="129"/>
      <c r="I1453" s="33">
        <v>0</v>
      </c>
      <c r="J1453" s="33">
        <v>0</v>
      </c>
      <c r="K1453" s="36">
        <v>0</v>
      </c>
      <c r="L1453" s="33">
        <v>0</v>
      </c>
      <c r="M1453" s="33">
        <v>0</v>
      </c>
    </row>
    <row r="1454" spans="1:13">
      <c r="A1454" s="124">
        <v>1383</v>
      </c>
      <c r="B1454" s="73"/>
      <c r="C1454" s="152"/>
      <c r="D1454" s="73"/>
      <c r="E1454" s="73" t="s">
        <v>252</v>
      </c>
      <c r="F1454" s="73"/>
      <c r="G1454" s="73"/>
      <c r="H1454" s="129"/>
      <c r="I1454" s="33">
        <v>0</v>
      </c>
      <c r="J1454" s="33">
        <v>0</v>
      </c>
      <c r="K1454" s="36">
        <v>0</v>
      </c>
      <c r="L1454" s="33">
        <v>0</v>
      </c>
      <c r="M1454" s="33">
        <v>0</v>
      </c>
    </row>
    <row r="1455" spans="1:13">
      <c r="A1455" s="124">
        <v>1384</v>
      </c>
      <c r="B1455" s="73"/>
      <c r="C1455" s="152"/>
      <c r="D1455" s="73"/>
      <c r="E1455" s="73" t="s">
        <v>434</v>
      </c>
      <c r="F1455" s="73"/>
      <c r="G1455" s="73"/>
      <c r="H1455" s="129"/>
      <c r="I1455" s="33">
        <v>0</v>
      </c>
      <c r="J1455" s="33">
        <v>0</v>
      </c>
      <c r="K1455" s="36">
        <v>0</v>
      </c>
      <c r="L1455" s="33">
        <v>0</v>
      </c>
      <c r="M1455" s="33">
        <v>0</v>
      </c>
    </row>
    <row r="1456" spans="1:13">
      <c r="A1456" s="124">
        <v>1385</v>
      </c>
      <c r="B1456" s="73"/>
      <c r="C1456" s="152"/>
      <c r="D1456" s="73"/>
      <c r="E1456" s="126" t="s">
        <v>193</v>
      </c>
      <c r="F1456" s="73"/>
      <c r="G1456" s="73"/>
      <c r="H1456" s="129"/>
      <c r="I1456" s="33">
        <v>6878917388.0600004</v>
      </c>
      <c r="J1456" s="33">
        <v>5820147333.5990047</v>
      </c>
      <c r="K1456" s="36">
        <v>1058770054.4609957</v>
      </c>
      <c r="L1456" s="33">
        <v>15445139.2382586</v>
      </c>
      <c r="M1456" s="33">
        <v>1074215193.6992543</v>
      </c>
    </row>
    <row r="1457" spans="1:13">
      <c r="A1457" s="124">
        <v>1386</v>
      </c>
      <c r="B1457" s="73"/>
      <c r="C1457" s="152"/>
      <c r="D1457" s="73"/>
      <c r="E1457" s="152" t="s">
        <v>439</v>
      </c>
      <c r="F1457" s="73"/>
      <c r="G1457" s="73"/>
      <c r="H1457" s="129"/>
      <c r="I1457" s="33">
        <v>0</v>
      </c>
      <c r="J1457" s="33">
        <v>0</v>
      </c>
      <c r="K1457" s="36">
        <v>0</v>
      </c>
      <c r="L1457" s="33">
        <v>0</v>
      </c>
      <c r="M1457" s="33">
        <v>0</v>
      </c>
    </row>
    <row r="1458" spans="1:13" ht="13.5" thickBot="1">
      <c r="A1458" s="124">
        <v>1387</v>
      </c>
      <c r="B1458" s="73"/>
      <c r="C1458" s="152" t="s">
        <v>638</v>
      </c>
      <c r="D1458" s="73"/>
      <c r="E1458" s="73"/>
      <c r="F1458" s="73"/>
      <c r="G1458" s="73"/>
      <c r="H1458" s="129" t="s">
        <v>223</v>
      </c>
      <c r="I1458" s="45">
        <v>6878917388.0600004</v>
      </c>
      <c r="J1458" s="45">
        <v>5820147333.5990047</v>
      </c>
      <c r="K1458" s="45">
        <v>1058770054.4609957</v>
      </c>
      <c r="L1458" s="45">
        <v>15445139.2382586</v>
      </c>
      <c r="M1458" s="45">
        <v>1074215193.6992543</v>
      </c>
    </row>
    <row r="1459" spans="1:13" ht="13.5" thickTop="1">
      <c r="A1459" s="124">
        <v>1388</v>
      </c>
      <c r="B1459" s="73"/>
      <c r="C1459" s="152">
        <v>320</v>
      </c>
      <c r="D1459" s="73" t="s">
        <v>626</v>
      </c>
      <c r="E1459" s="73"/>
      <c r="F1459" s="73"/>
      <c r="G1459" s="73"/>
      <c r="H1459" s="129"/>
      <c r="I1459" s="33"/>
      <c r="J1459" s="33"/>
      <c r="K1459" s="33"/>
      <c r="L1459" s="33"/>
      <c r="M1459" s="33"/>
    </row>
    <row r="1460" spans="1:13">
      <c r="A1460" s="124">
        <v>1389</v>
      </c>
      <c r="B1460" s="73"/>
      <c r="C1460" s="152"/>
      <c r="D1460" s="73"/>
      <c r="E1460" s="73"/>
      <c r="F1460" s="152" t="s">
        <v>787</v>
      </c>
      <c r="G1460" s="73" t="s">
        <v>193</v>
      </c>
      <c r="H1460" s="129"/>
      <c r="I1460" s="33">
        <v>0</v>
      </c>
      <c r="J1460" s="33">
        <v>0</v>
      </c>
      <c r="K1460" s="36">
        <v>0</v>
      </c>
      <c r="L1460" s="33">
        <v>0</v>
      </c>
      <c r="M1460" s="33">
        <v>0</v>
      </c>
    </row>
    <row r="1461" spans="1:13">
      <c r="A1461" s="124">
        <v>1390</v>
      </c>
      <c r="B1461" s="73"/>
      <c r="C1461" s="152"/>
      <c r="D1461" s="73"/>
      <c r="E1461" s="73"/>
      <c r="F1461" s="152" t="s">
        <v>787</v>
      </c>
      <c r="G1461" s="73" t="s">
        <v>193</v>
      </c>
      <c r="H1461" s="129"/>
      <c r="I1461" s="33">
        <v>0</v>
      </c>
      <c r="J1461" s="33">
        <v>0</v>
      </c>
      <c r="K1461" s="36">
        <v>0</v>
      </c>
      <c r="L1461" s="33">
        <v>0</v>
      </c>
      <c r="M1461" s="33">
        <v>0</v>
      </c>
    </row>
    <row r="1462" spans="1:13">
      <c r="A1462" s="124">
        <v>1391</v>
      </c>
      <c r="B1462" s="73"/>
      <c r="C1462" s="152"/>
      <c r="D1462" s="73"/>
      <c r="E1462" s="73"/>
      <c r="F1462" s="73"/>
      <c r="G1462" s="73"/>
      <c r="H1462" s="129" t="s">
        <v>627</v>
      </c>
      <c r="I1462" s="37">
        <v>0</v>
      </c>
      <c r="J1462" s="37">
        <v>0</v>
      </c>
      <c r="K1462" s="37">
        <v>0</v>
      </c>
      <c r="L1462" s="37">
        <v>0</v>
      </c>
      <c r="M1462" s="37">
        <v>0</v>
      </c>
    </row>
    <row r="1463" spans="1:13">
      <c r="A1463" s="124">
        <v>1392</v>
      </c>
      <c r="B1463" s="73"/>
      <c r="C1463" s="152"/>
      <c r="D1463" s="73"/>
      <c r="E1463" s="73"/>
      <c r="F1463" s="73"/>
      <c r="G1463" s="73"/>
      <c r="H1463" s="129"/>
      <c r="I1463" s="33"/>
      <c r="J1463" s="33"/>
      <c r="K1463" s="33"/>
      <c r="L1463" s="33"/>
      <c r="M1463" s="33"/>
    </row>
    <row r="1464" spans="1:13">
      <c r="A1464" s="124">
        <v>1393</v>
      </c>
      <c r="B1464" s="73"/>
      <c r="C1464" s="152">
        <v>321</v>
      </c>
      <c r="D1464" s="73" t="s">
        <v>628</v>
      </c>
      <c r="E1464" s="73"/>
      <c r="F1464" s="73"/>
      <c r="G1464" s="73"/>
      <c r="H1464" s="129"/>
      <c r="I1464" s="33"/>
      <c r="J1464" s="33"/>
      <c r="K1464" s="33"/>
      <c r="L1464" s="33"/>
      <c r="M1464" s="33"/>
    </row>
    <row r="1465" spans="1:13">
      <c r="A1465" s="124">
        <v>1394</v>
      </c>
      <c r="B1465" s="73"/>
      <c r="C1465" s="152"/>
      <c r="D1465" s="73"/>
      <c r="E1465" s="73"/>
      <c r="F1465" s="152" t="s">
        <v>787</v>
      </c>
      <c r="G1465" s="73" t="s">
        <v>193</v>
      </c>
      <c r="H1465" s="129"/>
      <c r="I1465" s="33">
        <v>0</v>
      </c>
      <c r="J1465" s="33">
        <v>0</v>
      </c>
      <c r="K1465" s="36">
        <v>0</v>
      </c>
      <c r="L1465" s="33">
        <v>0</v>
      </c>
      <c r="M1465" s="33">
        <v>0</v>
      </c>
    </row>
    <row r="1466" spans="1:13">
      <c r="A1466" s="124">
        <v>1395</v>
      </c>
      <c r="B1466" s="73"/>
      <c r="C1466" s="152"/>
      <c r="D1466" s="73"/>
      <c r="E1466" s="73"/>
      <c r="F1466" s="152" t="s">
        <v>787</v>
      </c>
      <c r="G1466" s="73" t="s">
        <v>193</v>
      </c>
      <c r="H1466" s="129" t="s">
        <v>627</v>
      </c>
      <c r="I1466" s="33">
        <v>0</v>
      </c>
      <c r="J1466" s="33">
        <v>0</v>
      </c>
      <c r="K1466" s="36">
        <v>0</v>
      </c>
      <c r="L1466" s="33">
        <v>0</v>
      </c>
      <c r="M1466" s="33">
        <v>0</v>
      </c>
    </row>
    <row r="1467" spans="1:13">
      <c r="A1467" s="124">
        <v>1396</v>
      </c>
      <c r="B1467" s="73"/>
      <c r="C1467" s="152"/>
      <c r="D1467" s="73"/>
      <c r="E1467" s="73"/>
      <c r="F1467" s="73"/>
      <c r="G1467" s="73"/>
      <c r="H1467" s="129"/>
      <c r="I1467" s="37">
        <v>0</v>
      </c>
      <c r="J1467" s="37">
        <v>0</v>
      </c>
      <c r="K1467" s="37">
        <v>0</v>
      </c>
      <c r="L1467" s="37">
        <v>0</v>
      </c>
      <c r="M1467" s="37">
        <v>0</v>
      </c>
    </row>
    <row r="1468" spans="1:13">
      <c r="A1468" s="124">
        <v>1397</v>
      </c>
      <c r="B1468" s="73"/>
      <c r="C1468" s="152"/>
      <c r="D1468" s="73"/>
      <c r="E1468" s="73"/>
      <c r="F1468" s="73"/>
      <c r="G1468" s="73"/>
      <c r="H1468" s="129"/>
      <c r="I1468" s="33"/>
      <c r="J1468" s="33"/>
      <c r="K1468" s="33"/>
      <c r="L1468" s="33"/>
      <c r="M1468" s="33"/>
    </row>
    <row r="1469" spans="1:13">
      <c r="A1469" s="124">
        <v>1398</v>
      </c>
      <c r="B1469" s="73"/>
      <c r="C1469" s="152">
        <v>322</v>
      </c>
      <c r="D1469" s="73" t="s">
        <v>639</v>
      </c>
      <c r="E1469" s="73"/>
      <c r="F1469" s="73"/>
      <c r="G1469" s="73"/>
      <c r="H1469" s="129"/>
      <c r="I1469" s="33"/>
      <c r="J1469" s="33"/>
      <c r="K1469" s="33"/>
      <c r="L1469" s="33"/>
      <c r="M1469" s="33"/>
    </row>
    <row r="1470" spans="1:13">
      <c r="A1470" s="124">
        <v>1399</v>
      </c>
      <c r="B1470" s="73"/>
      <c r="C1470" s="152"/>
      <c r="D1470" s="73"/>
      <c r="E1470" s="73"/>
      <c r="F1470" s="152" t="s">
        <v>787</v>
      </c>
      <c r="G1470" s="73" t="s">
        <v>193</v>
      </c>
      <c r="H1470" s="129"/>
      <c r="I1470" s="33">
        <v>0</v>
      </c>
      <c r="J1470" s="33">
        <v>0</v>
      </c>
      <c r="K1470" s="36">
        <v>0</v>
      </c>
      <c r="L1470" s="33">
        <v>0</v>
      </c>
      <c r="M1470" s="33">
        <v>0</v>
      </c>
    </row>
    <row r="1471" spans="1:13">
      <c r="A1471" s="124">
        <v>1400</v>
      </c>
      <c r="B1471" s="73"/>
      <c r="C1471" s="152"/>
      <c r="D1471" s="73"/>
      <c r="E1471" s="73"/>
      <c r="F1471" s="152" t="s">
        <v>787</v>
      </c>
      <c r="G1471" s="73" t="s">
        <v>193</v>
      </c>
      <c r="H1471" s="129"/>
      <c r="I1471" s="33">
        <v>0</v>
      </c>
      <c r="J1471" s="33">
        <v>0</v>
      </c>
      <c r="K1471" s="36">
        <v>0</v>
      </c>
      <c r="L1471" s="33">
        <v>0</v>
      </c>
      <c r="M1471" s="33">
        <v>0</v>
      </c>
    </row>
    <row r="1472" spans="1:13">
      <c r="A1472" s="124">
        <v>1401</v>
      </c>
      <c r="B1472" s="73"/>
      <c r="C1472" s="152"/>
      <c r="D1472" s="73"/>
      <c r="E1472" s="73"/>
      <c r="F1472" s="73"/>
      <c r="G1472" s="73"/>
      <c r="H1472" s="129" t="s">
        <v>627</v>
      </c>
      <c r="I1472" s="37">
        <v>0</v>
      </c>
      <c r="J1472" s="37">
        <v>0</v>
      </c>
      <c r="K1472" s="37">
        <v>0</v>
      </c>
      <c r="L1472" s="37">
        <v>0</v>
      </c>
      <c r="M1472" s="37">
        <v>0</v>
      </c>
    </row>
    <row r="1473" spans="1:13">
      <c r="A1473" s="124">
        <v>1402</v>
      </c>
      <c r="B1473" s="73"/>
      <c r="C1473" s="152"/>
      <c r="D1473" s="73"/>
      <c r="E1473" s="73"/>
      <c r="F1473" s="73"/>
      <c r="G1473" s="73"/>
      <c r="H1473" s="129"/>
      <c r="I1473" s="33"/>
      <c r="J1473" s="33"/>
      <c r="K1473" s="33"/>
      <c r="L1473" s="33"/>
      <c r="M1473" s="33"/>
    </row>
    <row r="1474" spans="1:13">
      <c r="A1474" s="124">
        <v>1403</v>
      </c>
      <c r="B1474" s="73"/>
      <c r="C1474" s="152">
        <v>323</v>
      </c>
      <c r="D1474" s="73" t="s">
        <v>630</v>
      </c>
      <c r="E1474" s="73"/>
      <c r="F1474" s="73"/>
      <c r="G1474" s="73"/>
      <c r="H1474" s="129"/>
      <c r="I1474" s="33"/>
      <c r="J1474" s="33"/>
      <c r="K1474" s="33"/>
      <c r="L1474" s="33"/>
      <c r="M1474" s="33"/>
    </row>
    <row r="1475" spans="1:13">
      <c r="A1475" s="124">
        <v>1404</v>
      </c>
      <c r="B1475" s="73"/>
      <c r="C1475" s="152"/>
      <c r="D1475" s="73"/>
      <c r="E1475" s="73"/>
      <c r="F1475" s="152" t="s">
        <v>787</v>
      </c>
      <c r="G1475" s="73" t="s">
        <v>193</v>
      </c>
      <c r="H1475" s="129"/>
      <c r="I1475" s="33">
        <v>0</v>
      </c>
      <c r="J1475" s="33">
        <v>0</v>
      </c>
      <c r="K1475" s="36">
        <v>0</v>
      </c>
      <c r="L1475" s="33">
        <v>0</v>
      </c>
      <c r="M1475" s="33">
        <v>0</v>
      </c>
    </row>
    <row r="1476" spans="1:13">
      <c r="A1476" s="124">
        <v>1405</v>
      </c>
      <c r="B1476" s="73"/>
      <c r="C1476" s="152"/>
      <c r="D1476" s="73"/>
      <c r="E1476" s="73"/>
      <c r="F1476" s="152" t="s">
        <v>787</v>
      </c>
      <c r="G1476" s="73" t="s">
        <v>193</v>
      </c>
      <c r="H1476" s="129"/>
      <c r="I1476" s="33">
        <v>0</v>
      </c>
      <c r="J1476" s="33">
        <v>0</v>
      </c>
      <c r="K1476" s="36">
        <v>0</v>
      </c>
      <c r="L1476" s="33">
        <v>0</v>
      </c>
      <c r="M1476" s="33">
        <v>0</v>
      </c>
    </row>
    <row r="1477" spans="1:13">
      <c r="A1477" s="124">
        <v>1406</v>
      </c>
      <c r="B1477" s="73"/>
      <c r="C1477" s="152"/>
      <c r="D1477" s="73"/>
      <c r="E1477" s="73"/>
      <c r="F1477" s="73"/>
      <c r="G1477" s="73"/>
      <c r="H1477" s="129" t="s">
        <v>627</v>
      </c>
      <c r="I1477" s="37">
        <v>0</v>
      </c>
      <c r="J1477" s="37">
        <v>0</v>
      </c>
      <c r="K1477" s="37">
        <v>0</v>
      </c>
      <c r="L1477" s="37">
        <v>0</v>
      </c>
      <c r="M1477" s="37">
        <v>0</v>
      </c>
    </row>
    <row r="1478" spans="1:13">
      <c r="A1478" s="124">
        <v>1407</v>
      </c>
      <c r="B1478" s="73"/>
      <c r="C1478" s="152"/>
      <c r="D1478" s="73"/>
      <c r="E1478" s="73"/>
      <c r="F1478" s="73"/>
      <c r="G1478" s="73"/>
      <c r="H1478" s="129"/>
      <c r="I1478" s="33"/>
      <c r="J1478" s="33"/>
      <c r="K1478" s="33"/>
      <c r="L1478" s="33"/>
      <c r="M1478" s="33"/>
    </row>
    <row r="1479" spans="1:13">
      <c r="A1479" s="124">
        <v>1408</v>
      </c>
      <c r="B1479" s="73"/>
      <c r="C1479" s="152">
        <v>324</v>
      </c>
      <c r="D1479" s="73" t="s">
        <v>626</v>
      </c>
      <c r="E1479" s="73"/>
      <c r="F1479" s="73"/>
      <c r="G1479" s="73"/>
      <c r="H1479" s="129"/>
      <c r="I1479" s="33"/>
      <c r="J1479" s="33"/>
      <c r="K1479" s="33"/>
      <c r="L1479" s="33"/>
      <c r="M1479" s="33"/>
    </row>
    <row r="1480" spans="1:13">
      <c r="A1480" s="124">
        <v>1409</v>
      </c>
      <c r="B1480" s="73"/>
      <c r="C1480" s="152"/>
      <c r="D1480" s="73"/>
      <c r="E1480" s="73"/>
      <c r="F1480" s="152" t="s">
        <v>787</v>
      </c>
      <c r="G1480" s="73" t="s">
        <v>193</v>
      </c>
      <c r="H1480" s="129"/>
      <c r="I1480" s="33">
        <v>0</v>
      </c>
      <c r="J1480" s="33">
        <v>0</v>
      </c>
      <c r="K1480" s="36">
        <v>0</v>
      </c>
      <c r="L1480" s="33">
        <v>0</v>
      </c>
      <c r="M1480" s="33">
        <v>0</v>
      </c>
    </row>
    <row r="1481" spans="1:13">
      <c r="A1481" s="124">
        <v>1410</v>
      </c>
      <c r="B1481" s="73"/>
      <c r="C1481" s="152"/>
      <c r="D1481" s="73"/>
      <c r="E1481" s="73"/>
      <c r="F1481" s="152" t="s">
        <v>787</v>
      </c>
      <c r="G1481" s="73" t="s">
        <v>193</v>
      </c>
      <c r="H1481" s="129"/>
      <c r="I1481" s="33">
        <v>0</v>
      </c>
      <c r="J1481" s="33">
        <v>0</v>
      </c>
      <c r="K1481" s="36">
        <v>0</v>
      </c>
      <c r="L1481" s="33">
        <v>0</v>
      </c>
      <c r="M1481" s="33">
        <v>0</v>
      </c>
    </row>
    <row r="1482" spans="1:13">
      <c r="A1482" s="124">
        <v>1411</v>
      </c>
      <c r="B1482" s="73"/>
      <c r="C1482" s="152"/>
      <c r="D1482" s="73"/>
      <c r="E1482" s="73"/>
      <c r="F1482" s="73"/>
      <c r="G1482" s="73"/>
      <c r="H1482" s="129" t="s">
        <v>627</v>
      </c>
      <c r="I1482" s="37">
        <v>0</v>
      </c>
      <c r="J1482" s="37">
        <v>0</v>
      </c>
      <c r="K1482" s="37">
        <v>0</v>
      </c>
      <c r="L1482" s="37">
        <v>0</v>
      </c>
      <c r="M1482" s="37">
        <v>0</v>
      </c>
    </row>
    <row r="1483" spans="1:13">
      <c r="A1483" s="124">
        <v>1412</v>
      </c>
      <c r="B1483" s="73"/>
      <c r="C1483" s="152"/>
      <c r="D1483" s="73"/>
      <c r="E1483" s="73"/>
      <c r="F1483" s="73"/>
      <c r="G1483" s="73"/>
      <c r="H1483" s="129"/>
      <c r="I1483" s="33"/>
      <c r="J1483" s="33"/>
      <c r="K1483" s="33"/>
      <c r="L1483" s="33"/>
      <c r="M1483" s="33"/>
    </row>
    <row r="1484" spans="1:13">
      <c r="A1484" s="124">
        <v>1413</v>
      </c>
      <c r="B1484" s="73"/>
      <c r="C1484" s="152">
        <v>325</v>
      </c>
      <c r="D1484" s="73" t="s">
        <v>640</v>
      </c>
      <c r="E1484" s="73"/>
      <c r="F1484" s="73"/>
      <c r="G1484" s="73"/>
      <c r="H1484" s="129"/>
      <c r="I1484" s="33"/>
      <c r="J1484" s="33"/>
      <c r="K1484" s="33"/>
      <c r="L1484" s="33"/>
      <c r="M1484" s="33"/>
    </row>
    <row r="1485" spans="1:13">
      <c r="A1485" s="124">
        <v>1414</v>
      </c>
      <c r="B1485" s="73"/>
      <c r="C1485" s="152"/>
      <c r="D1485" s="73"/>
      <c r="E1485" s="73"/>
      <c r="F1485" s="152" t="s">
        <v>787</v>
      </c>
      <c r="G1485" s="73" t="s">
        <v>193</v>
      </c>
      <c r="H1485" s="129"/>
      <c r="I1485" s="33">
        <v>0</v>
      </c>
      <c r="J1485" s="33">
        <v>0</v>
      </c>
      <c r="K1485" s="36">
        <v>0</v>
      </c>
      <c r="L1485" s="33">
        <v>0</v>
      </c>
      <c r="M1485" s="33">
        <v>0</v>
      </c>
    </row>
    <row r="1486" spans="1:13">
      <c r="A1486" s="124">
        <v>1415</v>
      </c>
      <c r="B1486" s="73"/>
      <c r="C1486" s="152"/>
      <c r="D1486" s="73"/>
      <c r="E1486" s="73"/>
      <c r="F1486" s="152" t="s">
        <v>787</v>
      </c>
      <c r="G1486" s="73" t="s">
        <v>193</v>
      </c>
      <c r="H1486" s="129"/>
      <c r="I1486" s="33">
        <v>0</v>
      </c>
      <c r="J1486" s="33">
        <v>0</v>
      </c>
      <c r="K1486" s="36">
        <v>0</v>
      </c>
      <c r="L1486" s="33">
        <v>0</v>
      </c>
      <c r="M1486" s="33">
        <v>0</v>
      </c>
    </row>
    <row r="1487" spans="1:13">
      <c r="A1487" s="124">
        <v>1416</v>
      </c>
      <c r="B1487" s="73"/>
      <c r="C1487" s="152"/>
      <c r="D1487" s="73"/>
      <c r="E1487" s="73"/>
      <c r="F1487" s="73"/>
      <c r="G1487" s="73"/>
      <c r="H1487" s="129" t="s">
        <v>627</v>
      </c>
      <c r="I1487" s="37">
        <v>0</v>
      </c>
      <c r="J1487" s="37">
        <v>0</v>
      </c>
      <c r="K1487" s="37">
        <v>0</v>
      </c>
      <c r="L1487" s="37">
        <v>0</v>
      </c>
      <c r="M1487" s="37">
        <v>0</v>
      </c>
    </row>
    <row r="1488" spans="1:13">
      <c r="A1488" s="124">
        <v>1417</v>
      </c>
      <c r="B1488" s="73"/>
      <c r="C1488" s="152"/>
      <c r="D1488" s="73"/>
      <c r="E1488" s="73"/>
      <c r="F1488" s="73"/>
      <c r="G1488" s="73"/>
      <c r="H1488" s="129"/>
      <c r="I1488" s="33"/>
      <c r="J1488" s="33"/>
      <c r="K1488" s="33"/>
      <c r="L1488" s="33"/>
      <c r="M1488" s="33"/>
    </row>
    <row r="1489" spans="1:13">
      <c r="A1489" s="124">
        <v>1418</v>
      </c>
      <c r="B1489" s="73"/>
      <c r="C1489" s="152"/>
      <c r="D1489" s="73"/>
      <c r="E1489" s="73"/>
      <c r="F1489" s="73"/>
      <c r="G1489" s="73"/>
      <c r="H1489" s="129"/>
      <c r="I1489" s="33"/>
      <c r="J1489" s="33"/>
      <c r="K1489" s="33"/>
      <c r="L1489" s="33"/>
      <c r="M1489" s="33"/>
    </row>
    <row r="1490" spans="1:13">
      <c r="A1490" s="124">
        <v>1419</v>
      </c>
      <c r="B1490" s="73"/>
      <c r="C1490" s="152" t="s">
        <v>641</v>
      </c>
      <c r="D1490" s="73" t="s">
        <v>642</v>
      </c>
      <c r="E1490" s="73"/>
      <c r="F1490" s="73"/>
      <c r="G1490" s="73"/>
      <c r="H1490" s="129"/>
      <c r="I1490" s="33"/>
      <c r="J1490" s="33"/>
      <c r="K1490" s="33"/>
      <c r="L1490" s="33"/>
      <c r="M1490" s="33"/>
    </row>
    <row r="1491" spans="1:13">
      <c r="A1491" s="124">
        <v>1420</v>
      </c>
      <c r="B1491" s="73"/>
      <c r="C1491" s="152"/>
      <c r="D1491" s="73"/>
      <c r="E1491" s="73"/>
      <c r="F1491" s="152" t="s">
        <v>787</v>
      </c>
      <c r="G1491" s="73" t="s">
        <v>193</v>
      </c>
      <c r="H1491" s="129"/>
      <c r="I1491" s="33">
        <v>0</v>
      </c>
      <c r="J1491" s="33">
        <v>0</v>
      </c>
      <c r="K1491" s="36">
        <v>0</v>
      </c>
      <c r="L1491" s="33">
        <v>0</v>
      </c>
      <c r="M1491" s="33">
        <v>0</v>
      </c>
    </row>
    <row r="1492" spans="1:13">
      <c r="A1492" s="124">
        <v>1421</v>
      </c>
      <c r="B1492" s="73"/>
      <c r="C1492" s="152"/>
      <c r="D1492" s="73"/>
      <c r="E1492" s="73"/>
      <c r="F1492" s="73"/>
      <c r="G1492" s="73"/>
      <c r="H1492" s="129" t="s">
        <v>627</v>
      </c>
      <c r="I1492" s="37">
        <v>0</v>
      </c>
      <c r="J1492" s="37">
        <v>0</v>
      </c>
      <c r="K1492" s="37">
        <v>0</v>
      </c>
      <c r="L1492" s="37">
        <v>0</v>
      </c>
      <c r="M1492" s="37">
        <v>0</v>
      </c>
    </row>
    <row r="1493" spans="1:13">
      <c r="A1493" s="124">
        <v>1422</v>
      </c>
      <c r="B1493" s="73"/>
      <c r="C1493" s="152"/>
      <c r="D1493" s="73"/>
      <c r="E1493" s="73"/>
      <c r="F1493" s="73"/>
      <c r="G1493" s="73"/>
      <c r="H1493" s="129"/>
      <c r="I1493" s="33"/>
      <c r="J1493" s="33"/>
      <c r="K1493" s="33"/>
      <c r="L1493" s="33"/>
      <c r="M1493" s="33"/>
    </row>
    <row r="1494" spans="1:13">
      <c r="A1494" s="124">
        <v>1423</v>
      </c>
      <c r="B1494" s="73"/>
      <c r="C1494" s="152"/>
      <c r="D1494" s="73"/>
      <c r="E1494" s="73"/>
      <c r="F1494" s="73"/>
      <c r="G1494" s="73"/>
      <c r="H1494" s="129"/>
      <c r="I1494" s="33"/>
      <c r="J1494" s="33"/>
      <c r="K1494" s="33"/>
      <c r="L1494" s="33"/>
      <c r="M1494" s="33"/>
    </row>
    <row r="1495" spans="1:13" ht="13.5" thickBot="1">
      <c r="A1495" s="124">
        <v>1424</v>
      </c>
      <c r="B1495" s="73"/>
      <c r="C1495" s="153" t="s">
        <v>643</v>
      </c>
      <c r="D1495" s="73"/>
      <c r="E1495" s="73"/>
      <c r="F1495" s="73"/>
      <c r="G1495" s="73"/>
      <c r="H1495" s="154" t="s">
        <v>627</v>
      </c>
      <c r="I1495" s="40">
        <v>0</v>
      </c>
      <c r="J1495" s="40">
        <v>0</v>
      </c>
      <c r="K1495" s="40">
        <v>0</v>
      </c>
      <c r="L1495" s="40">
        <v>0</v>
      </c>
      <c r="M1495" s="40">
        <v>0</v>
      </c>
    </row>
    <row r="1496" spans="1:13" ht="13.5" thickTop="1">
      <c r="A1496" s="124">
        <v>1425</v>
      </c>
      <c r="B1496" s="73"/>
      <c r="C1496" s="152"/>
      <c r="D1496" s="73"/>
      <c r="E1496" s="73"/>
      <c r="F1496" s="73"/>
      <c r="G1496" s="73"/>
      <c r="H1496" s="129"/>
      <c r="I1496" s="41"/>
      <c r="J1496" s="33"/>
      <c r="K1496" s="33"/>
      <c r="L1496" s="33"/>
      <c r="M1496" s="33"/>
    </row>
    <row r="1497" spans="1:13">
      <c r="A1497" s="124">
        <v>1426</v>
      </c>
      <c r="B1497" s="73"/>
      <c r="C1497" s="152"/>
      <c r="D1497" s="73"/>
      <c r="E1497" s="126"/>
      <c r="F1497" s="73"/>
      <c r="G1497" s="73"/>
      <c r="H1497" s="129"/>
      <c r="I1497" s="41"/>
      <c r="J1497" s="41"/>
      <c r="K1497" s="41"/>
      <c r="L1497" s="41"/>
      <c r="M1497" s="41"/>
    </row>
    <row r="1498" spans="1:13">
      <c r="A1498" s="124">
        <v>1427</v>
      </c>
      <c r="B1498" s="73"/>
      <c r="C1498" s="155"/>
      <c r="D1498" s="156"/>
      <c r="E1498" s="157"/>
      <c r="F1498" s="73"/>
      <c r="G1498" s="156"/>
      <c r="H1498" s="158"/>
      <c r="I1498" s="42"/>
      <c r="J1498" s="42"/>
      <c r="K1498" s="42"/>
      <c r="L1498" s="42"/>
      <c r="M1498" s="42"/>
    </row>
    <row r="1499" spans="1:13">
      <c r="A1499" s="124">
        <v>1428</v>
      </c>
      <c r="B1499" s="73"/>
      <c r="C1499" s="152" t="s">
        <v>644</v>
      </c>
      <c r="D1499" s="73"/>
      <c r="E1499" s="73"/>
      <c r="F1499" s="73"/>
      <c r="G1499" s="73"/>
      <c r="H1499" s="129"/>
      <c r="I1499" s="33"/>
      <c r="J1499" s="33"/>
      <c r="K1499" s="33"/>
      <c r="L1499" s="33"/>
      <c r="M1499" s="33"/>
    </row>
    <row r="1500" spans="1:13">
      <c r="A1500" s="124">
        <v>1429</v>
      </c>
      <c r="B1500" s="73"/>
      <c r="C1500" s="152"/>
      <c r="D1500" s="73"/>
      <c r="E1500" s="73" t="s">
        <v>252</v>
      </c>
      <c r="F1500" s="73"/>
      <c r="G1500" s="73"/>
      <c r="H1500" s="129"/>
      <c r="I1500" s="33">
        <v>0</v>
      </c>
      <c r="J1500" s="33">
        <v>0</v>
      </c>
      <c r="K1500" s="36">
        <v>0</v>
      </c>
      <c r="L1500" s="33">
        <v>0</v>
      </c>
      <c r="M1500" s="33">
        <v>0</v>
      </c>
    </row>
    <row r="1501" spans="1:13">
      <c r="A1501" s="124">
        <v>1430</v>
      </c>
      <c r="B1501" s="73"/>
      <c r="C1501" s="152"/>
      <c r="D1501" s="73"/>
      <c r="E1501" s="73" t="s">
        <v>434</v>
      </c>
      <c r="F1501" s="73"/>
      <c r="G1501" s="73"/>
      <c r="H1501" s="129"/>
      <c r="I1501" s="33">
        <v>0</v>
      </c>
      <c r="J1501" s="33">
        <v>0</v>
      </c>
      <c r="K1501" s="36">
        <v>0</v>
      </c>
      <c r="L1501" s="33">
        <v>0</v>
      </c>
      <c r="M1501" s="33">
        <v>0</v>
      </c>
    </row>
    <row r="1502" spans="1:13">
      <c r="A1502" s="124">
        <v>1431</v>
      </c>
      <c r="B1502" s="73"/>
      <c r="C1502" s="152"/>
      <c r="D1502" s="73"/>
      <c r="E1502" s="73" t="s">
        <v>193</v>
      </c>
      <c r="F1502" s="73"/>
      <c r="G1502" s="73"/>
      <c r="H1502" s="129"/>
      <c r="I1502" s="33">
        <v>0</v>
      </c>
      <c r="J1502" s="33">
        <v>0</v>
      </c>
      <c r="K1502" s="36">
        <v>0</v>
      </c>
      <c r="L1502" s="33">
        <v>0</v>
      </c>
      <c r="M1502" s="33">
        <v>0</v>
      </c>
    </row>
    <row r="1503" spans="1:13">
      <c r="A1503" s="124">
        <v>1432</v>
      </c>
      <c r="B1503" s="73"/>
      <c r="C1503" s="152"/>
      <c r="D1503" s="73"/>
      <c r="E1503" s="73"/>
      <c r="F1503" s="73"/>
      <c r="G1503" s="73"/>
      <c r="H1503" s="129"/>
      <c r="I1503" s="33"/>
      <c r="J1503" s="33"/>
      <c r="K1503" s="33"/>
      <c r="L1503" s="33"/>
      <c r="M1503" s="33"/>
    </row>
    <row r="1504" spans="1:13" ht="13.5" thickBot="1">
      <c r="A1504" s="124">
        <v>1433</v>
      </c>
      <c r="B1504" s="73"/>
      <c r="C1504" s="152" t="s">
        <v>645</v>
      </c>
      <c r="D1504" s="73"/>
      <c r="E1504" s="73"/>
      <c r="F1504" s="73"/>
      <c r="G1504" s="73"/>
      <c r="H1504" s="129"/>
      <c r="I1504" s="45">
        <v>0</v>
      </c>
      <c r="J1504" s="45">
        <v>0</v>
      </c>
      <c r="K1504" s="45">
        <v>0</v>
      </c>
      <c r="L1504" s="45">
        <v>0</v>
      </c>
      <c r="M1504" s="45">
        <v>0</v>
      </c>
    </row>
    <row r="1505" spans="1:13" ht="13.5" thickTop="1">
      <c r="A1505" s="124">
        <v>1434</v>
      </c>
      <c r="B1505" s="73"/>
      <c r="C1505" s="152"/>
      <c r="D1505" s="73"/>
      <c r="E1505" s="73"/>
      <c r="F1505" s="73"/>
      <c r="G1505" s="73"/>
      <c r="H1505" s="129"/>
      <c r="I1505" s="33"/>
      <c r="J1505" s="33"/>
      <c r="K1505" s="33"/>
      <c r="L1505" s="33"/>
      <c r="M1505" s="33"/>
    </row>
    <row r="1506" spans="1:13">
      <c r="A1506" s="124">
        <v>1435</v>
      </c>
      <c r="B1506" s="73"/>
      <c r="C1506" s="152">
        <v>330</v>
      </c>
      <c r="D1506" s="73" t="s">
        <v>626</v>
      </c>
      <c r="E1506" s="73"/>
      <c r="F1506" s="73"/>
      <c r="G1506" s="73"/>
      <c r="H1506" s="129"/>
      <c r="I1506" s="33"/>
      <c r="J1506" s="33"/>
      <c r="K1506" s="33"/>
      <c r="L1506" s="33"/>
      <c r="M1506" s="33"/>
    </row>
    <row r="1507" spans="1:13">
      <c r="A1507" s="124">
        <v>1436</v>
      </c>
      <c r="B1507" s="73"/>
      <c r="C1507" s="152"/>
      <c r="D1507" s="73"/>
      <c r="E1507" s="126"/>
      <c r="F1507" s="152" t="s">
        <v>787</v>
      </c>
      <c r="G1507" s="73" t="s">
        <v>193</v>
      </c>
      <c r="H1507" s="129"/>
      <c r="I1507" s="33">
        <v>10331050.369999999</v>
      </c>
      <c r="J1507" s="33">
        <v>8740944.5225493442</v>
      </c>
      <c r="K1507" s="36">
        <v>1590105.8474506545</v>
      </c>
      <c r="L1507" s="33">
        <v>0</v>
      </c>
      <c r="M1507" s="33">
        <v>1590105.8474506545</v>
      </c>
    </row>
    <row r="1508" spans="1:13">
      <c r="A1508" s="124">
        <v>1437</v>
      </c>
      <c r="B1508" s="73"/>
      <c r="C1508" s="152"/>
      <c r="D1508" s="73"/>
      <c r="E1508" s="126"/>
      <c r="F1508" s="152" t="s">
        <v>787</v>
      </c>
      <c r="G1508" s="73" t="s">
        <v>193</v>
      </c>
      <c r="H1508" s="129"/>
      <c r="I1508" s="33">
        <v>5267122.28</v>
      </c>
      <c r="J1508" s="33">
        <v>4456432.017470032</v>
      </c>
      <c r="K1508" s="36">
        <v>810690.26252996805</v>
      </c>
      <c r="L1508" s="33">
        <v>0</v>
      </c>
      <c r="M1508" s="33">
        <v>810690.26252996805</v>
      </c>
    </row>
    <row r="1509" spans="1:13">
      <c r="A1509" s="124">
        <v>1438</v>
      </c>
      <c r="B1509" s="73"/>
      <c r="C1509" s="152"/>
      <c r="D1509" s="73"/>
      <c r="E1509" s="126"/>
      <c r="F1509" s="152" t="s">
        <v>787</v>
      </c>
      <c r="G1509" s="73" t="s">
        <v>193</v>
      </c>
      <c r="H1509" s="129"/>
      <c r="I1509" s="33">
        <v>15045014.07</v>
      </c>
      <c r="J1509" s="33">
        <v>12729357.482248373</v>
      </c>
      <c r="K1509" s="36">
        <v>2315656.587751626</v>
      </c>
      <c r="L1509" s="33">
        <v>0</v>
      </c>
      <c r="M1509" s="33">
        <v>2315656.587751626</v>
      </c>
    </row>
    <row r="1510" spans="1:13">
      <c r="A1510" s="124">
        <v>1439</v>
      </c>
      <c r="B1510" s="73"/>
      <c r="C1510" s="152"/>
      <c r="D1510" s="73"/>
      <c r="E1510" s="126"/>
      <c r="F1510" s="152" t="s">
        <v>787</v>
      </c>
      <c r="G1510" s="73" t="s">
        <v>193</v>
      </c>
      <c r="H1510" s="129"/>
      <c r="I1510" s="33">
        <v>673528.97</v>
      </c>
      <c r="J1510" s="33">
        <v>569862.61321459443</v>
      </c>
      <c r="K1510" s="36">
        <v>103666.35678540559</v>
      </c>
      <c r="L1510" s="33">
        <v>0</v>
      </c>
      <c r="M1510" s="33">
        <v>103666.35678540559</v>
      </c>
    </row>
    <row r="1511" spans="1:13">
      <c r="A1511" s="124">
        <v>1440</v>
      </c>
      <c r="B1511" s="73"/>
      <c r="C1511" s="152"/>
      <c r="D1511" s="73"/>
      <c r="E1511" s="73"/>
      <c r="F1511" s="73"/>
      <c r="G1511" s="73"/>
      <c r="H1511" s="129" t="s">
        <v>627</v>
      </c>
      <c r="I1511" s="37">
        <v>31316715.689999998</v>
      </c>
      <c r="J1511" s="37">
        <v>26496596.635482345</v>
      </c>
      <c r="K1511" s="37">
        <v>4820119.0545176538</v>
      </c>
      <c r="L1511" s="37">
        <v>0</v>
      </c>
      <c r="M1511" s="37">
        <v>4820119.0545176538</v>
      </c>
    </row>
    <row r="1512" spans="1:13">
      <c r="A1512" s="124">
        <v>1441</v>
      </c>
      <c r="B1512" s="73"/>
      <c r="C1512" s="152"/>
      <c r="D1512" s="73"/>
      <c r="E1512" s="73"/>
      <c r="F1512" s="73"/>
      <c r="G1512" s="73"/>
      <c r="H1512" s="129"/>
      <c r="I1512" s="33"/>
      <c r="J1512" s="33"/>
      <c r="K1512" s="33"/>
      <c r="L1512" s="33"/>
      <c r="M1512" s="33"/>
    </row>
    <row r="1513" spans="1:13">
      <c r="A1513" s="124">
        <v>1442</v>
      </c>
      <c r="B1513" s="73"/>
      <c r="C1513" s="152">
        <v>331</v>
      </c>
      <c r="D1513" s="73" t="s">
        <v>628</v>
      </c>
      <c r="E1513" s="73"/>
      <c r="F1513" s="73"/>
      <c r="G1513" s="73"/>
      <c r="H1513" s="129"/>
      <c r="I1513" s="33"/>
      <c r="J1513" s="33"/>
      <c r="K1513" s="33"/>
      <c r="L1513" s="33"/>
      <c r="M1513" s="33"/>
    </row>
    <row r="1514" spans="1:13">
      <c r="A1514" s="124">
        <v>1443</v>
      </c>
      <c r="B1514" s="73"/>
      <c r="C1514" s="152"/>
      <c r="D1514" s="73"/>
      <c r="E1514" s="126"/>
      <c r="F1514" s="152" t="s">
        <v>787</v>
      </c>
      <c r="G1514" s="73" t="s">
        <v>193</v>
      </c>
      <c r="H1514" s="129"/>
      <c r="I1514" s="33">
        <v>20040957.460000001</v>
      </c>
      <c r="J1514" s="33">
        <v>16956349.167101335</v>
      </c>
      <c r="K1514" s="36">
        <v>3084608.2928986647</v>
      </c>
      <c r="L1514" s="33">
        <v>0</v>
      </c>
      <c r="M1514" s="33">
        <v>3084608.2928986647</v>
      </c>
    </row>
    <row r="1515" spans="1:13">
      <c r="A1515" s="124">
        <v>1444</v>
      </c>
      <c r="B1515" s="73"/>
      <c r="C1515" s="152"/>
      <c r="D1515" s="73"/>
      <c r="E1515" s="126"/>
      <c r="F1515" s="152" t="s">
        <v>787</v>
      </c>
      <c r="G1515" s="73" t="s">
        <v>193</v>
      </c>
      <c r="H1515" s="129"/>
      <c r="I1515" s="33">
        <v>5189057.6399999997</v>
      </c>
      <c r="J1515" s="33">
        <v>4390382.713384334</v>
      </c>
      <c r="K1515" s="36">
        <v>798674.92661566543</v>
      </c>
      <c r="L1515" s="33">
        <v>0</v>
      </c>
      <c r="M1515" s="33">
        <v>798674.92661566543</v>
      </c>
    </row>
    <row r="1516" spans="1:13">
      <c r="A1516" s="124">
        <v>1445</v>
      </c>
      <c r="B1516" s="73"/>
      <c r="C1516" s="152"/>
      <c r="D1516" s="73"/>
      <c r="E1516" s="126"/>
      <c r="F1516" s="152" t="s">
        <v>787</v>
      </c>
      <c r="G1516" s="73" t="s">
        <v>193</v>
      </c>
      <c r="H1516" s="129"/>
      <c r="I1516" s="33">
        <v>211251743.53999999</v>
      </c>
      <c r="J1516" s="33">
        <v>178736885.83854634</v>
      </c>
      <c r="K1516" s="36">
        <v>32514857.701453641</v>
      </c>
      <c r="L1516" s="33">
        <v>0</v>
      </c>
      <c r="M1516" s="33">
        <v>32514857.701453641</v>
      </c>
    </row>
    <row r="1517" spans="1:13">
      <c r="A1517" s="124">
        <v>1446</v>
      </c>
      <c r="B1517" s="73"/>
      <c r="C1517" s="152"/>
      <c r="D1517" s="73"/>
      <c r="E1517" s="126"/>
      <c r="F1517" s="152" t="s">
        <v>787</v>
      </c>
      <c r="G1517" s="73" t="s">
        <v>193</v>
      </c>
      <c r="H1517" s="129"/>
      <c r="I1517" s="33">
        <v>9779430.3699999992</v>
      </c>
      <c r="J1517" s="33">
        <v>8274227.2339055697</v>
      </c>
      <c r="K1517" s="36">
        <v>1505203.1360944295</v>
      </c>
      <c r="L1517" s="33">
        <v>0</v>
      </c>
      <c r="M1517" s="33">
        <v>1505203.1360944295</v>
      </c>
    </row>
    <row r="1518" spans="1:13">
      <c r="A1518" s="124">
        <v>1447</v>
      </c>
      <c r="B1518" s="73"/>
      <c r="C1518" s="152"/>
      <c r="D1518" s="73"/>
      <c r="E1518" s="73"/>
      <c r="F1518" s="73"/>
      <c r="G1518" s="73"/>
      <c r="H1518" s="129" t="s">
        <v>627</v>
      </c>
      <c r="I1518" s="37">
        <v>246261189.00999999</v>
      </c>
      <c r="J1518" s="37">
        <v>208357844.95293757</v>
      </c>
      <c r="K1518" s="37">
        <v>37903344.057062402</v>
      </c>
      <c r="L1518" s="37">
        <v>0</v>
      </c>
      <c r="M1518" s="37">
        <v>37903344.057062402</v>
      </c>
    </row>
    <row r="1519" spans="1:13">
      <c r="A1519" s="124">
        <v>1448</v>
      </c>
      <c r="B1519" s="73"/>
      <c r="C1519" s="152"/>
      <c r="D1519" s="73"/>
      <c r="E1519" s="73"/>
      <c r="F1519" s="73"/>
      <c r="G1519" s="73"/>
      <c r="H1519" s="129"/>
      <c r="I1519" s="33"/>
      <c r="J1519" s="33"/>
      <c r="K1519" s="33"/>
      <c r="L1519" s="33"/>
      <c r="M1519" s="33"/>
    </row>
    <row r="1520" spans="1:13">
      <c r="A1520" s="124">
        <v>1449</v>
      </c>
      <c r="B1520" s="73"/>
      <c r="C1520" s="152">
        <v>332</v>
      </c>
      <c r="D1520" s="73" t="s">
        <v>646</v>
      </c>
      <c r="E1520" s="73"/>
      <c r="F1520" s="73"/>
      <c r="G1520" s="73"/>
      <c r="H1520" s="129"/>
      <c r="I1520" s="33"/>
      <c r="J1520" s="33"/>
      <c r="K1520" s="33"/>
      <c r="L1520" s="33"/>
      <c r="M1520" s="33"/>
    </row>
    <row r="1521" spans="1:13">
      <c r="A1521" s="124">
        <v>1450</v>
      </c>
      <c r="B1521" s="73"/>
      <c r="C1521" s="152"/>
      <c r="D1521" s="73"/>
      <c r="E1521" s="126"/>
      <c r="F1521" s="152" t="s">
        <v>787</v>
      </c>
      <c r="G1521" s="73" t="s">
        <v>193</v>
      </c>
      <c r="H1521" s="129"/>
      <c r="I1521" s="33">
        <v>146967242.69999999</v>
      </c>
      <c r="J1521" s="33">
        <v>124346747.81986812</v>
      </c>
      <c r="K1521" s="36">
        <v>22620494.880131874</v>
      </c>
      <c r="L1521" s="33">
        <v>0</v>
      </c>
      <c r="M1521" s="33">
        <v>22620494.880131874</v>
      </c>
    </row>
    <row r="1522" spans="1:13">
      <c r="A1522" s="124">
        <v>1451</v>
      </c>
      <c r="B1522" s="73"/>
      <c r="C1522" s="152"/>
      <c r="D1522" s="73"/>
      <c r="E1522" s="126"/>
      <c r="F1522" s="152" t="s">
        <v>787</v>
      </c>
      <c r="G1522" s="73" t="s">
        <v>193</v>
      </c>
      <c r="H1522" s="129"/>
      <c r="I1522" s="33">
        <v>19074779.379999999</v>
      </c>
      <c r="J1522" s="33">
        <v>16138880.594814889</v>
      </c>
      <c r="K1522" s="36">
        <v>2935898.7851851089</v>
      </c>
      <c r="L1522" s="33">
        <v>0</v>
      </c>
      <c r="M1522" s="33">
        <v>2935898.7851851089</v>
      </c>
    </row>
    <row r="1523" spans="1:13">
      <c r="A1523" s="124">
        <v>1452</v>
      </c>
      <c r="B1523" s="73"/>
      <c r="C1523" s="152"/>
      <c r="D1523" s="73"/>
      <c r="E1523" s="126"/>
      <c r="F1523" s="152" t="s">
        <v>787</v>
      </c>
      <c r="G1523" s="73" t="s">
        <v>193</v>
      </c>
      <c r="H1523" s="129"/>
      <c r="I1523" s="33">
        <v>244885618.71000001</v>
      </c>
      <c r="J1523" s="33">
        <v>207193995.85255164</v>
      </c>
      <c r="K1523" s="36">
        <v>37691622.857448369</v>
      </c>
      <c r="L1523" s="33">
        <v>1711657.84647315</v>
      </c>
      <c r="M1523" s="33">
        <v>39403280.703921519</v>
      </c>
    </row>
    <row r="1524" spans="1:13">
      <c r="A1524" s="124">
        <v>1453</v>
      </c>
      <c r="B1524" s="73"/>
      <c r="C1524" s="152"/>
      <c r="D1524" s="73"/>
      <c r="E1524" s="126"/>
      <c r="F1524" s="152" t="s">
        <v>787</v>
      </c>
      <c r="G1524" s="73" t="s">
        <v>193</v>
      </c>
      <c r="H1524" s="129"/>
      <c r="I1524" s="33">
        <v>69789205.299999997</v>
      </c>
      <c r="J1524" s="33">
        <v>59047584.703636162</v>
      </c>
      <c r="K1524" s="36">
        <v>10741620.596363833</v>
      </c>
      <c r="L1524" s="33">
        <v>231587.10578308254</v>
      </c>
      <c r="M1524" s="33">
        <v>10973207.702146916</v>
      </c>
    </row>
    <row r="1525" spans="1:13">
      <c r="A1525" s="124">
        <v>1454</v>
      </c>
      <c r="B1525" s="73"/>
      <c r="C1525" s="152"/>
      <c r="D1525" s="73"/>
      <c r="E1525" s="73"/>
      <c r="F1525" s="73"/>
      <c r="G1525" s="73"/>
      <c r="H1525" s="129" t="s">
        <v>627</v>
      </c>
      <c r="I1525" s="37">
        <v>480716846.08999997</v>
      </c>
      <c r="J1525" s="37">
        <v>406727208.97087085</v>
      </c>
      <c r="K1525" s="37">
        <v>73989637.119129181</v>
      </c>
      <c r="L1525" s="37">
        <v>1943244.9522562325</v>
      </c>
      <c r="M1525" s="37">
        <v>75932882.071385413</v>
      </c>
    </row>
    <row r="1526" spans="1:13">
      <c r="A1526" s="124">
        <v>1455</v>
      </c>
      <c r="B1526" s="73"/>
      <c r="C1526" s="152"/>
      <c r="D1526" s="73"/>
      <c r="E1526" s="73"/>
      <c r="F1526" s="73"/>
      <c r="G1526" s="73"/>
      <c r="H1526" s="129"/>
      <c r="I1526" s="33"/>
      <c r="J1526" s="33"/>
      <c r="K1526" s="33"/>
      <c r="L1526" s="33"/>
      <c r="M1526" s="33"/>
    </row>
    <row r="1527" spans="1:13">
      <c r="A1527" s="124">
        <v>1456</v>
      </c>
      <c r="B1527" s="73"/>
      <c r="C1527" s="152">
        <v>333</v>
      </c>
      <c r="D1527" s="73" t="s">
        <v>647</v>
      </c>
      <c r="E1527" s="73"/>
      <c r="F1527" s="73"/>
      <c r="G1527" s="73"/>
      <c r="H1527" s="129"/>
      <c r="I1527" s="33"/>
      <c r="J1527" s="33"/>
      <c r="K1527" s="33"/>
      <c r="L1527" s="33"/>
      <c r="M1527" s="33"/>
    </row>
    <row r="1528" spans="1:13">
      <c r="A1528" s="124">
        <v>1457</v>
      </c>
      <c r="B1528" s="73"/>
      <c r="C1528" s="152"/>
      <c r="D1528" s="73"/>
      <c r="E1528" s="126"/>
      <c r="F1528" s="152" t="s">
        <v>787</v>
      </c>
      <c r="G1528" s="73" t="s">
        <v>193</v>
      </c>
      <c r="H1528" s="129"/>
      <c r="I1528" s="33">
        <v>29073402.789999999</v>
      </c>
      <c r="J1528" s="33">
        <v>24598563.724660397</v>
      </c>
      <c r="K1528" s="36">
        <v>4474839.0653396044</v>
      </c>
      <c r="L1528" s="33">
        <v>0</v>
      </c>
      <c r="M1528" s="33">
        <v>4474839.0653396044</v>
      </c>
    </row>
    <row r="1529" spans="1:13">
      <c r="A1529" s="124">
        <v>1458</v>
      </c>
      <c r="B1529" s="73"/>
      <c r="C1529" s="152"/>
      <c r="D1529" s="73"/>
      <c r="E1529" s="126"/>
      <c r="F1529" s="152" t="s">
        <v>787</v>
      </c>
      <c r="G1529" s="73" t="s">
        <v>193</v>
      </c>
      <c r="H1529" s="129"/>
      <c r="I1529" s="33">
        <v>8274427.4000000004</v>
      </c>
      <c r="J1529" s="33">
        <v>7000867.120858131</v>
      </c>
      <c r="K1529" s="36">
        <v>1273560.2791418696</v>
      </c>
      <c r="L1529" s="33">
        <v>0</v>
      </c>
      <c r="M1529" s="33">
        <v>1273560.2791418696</v>
      </c>
    </row>
    <row r="1530" spans="1:13">
      <c r="A1530" s="124">
        <v>1459</v>
      </c>
      <c r="B1530" s="73"/>
      <c r="C1530" s="152"/>
      <c r="D1530" s="73"/>
      <c r="E1530" s="126"/>
      <c r="F1530" s="152" t="s">
        <v>787</v>
      </c>
      <c r="G1530" s="73" t="s">
        <v>193</v>
      </c>
      <c r="H1530" s="129"/>
      <c r="I1530" s="33">
        <v>58764303.200000003</v>
      </c>
      <c r="J1530" s="33">
        <v>49719582.789863892</v>
      </c>
      <c r="K1530" s="36">
        <v>9044720.4101361111</v>
      </c>
      <c r="L1530" s="33">
        <v>0</v>
      </c>
      <c r="M1530" s="33">
        <v>9044720.4101361111</v>
      </c>
    </row>
    <row r="1531" spans="1:13">
      <c r="A1531" s="124">
        <v>1460</v>
      </c>
      <c r="B1531" s="73"/>
      <c r="C1531" s="152"/>
      <c r="D1531" s="73"/>
      <c r="E1531" s="126"/>
      <c r="F1531" s="152" t="s">
        <v>787</v>
      </c>
      <c r="G1531" s="73" t="s">
        <v>193</v>
      </c>
      <c r="H1531" s="129"/>
      <c r="I1531" s="33">
        <v>30598498.399999999</v>
      </c>
      <c r="J1531" s="33">
        <v>25888923.914685637</v>
      </c>
      <c r="K1531" s="36">
        <v>4709574.4853143618</v>
      </c>
      <c r="L1531" s="33">
        <v>0</v>
      </c>
      <c r="M1531" s="33">
        <v>4709574.4853143618</v>
      </c>
    </row>
    <row r="1532" spans="1:13">
      <c r="A1532" s="124">
        <v>1461</v>
      </c>
      <c r="B1532" s="73"/>
      <c r="C1532" s="152"/>
      <c r="D1532" s="73"/>
      <c r="E1532" s="73"/>
      <c r="F1532" s="73"/>
      <c r="G1532" s="73"/>
      <c r="H1532" s="129" t="s">
        <v>627</v>
      </c>
      <c r="I1532" s="37">
        <v>126710631.78999999</v>
      </c>
      <c r="J1532" s="37">
        <v>107207937.55006805</v>
      </c>
      <c r="K1532" s="37">
        <v>19502694.239931948</v>
      </c>
      <c r="L1532" s="37">
        <v>0</v>
      </c>
      <c r="M1532" s="37">
        <v>19502694.239931948</v>
      </c>
    </row>
    <row r="1533" spans="1:13">
      <c r="A1533" s="124">
        <v>1462</v>
      </c>
      <c r="B1533" s="73"/>
      <c r="C1533" s="152"/>
      <c r="D1533" s="73"/>
      <c r="E1533" s="73"/>
      <c r="F1533" s="73"/>
      <c r="G1533" s="73"/>
      <c r="H1533" s="129"/>
      <c r="I1533" s="33"/>
      <c r="J1533" s="33"/>
      <c r="K1533" s="33"/>
      <c r="L1533" s="33"/>
      <c r="M1533" s="33"/>
    </row>
    <row r="1534" spans="1:13">
      <c r="A1534" s="124">
        <v>1463</v>
      </c>
      <c r="B1534" s="73"/>
      <c r="C1534" s="152">
        <v>334</v>
      </c>
      <c r="D1534" s="73" t="s">
        <v>631</v>
      </c>
      <c r="E1534" s="73"/>
      <c r="F1534" s="73"/>
      <c r="G1534" s="73"/>
      <c r="H1534" s="129"/>
      <c r="I1534" s="33"/>
      <c r="J1534" s="33"/>
      <c r="K1534" s="33"/>
      <c r="L1534" s="33"/>
      <c r="M1534" s="33"/>
    </row>
    <row r="1535" spans="1:13">
      <c r="A1535" s="124">
        <v>1464</v>
      </c>
      <c r="B1535" s="73"/>
      <c r="C1535" s="152"/>
      <c r="D1535" s="73"/>
      <c r="E1535" s="126"/>
      <c r="F1535" s="152" t="s">
        <v>787</v>
      </c>
      <c r="G1535" s="73" t="s">
        <v>193</v>
      </c>
      <c r="H1535" s="129"/>
      <c r="I1535" s="33">
        <v>4041479.33</v>
      </c>
      <c r="J1535" s="33">
        <v>3419434.1666499781</v>
      </c>
      <c r="K1535" s="36">
        <v>622045.16335002182</v>
      </c>
      <c r="L1535" s="33">
        <v>0</v>
      </c>
      <c r="M1535" s="33">
        <v>622045.16335002182</v>
      </c>
    </row>
    <row r="1536" spans="1:13">
      <c r="A1536" s="124">
        <v>1465</v>
      </c>
      <c r="B1536" s="73"/>
      <c r="C1536" s="152"/>
      <c r="D1536" s="73"/>
      <c r="E1536" s="126"/>
      <c r="F1536" s="152" t="s">
        <v>787</v>
      </c>
      <c r="G1536" s="73" t="s">
        <v>193</v>
      </c>
      <c r="H1536" s="129"/>
      <c r="I1536" s="33">
        <v>3431190.45</v>
      </c>
      <c r="J1536" s="33">
        <v>2903078.0313339159</v>
      </c>
      <c r="K1536" s="36">
        <v>528112.41866608406</v>
      </c>
      <c r="L1536" s="33">
        <v>0</v>
      </c>
      <c r="M1536" s="33">
        <v>528112.41866608406</v>
      </c>
    </row>
    <row r="1537" spans="1:13">
      <c r="A1537" s="124">
        <v>1466</v>
      </c>
      <c r="B1537" s="73"/>
      <c r="C1537" s="152"/>
      <c r="D1537" s="73"/>
      <c r="E1537" s="126"/>
      <c r="F1537" s="152" t="s">
        <v>787</v>
      </c>
      <c r="G1537" s="73" t="s">
        <v>193</v>
      </c>
      <c r="H1537" s="129"/>
      <c r="I1537" s="33">
        <v>61601754.200000003</v>
      </c>
      <c r="J1537" s="33">
        <v>52120306.906791434</v>
      </c>
      <c r="K1537" s="36">
        <v>9481447.293208573</v>
      </c>
      <c r="L1537" s="33">
        <v>0</v>
      </c>
      <c r="M1537" s="33">
        <v>9481447.293208573</v>
      </c>
    </row>
    <row r="1538" spans="1:13">
      <c r="A1538" s="124">
        <v>1467</v>
      </c>
      <c r="B1538" s="73"/>
      <c r="C1538" s="152"/>
      <c r="D1538" s="73"/>
      <c r="E1538" s="126"/>
      <c r="F1538" s="152" t="s">
        <v>787</v>
      </c>
      <c r="G1538" s="73" t="s">
        <v>193</v>
      </c>
      <c r="H1538" s="129"/>
      <c r="I1538" s="33">
        <v>7772980.6799999997</v>
      </c>
      <c r="J1538" s="33">
        <v>6576600.680994248</v>
      </c>
      <c r="K1538" s="36">
        <v>1196379.9990057512</v>
      </c>
      <c r="L1538" s="33">
        <v>0</v>
      </c>
      <c r="M1538" s="33">
        <v>1196379.9990057512</v>
      </c>
    </row>
    <row r="1539" spans="1:13">
      <c r="A1539" s="124">
        <v>1468</v>
      </c>
      <c r="B1539" s="73"/>
      <c r="C1539" s="152"/>
      <c r="D1539" s="73"/>
      <c r="E1539" s="73"/>
      <c r="F1539" s="73"/>
      <c r="G1539" s="73"/>
      <c r="H1539" s="129" t="s">
        <v>627</v>
      </c>
      <c r="I1539" s="37">
        <v>76847404.659999996</v>
      </c>
      <c r="J1539" s="37">
        <v>65019419.785769574</v>
      </c>
      <c r="K1539" s="37">
        <v>11827984.874230431</v>
      </c>
      <c r="L1539" s="37">
        <v>0</v>
      </c>
      <c r="M1539" s="37">
        <v>11827984.874230431</v>
      </c>
    </row>
    <row r="1540" spans="1:13">
      <c r="A1540" s="124">
        <v>1469</v>
      </c>
      <c r="B1540" s="73"/>
      <c r="C1540" s="152"/>
      <c r="D1540" s="73"/>
      <c r="E1540" s="73"/>
      <c r="F1540" s="73"/>
      <c r="G1540" s="73"/>
      <c r="H1540" s="129"/>
      <c r="I1540" s="41"/>
      <c r="J1540" s="33"/>
      <c r="K1540" s="33"/>
      <c r="L1540" s="33"/>
      <c r="M1540" s="33"/>
    </row>
    <row r="1541" spans="1:13">
      <c r="A1541" s="124">
        <v>1470</v>
      </c>
      <c r="B1541" s="73"/>
      <c r="C1541" s="152"/>
      <c r="D1541" s="73"/>
      <c r="E1541" s="126"/>
      <c r="F1541" s="73"/>
      <c r="G1541" s="73"/>
      <c r="H1541" s="129"/>
      <c r="I1541" s="41"/>
      <c r="J1541" s="41"/>
      <c r="K1541" s="41"/>
      <c r="L1541" s="41"/>
      <c r="M1541" s="41"/>
    </row>
    <row r="1542" spans="1:13">
      <c r="A1542" s="124">
        <v>1471</v>
      </c>
      <c r="B1542" s="73"/>
      <c r="C1542" s="155"/>
      <c r="D1542" s="156"/>
      <c r="E1542" s="157"/>
      <c r="F1542" s="73"/>
      <c r="G1542" s="156"/>
      <c r="H1542" s="158"/>
      <c r="I1542" s="42"/>
      <c r="J1542" s="42"/>
      <c r="K1542" s="42"/>
      <c r="L1542" s="42"/>
      <c r="M1542" s="42"/>
    </row>
    <row r="1543" spans="1:13">
      <c r="A1543" s="124">
        <v>1472</v>
      </c>
      <c r="B1543" s="73"/>
      <c r="C1543" s="152">
        <v>335</v>
      </c>
      <c r="D1543" s="73" t="s">
        <v>640</v>
      </c>
      <c r="E1543" s="73"/>
      <c r="F1543" s="73"/>
      <c r="G1543" s="73"/>
      <c r="H1543" s="129"/>
      <c r="I1543" s="33"/>
      <c r="J1543" s="33"/>
      <c r="K1543" s="33"/>
      <c r="L1543" s="33"/>
      <c r="M1543" s="33"/>
    </row>
    <row r="1544" spans="1:13">
      <c r="A1544" s="124">
        <v>1473</v>
      </c>
      <c r="B1544" s="73"/>
      <c r="C1544" s="152"/>
      <c r="D1544" s="73"/>
      <c r="E1544" s="126"/>
      <c r="F1544" s="152" t="s">
        <v>787</v>
      </c>
      <c r="G1544" s="73" t="s">
        <v>193</v>
      </c>
      <c r="H1544" s="129"/>
      <c r="I1544" s="33">
        <v>1139061.57</v>
      </c>
      <c r="J1544" s="33">
        <v>963742.66260962561</v>
      </c>
      <c r="K1544" s="36">
        <v>175318.9073903744</v>
      </c>
      <c r="L1544" s="33">
        <v>0</v>
      </c>
      <c r="M1544" s="33">
        <v>175318.9073903744</v>
      </c>
    </row>
    <row r="1545" spans="1:13">
      <c r="A1545" s="124">
        <v>1474</v>
      </c>
      <c r="B1545" s="73"/>
      <c r="C1545" s="152"/>
      <c r="D1545" s="73"/>
      <c r="E1545" s="126"/>
      <c r="F1545" s="152" t="s">
        <v>787</v>
      </c>
      <c r="G1545" s="73" t="s">
        <v>193</v>
      </c>
      <c r="H1545" s="129"/>
      <c r="I1545" s="33">
        <v>157118.45000000001</v>
      </c>
      <c r="J1545" s="33">
        <v>132935.52985735208</v>
      </c>
      <c r="K1545" s="36">
        <v>24182.920142647923</v>
      </c>
      <c r="L1545" s="33">
        <v>0</v>
      </c>
      <c r="M1545" s="33">
        <v>24182.920142647923</v>
      </c>
    </row>
    <row r="1546" spans="1:13">
      <c r="A1546" s="124">
        <v>1475</v>
      </c>
      <c r="B1546" s="73"/>
      <c r="C1546" s="152"/>
      <c r="D1546" s="73"/>
      <c r="E1546" s="126"/>
      <c r="F1546" s="152" t="s">
        <v>787</v>
      </c>
      <c r="G1546" s="73" t="s">
        <v>193</v>
      </c>
      <c r="H1546" s="129"/>
      <c r="I1546" s="33">
        <v>1051606.8999999999</v>
      </c>
      <c r="J1546" s="33">
        <v>889748.59701802966</v>
      </c>
      <c r="K1546" s="36">
        <v>161858.30298197022</v>
      </c>
      <c r="L1546" s="33">
        <v>0</v>
      </c>
      <c r="M1546" s="33">
        <v>161858.30298197022</v>
      </c>
    </row>
    <row r="1547" spans="1:13">
      <c r="A1547" s="124">
        <v>1476</v>
      </c>
      <c r="B1547" s="73"/>
      <c r="C1547" s="152"/>
      <c r="D1547" s="73"/>
      <c r="E1547" s="126"/>
      <c r="F1547" s="152" t="s">
        <v>787</v>
      </c>
      <c r="G1547" s="73" t="s">
        <v>193</v>
      </c>
      <c r="H1547" s="129"/>
      <c r="I1547" s="33">
        <v>12581.61</v>
      </c>
      <c r="J1547" s="33">
        <v>10645.108781359284</v>
      </c>
      <c r="K1547" s="36">
        <v>1936.5012186407171</v>
      </c>
      <c r="L1547" s="33">
        <v>0</v>
      </c>
      <c r="M1547" s="33">
        <v>1936.5012186407171</v>
      </c>
    </row>
    <row r="1548" spans="1:13">
      <c r="A1548" s="124">
        <v>1477</v>
      </c>
      <c r="B1548" s="73"/>
      <c r="C1548" s="152"/>
      <c r="D1548" s="73"/>
      <c r="E1548" s="73"/>
      <c r="F1548" s="73"/>
      <c r="G1548" s="73"/>
      <c r="H1548" s="129" t="s">
        <v>627</v>
      </c>
      <c r="I1548" s="37">
        <v>2360368.5299999998</v>
      </c>
      <c r="J1548" s="37">
        <v>1997071.8982663669</v>
      </c>
      <c r="K1548" s="37">
        <v>363296.63173363323</v>
      </c>
      <c r="L1548" s="37">
        <v>0</v>
      </c>
      <c r="M1548" s="37">
        <v>363296.63173363323</v>
      </c>
    </row>
    <row r="1549" spans="1:13">
      <c r="A1549" s="124">
        <v>1478</v>
      </c>
      <c r="B1549" s="73"/>
      <c r="C1549" s="152"/>
      <c r="D1549" s="73"/>
      <c r="E1549" s="73"/>
      <c r="F1549" s="73"/>
      <c r="G1549" s="73"/>
      <c r="H1549" s="129"/>
      <c r="I1549" s="33"/>
      <c r="J1549" s="33"/>
      <c r="K1549" s="33"/>
      <c r="L1549" s="33"/>
      <c r="M1549" s="33"/>
    </row>
    <row r="1550" spans="1:13">
      <c r="A1550" s="124">
        <v>1479</v>
      </c>
      <c r="B1550" s="73"/>
      <c r="C1550" s="152">
        <v>336</v>
      </c>
      <c r="D1550" s="73" t="s">
        <v>648</v>
      </c>
      <c r="E1550" s="73"/>
      <c r="F1550" s="73"/>
      <c r="G1550" s="73"/>
      <c r="H1550" s="129"/>
      <c r="I1550" s="33"/>
      <c r="J1550" s="33"/>
      <c r="K1550" s="33"/>
      <c r="L1550" s="33"/>
      <c r="M1550" s="33"/>
    </row>
    <row r="1551" spans="1:13">
      <c r="A1551" s="124">
        <v>1480</v>
      </c>
      <c r="B1551" s="73"/>
      <c r="C1551" s="152"/>
      <c r="D1551" s="73"/>
      <c r="E1551" s="126"/>
      <c r="F1551" s="152" t="s">
        <v>787</v>
      </c>
      <c r="G1551" s="73" t="s">
        <v>193</v>
      </c>
      <c r="H1551" s="129"/>
      <c r="I1551" s="33">
        <v>4340344.74</v>
      </c>
      <c r="J1551" s="33">
        <v>3672299.6425656634</v>
      </c>
      <c r="K1551" s="36">
        <v>668045.09743433679</v>
      </c>
      <c r="L1551" s="33">
        <v>0</v>
      </c>
      <c r="M1551" s="33">
        <v>668045.09743433679</v>
      </c>
    </row>
    <row r="1552" spans="1:13">
      <c r="A1552" s="124">
        <v>1481</v>
      </c>
      <c r="B1552" s="73"/>
      <c r="C1552" s="152"/>
      <c r="D1552" s="73"/>
      <c r="E1552" s="126"/>
      <c r="F1552" s="152" t="s">
        <v>787</v>
      </c>
      <c r="G1552" s="73" t="s">
        <v>193</v>
      </c>
      <c r="H1552" s="129"/>
      <c r="I1552" s="33">
        <v>818155.78</v>
      </c>
      <c r="J1552" s="33">
        <v>692229.15653861896</v>
      </c>
      <c r="K1552" s="36">
        <v>125926.62346138105</v>
      </c>
      <c r="L1552" s="33">
        <v>0</v>
      </c>
      <c r="M1552" s="33">
        <v>125926.62346138105</v>
      </c>
    </row>
    <row r="1553" spans="1:13">
      <c r="A1553" s="124">
        <v>1482</v>
      </c>
      <c r="B1553" s="73"/>
      <c r="C1553" s="152"/>
      <c r="D1553" s="73"/>
      <c r="E1553" s="126"/>
      <c r="F1553" s="152" t="s">
        <v>787</v>
      </c>
      <c r="G1553" s="73" t="s">
        <v>193</v>
      </c>
      <c r="H1553" s="129"/>
      <c r="I1553" s="33">
        <v>14189390.890000001</v>
      </c>
      <c r="J1553" s="33">
        <v>12005427.72866735</v>
      </c>
      <c r="K1553" s="36">
        <v>2183963.1613326501</v>
      </c>
      <c r="L1553" s="33">
        <v>0</v>
      </c>
      <c r="M1553" s="33">
        <v>2183963.1613326501</v>
      </c>
    </row>
    <row r="1554" spans="1:13">
      <c r="A1554" s="124">
        <v>1483</v>
      </c>
      <c r="B1554" s="73"/>
      <c r="C1554" s="152"/>
      <c r="D1554" s="73"/>
      <c r="E1554" s="126"/>
      <c r="F1554" s="152" t="s">
        <v>787</v>
      </c>
      <c r="G1554" s="73" t="s">
        <v>193</v>
      </c>
      <c r="H1554" s="129"/>
      <c r="I1554" s="33">
        <v>1018136.05</v>
      </c>
      <c r="J1554" s="33">
        <v>861429.42011979828</v>
      </c>
      <c r="K1554" s="36">
        <v>156706.62988020183</v>
      </c>
      <c r="L1554" s="33">
        <v>0</v>
      </c>
      <c r="M1554" s="33">
        <v>156706.62988020183</v>
      </c>
    </row>
    <row r="1555" spans="1:13">
      <c r="A1555" s="124">
        <v>1484</v>
      </c>
      <c r="B1555" s="73"/>
      <c r="C1555" s="152"/>
      <c r="D1555" s="73"/>
      <c r="E1555" s="73"/>
      <c r="F1555" s="73"/>
      <c r="G1555" s="73"/>
      <c r="H1555" s="129" t="s">
        <v>627</v>
      </c>
      <c r="I1555" s="37">
        <v>20366027.460000001</v>
      </c>
      <c r="J1555" s="37">
        <v>17231385.947891433</v>
      </c>
      <c r="K1555" s="37">
        <v>3134641.51210857</v>
      </c>
      <c r="L1555" s="37">
        <v>0</v>
      </c>
      <c r="M1555" s="37">
        <v>3134641.51210857</v>
      </c>
    </row>
    <row r="1556" spans="1:13">
      <c r="A1556" s="124">
        <v>1485</v>
      </c>
      <c r="B1556" s="73"/>
      <c r="C1556" s="152"/>
      <c r="D1556" s="73"/>
      <c r="E1556" s="73"/>
      <c r="F1556" s="73"/>
      <c r="G1556" s="73"/>
      <c r="H1556" s="129"/>
      <c r="I1556" s="33"/>
      <c r="J1556" s="33"/>
      <c r="K1556" s="33"/>
      <c r="L1556" s="33"/>
      <c r="M1556" s="33"/>
    </row>
    <row r="1557" spans="1:13">
      <c r="A1557" s="124">
        <v>1486</v>
      </c>
      <c r="B1557" s="73"/>
      <c r="C1557" s="152">
        <v>337</v>
      </c>
      <c r="D1557" s="73" t="s">
        <v>649</v>
      </c>
      <c r="E1557" s="73"/>
      <c r="F1557" s="73"/>
      <c r="G1557" s="73"/>
      <c r="H1557" s="129"/>
      <c r="I1557" s="33"/>
      <c r="J1557" s="33"/>
      <c r="K1557" s="33"/>
      <c r="L1557" s="33"/>
      <c r="M1557" s="33"/>
    </row>
    <row r="1558" spans="1:13">
      <c r="A1558" s="124">
        <v>1487</v>
      </c>
      <c r="B1558" s="73"/>
      <c r="C1558" s="152"/>
      <c r="D1558" s="73"/>
      <c r="E1558" s="73"/>
      <c r="F1558" s="152" t="s">
        <v>787</v>
      </c>
      <c r="G1558" s="73" t="s">
        <v>359</v>
      </c>
      <c r="H1558" s="129"/>
      <c r="I1558" s="33">
        <v>0</v>
      </c>
      <c r="J1558" s="33">
        <v>0</v>
      </c>
      <c r="K1558" s="36">
        <v>0</v>
      </c>
      <c r="L1558" s="33">
        <v>0</v>
      </c>
      <c r="M1558" s="33">
        <v>0</v>
      </c>
    </row>
    <row r="1559" spans="1:13">
      <c r="A1559" s="124">
        <v>1488</v>
      </c>
      <c r="B1559" s="73"/>
      <c r="C1559" s="152"/>
      <c r="D1559" s="73"/>
      <c r="E1559" s="73"/>
      <c r="F1559" s="73"/>
      <c r="G1559" s="73"/>
      <c r="H1559" s="129" t="s">
        <v>627</v>
      </c>
      <c r="I1559" s="37">
        <v>0</v>
      </c>
      <c r="J1559" s="37">
        <v>0</v>
      </c>
      <c r="K1559" s="37">
        <v>0</v>
      </c>
      <c r="L1559" s="37">
        <v>0</v>
      </c>
      <c r="M1559" s="37">
        <v>0</v>
      </c>
    </row>
    <row r="1560" spans="1:13">
      <c r="A1560" s="124">
        <v>1489</v>
      </c>
      <c r="B1560" s="73"/>
      <c r="C1560" s="152"/>
      <c r="D1560" s="73"/>
      <c r="E1560" s="73"/>
      <c r="F1560" s="73"/>
      <c r="G1560" s="73"/>
      <c r="H1560" s="129"/>
      <c r="I1560" s="33"/>
      <c r="J1560" s="33"/>
      <c r="K1560" s="33"/>
      <c r="L1560" s="33"/>
      <c r="M1560" s="33"/>
    </row>
    <row r="1561" spans="1:13">
      <c r="A1561" s="124">
        <v>1490</v>
      </c>
      <c r="B1561" s="73"/>
      <c r="C1561" s="152" t="s">
        <v>650</v>
      </c>
      <c r="D1561" s="73" t="s">
        <v>651</v>
      </c>
      <c r="E1561" s="73"/>
      <c r="F1561" s="73"/>
      <c r="G1561" s="73"/>
      <c r="H1561" s="129"/>
      <c r="I1561" s="33"/>
      <c r="J1561" s="33"/>
      <c r="K1561" s="33"/>
      <c r="L1561" s="33"/>
      <c r="M1561" s="33"/>
    </row>
    <row r="1562" spans="1:13">
      <c r="A1562" s="124">
        <v>1491</v>
      </c>
      <c r="B1562" s="73"/>
      <c r="C1562" s="152"/>
      <c r="D1562" s="73"/>
      <c r="E1562" s="126"/>
      <c r="F1562" s="152" t="s">
        <v>787</v>
      </c>
      <c r="G1562" s="73" t="s">
        <v>359</v>
      </c>
      <c r="H1562" s="129"/>
      <c r="I1562" s="33">
        <v>0</v>
      </c>
      <c r="J1562" s="33">
        <v>0</v>
      </c>
      <c r="K1562" s="36">
        <v>0</v>
      </c>
      <c r="L1562" s="33">
        <v>0</v>
      </c>
      <c r="M1562" s="33">
        <v>0</v>
      </c>
    </row>
    <row r="1563" spans="1:13">
      <c r="A1563" s="124">
        <v>1492</v>
      </c>
      <c r="B1563" s="73"/>
      <c r="C1563" s="152"/>
      <c r="D1563" s="73"/>
      <c r="E1563" s="126"/>
      <c r="F1563" s="152" t="s">
        <v>787</v>
      </c>
      <c r="G1563" s="73" t="s">
        <v>193</v>
      </c>
      <c r="H1563" s="129"/>
      <c r="I1563" s="33">
        <v>0</v>
      </c>
      <c r="J1563" s="33">
        <v>0</v>
      </c>
      <c r="K1563" s="36">
        <v>0</v>
      </c>
      <c r="L1563" s="33">
        <v>0</v>
      </c>
      <c r="M1563" s="33">
        <v>0</v>
      </c>
    </row>
    <row r="1564" spans="1:13">
      <c r="A1564" s="124">
        <v>1493</v>
      </c>
      <c r="B1564" s="73"/>
      <c r="C1564" s="152"/>
      <c r="D1564" s="73"/>
      <c r="E1564" s="126"/>
      <c r="F1564" s="152" t="s">
        <v>787</v>
      </c>
      <c r="G1564" s="73" t="s">
        <v>193</v>
      </c>
      <c r="H1564" s="129"/>
      <c r="I1564" s="33">
        <v>0</v>
      </c>
      <c r="J1564" s="33">
        <v>0</v>
      </c>
      <c r="K1564" s="36">
        <v>0</v>
      </c>
      <c r="L1564" s="33">
        <v>0</v>
      </c>
      <c r="M1564" s="33">
        <v>0</v>
      </c>
    </row>
    <row r="1565" spans="1:13">
      <c r="A1565" s="124">
        <v>1494</v>
      </c>
      <c r="B1565" s="73"/>
      <c r="C1565" s="152"/>
      <c r="D1565" s="73"/>
      <c r="E1565" s="126"/>
      <c r="F1565" s="152" t="s">
        <v>787</v>
      </c>
      <c r="G1565" s="73" t="s">
        <v>193</v>
      </c>
      <c r="H1565" s="129"/>
      <c r="I1565" s="33">
        <v>0</v>
      </c>
      <c r="J1565" s="33">
        <v>0</v>
      </c>
      <c r="K1565" s="36">
        <v>0</v>
      </c>
      <c r="L1565" s="33">
        <v>0</v>
      </c>
      <c r="M1565" s="33">
        <v>0</v>
      </c>
    </row>
    <row r="1566" spans="1:13">
      <c r="A1566" s="124">
        <v>1495</v>
      </c>
      <c r="B1566" s="73"/>
      <c r="C1566" s="152"/>
      <c r="D1566" s="73"/>
      <c r="E1566" s="73"/>
      <c r="F1566" s="73"/>
      <c r="G1566" s="73"/>
      <c r="H1566" s="129" t="s">
        <v>627</v>
      </c>
      <c r="I1566" s="37">
        <v>0</v>
      </c>
      <c r="J1566" s="37">
        <v>0</v>
      </c>
      <c r="K1566" s="37">
        <v>0</v>
      </c>
      <c r="L1566" s="37">
        <v>0</v>
      </c>
      <c r="M1566" s="37">
        <v>0</v>
      </c>
    </row>
    <row r="1567" spans="1:13">
      <c r="A1567" s="124">
        <v>1496</v>
      </c>
      <c r="B1567" s="73"/>
      <c r="C1567" s="152"/>
      <c r="D1567" s="73"/>
      <c r="E1567" s="73"/>
      <c r="F1567" s="73"/>
      <c r="G1567" s="73"/>
      <c r="H1567" s="129"/>
      <c r="I1567" s="33"/>
      <c r="J1567" s="33"/>
      <c r="K1567" s="33"/>
      <c r="L1567" s="33"/>
      <c r="M1567" s="33"/>
    </row>
    <row r="1568" spans="1:13" ht="13.5" thickBot="1">
      <c r="A1568" s="124">
        <v>1497</v>
      </c>
      <c r="B1568" s="73"/>
      <c r="C1568" s="153" t="s">
        <v>652</v>
      </c>
      <c r="D1568" s="73"/>
      <c r="E1568" s="73"/>
      <c r="F1568" s="73"/>
      <c r="G1568" s="73"/>
      <c r="H1568" s="154" t="s">
        <v>627</v>
      </c>
      <c r="I1568" s="40">
        <v>984579183.23000002</v>
      </c>
      <c r="J1568" s="40">
        <v>833037465.74128604</v>
      </c>
      <c r="K1568" s="40">
        <v>151541717.48871386</v>
      </c>
      <c r="L1568" s="40">
        <v>1943244.9522562325</v>
      </c>
      <c r="M1568" s="40">
        <v>153484962.44097012</v>
      </c>
    </row>
    <row r="1569" spans="1:13" ht="13.5" thickTop="1">
      <c r="A1569" s="124">
        <v>1498</v>
      </c>
      <c r="B1569" s="73"/>
      <c r="C1569" s="152"/>
      <c r="D1569" s="73"/>
      <c r="E1569" s="73"/>
      <c r="F1569" s="73"/>
      <c r="G1569" s="73"/>
      <c r="H1569" s="129"/>
      <c r="I1569" s="33"/>
      <c r="J1569" s="33"/>
      <c r="K1569" s="33"/>
      <c r="L1569" s="33"/>
      <c r="M1569" s="33"/>
    </row>
    <row r="1570" spans="1:13">
      <c r="A1570" s="124">
        <v>1499</v>
      </c>
      <c r="B1570" s="73"/>
      <c r="C1570" s="152" t="s">
        <v>653</v>
      </c>
      <c r="D1570" s="73"/>
      <c r="E1570" s="73"/>
      <c r="F1570" s="73"/>
      <c r="G1570" s="73"/>
      <c r="H1570" s="129"/>
      <c r="I1570" s="33"/>
      <c r="J1570" s="33"/>
      <c r="K1570" s="33"/>
      <c r="L1570" s="33"/>
      <c r="M1570" s="33"/>
    </row>
    <row r="1571" spans="1:13">
      <c r="A1571" s="124">
        <v>1500</v>
      </c>
      <c r="B1571" s="73"/>
      <c r="C1571" s="152"/>
      <c r="D1571" s="73"/>
      <c r="E1571" s="73" t="s">
        <v>359</v>
      </c>
      <c r="F1571" s="73"/>
      <c r="G1571" s="73"/>
      <c r="H1571" s="129"/>
      <c r="I1571" s="33">
        <v>0</v>
      </c>
      <c r="J1571" s="33">
        <v>0</v>
      </c>
      <c r="K1571" s="36">
        <v>0</v>
      </c>
      <c r="L1571" s="33">
        <v>0</v>
      </c>
      <c r="M1571" s="33">
        <v>0</v>
      </c>
    </row>
    <row r="1572" spans="1:13">
      <c r="A1572" s="124">
        <v>1501</v>
      </c>
      <c r="B1572" s="73"/>
      <c r="C1572" s="152"/>
      <c r="D1572" s="73"/>
      <c r="E1572" s="126" t="s">
        <v>193</v>
      </c>
      <c r="F1572" s="73"/>
      <c r="G1572" s="73"/>
      <c r="H1572" s="129"/>
      <c r="I1572" s="33">
        <v>984579183.23000002</v>
      </c>
      <c r="J1572" s="33">
        <v>833037465.74128628</v>
      </c>
      <c r="K1572" s="36">
        <v>151541717.4887138</v>
      </c>
      <c r="L1572" s="33">
        <v>1943244.9522562325</v>
      </c>
      <c r="M1572" s="33">
        <v>153484962.44097003</v>
      </c>
    </row>
    <row r="1573" spans="1:13">
      <c r="A1573" s="124">
        <v>1502</v>
      </c>
      <c r="B1573" s="73"/>
      <c r="C1573" s="152"/>
      <c r="D1573" s="73"/>
      <c r="E1573" s="73" t="s">
        <v>252</v>
      </c>
      <c r="F1573" s="73"/>
      <c r="G1573" s="73"/>
      <c r="H1573" s="129"/>
      <c r="I1573" s="33">
        <v>0</v>
      </c>
      <c r="J1573" s="33">
        <v>0</v>
      </c>
      <c r="K1573" s="36">
        <v>0</v>
      </c>
      <c r="L1573" s="33">
        <v>0</v>
      </c>
      <c r="M1573" s="33">
        <v>0</v>
      </c>
    </row>
    <row r="1574" spans="1:13">
      <c r="A1574" s="124">
        <v>1503</v>
      </c>
      <c r="B1574" s="73"/>
      <c r="C1574" s="152"/>
      <c r="D1574" s="73"/>
      <c r="E1574" s="73" t="s">
        <v>434</v>
      </c>
      <c r="F1574" s="73"/>
      <c r="G1574" s="73"/>
      <c r="H1574" s="129"/>
      <c r="I1574" s="33">
        <v>0</v>
      </c>
      <c r="J1574" s="33">
        <v>0</v>
      </c>
      <c r="K1574" s="36">
        <v>0</v>
      </c>
      <c r="L1574" s="33">
        <v>0</v>
      </c>
      <c r="M1574" s="33">
        <v>0</v>
      </c>
    </row>
    <row r="1575" spans="1:13" ht="13.5" thickBot="1">
      <c r="A1575" s="124">
        <v>1504</v>
      </c>
      <c r="B1575" s="73"/>
      <c r="C1575" s="152" t="s">
        <v>654</v>
      </c>
      <c r="D1575" s="73"/>
      <c r="E1575" s="73"/>
      <c r="F1575" s="73"/>
      <c r="G1575" s="73"/>
      <c r="H1575" s="129" t="s">
        <v>223</v>
      </c>
      <c r="I1575" s="45">
        <v>984579183.23000002</v>
      </c>
      <c r="J1575" s="45">
        <v>833037465.74128628</v>
      </c>
      <c r="K1575" s="45">
        <v>151541717.4887138</v>
      </c>
      <c r="L1575" s="45">
        <v>1943244.9522562325</v>
      </c>
      <c r="M1575" s="45">
        <v>153484962.44097003</v>
      </c>
    </row>
    <row r="1576" spans="1:13" ht="13.5" thickTop="1">
      <c r="A1576" s="124">
        <v>1505</v>
      </c>
      <c r="B1576" s="73"/>
      <c r="C1576" s="152"/>
      <c r="D1576" s="73"/>
      <c r="E1576" s="73"/>
      <c r="F1576" s="73"/>
      <c r="G1576" s="73"/>
      <c r="H1576" s="129"/>
      <c r="I1576" s="33"/>
      <c r="J1576" s="33"/>
      <c r="K1576" s="33"/>
      <c r="L1576" s="33"/>
      <c r="M1576" s="33"/>
    </row>
    <row r="1577" spans="1:13">
      <c r="A1577" s="124">
        <v>1506</v>
      </c>
      <c r="B1577" s="73"/>
      <c r="C1577" s="152">
        <v>340</v>
      </c>
      <c r="D1577" s="73" t="s">
        <v>626</v>
      </c>
      <c r="E1577" s="73"/>
      <c r="F1577" s="73"/>
      <c r="G1577" s="73"/>
      <c r="H1577" s="129"/>
      <c r="I1577" s="33"/>
      <c r="J1577" s="33"/>
      <c r="K1577" s="33"/>
      <c r="L1577" s="33"/>
      <c r="M1577" s="33"/>
    </row>
    <row r="1578" spans="1:13">
      <c r="A1578" s="124">
        <v>1507</v>
      </c>
      <c r="B1578" s="73"/>
      <c r="C1578" s="152"/>
      <c r="D1578" s="73"/>
      <c r="E1578" s="73"/>
      <c r="F1578" s="152" t="s">
        <v>787</v>
      </c>
      <c r="G1578" s="73" t="s">
        <v>359</v>
      </c>
      <c r="H1578" s="129"/>
      <c r="I1578" s="33">
        <v>74985.87</v>
      </c>
      <c r="J1578" s="33">
        <v>74985.87</v>
      </c>
      <c r="K1578" s="36">
        <v>0</v>
      </c>
      <c r="L1578" s="33">
        <v>0</v>
      </c>
      <c r="M1578" s="33">
        <v>0</v>
      </c>
    </row>
    <row r="1579" spans="1:13">
      <c r="A1579" s="124">
        <v>1508</v>
      </c>
      <c r="B1579" s="73"/>
      <c r="C1579" s="152"/>
      <c r="D1579" s="73"/>
      <c r="E1579" s="73"/>
      <c r="F1579" s="152" t="s">
        <v>787</v>
      </c>
      <c r="G1579" s="73" t="s">
        <v>193</v>
      </c>
      <c r="H1579" s="129"/>
      <c r="I1579" s="33">
        <v>37546848.719999999</v>
      </c>
      <c r="J1579" s="33">
        <v>31767817.395519376</v>
      </c>
      <c r="K1579" s="36">
        <v>5779031.3244806221</v>
      </c>
      <c r="L1579" s="33">
        <v>0</v>
      </c>
      <c r="M1579" s="33">
        <v>5779031.3244806221</v>
      </c>
    </row>
    <row r="1580" spans="1:13">
      <c r="A1580" s="124">
        <v>1509</v>
      </c>
      <c r="B1580" s="73"/>
      <c r="C1580" s="152"/>
      <c r="D1580" s="73"/>
      <c r="E1580" s="73"/>
      <c r="F1580" s="152" t="s">
        <v>787</v>
      </c>
      <c r="G1580" s="73" t="s">
        <v>193</v>
      </c>
      <c r="H1580" s="129"/>
      <c r="I1580" s="33">
        <v>5395984.6900000004</v>
      </c>
      <c r="J1580" s="33">
        <v>4565460.5418224894</v>
      </c>
      <c r="K1580" s="36">
        <v>830524.14817751083</v>
      </c>
      <c r="L1580" s="33">
        <v>0</v>
      </c>
      <c r="M1580" s="33">
        <v>830524.14817751083</v>
      </c>
    </row>
    <row r="1581" spans="1:13">
      <c r="A1581" s="124">
        <v>1510</v>
      </c>
      <c r="B1581" s="73"/>
      <c r="C1581" s="152"/>
      <c r="D1581" s="73"/>
      <c r="E1581" s="73"/>
      <c r="F1581" s="152" t="s">
        <v>787</v>
      </c>
      <c r="G1581" s="73" t="s">
        <v>193</v>
      </c>
      <c r="H1581" s="129"/>
      <c r="I1581" s="33">
        <v>0</v>
      </c>
      <c r="J1581" s="33">
        <v>0</v>
      </c>
      <c r="K1581" s="36">
        <v>0</v>
      </c>
      <c r="L1581" s="33">
        <v>0</v>
      </c>
      <c r="M1581" s="33">
        <v>0</v>
      </c>
    </row>
    <row r="1582" spans="1:13">
      <c r="A1582" s="124">
        <v>1511</v>
      </c>
      <c r="B1582" s="73"/>
      <c r="C1582" s="152"/>
      <c r="D1582" s="73"/>
      <c r="E1582" s="73"/>
      <c r="F1582" s="73"/>
      <c r="G1582" s="73"/>
      <c r="H1582" s="129" t="s">
        <v>627</v>
      </c>
      <c r="I1582" s="37">
        <v>43017819.279999994</v>
      </c>
      <c r="J1582" s="37">
        <v>36408263.807341866</v>
      </c>
      <c r="K1582" s="37">
        <v>6609555.4726581331</v>
      </c>
      <c r="L1582" s="37">
        <v>0</v>
      </c>
      <c r="M1582" s="37">
        <v>6609555.4726581331</v>
      </c>
    </row>
    <row r="1583" spans="1:13">
      <c r="A1583" s="124">
        <v>1512</v>
      </c>
      <c r="B1583" s="73"/>
      <c r="C1583" s="152"/>
      <c r="D1583" s="73"/>
      <c r="E1583" s="73"/>
      <c r="F1583" s="73"/>
      <c r="G1583" s="73"/>
      <c r="H1583" s="129"/>
      <c r="I1583" s="33"/>
      <c r="J1583" s="33"/>
      <c r="K1583" s="33"/>
      <c r="L1583" s="33"/>
      <c r="M1583" s="33"/>
    </row>
    <row r="1584" spans="1:13">
      <c r="A1584" s="124">
        <v>1513</v>
      </c>
      <c r="B1584" s="73"/>
      <c r="C1584" s="152">
        <v>341</v>
      </c>
      <c r="D1584" s="73" t="s">
        <v>628</v>
      </c>
      <c r="E1584" s="73"/>
      <c r="F1584" s="73"/>
      <c r="G1584" s="73"/>
      <c r="H1584" s="129"/>
      <c r="I1584" s="33"/>
      <c r="J1584" s="33"/>
      <c r="K1584" s="33"/>
      <c r="L1584" s="33"/>
      <c r="M1584" s="33"/>
    </row>
    <row r="1585" spans="1:13">
      <c r="A1585" s="124">
        <v>1514</v>
      </c>
      <c r="B1585" s="73"/>
      <c r="C1585" s="152"/>
      <c r="D1585" s="73"/>
      <c r="E1585" s="73"/>
      <c r="F1585" s="152" t="s">
        <v>787</v>
      </c>
      <c r="G1585" s="73" t="s">
        <v>193</v>
      </c>
      <c r="H1585" s="129"/>
      <c r="I1585" s="33">
        <v>169272824.72</v>
      </c>
      <c r="J1585" s="33">
        <v>143219161.36904281</v>
      </c>
      <c r="K1585" s="36">
        <v>26053663.350957189</v>
      </c>
      <c r="L1585" s="33">
        <v>0</v>
      </c>
      <c r="M1585" s="33">
        <v>26053663.350957189</v>
      </c>
    </row>
    <row r="1586" spans="1:13">
      <c r="A1586" s="124">
        <v>1515</v>
      </c>
      <c r="B1586" s="73"/>
      <c r="C1586" s="152"/>
      <c r="D1586" s="73"/>
      <c r="E1586" s="73"/>
      <c r="F1586" s="152" t="s">
        <v>787</v>
      </c>
      <c r="G1586" s="73" t="s">
        <v>193</v>
      </c>
      <c r="H1586" s="129"/>
      <c r="I1586" s="33">
        <v>0</v>
      </c>
      <c r="J1586" s="33">
        <v>0</v>
      </c>
      <c r="K1586" s="36">
        <v>0</v>
      </c>
      <c r="L1586" s="33">
        <v>0</v>
      </c>
      <c r="M1586" s="33">
        <v>0</v>
      </c>
    </row>
    <row r="1587" spans="1:13">
      <c r="A1587" s="124">
        <v>1516</v>
      </c>
      <c r="B1587" s="73"/>
      <c r="C1587" s="152"/>
      <c r="D1587" s="73"/>
      <c r="E1587" s="73"/>
      <c r="F1587" s="152" t="s">
        <v>787</v>
      </c>
      <c r="G1587" s="73" t="s">
        <v>193</v>
      </c>
      <c r="H1587" s="129"/>
      <c r="I1587" s="33">
        <v>52914882.719999999</v>
      </c>
      <c r="J1587" s="33">
        <v>44770477.125524364</v>
      </c>
      <c r="K1587" s="36">
        <v>8144405.5944756363</v>
      </c>
      <c r="L1587" s="33">
        <v>0</v>
      </c>
      <c r="M1587" s="33">
        <v>8144405.5944756363</v>
      </c>
    </row>
    <row r="1588" spans="1:13">
      <c r="A1588" s="124">
        <v>1517</v>
      </c>
      <c r="B1588" s="73"/>
      <c r="C1588" s="152"/>
      <c r="D1588" s="73"/>
      <c r="E1588" s="73"/>
      <c r="F1588" s="152" t="s">
        <v>787</v>
      </c>
      <c r="G1588" s="73" t="s">
        <v>193</v>
      </c>
      <c r="H1588" s="129"/>
      <c r="I1588" s="33">
        <v>4273000.07</v>
      </c>
      <c r="J1588" s="33">
        <v>3615320.3419837235</v>
      </c>
      <c r="K1588" s="36">
        <v>657679.72801627684</v>
      </c>
      <c r="L1588" s="33">
        <v>0</v>
      </c>
      <c r="M1588" s="33">
        <v>657679.72801627684</v>
      </c>
    </row>
    <row r="1589" spans="1:13">
      <c r="A1589" s="124">
        <v>1518</v>
      </c>
      <c r="B1589" s="73"/>
      <c r="C1589" s="152"/>
      <c r="D1589" s="73"/>
      <c r="E1589" s="73"/>
      <c r="F1589" s="73"/>
      <c r="G1589" s="73"/>
      <c r="H1589" s="129" t="s">
        <v>627</v>
      </c>
      <c r="I1589" s="37">
        <v>226460707.50999999</v>
      </c>
      <c r="J1589" s="37">
        <v>191604958.83655092</v>
      </c>
      <c r="K1589" s="37">
        <v>34855748.673449107</v>
      </c>
      <c r="L1589" s="37">
        <v>0</v>
      </c>
      <c r="M1589" s="37">
        <v>34855748.673449107</v>
      </c>
    </row>
    <row r="1590" spans="1:13">
      <c r="A1590" s="124">
        <v>1519</v>
      </c>
      <c r="B1590" s="73"/>
      <c r="C1590" s="152"/>
      <c r="D1590" s="73"/>
      <c r="E1590" s="73"/>
      <c r="F1590" s="73"/>
      <c r="G1590" s="73"/>
      <c r="H1590" s="129"/>
      <c r="I1590" s="33"/>
      <c r="J1590" s="33"/>
      <c r="K1590" s="33"/>
      <c r="L1590" s="33"/>
      <c r="M1590" s="33"/>
    </row>
    <row r="1591" spans="1:13">
      <c r="A1591" s="124">
        <v>1520</v>
      </c>
      <c r="B1591" s="73"/>
      <c r="C1591" s="152">
        <v>342</v>
      </c>
      <c r="D1591" s="73" t="s">
        <v>655</v>
      </c>
      <c r="E1591" s="73"/>
      <c r="F1591" s="73"/>
      <c r="G1591" s="73"/>
      <c r="H1591" s="129"/>
      <c r="I1591" s="33"/>
      <c r="J1591" s="33"/>
      <c r="K1591" s="33"/>
      <c r="L1591" s="33"/>
      <c r="M1591" s="33"/>
    </row>
    <row r="1592" spans="1:13">
      <c r="A1592" s="124">
        <v>1521</v>
      </c>
      <c r="B1592" s="73"/>
      <c r="C1592" s="152"/>
      <c r="D1592" s="73"/>
      <c r="E1592" s="73"/>
      <c r="F1592" s="152" t="s">
        <v>787</v>
      </c>
      <c r="G1592" s="73" t="s">
        <v>193</v>
      </c>
      <c r="H1592" s="129"/>
      <c r="I1592" s="33">
        <v>13423321.199999999</v>
      </c>
      <c r="J1592" s="33">
        <v>11357267.820344631</v>
      </c>
      <c r="K1592" s="36">
        <v>2066053.3796553677</v>
      </c>
      <c r="L1592" s="33">
        <v>0</v>
      </c>
      <c r="M1592" s="33">
        <v>2066053.3796553677</v>
      </c>
    </row>
    <row r="1593" spans="1:13">
      <c r="A1593" s="124">
        <v>1522</v>
      </c>
      <c r="B1593" s="73"/>
      <c r="C1593" s="152"/>
      <c r="D1593" s="73"/>
      <c r="E1593" s="73"/>
      <c r="F1593" s="152" t="s">
        <v>787</v>
      </c>
      <c r="G1593" s="73" t="s">
        <v>193</v>
      </c>
      <c r="H1593" s="129"/>
      <c r="I1593" s="33">
        <v>0</v>
      </c>
      <c r="J1593" s="33">
        <v>0</v>
      </c>
      <c r="K1593" s="36">
        <v>0</v>
      </c>
      <c r="L1593" s="33">
        <v>0</v>
      </c>
      <c r="M1593" s="33">
        <v>0</v>
      </c>
    </row>
    <row r="1594" spans="1:13">
      <c r="A1594" s="124">
        <v>1523</v>
      </c>
      <c r="B1594" s="73"/>
      <c r="C1594" s="152"/>
      <c r="D1594" s="73"/>
      <c r="E1594" s="73"/>
      <c r="F1594" s="152" t="s">
        <v>787</v>
      </c>
      <c r="G1594" s="73" t="s">
        <v>193</v>
      </c>
      <c r="H1594" s="129"/>
      <c r="I1594" s="33">
        <v>2446512.48</v>
      </c>
      <c r="J1594" s="33">
        <v>2069956.9836096554</v>
      </c>
      <c r="K1594" s="36">
        <v>376555.49639034452</v>
      </c>
      <c r="L1594" s="33">
        <v>0</v>
      </c>
      <c r="M1594" s="33">
        <v>376555.49639034452</v>
      </c>
    </row>
    <row r="1595" spans="1:13">
      <c r="A1595" s="124">
        <v>1524</v>
      </c>
      <c r="B1595" s="73"/>
      <c r="C1595" s="152"/>
      <c r="D1595" s="73"/>
      <c r="E1595" s="73"/>
      <c r="F1595" s="73"/>
      <c r="G1595" s="73"/>
      <c r="H1595" s="129" t="s">
        <v>627</v>
      </c>
      <c r="I1595" s="37">
        <v>15869833.68</v>
      </c>
      <c r="J1595" s="37">
        <v>13427224.803954287</v>
      </c>
      <c r="K1595" s="37">
        <v>2442608.8760457123</v>
      </c>
      <c r="L1595" s="37">
        <v>0</v>
      </c>
      <c r="M1595" s="37">
        <v>2442608.8760457123</v>
      </c>
    </row>
    <row r="1596" spans="1:13">
      <c r="A1596" s="124">
        <v>1525</v>
      </c>
      <c r="B1596" s="73"/>
      <c r="C1596" s="152"/>
      <c r="D1596" s="73"/>
      <c r="E1596" s="73"/>
      <c r="F1596" s="73"/>
      <c r="G1596" s="73"/>
      <c r="H1596" s="129"/>
      <c r="I1596" s="33"/>
      <c r="J1596" s="33"/>
      <c r="K1596" s="33"/>
      <c r="L1596" s="33"/>
      <c r="M1596" s="33"/>
    </row>
    <row r="1597" spans="1:13">
      <c r="A1597" s="124">
        <v>1526</v>
      </c>
      <c r="B1597" s="73"/>
      <c r="C1597" s="152">
        <v>343</v>
      </c>
      <c r="D1597" s="73" t="s">
        <v>656</v>
      </c>
      <c r="E1597" s="73"/>
      <c r="F1597" s="73"/>
      <c r="G1597" s="73"/>
      <c r="H1597" s="129"/>
      <c r="I1597" s="33"/>
      <c r="J1597" s="33"/>
      <c r="K1597" s="33"/>
      <c r="L1597" s="33"/>
      <c r="M1597" s="33"/>
    </row>
    <row r="1598" spans="1:13">
      <c r="A1598" s="124">
        <v>1527</v>
      </c>
      <c r="B1598" s="73"/>
      <c r="C1598" s="152"/>
      <c r="D1598" s="73"/>
      <c r="E1598" s="73"/>
      <c r="F1598" s="152" t="s">
        <v>787</v>
      </c>
      <c r="G1598" s="73" t="s">
        <v>359</v>
      </c>
      <c r="H1598" s="129"/>
      <c r="I1598" s="33">
        <v>0</v>
      </c>
      <c r="J1598" s="33">
        <v>0</v>
      </c>
      <c r="K1598" s="36">
        <v>0</v>
      </c>
      <c r="L1598" s="33">
        <v>0</v>
      </c>
      <c r="M1598" s="33">
        <v>0</v>
      </c>
    </row>
    <row r="1599" spans="1:13">
      <c r="A1599" s="124">
        <v>1528</v>
      </c>
      <c r="B1599" s="73"/>
      <c r="C1599" s="152"/>
      <c r="D1599" s="73"/>
      <c r="E1599" s="73"/>
      <c r="F1599" s="152" t="s">
        <v>787</v>
      </c>
      <c r="G1599" s="73" t="s">
        <v>193</v>
      </c>
      <c r="H1599" s="129"/>
      <c r="I1599" s="33">
        <v>0</v>
      </c>
      <c r="J1599" s="33">
        <v>0</v>
      </c>
      <c r="K1599" s="36">
        <v>0</v>
      </c>
      <c r="L1599" s="33">
        <v>0</v>
      </c>
      <c r="M1599" s="33">
        <v>0</v>
      </c>
    </row>
    <row r="1600" spans="1:13">
      <c r="A1600" s="124">
        <v>1529</v>
      </c>
      <c r="B1600" s="73"/>
      <c r="C1600" s="152"/>
      <c r="D1600" s="73"/>
      <c r="E1600" s="73"/>
      <c r="F1600" s="152" t="s">
        <v>787</v>
      </c>
      <c r="G1600" s="73" t="s">
        <v>193</v>
      </c>
      <c r="H1600" s="129"/>
      <c r="I1600" s="33">
        <v>1785820569.02</v>
      </c>
      <c r="J1600" s="33">
        <v>1510955610.7053733</v>
      </c>
      <c r="K1600" s="36">
        <v>274864958.31462657</v>
      </c>
      <c r="L1600" s="33">
        <v>0</v>
      </c>
      <c r="M1600" s="33">
        <v>274864958.31462657</v>
      </c>
    </row>
    <row r="1601" spans="1:13">
      <c r="A1601" s="124">
        <v>1530</v>
      </c>
      <c r="B1601" s="73"/>
      <c r="C1601" s="152"/>
      <c r="D1601" s="73"/>
      <c r="E1601" s="73"/>
      <c r="F1601" s="152" t="s">
        <v>787</v>
      </c>
      <c r="G1601" s="73" t="s">
        <v>193</v>
      </c>
      <c r="H1601" s="129"/>
      <c r="I1601" s="33">
        <v>1056106026.11</v>
      </c>
      <c r="J1601" s="33">
        <v>893555239.16176212</v>
      </c>
      <c r="K1601" s="36">
        <v>162550786.94823793</v>
      </c>
      <c r="L1601" s="33">
        <v>12421784.08050099</v>
      </c>
      <c r="M1601" s="33">
        <v>174972571.02873892</v>
      </c>
    </row>
    <row r="1602" spans="1:13">
      <c r="A1602" s="124">
        <v>1531</v>
      </c>
      <c r="B1602" s="73"/>
      <c r="C1602" s="152"/>
      <c r="D1602" s="73"/>
      <c r="E1602" s="73"/>
      <c r="F1602" s="152" t="s">
        <v>787</v>
      </c>
      <c r="G1602" s="73" t="s">
        <v>193</v>
      </c>
      <c r="H1602" s="129"/>
      <c r="I1602" s="33">
        <v>54922496.810000002</v>
      </c>
      <c r="J1602" s="33">
        <v>46469088.859558374</v>
      </c>
      <c r="K1602" s="36">
        <v>8453407.9504416287</v>
      </c>
      <c r="L1602" s="33">
        <v>0</v>
      </c>
      <c r="M1602" s="33">
        <v>8453407.9504416287</v>
      </c>
    </row>
    <row r="1603" spans="1:13">
      <c r="A1603" s="124">
        <v>1532</v>
      </c>
      <c r="B1603" s="73"/>
      <c r="C1603" s="152"/>
      <c r="D1603" s="73"/>
      <c r="E1603" s="73"/>
      <c r="F1603" s="73"/>
      <c r="G1603" s="73"/>
      <c r="H1603" s="129" t="s">
        <v>627</v>
      </c>
      <c r="I1603" s="37">
        <v>2896849091.9400001</v>
      </c>
      <c r="J1603" s="37">
        <v>2450979938.7266941</v>
      </c>
      <c r="K1603" s="37">
        <v>445869153.21330607</v>
      </c>
      <c r="L1603" s="37">
        <v>12421784.08050099</v>
      </c>
      <c r="M1603" s="37">
        <v>458290937.29380715</v>
      </c>
    </row>
    <row r="1604" spans="1:13">
      <c r="A1604" s="124">
        <v>1533</v>
      </c>
      <c r="B1604" s="73"/>
      <c r="C1604" s="152"/>
      <c r="D1604" s="73"/>
      <c r="E1604" s="73"/>
      <c r="F1604" s="73"/>
      <c r="G1604" s="73"/>
      <c r="H1604" s="129"/>
      <c r="I1604" s="33"/>
      <c r="J1604" s="33"/>
      <c r="K1604" s="33"/>
      <c r="L1604" s="33"/>
      <c r="M1604" s="33"/>
    </row>
    <row r="1605" spans="1:13">
      <c r="A1605" s="124">
        <v>1534</v>
      </c>
      <c r="B1605" s="73"/>
      <c r="C1605" s="152">
        <v>344</v>
      </c>
      <c r="D1605" s="73" t="s">
        <v>657</v>
      </c>
      <c r="E1605" s="73"/>
      <c r="F1605" s="73"/>
      <c r="G1605" s="73"/>
      <c r="H1605" s="129"/>
      <c r="I1605" s="33"/>
      <c r="J1605" s="33"/>
      <c r="K1605" s="33"/>
      <c r="L1605" s="33"/>
      <c r="M1605" s="33"/>
    </row>
    <row r="1606" spans="1:13">
      <c r="A1606" s="124">
        <v>1535</v>
      </c>
      <c r="B1606" s="73"/>
      <c r="C1606" s="152"/>
      <c r="D1606" s="73"/>
      <c r="E1606" s="73"/>
      <c r="F1606" s="152" t="s">
        <v>787</v>
      </c>
      <c r="G1606" s="73" t="s">
        <v>359</v>
      </c>
      <c r="H1606" s="129"/>
      <c r="I1606" s="33">
        <v>0</v>
      </c>
      <c r="J1606" s="33">
        <v>0</v>
      </c>
      <c r="K1606" s="36">
        <v>0</v>
      </c>
      <c r="L1606" s="33">
        <v>0</v>
      </c>
      <c r="M1606" s="33">
        <v>0</v>
      </c>
    </row>
    <row r="1607" spans="1:13">
      <c r="A1607" s="124">
        <v>1536</v>
      </c>
      <c r="B1607" s="73"/>
      <c r="C1607" s="152"/>
      <c r="D1607" s="73"/>
      <c r="E1607" s="73"/>
      <c r="F1607" s="152" t="s">
        <v>787</v>
      </c>
      <c r="G1607" s="73" t="s">
        <v>193</v>
      </c>
      <c r="H1607" s="129"/>
      <c r="I1607" s="33">
        <v>55597057.329999998</v>
      </c>
      <c r="J1607" s="33">
        <v>47039824.251532078</v>
      </c>
      <c r="K1607" s="36">
        <v>8557233.0784679223</v>
      </c>
      <c r="L1607" s="33">
        <v>0</v>
      </c>
      <c r="M1607" s="33">
        <v>8557233.0784679223</v>
      </c>
    </row>
    <row r="1608" spans="1:13">
      <c r="A1608" s="124">
        <v>1537</v>
      </c>
      <c r="B1608" s="73"/>
      <c r="C1608" s="152"/>
      <c r="D1608" s="73"/>
      <c r="E1608" s="73"/>
      <c r="F1608" s="152" t="s">
        <v>787</v>
      </c>
      <c r="G1608" s="73" t="s">
        <v>193</v>
      </c>
      <c r="H1608" s="129"/>
      <c r="I1608" s="33">
        <v>398245624.50999999</v>
      </c>
      <c r="J1608" s="33">
        <v>336949563.26013225</v>
      </c>
      <c r="K1608" s="36">
        <v>61296061.24986773</v>
      </c>
      <c r="L1608" s="33">
        <v>0</v>
      </c>
      <c r="M1608" s="33">
        <v>61296061.24986773</v>
      </c>
    </row>
    <row r="1609" spans="1:13">
      <c r="A1609" s="124">
        <v>1538</v>
      </c>
      <c r="B1609" s="73"/>
      <c r="C1609" s="152"/>
      <c r="D1609" s="73"/>
      <c r="E1609" s="73"/>
      <c r="F1609" s="152" t="s">
        <v>787</v>
      </c>
      <c r="G1609" s="73" t="s">
        <v>193</v>
      </c>
      <c r="H1609" s="129"/>
      <c r="I1609" s="33">
        <v>16885893.75</v>
      </c>
      <c r="J1609" s="33">
        <v>14286897.768983845</v>
      </c>
      <c r="K1609" s="36">
        <v>2598995.9810161549</v>
      </c>
      <c r="L1609" s="33">
        <v>0</v>
      </c>
      <c r="M1609" s="33">
        <v>2598995.9810161549</v>
      </c>
    </row>
    <row r="1610" spans="1:13">
      <c r="A1610" s="124">
        <v>1539</v>
      </c>
      <c r="B1610" s="73"/>
      <c r="C1610" s="152"/>
      <c r="D1610" s="73"/>
      <c r="E1610" s="73"/>
      <c r="F1610" s="73"/>
      <c r="G1610" s="73"/>
      <c r="H1610" s="129" t="s">
        <v>627</v>
      </c>
      <c r="I1610" s="37">
        <v>470728575.58999997</v>
      </c>
      <c r="J1610" s="37">
        <v>398276285.28064817</v>
      </c>
      <c r="K1610" s="37">
        <v>72452290.309351817</v>
      </c>
      <c r="L1610" s="37">
        <v>0</v>
      </c>
      <c r="M1610" s="37">
        <v>72452290.309351817</v>
      </c>
    </row>
    <row r="1611" spans="1:13">
      <c r="A1611" s="124">
        <v>1540</v>
      </c>
      <c r="B1611" s="73"/>
      <c r="C1611" s="152"/>
      <c r="D1611" s="73"/>
      <c r="E1611" s="73"/>
      <c r="F1611" s="73"/>
      <c r="G1611" s="73"/>
      <c r="H1611" s="129"/>
      <c r="I1611" s="33"/>
      <c r="J1611" s="33"/>
      <c r="K1611" s="33"/>
      <c r="L1611" s="33"/>
      <c r="M1611" s="33"/>
    </row>
    <row r="1612" spans="1:13">
      <c r="A1612" s="124">
        <v>1541</v>
      </c>
      <c r="B1612" s="73"/>
      <c r="C1612" s="152">
        <v>345</v>
      </c>
      <c r="D1612" s="73" t="s">
        <v>658</v>
      </c>
      <c r="E1612" s="73"/>
      <c r="F1612" s="73"/>
      <c r="G1612" s="73"/>
      <c r="H1612" s="129"/>
      <c r="I1612" s="33"/>
      <c r="J1612" s="33"/>
      <c r="K1612" s="33"/>
      <c r="L1612" s="33"/>
      <c r="M1612" s="33"/>
    </row>
    <row r="1613" spans="1:13">
      <c r="A1613" s="124">
        <v>1542</v>
      </c>
      <c r="B1613" s="73"/>
      <c r="C1613" s="152"/>
      <c r="D1613" s="73"/>
      <c r="E1613" s="73"/>
      <c r="F1613" s="152" t="s">
        <v>787</v>
      </c>
      <c r="G1613" s="73" t="s">
        <v>193</v>
      </c>
      <c r="H1613" s="129"/>
      <c r="I1613" s="33">
        <v>210326632.63</v>
      </c>
      <c r="J1613" s="33">
        <v>177954163.57392582</v>
      </c>
      <c r="K1613" s="36">
        <v>32372469.056074172</v>
      </c>
      <c r="L1613" s="33">
        <v>0</v>
      </c>
      <c r="M1613" s="33">
        <v>32372469.056074172</v>
      </c>
    </row>
    <row r="1614" spans="1:13">
      <c r="A1614" s="124">
        <v>1543</v>
      </c>
      <c r="B1614" s="73"/>
      <c r="C1614" s="152"/>
      <c r="D1614" s="73"/>
      <c r="E1614" s="73"/>
      <c r="F1614" s="152" t="s">
        <v>787</v>
      </c>
      <c r="G1614" s="73" t="s">
        <v>193</v>
      </c>
      <c r="H1614" s="129"/>
      <c r="I1614" s="33">
        <v>111815542.09</v>
      </c>
      <c r="J1614" s="33">
        <v>94605428.796052933</v>
      </c>
      <c r="K1614" s="36">
        <v>17210113.293947067</v>
      </c>
      <c r="L1614" s="33">
        <v>0</v>
      </c>
      <c r="M1614" s="33">
        <v>17210113.293947067</v>
      </c>
    </row>
    <row r="1615" spans="1:13">
      <c r="A1615" s="124">
        <v>1544</v>
      </c>
      <c r="B1615" s="73"/>
      <c r="C1615" s="152"/>
      <c r="D1615" s="73"/>
      <c r="E1615" s="73"/>
      <c r="F1615" s="152" t="s">
        <v>787</v>
      </c>
      <c r="G1615" s="73" t="s">
        <v>193</v>
      </c>
      <c r="H1615" s="129"/>
      <c r="I1615" s="33">
        <v>0</v>
      </c>
      <c r="J1615" s="33">
        <v>0</v>
      </c>
      <c r="K1615" s="36">
        <v>0</v>
      </c>
      <c r="L1615" s="33">
        <v>0</v>
      </c>
      <c r="M1615" s="33">
        <v>0</v>
      </c>
    </row>
    <row r="1616" spans="1:13">
      <c r="A1616" s="124">
        <v>1545</v>
      </c>
      <c r="B1616" s="73"/>
      <c r="C1616" s="152"/>
      <c r="D1616" s="73"/>
      <c r="E1616" s="73"/>
      <c r="F1616" s="152" t="s">
        <v>787</v>
      </c>
      <c r="G1616" s="73" t="s">
        <v>193</v>
      </c>
      <c r="H1616" s="129"/>
      <c r="I1616" s="33">
        <v>2877136.76</v>
      </c>
      <c r="J1616" s="33">
        <v>2434301.6346117542</v>
      </c>
      <c r="K1616" s="36">
        <v>442835.12538824551</v>
      </c>
      <c r="L1616" s="33">
        <v>0</v>
      </c>
      <c r="M1616" s="33">
        <v>442835.12538824551</v>
      </c>
    </row>
    <row r="1617" spans="1:13">
      <c r="A1617" s="124">
        <v>1546</v>
      </c>
      <c r="B1617" s="73"/>
      <c r="C1617" s="152"/>
      <c r="D1617" s="73"/>
      <c r="E1617" s="73"/>
      <c r="F1617" s="73"/>
      <c r="G1617" s="73"/>
      <c r="H1617" s="129" t="s">
        <v>627</v>
      </c>
      <c r="I1617" s="37">
        <v>325019311.48000002</v>
      </c>
      <c r="J1617" s="37">
        <v>274993894.00459051</v>
      </c>
      <c r="K1617" s="37">
        <v>50025417.475409485</v>
      </c>
      <c r="L1617" s="37">
        <v>0</v>
      </c>
      <c r="M1617" s="37">
        <v>50025417.475409485</v>
      </c>
    </row>
    <row r="1618" spans="1:13">
      <c r="A1618" s="124">
        <v>1547</v>
      </c>
      <c r="B1618" s="73"/>
      <c r="C1618" s="152"/>
      <c r="D1618" s="73"/>
      <c r="E1618" s="73"/>
      <c r="F1618" s="73"/>
      <c r="G1618" s="73"/>
      <c r="H1618" s="129"/>
      <c r="I1618" s="41"/>
      <c r="J1618" s="33"/>
      <c r="K1618" s="33"/>
      <c r="L1618" s="33"/>
      <c r="M1618" s="33"/>
    </row>
    <row r="1619" spans="1:13">
      <c r="A1619" s="124">
        <v>1548</v>
      </c>
      <c r="B1619" s="73"/>
      <c r="C1619" s="152"/>
      <c r="D1619" s="73"/>
      <c r="E1619" s="126"/>
      <c r="F1619" s="73"/>
      <c r="G1619" s="73"/>
      <c r="H1619" s="129"/>
      <c r="I1619" s="41"/>
      <c r="J1619" s="41"/>
      <c r="K1619" s="41"/>
      <c r="L1619" s="41"/>
      <c r="M1619" s="41"/>
    </row>
    <row r="1620" spans="1:13">
      <c r="A1620" s="124">
        <v>1549</v>
      </c>
      <c r="B1620" s="73"/>
      <c r="C1620" s="155"/>
      <c r="D1620" s="156"/>
      <c r="E1620" s="157"/>
      <c r="F1620" s="73"/>
      <c r="G1620" s="156"/>
      <c r="H1620" s="158"/>
      <c r="I1620" s="42"/>
      <c r="J1620" s="42"/>
      <c r="K1620" s="42"/>
      <c r="L1620" s="42"/>
      <c r="M1620" s="42"/>
    </row>
    <row r="1621" spans="1:13">
      <c r="A1621" s="124">
        <v>1550</v>
      </c>
      <c r="B1621" s="73"/>
      <c r="C1621" s="152">
        <v>346</v>
      </c>
      <c r="D1621" s="73" t="s">
        <v>640</v>
      </c>
      <c r="E1621" s="73"/>
      <c r="F1621" s="73"/>
      <c r="G1621" s="73"/>
      <c r="H1621" s="129"/>
      <c r="I1621" s="33"/>
      <c r="J1621" s="33"/>
      <c r="K1621" s="33"/>
      <c r="L1621" s="33"/>
      <c r="M1621" s="33"/>
    </row>
    <row r="1622" spans="1:13">
      <c r="A1622" s="124">
        <v>1551</v>
      </c>
      <c r="B1622" s="73"/>
      <c r="C1622" s="152"/>
      <c r="D1622" s="73"/>
      <c r="E1622" s="73"/>
      <c r="F1622" s="152" t="s">
        <v>787</v>
      </c>
      <c r="G1622" s="73" t="s">
        <v>193</v>
      </c>
      <c r="H1622" s="129"/>
      <c r="I1622" s="33">
        <v>12571311.960000001</v>
      </c>
      <c r="J1622" s="33">
        <v>10636395.766408511</v>
      </c>
      <c r="K1622" s="36">
        <v>1934916.1935914895</v>
      </c>
      <c r="L1622" s="33">
        <v>0</v>
      </c>
      <c r="M1622" s="33">
        <v>1934916.1935914895</v>
      </c>
    </row>
    <row r="1623" spans="1:13">
      <c r="A1623" s="124">
        <v>1552</v>
      </c>
      <c r="B1623" s="73"/>
      <c r="C1623" s="152"/>
      <c r="D1623" s="73"/>
      <c r="E1623" s="73"/>
      <c r="F1623" s="152" t="s">
        <v>787</v>
      </c>
      <c r="G1623" s="73" t="s">
        <v>193</v>
      </c>
      <c r="H1623" s="129"/>
      <c r="I1623" s="33">
        <v>2530799.96</v>
      </c>
      <c r="J1623" s="33">
        <v>2141271.3379336763</v>
      </c>
      <c r="K1623" s="36">
        <v>389528.62206632359</v>
      </c>
      <c r="L1623" s="33">
        <v>0</v>
      </c>
      <c r="M1623" s="33">
        <v>389528.62206632359</v>
      </c>
    </row>
    <row r="1624" spans="1:13">
      <c r="A1624" s="124">
        <v>1553</v>
      </c>
      <c r="B1624" s="73"/>
      <c r="C1624" s="152"/>
      <c r="D1624" s="73"/>
      <c r="E1624" s="73"/>
      <c r="F1624" s="152" t="s">
        <v>787</v>
      </c>
      <c r="G1624" s="73" t="s">
        <v>193</v>
      </c>
      <c r="H1624" s="129"/>
      <c r="I1624" s="33">
        <v>0</v>
      </c>
      <c r="J1624" s="33">
        <v>0</v>
      </c>
      <c r="K1624" s="36">
        <v>0</v>
      </c>
      <c r="L1624" s="33">
        <v>0</v>
      </c>
      <c r="M1624" s="33">
        <v>0</v>
      </c>
    </row>
    <row r="1625" spans="1:13">
      <c r="A1625" s="124">
        <v>1554</v>
      </c>
      <c r="B1625" s="73"/>
      <c r="C1625" s="152"/>
      <c r="D1625" s="73"/>
      <c r="E1625" s="73"/>
      <c r="F1625" s="73"/>
      <c r="G1625" s="73"/>
      <c r="H1625" s="129" t="s">
        <v>627</v>
      </c>
      <c r="I1625" s="37">
        <v>15102111.920000002</v>
      </c>
      <c r="J1625" s="37">
        <v>12777667.104342187</v>
      </c>
      <c r="K1625" s="37">
        <v>2324444.8156578131</v>
      </c>
      <c r="L1625" s="37">
        <v>0</v>
      </c>
      <c r="M1625" s="37">
        <v>2324444.8156578131</v>
      </c>
    </row>
    <row r="1626" spans="1:13">
      <c r="A1626" s="124">
        <v>1555</v>
      </c>
      <c r="B1626" s="73"/>
      <c r="C1626" s="152"/>
      <c r="D1626" s="73"/>
      <c r="E1626" s="73"/>
      <c r="F1626" s="73"/>
      <c r="G1626" s="73"/>
      <c r="H1626" s="129"/>
      <c r="I1626" s="33"/>
      <c r="J1626" s="33"/>
      <c r="K1626" s="33"/>
      <c r="L1626" s="33"/>
      <c r="M1626" s="33"/>
    </row>
    <row r="1627" spans="1:13">
      <c r="A1627" s="124">
        <v>1556</v>
      </c>
      <c r="B1627" s="73"/>
      <c r="C1627" s="152">
        <v>347</v>
      </c>
      <c r="D1627" s="73" t="s">
        <v>659</v>
      </c>
      <c r="E1627" s="73"/>
      <c r="F1627" s="73"/>
      <c r="G1627" s="73"/>
      <c r="H1627" s="129"/>
      <c r="I1627" s="33"/>
      <c r="J1627" s="33"/>
      <c r="K1627" s="33"/>
      <c r="L1627" s="33"/>
      <c r="M1627" s="33"/>
    </row>
    <row r="1628" spans="1:13">
      <c r="A1628" s="124">
        <v>1557</v>
      </c>
      <c r="B1628" s="73"/>
      <c r="C1628" s="152"/>
      <c r="D1628" s="73"/>
      <c r="E1628" s="73"/>
      <c r="F1628" s="152" t="s">
        <v>787</v>
      </c>
      <c r="G1628" s="73" t="s">
        <v>359</v>
      </c>
      <c r="H1628" s="129"/>
      <c r="I1628" s="33">
        <v>0</v>
      </c>
      <c r="J1628" s="33">
        <v>0</v>
      </c>
      <c r="K1628" s="36">
        <v>0</v>
      </c>
      <c r="L1628" s="33">
        <v>0</v>
      </c>
      <c r="M1628" s="33">
        <v>0</v>
      </c>
    </row>
    <row r="1629" spans="1:13">
      <c r="A1629" s="124">
        <v>1558</v>
      </c>
      <c r="B1629" s="73"/>
      <c r="C1629" s="152"/>
      <c r="D1629" s="73"/>
      <c r="E1629" s="73"/>
      <c r="F1629" s="73"/>
      <c r="G1629" s="73"/>
      <c r="H1629" s="129" t="s">
        <v>627</v>
      </c>
      <c r="I1629" s="37">
        <v>0</v>
      </c>
      <c r="J1629" s="37">
        <v>0</v>
      </c>
      <c r="K1629" s="37">
        <v>0</v>
      </c>
      <c r="L1629" s="37">
        <v>0</v>
      </c>
      <c r="M1629" s="37">
        <v>0</v>
      </c>
    </row>
    <row r="1630" spans="1:13">
      <c r="A1630" s="124">
        <v>1559</v>
      </c>
      <c r="B1630" s="73"/>
      <c r="C1630" s="152"/>
      <c r="D1630" s="73"/>
      <c r="E1630" s="73"/>
      <c r="F1630" s="73"/>
      <c r="G1630" s="73"/>
      <c r="H1630" s="129"/>
      <c r="I1630" s="33"/>
      <c r="J1630" s="33"/>
      <c r="K1630" s="33"/>
      <c r="L1630" s="33"/>
      <c r="M1630" s="33"/>
    </row>
    <row r="1631" spans="1:13">
      <c r="A1631" s="124">
        <v>1560</v>
      </c>
      <c r="B1631" s="73"/>
      <c r="C1631" s="152" t="s">
        <v>660</v>
      </c>
      <c r="D1631" s="73" t="s">
        <v>661</v>
      </c>
      <c r="E1631" s="73"/>
      <c r="F1631" s="73"/>
      <c r="G1631" s="73"/>
      <c r="H1631" s="129"/>
      <c r="I1631" s="33"/>
      <c r="J1631" s="33"/>
      <c r="K1631" s="33"/>
      <c r="L1631" s="33"/>
      <c r="M1631" s="33"/>
    </row>
    <row r="1632" spans="1:13">
      <c r="A1632" s="124">
        <v>1561</v>
      </c>
      <c r="B1632" s="73"/>
      <c r="C1632" s="152"/>
      <c r="D1632" s="73"/>
      <c r="E1632" s="73"/>
      <c r="F1632" s="152" t="s">
        <v>787</v>
      </c>
      <c r="G1632" s="73" t="s">
        <v>359</v>
      </c>
      <c r="H1632" s="129"/>
      <c r="I1632" s="33">
        <v>0</v>
      </c>
      <c r="J1632" s="33">
        <v>0</v>
      </c>
      <c r="K1632" s="36">
        <v>0</v>
      </c>
      <c r="L1632" s="33">
        <v>0</v>
      </c>
      <c r="M1632" s="33">
        <v>0</v>
      </c>
    </row>
    <row r="1633" spans="1:13">
      <c r="A1633" s="124">
        <v>1562</v>
      </c>
      <c r="B1633" s="73"/>
      <c r="C1633" s="152"/>
      <c r="D1633" s="73"/>
      <c r="E1633" s="73"/>
      <c r="F1633" s="152" t="s">
        <v>787</v>
      </c>
      <c r="G1633" s="73" t="s">
        <v>193</v>
      </c>
      <c r="H1633" s="129"/>
      <c r="I1633" s="33">
        <v>0</v>
      </c>
      <c r="J1633" s="33">
        <v>0</v>
      </c>
      <c r="K1633" s="36">
        <v>0</v>
      </c>
      <c r="L1633" s="33">
        <v>0</v>
      </c>
      <c r="M1633" s="33">
        <v>0</v>
      </c>
    </row>
    <row r="1634" spans="1:13">
      <c r="A1634" s="124">
        <v>1563</v>
      </c>
      <c r="B1634" s="73"/>
      <c r="C1634" s="152"/>
      <c r="D1634" s="73"/>
      <c r="E1634" s="73"/>
      <c r="F1634" s="73"/>
      <c r="G1634" s="73"/>
      <c r="H1634" s="129"/>
      <c r="I1634" s="37">
        <v>0</v>
      </c>
      <c r="J1634" s="37">
        <v>0</v>
      </c>
      <c r="K1634" s="37">
        <v>0</v>
      </c>
      <c r="L1634" s="37">
        <v>0</v>
      </c>
      <c r="M1634" s="37">
        <v>0</v>
      </c>
    </row>
    <row r="1635" spans="1:13">
      <c r="A1635" s="124">
        <v>1564</v>
      </c>
      <c r="B1635" s="73"/>
      <c r="C1635" s="152"/>
      <c r="D1635" s="73"/>
      <c r="E1635" s="73"/>
      <c r="F1635" s="73"/>
      <c r="G1635" s="73"/>
      <c r="H1635" s="129"/>
      <c r="I1635" s="33"/>
      <c r="J1635" s="33"/>
      <c r="K1635" s="33"/>
      <c r="L1635" s="33"/>
      <c r="M1635" s="33"/>
    </row>
    <row r="1636" spans="1:13" ht="13.5" thickBot="1">
      <c r="A1636" s="124">
        <v>1565</v>
      </c>
      <c r="B1636" s="73"/>
      <c r="C1636" s="153" t="s">
        <v>662</v>
      </c>
      <c r="D1636" s="73"/>
      <c r="E1636" s="73"/>
      <c r="F1636" s="73"/>
      <c r="G1636" s="73"/>
      <c r="H1636" s="154" t="s">
        <v>627</v>
      </c>
      <c r="I1636" s="40">
        <v>3993047451.4000006</v>
      </c>
      <c r="J1636" s="40">
        <v>3378468232.5641217</v>
      </c>
      <c r="K1636" s="40">
        <v>614579218.83587825</v>
      </c>
      <c r="L1636" s="40">
        <v>12421784.08050099</v>
      </c>
      <c r="M1636" s="40">
        <v>627001002.91637921</v>
      </c>
    </row>
    <row r="1637" spans="1:13" ht="13.5" thickTop="1">
      <c r="A1637" s="124">
        <v>1566</v>
      </c>
      <c r="B1637" s="73"/>
      <c r="C1637" s="152"/>
      <c r="D1637" s="73"/>
      <c r="E1637" s="73"/>
      <c r="F1637" s="73"/>
      <c r="G1637" s="73"/>
      <c r="H1637" s="129"/>
      <c r="I1637" s="33"/>
      <c r="J1637" s="33"/>
      <c r="K1637" s="33"/>
      <c r="L1637" s="33"/>
      <c r="M1637" s="33"/>
    </row>
    <row r="1638" spans="1:13">
      <c r="A1638" s="124">
        <v>1567</v>
      </c>
      <c r="B1638" s="73"/>
      <c r="C1638" s="152" t="s">
        <v>663</v>
      </c>
      <c r="D1638" s="73"/>
      <c r="E1638" s="73"/>
      <c r="F1638" s="73"/>
      <c r="G1638" s="73"/>
      <c r="H1638" s="129"/>
      <c r="I1638" s="33"/>
      <c r="J1638" s="33"/>
      <c r="K1638" s="33"/>
      <c r="L1638" s="33"/>
      <c r="M1638" s="33"/>
    </row>
    <row r="1639" spans="1:13">
      <c r="A1639" s="124">
        <v>1568</v>
      </c>
      <c r="B1639" s="73"/>
      <c r="C1639" s="152"/>
      <c r="D1639" s="73"/>
      <c r="E1639" s="152" t="s">
        <v>359</v>
      </c>
      <c r="F1639" s="73"/>
      <c r="G1639" s="73"/>
      <c r="H1639" s="129"/>
      <c r="I1639" s="33">
        <v>74985.87</v>
      </c>
      <c r="J1639" s="33">
        <v>74985.87</v>
      </c>
      <c r="K1639" s="36">
        <v>0</v>
      </c>
      <c r="L1639" s="33">
        <v>0</v>
      </c>
      <c r="M1639" s="33">
        <v>0</v>
      </c>
    </row>
    <row r="1640" spans="1:13">
      <c r="A1640" s="124">
        <v>1569</v>
      </c>
      <c r="B1640" s="73"/>
      <c r="C1640" s="152"/>
      <c r="D1640" s="73"/>
      <c r="E1640" s="73" t="s">
        <v>434</v>
      </c>
      <c r="F1640" s="73"/>
      <c r="G1640" s="73"/>
      <c r="H1640" s="129"/>
      <c r="I1640" s="33">
        <v>0</v>
      </c>
      <c r="J1640" s="33">
        <v>0</v>
      </c>
      <c r="K1640" s="36">
        <v>0</v>
      </c>
      <c r="L1640" s="33">
        <v>0</v>
      </c>
      <c r="M1640" s="33">
        <v>0</v>
      </c>
    </row>
    <row r="1641" spans="1:13">
      <c r="A1641" s="124">
        <v>1570</v>
      </c>
      <c r="B1641" s="73"/>
      <c r="C1641" s="152"/>
      <c r="D1641" s="73"/>
      <c r="E1641" s="126" t="s">
        <v>193</v>
      </c>
      <c r="F1641" s="73"/>
      <c r="G1641" s="73"/>
      <c r="H1641" s="129"/>
      <c r="I1641" s="33">
        <v>3992972465.5300007</v>
      </c>
      <c r="J1641" s="33">
        <v>3378393246.6941223</v>
      </c>
      <c r="K1641" s="36">
        <v>614579218.83587813</v>
      </c>
      <c r="L1641" s="33">
        <v>12421784.08050108</v>
      </c>
      <c r="M1641" s="33">
        <v>627001002.91637921</v>
      </c>
    </row>
    <row r="1642" spans="1:13">
      <c r="A1642" s="124">
        <v>1571</v>
      </c>
      <c r="B1642" s="73"/>
      <c r="C1642" s="152"/>
      <c r="D1642" s="73"/>
      <c r="E1642" s="152" t="s">
        <v>436</v>
      </c>
      <c r="F1642" s="73"/>
      <c r="G1642" s="73"/>
      <c r="H1642" s="129"/>
      <c r="I1642" s="33">
        <v>0</v>
      </c>
      <c r="J1642" s="33">
        <v>0</v>
      </c>
      <c r="K1642" s="36">
        <v>0</v>
      </c>
      <c r="L1642" s="33">
        <v>0</v>
      </c>
      <c r="M1642" s="33">
        <v>0</v>
      </c>
    </row>
    <row r="1643" spans="1:13" ht="13.5" thickBot="1">
      <c r="A1643" s="124">
        <v>1572</v>
      </c>
      <c r="B1643" s="73"/>
      <c r="C1643" s="152" t="s">
        <v>664</v>
      </c>
      <c r="D1643" s="73"/>
      <c r="E1643" s="73"/>
      <c r="F1643" s="73"/>
      <c r="G1643" s="73"/>
      <c r="H1643" s="129" t="s">
        <v>223</v>
      </c>
      <c r="I1643" s="45">
        <v>3993047451.4000006</v>
      </c>
      <c r="J1643" s="45">
        <v>3378468232.5641222</v>
      </c>
      <c r="K1643" s="45">
        <v>614579218.83587813</v>
      </c>
      <c r="L1643" s="45">
        <v>12421784.08050108</v>
      </c>
      <c r="M1643" s="45">
        <v>627001002.91637921</v>
      </c>
    </row>
    <row r="1644" spans="1:13" ht="13.5" thickTop="1">
      <c r="A1644" s="124">
        <v>1573</v>
      </c>
      <c r="B1644" s="73"/>
      <c r="C1644" s="152"/>
      <c r="D1644" s="73"/>
      <c r="E1644" s="73"/>
      <c r="F1644" s="73"/>
      <c r="G1644" s="73"/>
      <c r="H1644" s="129"/>
      <c r="I1644" s="33"/>
      <c r="J1644" s="33"/>
      <c r="K1644" s="33"/>
      <c r="L1644" s="33"/>
      <c r="M1644" s="33"/>
    </row>
    <row r="1645" spans="1:13">
      <c r="A1645" s="124">
        <v>1574</v>
      </c>
      <c r="B1645" s="73"/>
      <c r="C1645" s="152" t="s">
        <v>665</v>
      </c>
      <c r="D1645" s="73"/>
      <c r="E1645" s="73"/>
      <c r="F1645" s="73"/>
      <c r="G1645" s="73"/>
      <c r="H1645" s="129"/>
      <c r="I1645" s="33"/>
      <c r="J1645" s="33"/>
      <c r="K1645" s="33"/>
      <c r="L1645" s="33"/>
      <c r="M1645" s="33"/>
    </row>
    <row r="1646" spans="1:13">
      <c r="A1646" s="124">
        <v>1575</v>
      </c>
      <c r="B1646" s="73"/>
      <c r="C1646" s="152">
        <v>103</v>
      </c>
      <c r="D1646" s="73" t="s">
        <v>665</v>
      </c>
      <c r="E1646" s="73"/>
      <c r="F1646" s="73"/>
      <c r="G1646" s="73"/>
      <c r="H1646" s="129"/>
      <c r="I1646" s="33"/>
      <c r="J1646" s="33"/>
      <c r="K1646" s="33"/>
      <c r="L1646" s="33"/>
      <c r="M1646" s="33"/>
    </row>
    <row r="1647" spans="1:13">
      <c r="A1647" s="124">
        <v>1576</v>
      </c>
      <c r="B1647" s="73"/>
      <c r="C1647" s="152"/>
      <c r="D1647" s="73"/>
      <c r="E1647" s="73"/>
      <c r="F1647" s="152" t="s">
        <v>787</v>
      </c>
      <c r="G1647" s="73" t="s">
        <v>193</v>
      </c>
      <c r="H1647" s="129"/>
      <c r="I1647" s="33">
        <v>0</v>
      </c>
      <c r="J1647" s="33">
        <v>0</v>
      </c>
      <c r="K1647" s="36">
        <v>0</v>
      </c>
      <c r="L1647" s="33">
        <v>0</v>
      </c>
      <c r="M1647" s="33">
        <v>0</v>
      </c>
    </row>
    <row r="1648" spans="1:13" ht="13.5" thickBot="1">
      <c r="A1648" s="124">
        <v>1577</v>
      </c>
      <c r="B1648" s="73"/>
      <c r="C1648" s="153" t="s">
        <v>666</v>
      </c>
      <c r="D1648" s="73"/>
      <c r="E1648" s="73"/>
      <c r="F1648" s="73"/>
      <c r="G1648" s="73"/>
      <c r="H1648" s="154" t="s">
        <v>627</v>
      </c>
      <c r="I1648" s="49">
        <v>0</v>
      </c>
      <c r="J1648" s="49">
        <v>0</v>
      </c>
      <c r="K1648" s="49">
        <v>0</v>
      </c>
      <c r="L1648" s="49">
        <v>0</v>
      </c>
      <c r="M1648" s="49">
        <v>0</v>
      </c>
    </row>
    <row r="1649" spans="1:13" ht="13.5" thickTop="1">
      <c r="A1649" s="124">
        <v>1578</v>
      </c>
      <c r="B1649" s="73"/>
      <c r="C1649" s="152"/>
      <c r="D1649" s="73"/>
      <c r="E1649" s="73"/>
      <c r="F1649" s="73"/>
      <c r="G1649" s="73"/>
      <c r="H1649" s="129"/>
      <c r="I1649" s="33"/>
      <c r="J1649" s="33"/>
      <c r="K1649" s="33"/>
      <c r="L1649" s="33"/>
      <c r="M1649" s="33"/>
    </row>
    <row r="1650" spans="1:13" ht="13.5" thickBot="1">
      <c r="A1650" s="124">
        <v>1579</v>
      </c>
      <c r="B1650" s="73"/>
      <c r="C1650" s="153" t="s">
        <v>667</v>
      </c>
      <c r="D1650" s="73"/>
      <c r="E1650" s="73"/>
      <c r="F1650" s="73"/>
      <c r="G1650" s="73"/>
      <c r="H1650" s="154" t="s">
        <v>627</v>
      </c>
      <c r="I1650" s="40">
        <v>11856544022.690002</v>
      </c>
      <c r="J1650" s="40">
        <v>10031653031.904415</v>
      </c>
      <c r="K1650" s="40">
        <v>1824890990.7855878</v>
      </c>
      <c r="L1650" s="40">
        <v>29810168.271015745</v>
      </c>
      <c r="M1650" s="40">
        <v>1854701159.0566034</v>
      </c>
    </row>
    <row r="1651" spans="1:13" ht="13.5" thickTop="1">
      <c r="A1651" s="124">
        <v>1580</v>
      </c>
      <c r="B1651" s="73"/>
      <c r="C1651" s="152">
        <v>350</v>
      </c>
      <c r="D1651" s="73" t="s">
        <v>626</v>
      </c>
      <c r="E1651" s="73"/>
      <c r="F1651" s="73"/>
      <c r="G1651" s="73"/>
      <c r="H1651" s="129"/>
      <c r="I1651" s="33"/>
      <c r="J1651" s="33"/>
      <c r="K1651" s="33"/>
      <c r="L1651" s="33"/>
      <c r="M1651" s="33"/>
    </row>
    <row r="1652" spans="1:13">
      <c r="A1652" s="124">
        <v>1581</v>
      </c>
      <c r="B1652" s="73"/>
      <c r="C1652" s="152"/>
      <c r="D1652" s="73"/>
      <c r="E1652" s="73"/>
      <c r="F1652" s="152" t="s">
        <v>2428</v>
      </c>
      <c r="G1652" s="73" t="s">
        <v>193</v>
      </c>
      <c r="H1652" s="129"/>
      <c r="I1652" s="33">
        <v>21060782.579999998</v>
      </c>
      <c r="J1652" s="33">
        <v>17819207.683647528</v>
      </c>
      <c r="K1652" s="36">
        <v>3241574.8963524681</v>
      </c>
      <c r="L1652" s="33">
        <v>0</v>
      </c>
      <c r="M1652" s="33">
        <v>3241574.8963524681</v>
      </c>
    </row>
    <row r="1653" spans="1:13">
      <c r="A1653" s="124">
        <v>1582</v>
      </c>
      <c r="B1653" s="73"/>
      <c r="C1653" s="152"/>
      <c r="D1653" s="73"/>
      <c r="E1653" s="73"/>
      <c r="F1653" s="152" t="s">
        <v>2428</v>
      </c>
      <c r="G1653" s="73" t="s">
        <v>193</v>
      </c>
      <c r="H1653" s="129"/>
      <c r="I1653" s="33">
        <v>48434035.490000002</v>
      </c>
      <c r="J1653" s="33">
        <v>40979300.464031726</v>
      </c>
      <c r="K1653" s="36">
        <v>7454735.0259682769</v>
      </c>
      <c r="L1653" s="33">
        <v>0</v>
      </c>
      <c r="M1653" s="33">
        <v>7454735.0259682769</v>
      </c>
    </row>
    <row r="1654" spans="1:13">
      <c r="A1654" s="124">
        <v>1583</v>
      </c>
      <c r="B1654" s="73"/>
      <c r="C1654" s="152"/>
      <c r="D1654" s="73"/>
      <c r="E1654" s="73"/>
      <c r="F1654" s="152" t="s">
        <v>2428</v>
      </c>
      <c r="G1654" s="73" t="s">
        <v>193</v>
      </c>
      <c r="H1654" s="129"/>
      <c r="I1654" s="33">
        <v>160736626.13</v>
      </c>
      <c r="J1654" s="33">
        <v>135996813.62739164</v>
      </c>
      <c r="K1654" s="36">
        <v>24739812.502608351</v>
      </c>
      <c r="L1654" s="33">
        <v>0</v>
      </c>
      <c r="M1654" s="33">
        <v>24739812.502608351</v>
      </c>
    </row>
    <row r="1655" spans="1:13">
      <c r="A1655" s="124">
        <v>1584</v>
      </c>
      <c r="B1655" s="73"/>
      <c r="C1655" s="152"/>
      <c r="D1655" s="73"/>
      <c r="E1655" s="73"/>
      <c r="F1655" s="73"/>
      <c r="G1655" s="73"/>
      <c r="H1655" s="129" t="s">
        <v>627</v>
      </c>
      <c r="I1655" s="37">
        <v>230231444.19999999</v>
      </c>
      <c r="J1655" s="37">
        <v>194795321.77507091</v>
      </c>
      <c r="K1655" s="37">
        <v>35436122.424929097</v>
      </c>
      <c r="L1655" s="37">
        <v>0</v>
      </c>
      <c r="M1655" s="37">
        <v>35436122.424929097</v>
      </c>
    </row>
    <row r="1656" spans="1:13">
      <c r="A1656" s="124">
        <v>1585</v>
      </c>
      <c r="B1656" s="73"/>
      <c r="C1656" s="152"/>
      <c r="D1656" s="73"/>
      <c r="E1656" s="73"/>
      <c r="F1656" s="73"/>
      <c r="G1656" s="73"/>
      <c r="H1656" s="129"/>
      <c r="I1656" s="33"/>
      <c r="J1656" s="33"/>
      <c r="K1656" s="33"/>
      <c r="L1656" s="33"/>
      <c r="M1656" s="33"/>
    </row>
    <row r="1657" spans="1:13">
      <c r="A1657" s="124">
        <v>1586</v>
      </c>
      <c r="B1657" s="73"/>
      <c r="C1657" s="152">
        <v>352</v>
      </c>
      <c r="D1657" s="73" t="s">
        <v>628</v>
      </c>
      <c r="E1657" s="73"/>
      <c r="F1657" s="73"/>
      <c r="G1657" s="73"/>
      <c r="H1657" s="129"/>
      <c r="I1657" s="33"/>
      <c r="J1657" s="33"/>
      <c r="K1657" s="33"/>
      <c r="L1657" s="33"/>
      <c r="M1657" s="33"/>
    </row>
    <row r="1658" spans="1:13">
      <c r="A1658" s="124">
        <v>1587</v>
      </c>
      <c r="B1658" s="73"/>
      <c r="C1658" s="152"/>
      <c r="D1658" s="73"/>
      <c r="E1658" s="73"/>
      <c r="F1658" s="152" t="s">
        <v>2428</v>
      </c>
      <c r="G1658" s="73" t="s">
        <v>359</v>
      </c>
      <c r="H1658" s="129"/>
      <c r="I1658" s="33">
        <v>0</v>
      </c>
      <c r="J1658" s="33">
        <v>0</v>
      </c>
      <c r="K1658" s="36">
        <v>0</v>
      </c>
      <c r="L1658" s="33">
        <v>0</v>
      </c>
      <c r="M1658" s="33">
        <v>0</v>
      </c>
    </row>
    <row r="1659" spans="1:13">
      <c r="A1659" s="124">
        <v>1588</v>
      </c>
      <c r="B1659" s="73"/>
      <c r="C1659" s="152"/>
      <c r="D1659" s="73"/>
      <c r="E1659" s="73"/>
      <c r="F1659" s="152" t="s">
        <v>2428</v>
      </c>
      <c r="G1659" s="73" t="s">
        <v>193</v>
      </c>
      <c r="H1659" s="129"/>
      <c r="I1659" s="33">
        <v>7213117.8700000001</v>
      </c>
      <c r="J1659" s="33">
        <v>6102909.2762306705</v>
      </c>
      <c r="K1659" s="36">
        <v>1110208.5937693294</v>
      </c>
      <c r="L1659" s="33">
        <v>0</v>
      </c>
      <c r="M1659" s="33">
        <v>1110208.5937693294</v>
      </c>
    </row>
    <row r="1660" spans="1:13">
      <c r="A1660" s="124">
        <v>1589</v>
      </c>
      <c r="B1660" s="73"/>
      <c r="C1660" s="152"/>
      <c r="D1660" s="73"/>
      <c r="E1660" s="73"/>
      <c r="F1660" s="152" t="s">
        <v>2428</v>
      </c>
      <c r="G1660" s="73" t="s">
        <v>193</v>
      </c>
      <c r="H1660" s="129"/>
      <c r="I1660" s="33">
        <v>17935812.440000001</v>
      </c>
      <c r="J1660" s="33">
        <v>15175217.997208392</v>
      </c>
      <c r="K1660" s="36">
        <v>2760594.4427916091</v>
      </c>
      <c r="L1660" s="33">
        <v>0</v>
      </c>
      <c r="M1660" s="33">
        <v>2760594.4427916091</v>
      </c>
    </row>
    <row r="1661" spans="1:13">
      <c r="A1661" s="124">
        <v>1590</v>
      </c>
      <c r="B1661" s="73"/>
      <c r="C1661" s="152"/>
      <c r="D1661" s="73"/>
      <c r="E1661" s="73"/>
      <c r="F1661" s="152" t="s">
        <v>2428</v>
      </c>
      <c r="G1661" s="73" t="s">
        <v>193</v>
      </c>
      <c r="H1661" s="129"/>
      <c r="I1661" s="33">
        <v>185262262.44999999</v>
      </c>
      <c r="J1661" s="33">
        <v>156747581.33982718</v>
      </c>
      <c r="K1661" s="36">
        <v>28514681.110172808</v>
      </c>
      <c r="L1661" s="33">
        <v>0</v>
      </c>
      <c r="M1661" s="33">
        <v>28514681.110172808</v>
      </c>
    </row>
    <row r="1662" spans="1:13">
      <c r="A1662" s="124">
        <v>1591</v>
      </c>
      <c r="B1662" s="73"/>
      <c r="C1662" s="152"/>
      <c r="D1662" s="73"/>
      <c r="E1662" s="73"/>
      <c r="F1662" s="73"/>
      <c r="G1662" s="73"/>
      <c r="H1662" s="129" t="s">
        <v>627</v>
      </c>
      <c r="I1662" s="37">
        <v>210411192.75999999</v>
      </c>
      <c r="J1662" s="37">
        <v>178025708.61326623</v>
      </c>
      <c r="K1662" s="37">
        <v>32385484.146733746</v>
      </c>
      <c r="L1662" s="37">
        <v>0</v>
      </c>
      <c r="M1662" s="37">
        <v>32385484.146733746</v>
      </c>
    </row>
    <row r="1663" spans="1:13">
      <c r="A1663" s="124">
        <v>1592</v>
      </c>
      <c r="B1663" s="73"/>
      <c r="C1663" s="152"/>
      <c r="D1663" s="73"/>
      <c r="E1663" s="73"/>
      <c r="F1663" s="73"/>
      <c r="G1663" s="73"/>
      <c r="H1663" s="129"/>
      <c r="I1663" s="33"/>
      <c r="J1663" s="33"/>
      <c r="K1663" s="33"/>
      <c r="L1663" s="33"/>
      <c r="M1663" s="33"/>
    </row>
    <row r="1664" spans="1:13">
      <c r="A1664" s="124">
        <v>1593</v>
      </c>
      <c r="B1664" s="73"/>
      <c r="C1664" s="152">
        <v>353</v>
      </c>
      <c r="D1664" s="73" t="s">
        <v>523</v>
      </c>
      <c r="E1664" s="73"/>
      <c r="F1664" s="73"/>
      <c r="G1664" s="73"/>
      <c r="H1664" s="129"/>
      <c r="I1664" s="33"/>
      <c r="J1664" s="33"/>
      <c r="K1664" s="33"/>
      <c r="L1664" s="33"/>
      <c r="M1664" s="33"/>
    </row>
    <row r="1665" spans="1:13">
      <c r="A1665" s="124">
        <v>1594</v>
      </c>
      <c r="B1665" s="73"/>
      <c r="C1665" s="152"/>
      <c r="D1665" s="73"/>
      <c r="E1665" s="73"/>
      <c r="F1665" s="152" t="s">
        <v>2428</v>
      </c>
      <c r="G1665" s="73" t="s">
        <v>193</v>
      </c>
      <c r="H1665" s="129"/>
      <c r="I1665" s="33">
        <v>113611312.08</v>
      </c>
      <c r="J1665" s="33">
        <v>96124802.460460782</v>
      </c>
      <c r="K1665" s="36">
        <v>17486509.619539216</v>
      </c>
      <c r="L1665" s="33">
        <v>0</v>
      </c>
      <c r="M1665" s="33">
        <v>17486509.619539216</v>
      </c>
    </row>
    <row r="1666" spans="1:13">
      <c r="A1666" s="124">
        <v>1595</v>
      </c>
      <c r="B1666" s="73"/>
      <c r="C1666" s="152"/>
      <c r="D1666" s="73"/>
      <c r="E1666" s="73"/>
      <c r="F1666" s="152" t="s">
        <v>2428</v>
      </c>
      <c r="G1666" s="73" t="s">
        <v>193</v>
      </c>
      <c r="H1666" s="129"/>
      <c r="I1666" s="33">
        <v>169030265.80000001</v>
      </c>
      <c r="J1666" s="33">
        <v>143013935.95756614</v>
      </c>
      <c r="K1666" s="36">
        <v>26016329.842433862</v>
      </c>
      <c r="L1666" s="33">
        <v>0</v>
      </c>
      <c r="M1666" s="33">
        <v>26016329.842433862</v>
      </c>
    </row>
    <row r="1667" spans="1:13">
      <c r="A1667" s="124">
        <v>1596</v>
      </c>
      <c r="B1667" s="73"/>
      <c r="C1667" s="152"/>
      <c r="D1667" s="73"/>
      <c r="E1667" s="73"/>
      <c r="F1667" s="152" t="s">
        <v>2428</v>
      </c>
      <c r="G1667" s="73" t="s">
        <v>193</v>
      </c>
      <c r="H1667" s="129"/>
      <c r="I1667" s="33">
        <v>1570943019.9300001</v>
      </c>
      <c r="J1667" s="33">
        <v>1329150985.9606135</v>
      </c>
      <c r="K1667" s="36">
        <v>241792033.96938652</v>
      </c>
      <c r="L1667" s="33">
        <v>3255982.9608363211</v>
      </c>
      <c r="M1667" s="33">
        <v>245048016.93022284</v>
      </c>
    </row>
    <row r="1668" spans="1:13">
      <c r="A1668" s="124">
        <v>1597</v>
      </c>
      <c r="B1668" s="73"/>
      <c r="C1668" s="152"/>
      <c r="D1668" s="73"/>
      <c r="E1668" s="73"/>
      <c r="F1668" s="73"/>
      <c r="G1668" s="73"/>
      <c r="H1668" s="129" t="s">
        <v>627</v>
      </c>
      <c r="I1668" s="37">
        <v>1853584597.8099999</v>
      </c>
      <c r="J1668" s="37">
        <v>1568289724.3786404</v>
      </c>
      <c r="K1668" s="37">
        <v>285294873.43135959</v>
      </c>
      <c r="L1668" s="37">
        <v>3255982.9608363211</v>
      </c>
      <c r="M1668" s="37">
        <v>288550856.39219594</v>
      </c>
    </row>
    <row r="1669" spans="1:13">
      <c r="A1669" s="124">
        <v>1598</v>
      </c>
      <c r="B1669" s="73"/>
      <c r="C1669" s="152"/>
      <c r="D1669" s="73"/>
      <c r="E1669" s="73"/>
      <c r="F1669" s="73"/>
      <c r="G1669" s="73"/>
      <c r="H1669" s="129"/>
      <c r="I1669" s="33"/>
      <c r="J1669" s="33"/>
      <c r="K1669" s="33"/>
      <c r="L1669" s="33"/>
      <c r="M1669" s="33"/>
    </row>
    <row r="1670" spans="1:13">
      <c r="A1670" s="124">
        <v>1599</v>
      </c>
      <c r="B1670" s="73"/>
      <c r="C1670" s="152">
        <v>354</v>
      </c>
      <c r="D1670" s="73" t="s">
        <v>668</v>
      </c>
      <c r="E1670" s="73"/>
      <c r="F1670" s="73"/>
      <c r="G1670" s="73"/>
      <c r="H1670" s="129"/>
      <c r="I1670" s="33"/>
      <c r="J1670" s="33"/>
      <c r="K1670" s="33"/>
      <c r="L1670" s="33"/>
      <c r="M1670" s="33"/>
    </row>
    <row r="1671" spans="1:13">
      <c r="A1671" s="124">
        <v>1600</v>
      </c>
      <c r="B1671" s="73"/>
      <c r="C1671" s="152"/>
      <c r="D1671" s="73"/>
      <c r="E1671" s="73"/>
      <c r="F1671" s="152" t="s">
        <v>2428</v>
      </c>
      <c r="G1671" s="73" t="s">
        <v>193</v>
      </c>
      <c r="H1671" s="129"/>
      <c r="I1671" s="33">
        <v>155352156.72999999</v>
      </c>
      <c r="J1671" s="33">
        <v>131441095.99722345</v>
      </c>
      <c r="K1671" s="36">
        <v>23911060.732776541</v>
      </c>
      <c r="L1671" s="33">
        <v>0</v>
      </c>
      <c r="M1671" s="33">
        <v>23911060.732776541</v>
      </c>
    </row>
    <row r="1672" spans="1:13">
      <c r="A1672" s="124">
        <v>1601</v>
      </c>
      <c r="B1672" s="73"/>
      <c r="C1672" s="152"/>
      <c r="D1672" s="73"/>
      <c r="E1672" s="73"/>
      <c r="F1672" s="152" t="s">
        <v>2428</v>
      </c>
      <c r="G1672" s="73" t="s">
        <v>193</v>
      </c>
      <c r="H1672" s="129"/>
      <c r="I1672" s="33">
        <v>133189862.92</v>
      </c>
      <c r="J1672" s="33">
        <v>112689916.42228071</v>
      </c>
      <c r="K1672" s="36">
        <v>20499946.497719292</v>
      </c>
      <c r="L1672" s="33">
        <v>0</v>
      </c>
      <c r="M1672" s="33">
        <v>20499946.497719292</v>
      </c>
    </row>
    <row r="1673" spans="1:13">
      <c r="A1673" s="124">
        <v>1602</v>
      </c>
      <c r="B1673" s="73"/>
      <c r="C1673" s="152"/>
      <c r="D1673" s="73"/>
      <c r="E1673" s="73"/>
      <c r="F1673" s="152" t="s">
        <v>2428</v>
      </c>
      <c r="G1673" s="73" t="s">
        <v>193</v>
      </c>
      <c r="H1673" s="129"/>
      <c r="I1673" s="33">
        <v>929257822.71000004</v>
      </c>
      <c r="J1673" s="33">
        <v>786230904.36573935</v>
      </c>
      <c r="K1673" s="36">
        <v>143026918.34426072</v>
      </c>
      <c r="L1673" s="33">
        <v>-4559884.4884230793</v>
      </c>
      <c r="M1673" s="33">
        <v>138467033.85583764</v>
      </c>
    </row>
    <row r="1674" spans="1:13">
      <c r="A1674" s="124">
        <v>1603</v>
      </c>
      <c r="B1674" s="73"/>
      <c r="C1674" s="152"/>
      <c r="D1674" s="73"/>
      <c r="E1674" s="73"/>
      <c r="F1674" s="73"/>
      <c r="G1674" s="73"/>
      <c r="H1674" s="129" t="s">
        <v>627</v>
      </c>
      <c r="I1674" s="37">
        <v>1217799842.3600001</v>
      </c>
      <c r="J1674" s="37">
        <v>1030361916.7852435</v>
      </c>
      <c r="K1674" s="37">
        <v>187437925.57475656</v>
      </c>
      <c r="L1674" s="37">
        <v>-4559884.4884230793</v>
      </c>
      <c r="M1674" s="37">
        <v>182878041.08633348</v>
      </c>
    </row>
    <row r="1675" spans="1:13">
      <c r="A1675" s="124">
        <v>1604</v>
      </c>
      <c r="B1675" s="73"/>
      <c r="C1675" s="152"/>
      <c r="D1675" s="73"/>
      <c r="E1675" s="73"/>
      <c r="F1675" s="73"/>
      <c r="G1675" s="73"/>
      <c r="H1675" s="129"/>
      <c r="I1675" s="33"/>
      <c r="J1675" s="33"/>
      <c r="K1675" s="33"/>
      <c r="L1675" s="33"/>
      <c r="M1675" s="33"/>
    </row>
    <row r="1676" spans="1:13">
      <c r="A1676" s="124">
        <v>1605</v>
      </c>
      <c r="B1676" s="73"/>
      <c r="C1676" s="152">
        <v>355</v>
      </c>
      <c r="D1676" s="73" t="s">
        <v>669</v>
      </c>
      <c r="E1676" s="73"/>
      <c r="F1676" s="73"/>
      <c r="G1676" s="73"/>
      <c r="H1676" s="129"/>
      <c r="I1676" s="33"/>
      <c r="J1676" s="33"/>
      <c r="K1676" s="33"/>
      <c r="L1676" s="33"/>
      <c r="M1676" s="33"/>
    </row>
    <row r="1677" spans="1:13">
      <c r="A1677" s="124">
        <v>1606</v>
      </c>
      <c r="B1677" s="73"/>
      <c r="C1677" s="152"/>
      <c r="D1677" s="73"/>
      <c r="E1677" s="73"/>
      <c r="F1677" s="152" t="s">
        <v>2428</v>
      </c>
      <c r="G1677" s="73" t="s">
        <v>193</v>
      </c>
      <c r="H1677" s="129"/>
      <c r="I1677" s="33">
        <v>64690982.280000001</v>
      </c>
      <c r="J1677" s="33">
        <v>54734055.780109681</v>
      </c>
      <c r="K1677" s="36">
        <v>9956926.4998903181</v>
      </c>
      <c r="L1677" s="33">
        <v>0</v>
      </c>
      <c r="M1677" s="33">
        <v>9956926.4998903181</v>
      </c>
    </row>
    <row r="1678" spans="1:13">
      <c r="A1678" s="124">
        <v>1607</v>
      </c>
      <c r="B1678" s="73"/>
      <c r="C1678" s="152"/>
      <c r="D1678" s="73"/>
      <c r="E1678" s="73"/>
      <c r="F1678" s="152" t="s">
        <v>2428</v>
      </c>
      <c r="G1678" s="73" t="s">
        <v>193</v>
      </c>
      <c r="H1678" s="129"/>
      <c r="I1678" s="33">
        <v>115001632.90000001</v>
      </c>
      <c r="J1678" s="33">
        <v>97301131.751377344</v>
      </c>
      <c r="K1678" s="36">
        <v>17700501.148622662</v>
      </c>
      <c r="L1678" s="33">
        <v>0</v>
      </c>
      <c r="M1678" s="33">
        <v>17700501.148622662</v>
      </c>
    </row>
    <row r="1679" spans="1:13">
      <c r="A1679" s="124">
        <v>1608</v>
      </c>
      <c r="B1679" s="73"/>
      <c r="C1679" s="152"/>
      <c r="D1679" s="73"/>
      <c r="E1679" s="73"/>
      <c r="F1679" s="152" t="s">
        <v>2428</v>
      </c>
      <c r="G1679" s="73" t="s">
        <v>193</v>
      </c>
      <c r="H1679" s="129"/>
      <c r="I1679" s="33">
        <v>553936252.60000002</v>
      </c>
      <c r="J1679" s="33">
        <v>468677034.72492903</v>
      </c>
      <c r="K1679" s="36">
        <v>85259217.875071004</v>
      </c>
      <c r="L1679" s="33">
        <v>76661362.846133456</v>
      </c>
      <c r="M1679" s="33">
        <v>161920580.72120446</v>
      </c>
    </row>
    <row r="1680" spans="1:13">
      <c r="A1680" s="124">
        <v>1609</v>
      </c>
      <c r="B1680" s="73"/>
      <c r="C1680" s="152"/>
      <c r="D1680" s="73"/>
      <c r="E1680" s="73"/>
      <c r="F1680" s="73"/>
      <c r="G1680" s="73"/>
      <c r="H1680" s="129" t="s">
        <v>627</v>
      </c>
      <c r="I1680" s="37">
        <v>733628867.77999997</v>
      </c>
      <c r="J1680" s="37">
        <v>620712222.25641608</v>
      </c>
      <c r="K1680" s="37">
        <v>112916645.52358398</v>
      </c>
      <c r="L1680" s="37">
        <v>76661362.846133456</v>
      </c>
      <c r="M1680" s="37">
        <v>189578008.36971745</v>
      </c>
    </row>
    <row r="1681" spans="1:13">
      <c r="A1681" s="124">
        <v>1610</v>
      </c>
      <c r="B1681" s="73"/>
      <c r="C1681" s="152"/>
      <c r="D1681" s="73"/>
      <c r="E1681" s="73"/>
      <c r="F1681" s="73"/>
      <c r="G1681" s="73"/>
      <c r="H1681" s="129"/>
      <c r="I1681" s="41"/>
      <c r="J1681" s="33"/>
      <c r="K1681" s="33"/>
      <c r="L1681" s="33"/>
      <c r="M1681" s="33"/>
    </row>
    <row r="1682" spans="1:13">
      <c r="A1682" s="124">
        <v>1611</v>
      </c>
      <c r="B1682" s="73"/>
      <c r="C1682" s="152">
        <v>356</v>
      </c>
      <c r="D1682" s="73" t="s">
        <v>670</v>
      </c>
      <c r="E1682" s="73"/>
      <c r="F1682" s="73"/>
      <c r="G1682" s="73"/>
      <c r="H1682" s="129"/>
      <c r="I1682" s="33"/>
      <c r="J1682" s="33"/>
      <c r="K1682" s="33"/>
      <c r="L1682" s="33"/>
      <c r="M1682" s="33"/>
    </row>
    <row r="1683" spans="1:13">
      <c r="A1683" s="124">
        <v>1612</v>
      </c>
      <c r="B1683" s="73"/>
      <c r="C1683" s="152"/>
      <c r="D1683" s="73"/>
      <c r="E1683" s="73"/>
      <c r="F1683" s="152" t="s">
        <v>2428</v>
      </c>
      <c r="G1683" s="73" t="s">
        <v>193</v>
      </c>
      <c r="H1683" s="129"/>
      <c r="I1683" s="33">
        <v>181634516.56</v>
      </c>
      <c r="J1683" s="33">
        <v>153678200.74146345</v>
      </c>
      <c r="K1683" s="36">
        <v>27956315.818536539</v>
      </c>
      <c r="L1683" s="33">
        <v>0</v>
      </c>
      <c r="M1683" s="33">
        <v>27956315.818536539</v>
      </c>
    </row>
    <row r="1684" spans="1:13">
      <c r="A1684" s="124">
        <v>1613</v>
      </c>
      <c r="B1684" s="73"/>
      <c r="C1684" s="152"/>
      <c r="D1684" s="73"/>
      <c r="E1684" s="73"/>
      <c r="F1684" s="152" t="s">
        <v>2428</v>
      </c>
      <c r="G1684" s="73" t="s">
        <v>193</v>
      </c>
      <c r="H1684" s="129"/>
      <c r="I1684" s="33">
        <v>156428693.05000001</v>
      </c>
      <c r="J1684" s="33">
        <v>132351936.99718168</v>
      </c>
      <c r="K1684" s="36">
        <v>24076756.052818332</v>
      </c>
      <c r="L1684" s="33">
        <v>0</v>
      </c>
      <c r="M1684" s="33">
        <v>24076756.052818332</v>
      </c>
    </row>
    <row r="1685" spans="1:13">
      <c r="A1685" s="124">
        <v>1614</v>
      </c>
      <c r="B1685" s="73"/>
      <c r="C1685" s="152"/>
      <c r="D1685" s="73"/>
      <c r="E1685" s="73"/>
      <c r="F1685" s="152" t="s">
        <v>2428</v>
      </c>
      <c r="G1685" s="73" t="s">
        <v>193</v>
      </c>
      <c r="H1685" s="129"/>
      <c r="I1685" s="33">
        <v>735652163.73000002</v>
      </c>
      <c r="J1685" s="33">
        <v>622424102.17358351</v>
      </c>
      <c r="K1685" s="36">
        <v>113228061.55641648</v>
      </c>
      <c r="L1685" s="33">
        <v>0</v>
      </c>
      <c r="M1685" s="33">
        <v>113228061.55641648</v>
      </c>
    </row>
    <row r="1686" spans="1:13">
      <c r="A1686" s="124">
        <v>1615</v>
      </c>
      <c r="B1686" s="73"/>
      <c r="C1686" s="152"/>
      <c r="D1686" s="73"/>
      <c r="E1686" s="73"/>
      <c r="F1686" s="73"/>
      <c r="G1686" s="73"/>
      <c r="H1686" s="129" t="s">
        <v>627</v>
      </c>
      <c r="I1686" s="37">
        <v>1073715373.34</v>
      </c>
      <c r="J1686" s="37">
        <v>908454239.91222858</v>
      </c>
      <c r="K1686" s="37">
        <v>165261133.42777136</v>
      </c>
      <c r="L1686" s="37">
        <v>0</v>
      </c>
      <c r="M1686" s="37">
        <v>165261133.42777136</v>
      </c>
    </row>
    <row r="1687" spans="1:13">
      <c r="A1687" s="124">
        <v>1616</v>
      </c>
      <c r="B1687" s="73"/>
      <c r="C1687" s="152"/>
      <c r="D1687" s="73"/>
      <c r="E1687" s="73"/>
      <c r="F1687" s="73"/>
      <c r="G1687" s="73"/>
      <c r="H1687" s="129"/>
      <c r="I1687" s="33"/>
      <c r="J1687" s="33"/>
      <c r="K1687" s="33"/>
      <c r="L1687" s="33"/>
      <c r="M1687" s="33"/>
    </row>
    <row r="1688" spans="1:13">
      <c r="A1688" s="124">
        <v>1617</v>
      </c>
      <c r="B1688" s="73"/>
      <c r="C1688" s="152">
        <v>357</v>
      </c>
      <c r="D1688" s="73" t="s">
        <v>671</v>
      </c>
      <c r="E1688" s="73"/>
      <c r="F1688" s="73"/>
      <c r="G1688" s="73"/>
      <c r="H1688" s="129"/>
      <c r="I1688" s="33"/>
      <c r="J1688" s="33"/>
      <c r="K1688" s="33"/>
      <c r="L1688" s="33"/>
      <c r="M1688" s="33"/>
    </row>
    <row r="1689" spans="1:13">
      <c r="A1689" s="124">
        <v>1618</v>
      </c>
      <c r="B1689" s="73"/>
      <c r="C1689" s="152"/>
      <c r="D1689" s="73"/>
      <c r="E1689" s="73"/>
      <c r="F1689" s="152" t="s">
        <v>2428</v>
      </c>
      <c r="G1689" s="73" t="s">
        <v>193</v>
      </c>
      <c r="H1689" s="129"/>
      <c r="I1689" s="33">
        <v>6370.99</v>
      </c>
      <c r="J1689" s="33">
        <v>5390.397699098301</v>
      </c>
      <c r="K1689" s="36">
        <v>980.59230090169865</v>
      </c>
      <c r="L1689" s="33">
        <v>0</v>
      </c>
      <c r="M1689" s="33">
        <v>980.59230090169865</v>
      </c>
    </row>
    <row r="1690" spans="1:13">
      <c r="A1690" s="124">
        <v>1619</v>
      </c>
      <c r="B1690" s="73"/>
      <c r="C1690" s="152"/>
      <c r="D1690" s="73"/>
      <c r="E1690" s="73"/>
      <c r="F1690" s="152" t="s">
        <v>2428</v>
      </c>
      <c r="G1690" s="73" t="s">
        <v>193</v>
      </c>
      <c r="H1690" s="129"/>
      <c r="I1690" s="33">
        <v>91650.59</v>
      </c>
      <c r="J1690" s="33">
        <v>77544.169659189822</v>
      </c>
      <c r="K1690" s="36">
        <v>14106.420340810173</v>
      </c>
      <c r="L1690" s="33">
        <v>0</v>
      </c>
      <c r="M1690" s="33">
        <v>14106.420340810173</v>
      </c>
    </row>
    <row r="1691" spans="1:13">
      <c r="A1691" s="124">
        <v>1620</v>
      </c>
      <c r="B1691" s="73"/>
      <c r="C1691" s="152"/>
      <c r="D1691" s="73"/>
      <c r="E1691" s="73"/>
      <c r="F1691" s="152" t="s">
        <v>2428</v>
      </c>
      <c r="G1691" s="73" t="s">
        <v>193</v>
      </c>
      <c r="H1691" s="129"/>
      <c r="I1691" s="33">
        <v>3421544.05</v>
      </c>
      <c r="J1691" s="33">
        <v>2894916.3590718997</v>
      </c>
      <c r="K1691" s="36">
        <v>526627.69092810014</v>
      </c>
      <c r="L1691" s="33">
        <v>0</v>
      </c>
      <c r="M1691" s="33">
        <v>526627.69092810014</v>
      </c>
    </row>
    <row r="1692" spans="1:13">
      <c r="A1692" s="124">
        <v>1621</v>
      </c>
      <c r="B1692" s="73"/>
      <c r="C1692" s="152"/>
      <c r="D1692" s="73"/>
      <c r="E1692" s="73"/>
      <c r="F1692" s="73"/>
      <c r="G1692" s="73"/>
      <c r="H1692" s="129" t="s">
        <v>627</v>
      </c>
      <c r="I1692" s="37">
        <v>3519565.63</v>
      </c>
      <c r="J1692" s="37">
        <v>2977850.9264301877</v>
      </c>
      <c r="K1692" s="37">
        <v>541714.703569812</v>
      </c>
      <c r="L1692" s="37">
        <v>0</v>
      </c>
      <c r="M1692" s="37">
        <v>541714.703569812</v>
      </c>
    </row>
    <row r="1693" spans="1:13">
      <c r="A1693" s="124">
        <v>1622</v>
      </c>
      <c r="B1693" s="73"/>
      <c r="C1693" s="152"/>
      <c r="D1693" s="73"/>
      <c r="E1693" s="73"/>
      <c r="F1693" s="73"/>
      <c r="G1693" s="73"/>
      <c r="H1693" s="129"/>
      <c r="I1693" s="33"/>
      <c r="J1693" s="33"/>
      <c r="K1693" s="33"/>
      <c r="L1693" s="33"/>
      <c r="M1693" s="33"/>
    </row>
    <row r="1694" spans="1:13">
      <c r="A1694" s="124">
        <v>1623</v>
      </c>
      <c r="B1694" s="73"/>
      <c r="C1694" s="152">
        <v>358</v>
      </c>
      <c r="D1694" s="73" t="s">
        <v>672</v>
      </c>
      <c r="E1694" s="73"/>
      <c r="F1694" s="73"/>
      <c r="G1694" s="73"/>
      <c r="H1694" s="129"/>
      <c r="I1694" s="33"/>
      <c r="J1694" s="33"/>
      <c r="K1694" s="33"/>
      <c r="L1694" s="33"/>
      <c r="M1694" s="33"/>
    </row>
    <row r="1695" spans="1:13">
      <c r="A1695" s="124">
        <v>1624</v>
      </c>
      <c r="B1695" s="73"/>
      <c r="C1695" s="152"/>
      <c r="D1695" s="73"/>
      <c r="E1695" s="73"/>
      <c r="F1695" s="152" t="s">
        <v>2428</v>
      </c>
      <c r="G1695" s="73" t="s">
        <v>193</v>
      </c>
      <c r="H1695" s="129"/>
      <c r="I1695" s="33">
        <v>0</v>
      </c>
      <c r="J1695" s="33">
        <v>0</v>
      </c>
      <c r="K1695" s="36">
        <v>0</v>
      </c>
      <c r="L1695" s="33">
        <v>0</v>
      </c>
      <c r="M1695" s="33">
        <v>0</v>
      </c>
    </row>
    <row r="1696" spans="1:13">
      <c r="A1696" s="124">
        <v>1625</v>
      </c>
      <c r="B1696" s="73"/>
      <c r="C1696" s="152"/>
      <c r="D1696" s="73"/>
      <c r="E1696" s="73"/>
      <c r="F1696" s="152" t="s">
        <v>2428</v>
      </c>
      <c r="G1696" s="73" t="s">
        <v>193</v>
      </c>
      <c r="H1696" s="129"/>
      <c r="I1696" s="33">
        <v>1087552.1399999999</v>
      </c>
      <c r="J1696" s="33">
        <v>920161.31764536328</v>
      </c>
      <c r="K1696" s="36">
        <v>167390.82235463659</v>
      </c>
      <c r="L1696" s="33">
        <v>0</v>
      </c>
      <c r="M1696" s="33">
        <v>167390.82235463659</v>
      </c>
    </row>
    <row r="1697" spans="1:13">
      <c r="A1697" s="124">
        <v>1626</v>
      </c>
      <c r="B1697" s="73"/>
      <c r="C1697" s="152"/>
      <c r="D1697" s="73"/>
      <c r="E1697" s="73"/>
      <c r="F1697" s="152" t="s">
        <v>2428</v>
      </c>
      <c r="G1697" s="73" t="s">
        <v>193</v>
      </c>
      <c r="H1697" s="129"/>
      <c r="I1697" s="33">
        <v>6947801.8200000003</v>
      </c>
      <c r="J1697" s="33">
        <v>5878429.403329622</v>
      </c>
      <c r="K1697" s="36">
        <v>1069372.4166703778</v>
      </c>
      <c r="L1697" s="33">
        <v>0</v>
      </c>
      <c r="M1697" s="33">
        <v>1069372.4166703778</v>
      </c>
    </row>
    <row r="1698" spans="1:13">
      <c r="A1698" s="124">
        <v>1627</v>
      </c>
      <c r="B1698" s="73"/>
      <c r="C1698" s="152"/>
      <c r="D1698" s="73"/>
      <c r="E1698" s="73"/>
      <c r="F1698" s="73"/>
      <c r="G1698" s="73"/>
      <c r="H1698" s="129" t="s">
        <v>627</v>
      </c>
      <c r="I1698" s="37">
        <v>8035353.96</v>
      </c>
      <c r="J1698" s="37">
        <v>6798590.7209749855</v>
      </c>
      <c r="K1698" s="37">
        <v>1236763.2390250145</v>
      </c>
      <c r="L1698" s="37">
        <v>0</v>
      </c>
      <c r="M1698" s="37">
        <v>1236763.2390250145</v>
      </c>
    </row>
    <row r="1699" spans="1:13">
      <c r="A1699" s="124">
        <v>1628</v>
      </c>
      <c r="B1699" s="73"/>
      <c r="C1699" s="152"/>
      <c r="D1699" s="73"/>
      <c r="E1699" s="73"/>
      <c r="F1699" s="73"/>
      <c r="G1699" s="73"/>
      <c r="H1699" s="129"/>
      <c r="I1699" s="33"/>
      <c r="J1699" s="33"/>
      <c r="K1699" s="33"/>
      <c r="L1699" s="33"/>
      <c r="M1699" s="33"/>
    </row>
    <row r="1700" spans="1:13">
      <c r="A1700" s="124">
        <v>1629</v>
      </c>
      <c r="B1700" s="73"/>
      <c r="C1700" s="152">
        <v>359</v>
      </c>
      <c r="D1700" s="73" t="s">
        <v>673</v>
      </c>
      <c r="E1700" s="73"/>
      <c r="F1700" s="73"/>
      <c r="G1700" s="73"/>
      <c r="H1700" s="129"/>
      <c r="I1700" s="33"/>
      <c r="J1700" s="33"/>
      <c r="K1700" s="33"/>
      <c r="L1700" s="33"/>
      <c r="M1700" s="33"/>
    </row>
    <row r="1701" spans="1:13">
      <c r="A1701" s="124">
        <v>1630</v>
      </c>
      <c r="B1701" s="73"/>
      <c r="C1701" s="152"/>
      <c r="D1701" s="73"/>
      <c r="E1701" s="73"/>
      <c r="F1701" s="152" t="s">
        <v>2428</v>
      </c>
      <c r="G1701" s="73" t="s">
        <v>193</v>
      </c>
      <c r="H1701" s="129"/>
      <c r="I1701" s="33">
        <v>1863031.54</v>
      </c>
      <c r="J1701" s="33">
        <v>1576282.6384225315</v>
      </c>
      <c r="K1701" s="36">
        <v>286748.90157746838</v>
      </c>
      <c r="L1701" s="33">
        <v>0</v>
      </c>
      <c r="M1701" s="33">
        <v>286748.90157746838</v>
      </c>
    </row>
    <row r="1702" spans="1:13">
      <c r="A1702" s="124">
        <v>1631</v>
      </c>
      <c r="B1702" s="73"/>
      <c r="C1702" s="152"/>
      <c r="D1702" s="73"/>
      <c r="E1702" s="73"/>
      <c r="F1702" s="152" t="s">
        <v>2428</v>
      </c>
      <c r="G1702" s="73" t="s">
        <v>193</v>
      </c>
      <c r="H1702" s="129"/>
      <c r="I1702" s="33">
        <v>440513.21</v>
      </c>
      <c r="J1702" s="33">
        <v>372711.52420681983</v>
      </c>
      <c r="K1702" s="36">
        <v>67801.685793180208</v>
      </c>
      <c r="L1702" s="33">
        <v>0</v>
      </c>
      <c r="M1702" s="33">
        <v>67801.685793180208</v>
      </c>
    </row>
    <row r="1703" spans="1:13">
      <c r="A1703" s="124">
        <v>1632</v>
      </c>
      <c r="B1703" s="73"/>
      <c r="C1703" s="152"/>
      <c r="D1703" s="73"/>
      <c r="E1703" s="73"/>
      <c r="F1703" s="152" t="s">
        <v>2428</v>
      </c>
      <c r="G1703" s="73" t="s">
        <v>193</v>
      </c>
      <c r="H1703" s="129"/>
      <c r="I1703" s="33">
        <v>9633655.6099999994</v>
      </c>
      <c r="J1703" s="33">
        <v>8150889.4275535578</v>
      </c>
      <c r="K1703" s="36">
        <v>1482766.1824464418</v>
      </c>
      <c r="L1703" s="33">
        <v>0</v>
      </c>
      <c r="M1703" s="33">
        <v>1482766.1824464418</v>
      </c>
    </row>
    <row r="1704" spans="1:13">
      <c r="A1704" s="124">
        <v>1633</v>
      </c>
      <c r="B1704" s="73"/>
      <c r="C1704" s="152"/>
      <c r="D1704" s="73"/>
      <c r="E1704" s="73"/>
      <c r="F1704" s="73"/>
      <c r="G1704" s="73"/>
      <c r="H1704" s="129" t="s">
        <v>627</v>
      </c>
      <c r="I1704" s="37">
        <v>11937200.359999999</v>
      </c>
      <c r="J1704" s="37">
        <v>10099883.59018291</v>
      </c>
      <c r="K1704" s="37">
        <v>1837316.7698170904</v>
      </c>
      <c r="L1704" s="37">
        <v>0</v>
      </c>
      <c r="M1704" s="37">
        <v>1837316.7698170904</v>
      </c>
    </row>
    <row r="1705" spans="1:13">
      <c r="A1705" s="124">
        <v>1634</v>
      </c>
      <c r="B1705" s="73"/>
      <c r="C1705" s="152"/>
      <c r="D1705" s="73"/>
      <c r="E1705" s="73"/>
      <c r="F1705" s="73"/>
      <c r="G1705" s="73"/>
      <c r="H1705" s="129"/>
      <c r="I1705" s="33"/>
      <c r="J1705" s="33"/>
      <c r="K1705" s="33"/>
      <c r="L1705" s="33"/>
      <c r="M1705" s="33"/>
    </row>
    <row r="1706" spans="1:13">
      <c r="A1706" s="124">
        <v>1635</v>
      </c>
      <c r="B1706" s="73"/>
      <c r="C1706" s="152" t="s">
        <v>674</v>
      </c>
      <c r="D1706" s="73" t="s">
        <v>675</v>
      </c>
      <c r="E1706" s="73"/>
      <c r="F1706" s="73"/>
      <c r="G1706" s="73"/>
      <c r="H1706" s="129"/>
      <c r="I1706" s="33"/>
      <c r="J1706" s="33"/>
      <c r="K1706" s="33"/>
      <c r="L1706" s="33"/>
      <c r="M1706" s="33"/>
    </row>
    <row r="1707" spans="1:13">
      <c r="A1707" s="124">
        <v>1636</v>
      </c>
      <c r="B1707" s="73"/>
      <c r="C1707" s="152"/>
      <c r="D1707" s="73"/>
      <c r="E1707" s="73"/>
      <c r="F1707" s="152" t="s">
        <v>2428</v>
      </c>
      <c r="G1707" s="73" t="s">
        <v>193</v>
      </c>
      <c r="H1707" s="129"/>
      <c r="I1707" s="33">
        <v>45007438.450000003</v>
      </c>
      <c r="J1707" s="33">
        <v>38080108.847006261</v>
      </c>
      <c r="K1707" s="36">
        <v>6927329.6029937398</v>
      </c>
      <c r="L1707" s="33">
        <v>0</v>
      </c>
      <c r="M1707" s="33">
        <v>6927329.6029937398</v>
      </c>
    </row>
    <row r="1708" spans="1:13">
      <c r="A1708" s="124">
        <v>1637</v>
      </c>
      <c r="B1708" s="73"/>
      <c r="C1708" s="152"/>
      <c r="D1708" s="73"/>
      <c r="E1708" s="73"/>
      <c r="F1708" s="73"/>
      <c r="G1708" s="73"/>
      <c r="H1708" s="129" t="s">
        <v>627</v>
      </c>
      <c r="I1708" s="37">
        <v>45007438.450000003</v>
      </c>
      <c r="J1708" s="37">
        <v>38080108.847006261</v>
      </c>
      <c r="K1708" s="37">
        <v>6927329.6029937398</v>
      </c>
      <c r="L1708" s="37">
        <v>0</v>
      </c>
      <c r="M1708" s="37">
        <v>6927329.6029937398</v>
      </c>
    </row>
    <row r="1709" spans="1:13">
      <c r="A1709" s="124">
        <v>1638</v>
      </c>
      <c r="B1709" s="73"/>
      <c r="C1709" s="152"/>
      <c r="D1709" s="73"/>
      <c r="E1709" s="73"/>
      <c r="F1709" s="73"/>
      <c r="G1709" s="73"/>
      <c r="H1709" s="129"/>
      <c r="I1709" s="33"/>
      <c r="J1709" s="33"/>
      <c r="K1709" s="33"/>
      <c r="L1709" s="33"/>
      <c r="M1709" s="33"/>
    </row>
    <row r="1710" spans="1:13">
      <c r="A1710" s="124">
        <v>1639</v>
      </c>
      <c r="B1710" s="73"/>
      <c r="C1710" s="152" t="s">
        <v>676</v>
      </c>
      <c r="D1710" s="73" t="s">
        <v>677</v>
      </c>
      <c r="E1710" s="73"/>
      <c r="F1710" s="73"/>
      <c r="G1710" s="73"/>
      <c r="H1710" s="129"/>
      <c r="I1710" s="33"/>
      <c r="J1710" s="33"/>
      <c r="K1710" s="33"/>
      <c r="L1710" s="33"/>
      <c r="M1710" s="33"/>
    </row>
    <row r="1711" spans="1:13">
      <c r="A1711" s="124">
        <v>1640</v>
      </c>
      <c r="B1711" s="73"/>
      <c r="C1711" s="152"/>
      <c r="D1711" s="73"/>
      <c r="E1711" s="73"/>
      <c r="F1711" s="152" t="s">
        <v>2428</v>
      </c>
      <c r="G1711" s="73" t="s">
        <v>193</v>
      </c>
      <c r="H1711" s="129"/>
      <c r="I1711" s="33">
        <v>0</v>
      </c>
      <c r="J1711" s="33">
        <v>0</v>
      </c>
      <c r="K1711" s="36">
        <v>0</v>
      </c>
      <c r="L1711" s="33">
        <v>0</v>
      </c>
      <c r="M1711" s="33">
        <v>0</v>
      </c>
    </row>
    <row r="1712" spans="1:13">
      <c r="A1712" s="124">
        <v>1641</v>
      </c>
      <c r="B1712" s="73"/>
      <c r="C1712" s="152"/>
      <c r="D1712" s="73"/>
      <c r="E1712" s="73"/>
      <c r="F1712" s="73"/>
      <c r="G1712" s="73"/>
      <c r="H1712" s="129" t="s">
        <v>627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</row>
    <row r="1713" spans="1:13">
      <c r="A1713" s="124">
        <v>1642</v>
      </c>
      <c r="B1713" s="73"/>
      <c r="C1713" s="152"/>
      <c r="D1713" s="73"/>
      <c r="E1713" s="73"/>
      <c r="F1713" s="73"/>
      <c r="G1713" s="73"/>
      <c r="H1713" s="129"/>
      <c r="I1713" s="41"/>
      <c r="J1713" s="33"/>
      <c r="K1713" s="33"/>
      <c r="L1713" s="33"/>
      <c r="M1713" s="33"/>
    </row>
    <row r="1714" spans="1:13" ht="13.5" thickBot="1">
      <c r="A1714" s="124">
        <v>1643</v>
      </c>
      <c r="B1714" s="73"/>
      <c r="C1714" s="153" t="s">
        <v>678</v>
      </c>
      <c r="D1714" s="73"/>
      <c r="E1714" s="73"/>
      <c r="F1714" s="73"/>
      <c r="G1714" s="73"/>
      <c r="H1714" s="129" t="s">
        <v>627</v>
      </c>
      <c r="I1714" s="40">
        <v>5387870876.6499996</v>
      </c>
      <c r="J1714" s="40">
        <v>4558595567.80546</v>
      </c>
      <c r="K1714" s="40">
        <v>829275308.84453988</v>
      </c>
      <c r="L1714" s="40">
        <v>75357461.318546697</v>
      </c>
      <c r="M1714" s="40">
        <v>904632770.16308641</v>
      </c>
    </row>
    <row r="1715" spans="1:13" ht="13.5" thickTop="1">
      <c r="A1715" s="124">
        <v>1644</v>
      </c>
      <c r="B1715" s="73"/>
      <c r="C1715" s="152" t="s">
        <v>679</v>
      </c>
      <c r="D1715" s="73"/>
      <c r="E1715" s="73"/>
      <c r="F1715" s="73"/>
      <c r="G1715" s="73"/>
      <c r="H1715" s="129"/>
      <c r="I1715" s="33"/>
      <c r="J1715" s="33"/>
      <c r="K1715" s="33"/>
      <c r="L1715" s="33"/>
      <c r="M1715" s="33"/>
    </row>
    <row r="1716" spans="1:13">
      <c r="A1716" s="124">
        <v>1645</v>
      </c>
      <c r="B1716" s="73"/>
      <c r="C1716" s="152"/>
      <c r="D1716" s="73"/>
      <c r="E1716" s="73" t="s">
        <v>252</v>
      </c>
      <c r="F1716" s="73"/>
      <c r="G1716" s="73"/>
      <c r="H1716" s="129"/>
      <c r="I1716" s="33">
        <v>0</v>
      </c>
      <c r="J1716" s="33">
        <v>0</v>
      </c>
      <c r="K1716" s="36">
        <v>0</v>
      </c>
      <c r="L1716" s="33">
        <v>0</v>
      </c>
      <c r="M1716" s="33">
        <v>0</v>
      </c>
    </row>
    <row r="1717" spans="1:13">
      <c r="A1717" s="124">
        <v>1646</v>
      </c>
      <c r="B1717" s="73"/>
      <c r="C1717" s="152"/>
      <c r="D1717" s="73"/>
      <c r="E1717" s="73" t="s">
        <v>434</v>
      </c>
      <c r="F1717" s="73"/>
      <c r="G1717" s="73"/>
      <c r="H1717" s="129"/>
      <c r="I1717" s="33">
        <v>0</v>
      </c>
      <c r="J1717" s="33">
        <v>0</v>
      </c>
      <c r="K1717" s="36">
        <v>0</v>
      </c>
      <c r="L1717" s="33">
        <v>0</v>
      </c>
      <c r="M1717" s="33">
        <v>0</v>
      </c>
    </row>
    <row r="1718" spans="1:13">
      <c r="A1718" s="124">
        <v>1647</v>
      </c>
      <c r="B1718" s="73"/>
      <c r="C1718" s="152"/>
      <c r="D1718" s="73"/>
      <c r="E1718" s="126" t="s">
        <v>193</v>
      </c>
      <c r="F1718" s="73"/>
      <c r="G1718" s="73"/>
      <c r="H1718" s="129"/>
      <c r="I1718" s="33">
        <v>5387870876.6499996</v>
      </c>
      <c r="J1718" s="33">
        <v>4558595567.80546</v>
      </c>
      <c r="K1718" s="36">
        <v>829275308.84453988</v>
      </c>
      <c r="L1718" s="33">
        <v>75357461.318546891</v>
      </c>
      <c r="M1718" s="33">
        <v>904632770.16308677</v>
      </c>
    </row>
    <row r="1719" spans="1:13" ht="13.5" thickBot="1">
      <c r="A1719" s="124">
        <v>1648</v>
      </c>
      <c r="B1719" s="73"/>
      <c r="C1719" s="152" t="s">
        <v>680</v>
      </c>
      <c r="D1719" s="73"/>
      <c r="E1719" s="73"/>
      <c r="F1719" s="73"/>
      <c r="G1719" s="73"/>
      <c r="H1719" s="129" t="s">
        <v>223</v>
      </c>
      <c r="I1719" s="45">
        <v>5387870876.6499996</v>
      </c>
      <c r="J1719" s="45">
        <v>4558595567.80546</v>
      </c>
      <c r="K1719" s="45">
        <v>829275308.84453988</v>
      </c>
      <c r="L1719" s="45">
        <v>75357461.318546891</v>
      </c>
      <c r="M1719" s="45">
        <v>904632770.16308677</v>
      </c>
    </row>
    <row r="1720" spans="1:13" ht="13.5" thickTop="1">
      <c r="A1720" s="124">
        <v>1649</v>
      </c>
      <c r="B1720" s="73"/>
      <c r="C1720" s="152">
        <v>360</v>
      </c>
      <c r="D1720" s="73" t="s">
        <v>626</v>
      </c>
      <c r="E1720" s="73"/>
      <c r="F1720" s="73"/>
      <c r="G1720" s="73"/>
      <c r="H1720" s="129"/>
      <c r="I1720" s="33"/>
      <c r="J1720" s="33"/>
      <c r="K1720" s="33"/>
      <c r="L1720" s="33"/>
      <c r="M1720" s="33"/>
    </row>
    <row r="1721" spans="1:13">
      <c r="A1721" s="124">
        <v>1650</v>
      </c>
      <c r="B1721" s="73"/>
      <c r="C1721" s="152"/>
      <c r="D1721" s="73"/>
      <c r="E1721" s="73"/>
      <c r="F1721" s="152" t="s">
        <v>2425</v>
      </c>
      <c r="G1721" s="73" t="s">
        <v>359</v>
      </c>
      <c r="H1721" s="129"/>
      <c r="I1721" s="33">
        <v>63039574.510000005</v>
      </c>
      <c r="J1721" s="33">
        <v>57109811.730000004</v>
      </c>
      <c r="K1721" s="36">
        <v>5929762.7799999993</v>
      </c>
      <c r="L1721" s="33">
        <v>0</v>
      </c>
      <c r="M1721" s="33">
        <v>5929762.7799999993</v>
      </c>
    </row>
    <row r="1722" spans="1:13">
      <c r="A1722" s="124">
        <v>1651</v>
      </c>
      <c r="B1722" s="73"/>
      <c r="C1722" s="152"/>
      <c r="D1722" s="73"/>
      <c r="E1722" s="73"/>
      <c r="F1722" s="73"/>
      <c r="G1722" s="73"/>
      <c r="H1722" s="129" t="s">
        <v>627</v>
      </c>
      <c r="I1722" s="37">
        <v>63039574.510000005</v>
      </c>
      <c r="J1722" s="37">
        <v>57109811.730000004</v>
      </c>
      <c r="K1722" s="37">
        <v>5929762.7799999993</v>
      </c>
      <c r="L1722" s="37">
        <v>0</v>
      </c>
      <c r="M1722" s="37">
        <v>5929762.7799999993</v>
      </c>
    </row>
    <row r="1723" spans="1:13">
      <c r="A1723" s="124">
        <v>1652</v>
      </c>
      <c r="B1723" s="73"/>
      <c r="C1723" s="152"/>
      <c r="D1723" s="73"/>
      <c r="E1723" s="73"/>
      <c r="F1723" s="73"/>
      <c r="G1723" s="73"/>
      <c r="H1723" s="129"/>
      <c r="I1723" s="33"/>
      <c r="J1723" s="33"/>
      <c r="K1723" s="33"/>
      <c r="L1723" s="33"/>
      <c r="M1723" s="33"/>
    </row>
    <row r="1724" spans="1:13">
      <c r="A1724" s="124">
        <v>1653</v>
      </c>
      <c r="B1724" s="73"/>
      <c r="C1724" s="152">
        <v>361</v>
      </c>
      <c r="D1724" s="73" t="s">
        <v>628</v>
      </c>
      <c r="E1724" s="73"/>
      <c r="F1724" s="73"/>
      <c r="G1724" s="73"/>
      <c r="H1724" s="129"/>
      <c r="I1724" s="33"/>
      <c r="J1724" s="33"/>
      <c r="K1724" s="33"/>
      <c r="L1724" s="33"/>
      <c r="M1724" s="33"/>
    </row>
    <row r="1725" spans="1:13">
      <c r="A1725" s="124">
        <v>1654</v>
      </c>
      <c r="B1725" s="73"/>
      <c r="C1725" s="152"/>
      <c r="D1725" s="73"/>
      <c r="E1725" s="73"/>
      <c r="F1725" s="152" t="s">
        <v>2425</v>
      </c>
      <c r="G1725" s="73" t="s">
        <v>359</v>
      </c>
      <c r="H1725" s="129"/>
      <c r="I1725" s="33">
        <v>104226563.54000001</v>
      </c>
      <c r="J1725" s="33">
        <v>89277598.870000005</v>
      </c>
      <c r="K1725" s="36">
        <v>14948964.67</v>
      </c>
      <c r="L1725" s="33">
        <v>0</v>
      </c>
      <c r="M1725" s="33">
        <v>14948964.67</v>
      </c>
    </row>
    <row r="1726" spans="1:13">
      <c r="A1726" s="124">
        <v>1655</v>
      </c>
      <c r="B1726" s="73"/>
      <c r="C1726" s="152"/>
      <c r="D1726" s="73"/>
      <c r="E1726" s="73"/>
      <c r="F1726" s="73"/>
      <c r="G1726" s="73"/>
      <c r="H1726" s="129" t="s">
        <v>627</v>
      </c>
      <c r="I1726" s="37">
        <v>104226563.54000001</v>
      </c>
      <c r="J1726" s="37">
        <v>89277598.870000005</v>
      </c>
      <c r="K1726" s="37">
        <v>14948964.67</v>
      </c>
      <c r="L1726" s="37">
        <v>0</v>
      </c>
      <c r="M1726" s="37">
        <v>14948964.67</v>
      </c>
    </row>
    <row r="1727" spans="1:13">
      <c r="A1727" s="124">
        <v>1656</v>
      </c>
      <c r="B1727" s="73"/>
      <c r="C1727" s="152"/>
      <c r="D1727" s="73"/>
      <c r="E1727" s="73"/>
      <c r="F1727" s="73"/>
      <c r="G1727" s="73"/>
      <c r="H1727" s="129"/>
      <c r="I1727" s="33"/>
      <c r="J1727" s="33"/>
      <c r="K1727" s="33"/>
      <c r="L1727" s="33"/>
      <c r="M1727" s="33"/>
    </row>
    <row r="1728" spans="1:13">
      <c r="A1728" s="124">
        <v>1657</v>
      </c>
      <c r="B1728" s="73"/>
      <c r="C1728" s="152">
        <v>362</v>
      </c>
      <c r="D1728" s="73" t="s">
        <v>523</v>
      </c>
      <c r="E1728" s="73"/>
      <c r="F1728" s="73"/>
      <c r="G1728" s="73"/>
      <c r="H1728" s="129"/>
      <c r="I1728" s="33"/>
      <c r="J1728" s="33"/>
      <c r="K1728" s="33"/>
      <c r="L1728" s="33"/>
      <c r="M1728" s="33"/>
    </row>
    <row r="1729" spans="1:13">
      <c r="A1729" s="124">
        <v>1658</v>
      </c>
      <c r="B1729" s="73"/>
      <c r="C1729" s="152"/>
      <c r="D1729" s="73"/>
      <c r="E1729" s="73"/>
      <c r="F1729" s="152" t="s">
        <v>2425</v>
      </c>
      <c r="G1729" s="73" t="s">
        <v>359</v>
      </c>
      <c r="H1729" s="129"/>
      <c r="I1729" s="33">
        <v>919906171.90999997</v>
      </c>
      <c r="J1729" s="33">
        <v>793541102.21000004</v>
      </c>
      <c r="K1729" s="36">
        <v>126365069.69999999</v>
      </c>
      <c r="L1729" s="33">
        <v>0</v>
      </c>
      <c r="M1729" s="33">
        <v>126365069.69999999</v>
      </c>
    </row>
    <row r="1730" spans="1:13">
      <c r="A1730" s="124">
        <v>1659</v>
      </c>
      <c r="B1730" s="73"/>
      <c r="C1730" s="152"/>
      <c r="D1730" s="73"/>
      <c r="E1730" s="73"/>
      <c r="F1730" s="73"/>
      <c r="G1730" s="73"/>
      <c r="H1730" s="129" t="s">
        <v>627</v>
      </c>
      <c r="I1730" s="37">
        <v>919906171.90999997</v>
      </c>
      <c r="J1730" s="37">
        <v>793541102.21000004</v>
      </c>
      <c r="K1730" s="37">
        <v>126365069.69999999</v>
      </c>
      <c r="L1730" s="37">
        <v>0</v>
      </c>
      <c r="M1730" s="37">
        <v>126365069.69999999</v>
      </c>
    </row>
    <row r="1731" spans="1:13">
      <c r="A1731" s="124">
        <v>1660</v>
      </c>
      <c r="B1731" s="73"/>
      <c r="C1731" s="152"/>
      <c r="D1731" s="73"/>
      <c r="E1731" s="73"/>
      <c r="F1731" s="73"/>
      <c r="G1731" s="73"/>
      <c r="H1731" s="129"/>
      <c r="I1731" s="33"/>
      <c r="J1731" s="33"/>
      <c r="K1731" s="33"/>
      <c r="L1731" s="33"/>
      <c r="M1731" s="33"/>
    </row>
    <row r="1732" spans="1:13">
      <c r="A1732" s="124">
        <v>1661</v>
      </c>
      <c r="B1732" s="73"/>
      <c r="C1732" s="152">
        <v>363</v>
      </c>
      <c r="D1732" s="73" t="s">
        <v>524</v>
      </c>
      <c r="E1732" s="73"/>
      <c r="F1732" s="73"/>
      <c r="G1732" s="73"/>
      <c r="H1732" s="129"/>
      <c r="I1732" s="33"/>
      <c r="J1732" s="33"/>
      <c r="K1732" s="33"/>
      <c r="L1732" s="33"/>
      <c r="M1732" s="33"/>
    </row>
    <row r="1733" spans="1:13">
      <c r="A1733" s="124">
        <v>1662</v>
      </c>
      <c r="B1733" s="73"/>
      <c r="C1733" s="152"/>
      <c r="D1733" s="73"/>
      <c r="E1733" s="73"/>
      <c r="F1733" s="152" t="s">
        <v>2425</v>
      </c>
      <c r="G1733" s="73" t="s">
        <v>359</v>
      </c>
      <c r="H1733" s="129"/>
      <c r="I1733" s="33">
        <v>0</v>
      </c>
      <c r="J1733" s="33">
        <v>0</v>
      </c>
      <c r="K1733" s="36">
        <v>0</v>
      </c>
      <c r="L1733" s="33">
        <v>0</v>
      </c>
      <c r="M1733" s="33">
        <v>0</v>
      </c>
    </row>
    <row r="1734" spans="1:13">
      <c r="A1734" s="124">
        <v>1663</v>
      </c>
      <c r="B1734" s="73"/>
      <c r="C1734" s="152"/>
      <c r="D1734" s="73"/>
      <c r="E1734" s="73"/>
      <c r="F1734" s="73"/>
      <c r="G1734" s="73"/>
      <c r="H1734" s="129" t="s">
        <v>627</v>
      </c>
      <c r="I1734" s="37">
        <v>0</v>
      </c>
      <c r="J1734" s="37">
        <v>0</v>
      </c>
      <c r="K1734" s="37">
        <v>0</v>
      </c>
      <c r="L1734" s="37">
        <v>0</v>
      </c>
      <c r="M1734" s="37">
        <v>0</v>
      </c>
    </row>
    <row r="1735" spans="1:13">
      <c r="A1735" s="124">
        <v>1664</v>
      </c>
      <c r="B1735" s="73"/>
      <c r="C1735" s="152"/>
      <c r="D1735" s="73"/>
      <c r="E1735" s="73"/>
      <c r="F1735" s="73"/>
      <c r="G1735" s="73"/>
      <c r="H1735" s="129"/>
      <c r="I1735" s="33"/>
      <c r="J1735" s="33"/>
      <c r="K1735" s="33"/>
      <c r="L1735" s="33"/>
      <c r="M1735" s="33"/>
    </row>
    <row r="1736" spans="1:13">
      <c r="A1736" s="124">
        <v>1665</v>
      </c>
      <c r="B1736" s="73"/>
      <c r="C1736" s="152">
        <v>364</v>
      </c>
      <c r="D1736" s="73" t="s">
        <v>681</v>
      </c>
      <c r="E1736" s="73"/>
      <c r="F1736" s="73"/>
      <c r="G1736" s="73"/>
      <c r="H1736" s="129"/>
      <c r="I1736" s="33"/>
      <c r="J1736" s="33"/>
      <c r="K1736" s="33"/>
      <c r="L1736" s="33"/>
      <c r="M1736" s="33"/>
    </row>
    <row r="1737" spans="1:13">
      <c r="A1737" s="124">
        <v>1666</v>
      </c>
      <c r="B1737" s="73"/>
      <c r="C1737" s="152"/>
      <c r="D1737" s="73"/>
      <c r="E1737" s="73"/>
      <c r="F1737" s="152" t="s">
        <v>2425</v>
      </c>
      <c r="G1737" s="73" t="s">
        <v>359</v>
      </c>
      <c r="H1737" s="129"/>
      <c r="I1737" s="33">
        <v>1078725212.5599999</v>
      </c>
      <c r="J1737" s="33">
        <v>938155357.28999996</v>
      </c>
      <c r="K1737" s="36">
        <v>140569855.26999998</v>
      </c>
      <c r="L1737" s="33">
        <v>6275925</v>
      </c>
      <c r="M1737" s="33">
        <v>146845780.26999998</v>
      </c>
    </row>
    <row r="1738" spans="1:13">
      <c r="A1738" s="124">
        <v>1667</v>
      </c>
      <c r="B1738" s="73"/>
      <c r="C1738" s="152"/>
      <c r="D1738" s="73"/>
      <c r="E1738" s="73"/>
      <c r="F1738" s="73"/>
      <c r="G1738" s="73"/>
      <c r="H1738" s="129" t="s">
        <v>627</v>
      </c>
      <c r="I1738" s="37">
        <v>1078725212.5599999</v>
      </c>
      <c r="J1738" s="37">
        <v>938155357.28999996</v>
      </c>
      <c r="K1738" s="37">
        <v>140569855.26999998</v>
      </c>
      <c r="L1738" s="37">
        <v>6275925</v>
      </c>
      <c r="M1738" s="37">
        <v>146845780.26999998</v>
      </c>
    </row>
    <row r="1739" spans="1:13">
      <c r="A1739" s="124">
        <v>1668</v>
      </c>
      <c r="B1739" s="73"/>
      <c r="C1739" s="152"/>
      <c r="D1739" s="73"/>
      <c r="E1739" s="73"/>
      <c r="F1739" s="73"/>
      <c r="G1739" s="73"/>
      <c r="H1739" s="129"/>
      <c r="I1739" s="41"/>
      <c r="J1739" s="33"/>
      <c r="K1739" s="33"/>
      <c r="L1739" s="33"/>
      <c r="M1739" s="33"/>
    </row>
    <row r="1740" spans="1:13">
      <c r="A1740" s="124">
        <v>1669</v>
      </c>
      <c r="B1740" s="73"/>
      <c r="C1740" s="152">
        <v>365</v>
      </c>
      <c r="D1740" s="73" t="s">
        <v>682</v>
      </c>
      <c r="E1740" s="73"/>
      <c r="F1740" s="73"/>
      <c r="G1740" s="73"/>
      <c r="H1740" s="129"/>
      <c r="I1740" s="33"/>
      <c r="J1740" s="33"/>
      <c r="K1740" s="33"/>
      <c r="L1740" s="33"/>
      <c r="M1740" s="33"/>
    </row>
    <row r="1741" spans="1:13">
      <c r="A1741" s="124">
        <v>1670</v>
      </c>
      <c r="B1741" s="73"/>
      <c r="C1741" s="152"/>
      <c r="D1741" s="73"/>
      <c r="E1741" s="73"/>
      <c r="F1741" s="152" t="s">
        <v>2425</v>
      </c>
      <c r="G1741" s="73" t="s">
        <v>359</v>
      </c>
      <c r="H1741" s="129"/>
      <c r="I1741" s="33">
        <v>705255245.60000002</v>
      </c>
      <c r="J1741" s="33">
        <v>600964691.44000006</v>
      </c>
      <c r="K1741" s="36">
        <v>104290554.16</v>
      </c>
      <c r="L1741" s="33">
        <v>0</v>
      </c>
      <c r="M1741" s="33">
        <v>104290554.16</v>
      </c>
    </row>
    <row r="1742" spans="1:13">
      <c r="A1742" s="124">
        <v>1671</v>
      </c>
      <c r="B1742" s="73"/>
      <c r="C1742" s="152"/>
      <c r="D1742" s="73"/>
      <c r="E1742" s="73"/>
      <c r="F1742" s="73"/>
      <c r="G1742" s="73"/>
      <c r="H1742" s="129" t="s">
        <v>627</v>
      </c>
      <c r="I1742" s="37">
        <v>705255245.60000002</v>
      </c>
      <c r="J1742" s="37">
        <v>600964691.44000006</v>
      </c>
      <c r="K1742" s="37">
        <v>104290554.16</v>
      </c>
      <c r="L1742" s="37">
        <v>0</v>
      </c>
      <c r="M1742" s="37">
        <v>104290554.16</v>
      </c>
    </row>
    <row r="1743" spans="1:13">
      <c r="A1743" s="124">
        <v>1672</v>
      </c>
      <c r="B1743" s="73"/>
      <c r="C1743" s="152"/>
      <c r="D1743" s="73"/>
      <c r="E1743" s="73"/>
      <c r="F1743" s="73"/>
      <c r="G1743" s="73"/>
      <c r="H1743" s="129"/>
      <c r="I1743" s="33"/>
      <c r="J1743" s="33"/>
      <c r="K1743" s="33"/>
      <c r="L1743" s="33"/>
      <c r="M1743" s="33"/>
    </row>
    <row r="1744" spans="1:13">
      <c r="A1744" s="124">
        <v>1673</v>
      </c>
      <c r="B1744" s="73"/>
      <c r="C1744" s="152">
        <v>366</v>
      </c>
      <c r="D1744" s="73" t="s">
        <v>671</v>
      </c>
      <c r="E1744" s="73"/>
      <c r="F1744" s="73"/>
      <c r="G1744" s="73"/>
      <c r="H1744" s="129"/>
      <c r="I1744" s="33"/>
      <c r="J1744" s="33"/>
      <c r="K1744" s="33"/>
      <c r="L1744" s="33"/>
      <c r="M1744" s="33"/>
    </row>
    <row r="1745" spans="1:13">
      <c r="A1745" s="124">
        <v>1674</v>
      </c>
      <c r="B1745" s="73"/>
      <c r="C1745" s="152"/>
      <c r="D1745" s="73"/>
      <c r="E1745" s="73"/>
      <c r="F1745" s="152" t="s">
        <v>2425</v>
      </c>
      <c r="G1745" s="73" t="s">
        <v>359</v>
      </c>
      <c r="H1745" s="129"/>
      <c r="I1745" s="33">
        <v>339435695.15000004</v>
      </c>
      <c r="J1745" s="33">
        <v>315554644.06000006</v>
      </c>
      <c r="K1745" s="36">
        <v>23881051.09</v>
      </c>
      <c r="L1745" s="33">
        <v>0</v>
      </c>
      <c r="M1745" s="33">
        <v>23881051.09</v>
      </c>
    </row>
    <row r="1746" spans="1:13">
      <c r="A1746" s="124">
        <v>1675</v>
      </c>
      <c r="B1746" s="73"/>
      <c r="C1746" s="152"/>
      <c r="D1746" s="73"/>
      <c r="E1746" s="73"/>
      <c r="F1746" s="73"/>
      <c r="G1746" s="73"/>
      <c r="H1746" s="129" t="s">
        <v>627</v>
      </c>
      <c r="I1746" s="37">
        <v>339435695.15000004</v>
      </c>
      <c r="J1746" s="37">
        <v>315554644.06000006</v>
      </c>
      <c r="K1746" s="37">
        <v>23881051.09</v>
      </c>
      <c r="L1746" s="37">
        <v>0</v>
      </c>
      <c r="M1746" s="37">
        <v>23881051.09</v>
      </c>
    </row>
    <row r="1747" spans="1:13">
      <c r="A1747" s="124">
        <v>1676</v>
      </c>
      <c r="B1747" s="73"/>
      <c r="C1747" s="152"/>
      <c r="D1747" s="73"/>
      <c r="E1747" s="73"/>
      <c r="F1747" s="73"/>
      <c r="G1747" s="73"/>
      <c r="H1747" s="129"/>
      <c r="I1747" s="33"/>
      <c r="J1747" s="33"/>
      <c r="K1747" s="33"/>
      <c r="L1747" s="33"/>
      <c r="M1747" s="33"/>
    </row>
    <row r="1748" spans="1:13">
      <c r="A1748" s="124">
        <v>1677</v>
      </c>
      <c r="B1748" s="73"/>
      <c r="C1748" s="152"/>
      <c r="D1748" s="73"/>
      <c r="E1748" s="73"/>
      <c r="F1748" s="73"/>
      <c r="G1748" s="73"/>
      <c r="H1748" s="129"/>
      <c r="I1748" s="41"/>
      <c r="J1748" s="33"/>
      <c r="K1748" s="33"/>
      <c r="L1748" s="33"/>
      <c r="M1748" s="33"/>
    </row>
    <row r="1749" spans="1:13">
      <c r="A1749" s="124">
        <v>1678</v>
      </c>
      <c r="B1749" s="73"/>
      <c r="C1749" s="152"/>
      <c r="D1749" s="73"/>
      <c r="E1749" s="126"/>
      <c r="F1749" s="73"/>
      <c r="G1749" s="73"/>
      <c r="H1749" s="129"/>
      <c r="I1749" s="41"/>
      <c r="J1749" s="41"/>
      <c r="K1749" s="41"/>
      <c r="L1749" s="41"/>
      <c r="M1749" s="41"/>
    </row>
    <row r="1750" spans="1:13">
      <c r="A1750" s="124">
        <v>1679</v>
      </c>
      <c r="B1750" s="73"/>
      <c r="C1750" s="155"/>
      <c r="D1750" s="156"/>
      <c r="E1750" s="157"/>
      <c r="F1750" s="73"/>
      <c r="G1750" s="156"/>
      <c r="H1750" s="158"/>
      <c r="I1750" s="42"/>
      <c r="J1750" s="42"/>
      <c r="K1750" s="42"/>
      <c r="L1750" s="42"/>
      <c r="M1750" s="42"/>
    </row>
    <row r="1751" spans="1:13">
      <c r="A1751" s="124">
        <v>1680</v>
      </c>
      <c r="B1751" s="73"/>
      <c r="C1751" s="152">
        <v>367</v>
      </c>
      <c r="D1751" s="73" t="s">
        <v>672</v>
      </c>
      <c r="E1751" s="73"/>
      <c r="F1751" s="73"/>
      <c r="G1751" s="73"/>
      <c r="H1751" s="129"/>
      <c r="I1751" s="33"/>
      <c r="J1751" s="33"/>
      <c r="K1751" s="33"/>
      <c r="L1751" s="33"/>
      <c r="M1751" s="33"/>
    </row>
    <row r="1752" spans="1:13">
      <c r="A1752" s="124">
        <v>1681</v>
      </c>
      <c r="B1752" s="73"/>
      <c r="C1752" s="152"/>
      <c r="D1752" s="73"/>
      <c r="E1752" s="73"/>
      <c r="F1752" s="152" t="s">
        <v>2425</v>
      </c>
      <c r="G1752" s="73" t="s">
        <v>359</v>
      </c>
      <c r="H1752" s="129"/>
      <c r="I1752" s="33">
        <v>792502603.56999993</v>
      </c>
      <c r="J1752" s="33">
        <v>735694237.04999995</v>
      </c>
      <c r="K1752" s="36">
        <v>56808366.520000003</v>
      </c>
      <c r="L1752" s="33">
        <v>0</v>
      </c>
      <c r="M1752" s="33">
        <v>56808366.520000003</v>
      </c>
    </row>
    <row r="1753" spans="1:13">
      <c r="A1753" s="124">
        <v>1682</v>
      </c>
      <c r="B1753" s="73"/>
      <c r="C1753" s="152"/>
      <c r="D1753" s="73"/>
      <c r="E1753" s="73"/>
      <c r="F1753" s="73"/>
      <c r="G1753" s="73"/>
      <c r="H1753" s="129" t="s">
        <v>627</v>
      </c>
      <c r="I1753" s="37">
        <v>792502603.56999993</v>
      </c>
      <c r="J1753" s="37">
        <v>735694237.04999995</v>
      </c>
      <c r="K1753" s="37">
        <v>56808366.520000003</v>
      </c>
      <c r="L1753" s="37">
        <v>0</v>
      </c>
      <c r="M1753" s="37">
        <v>56808366.520000003</v>
      </c>
    </row>
    <row r="1754" spans="1:13">
      <c r="A1754" s="124">
        <v>1683</v>
      </c>
      <c r="B1754" s="73"/>
      <c r="C1754" s="152"/>
      <c r="D1754" s="73"/>
      <c r="E1754" s="73"/>
      <c r="F1754" s="73"/>
      <c r="G1754" s="73"/>
      <c r="H1754" s="129"/>
      <c r="I1754" s="33"/>
      <c r="J1754" s="33"/>
      <c r="K1754" s="33"/>
      <c r="L1754" s="33"/>
      <c r="M1754" s="33"/>
    </row>
    <row r="1755" spans="1:13">
      <c r="A1755" s="124">
        <v>1684</v>
      </c>
      <c r="B1755" s="73"/>
      <c r="C1755" s="152">
        <v>368</v>
      </c>
      <c r="D1755" s="73" t="s">
        <v>683</v>
      </c>
      <c r="E1755" s="73"/>
      <c r="F1755" s="73"/>
      <c r="G1755" s="73"/>
      <c r="H1755" s="129"/>
      <c r="I1755" s="33"/>
      <c r="J1755" s="33"/>
      <c r="K1755" s="33"/>
      <c r="L1755" s="33"/>
      <c r="M1755" s="33"/>
    </row>
    <row r="1756" spans="1:13">
      <c r="A1756" s="124">
        <v>1685</v>
      </c>
      <c r="B1756" s="73"/>
      <c r="C1756" s="152"/>
      <c r="D1756" s="73"/>
      <c r="E1756" s="73"/>
      <c r="F1756" s="152" t="s">
        <v>2425</v>
      </c>
      <c r="G1756" s="73" t="s">
        <v>359</v>
      </c>
      <c r="H1756" s="129"/>
      <c r="I1756" s="33">
        <v>1228138052.9100001</v>
      </c>
      <c r="J1756" s="33">
        <v>1118013500.98</v>
      </c>
      <c r="K1756" s="36">
        <v>110124551.92999999</v>
      </c>
      <c r="L1756" s="33">
        <v>0</v>
      </c>
      <c r="M1756" s="33">
        <v>110124551.92999999</v>
      </c>
    </row>
    <row r="1757" spans="1:13">
      <c r="A1757" s="124">
        <v>1686</v>
      </c>
      <c r="B1757" s="73"/>
      <c r="C1757" s="152"/>
      <c r="D1757" s="73"/>
      <c r="E1757" s="73"/>
      <c r="F1757" s="73"/>
      <c r="G1757" s="73"/>
      <c r="H1757" s="129" t="s">
        <v>627</v>
      </c>
      <c r="I1757" s="37">
        <v>1228138052.9100001</v>
      </c>
      <c r="J1757" s="37">
        <v>1118013500.98</v>
      </c>
      <c r="K1757" s="37">
        <v>110124551.92999999</v>
      </c>
      <c r="L1757" s="37">
        <v>0</v>
      </c>
      <c r="M1757" s="37">
        <v>110124551.92999999</v>
      </c>
    </row>
    <row r="1758" spans="1:13">
      <c r="A1758" s="124">
        <v>1687</v>
      </c>
      <c r="B1758" s="73"/>
      <c r="C1758" s="152"/>
      <c r="D1758" s="73"/>
      <c r="E1758" s="73"/>
      <c r="F1758" s="73"/>
      <c r="G1758" s="73"/>
      <c r="H1758" s="129"/>
      <c r="I1758" s="33"/>
      <c r="J1758" s="33"/>
      <c r="K1758" s="33"/>
      <c r="L1758" s="33"/>
      <c r="M1758" s="33"/>
    </row>
    <row r="1759" spans="1:13">
      <c r="A1759" s="124">
        <v>1688</v>
      </c>
      <c r="B1759" s="73"/>
      <c r="C1759" s="152">
        <v>369</v>
      </c>
      <c r="D1759" s="73" t="s">
        <v>530</v>
      </c>
      <c r="E1759" s="73"/>
      <c r="F1759" s="73"/>
      <c r="G1759" s="73"/>
      <c r="H1759" s="129"/>
      <c r="I1759" s="33"/>
      <c r="J1759" s="33"/>
      <c r="K1759" s="33"/>
      <c r="L1759" s="33"/>
      <c r="M1759" s="33"/>
    </row>
    <row r="1760" spans="1:13">
      <c r="A1760" s="124">
        <v>1689</v>
      </c>
      <c r="B1760" s="73"/>
      <c r="C1760" s="152"/>
      <c r="D1760" s="73"/>
      <c r="E1760" s="73"/>
      <c r="F1760" s="152" t="s">
        <v>2425</v>
      </c>
      <c r="G1760" s="73" t="s">
        <v>359</v>
      </c>
      <c r="H1760" s="129"/>
      <c r="I1760" s="33">
        <v>679839674.90999997</v>
      </c>
      <c r="J1760" s="33">
        <v>622505850.70999992</v>
      </c>
      <c r="K1760" s="36">
        <v>57333824.200000003</v>
      </c>
      <c r="L1760" s="33">
        <v>0</v>
      </c>
      <c r="M1760" s="33">
        <v>57333824.200000003</v>
      </c>
    </row>
    <row r="1761" spans="1:13">
      <c r="A1761" s="124">
        <v>1690</v>
      </c>
      <c r="B1761" s="73"/>
      <c r="C1761" s="152"/>
      <c r="D1761" s="73"/>
      <c r="E1761" s="73"/>
      <c r="F1761" s="73"/>
      <c r="G1761" s="73"/>
      <c r="H1761" s="129" t="s">
        <v>627</v>
      </c>
      <c r="I1761" s="37">
        <v>679839674.90999997</v>
      </c>
      <c r="J1761" s="37">
        <v>622505850.70999992</v>
      </c>
      <c r="K1761" s="37">
        <v>57333824.200000003</v>
      </c>
      <c r="L1761" s="37">
        <v>0</v>
      </c>
      <c r="M1761" s="37">
        <v>57333824.200000003</v>
      </c>
    </row>
    <row r="1762" spans="1:13">
      <c r="A1762" s="124">
        <v>1691</v>
      </c>
      <c r="B1762" s="73"/>
      <c r="C1762" s="152"/>
      <c r="D1762" s="73"/>
      <c r="E1762" s="73"/>
      <c r="F1762" s="73"/>
      <c r="G1762" s="73"/>
      <c r="H1762" s="129"/>
      <c r="I1762" s="33"/>
      <c r="J1762" s="33"/>
      <c r="K1762" s="33"/>
      <c r="L1762" s="33"/>
      <c r="M1762" s="33"/>
    </row>
    <row r="1763" spans="1:13">
      <c r="A1763" s="124">
        <v>1692</v>
      </c>
      <c r="B1763" s="73"/>
      <c r="C1763" s="152">
        <v>370</v>
      </c>
      <c r="D1763" s="73" t="s">
        <v>531</v>
      </c>
      <c r="E1763" s="73"/>
      <c r="F1763" s="73"/>
      <c r="G1763" s="73"/>
      <c r="H1763" s="129"/>
      <c r="I1763" s="33"/>
      <c r="J1763" s="33"/>
      <c r="K1763" s="33"/>
      <c r="L1763" s="33"/>
      <c r="M1763" s="33"/>
    </row>
    <row r="1764" spans="1:13">
      <c r="A1764" s="124">
        <v>1693</v>
      </c>
      <c r="B1764" s="73"/>
      <c r="C1764" s="152"/>
      <c r="D1764" s="73"/>
      <c r="E1764" s="73"/>
      <c r="F1764" s="152" t="s">
        <v>2425</v>
      </c>
      <c r="G1764" s="73" t="s">
        <v>359</v>
      </c>
      <c r="H1764" s="129"/>
      <c r="I1764" s="33">
        <v>180902128.50999999</v>
      </c>
      <c r="J1764" s="33">
        <v>166375741.22</v>
      </c>
      <c r="K1764" s="36">
        <v>14526387.289999999</v>
      </c>
      <c r="L1764" s="33">
        <v>0</v>
      </c>
      <c r="M1764" s="33">
        <v>14526387.289999999</v>
      </c>
    </row>
    <row r="1765" spans="1:13">
      <c r="A1765" s="124">
        <v>1694</v>
      </c>
      <c r="B1765" s="73"/>
      <c r="C1765" s="152"/>
      <c r="D1765" s="73"/>
      <c r="E1765" s="73"/>
      <c r="F1765" s="73"/>
      <c r="G1765" s="73"/>
      <c r="H1765" s="129" t="s">
        <v>627</v>
      </c>
      <c r="I1765" s="37">
        <v>180902128.50999999</v>
      </c>
      <c r="J1765" s="37">
        <v>166375741.22</v>
      </c>
      <c r="K1765" s="37">
        <v>14526387.289999999</v>
      </c>
      <c r="L1765" s="37">
        <v>0</v>
      </c>
      <c r="M1765" s="37">
        <v>14526387.289999999</v>
      </c>
    </row>
    <row r="1766" spans="1:13">
      <c r="A1766" s="124">
        <v>1695</v>
      </c>
      <c r="B1766" s="73"/>
      <c r="C1766" s="152"/>
      <c r="D1766" s="73"/>
      <c r="E1766" s="73"/>
      <c r="F1766" s="73"/>
      <c r="G1766" s="73"/>
      <c r="H1766" s="129"/>
      <c r="I1766" s="33"/>
      <c r="J1766" s="33"/>
      <c r="K1766" s="33"/>
      <c r="L1766" s="33"/>
      <c r="M1766" s="33"/>
    </row>
    <row r="1767" spans="1:13">
      <c r="A1767" s="124">
        <v>1696</v>
      </c>
      <c r="B1767" s="73"/>
      <c r="C1767" s="152">
        <v>371</v>
      </c>
      <c r="D1767" s="73" t="s">
        <v>684</v>
      </c>
      <c r="E1767" s="73"/>
      <c r="F1767" s="73"/>
      <c r="G1767" s="73"/>
      <c r="H1767" s="129"/>
      <c r="I1767" s="33"/>
      <c r="J1767" s="33"/>
      <c r="K1767" s="33"/>
      <c r="L1767" s="33"/>
      <c r="M1767" s="33"/>
    </row>
    <row r="1768" spans="1:13">
      <c r="A1768" s="124">
        <v>1697</v>
      </c>
      <c r="B1768" s="73"/>
      <c r="C1768" s="152"/>
      <c r="D1768" s="73"/>
      <c r="E1768" s="73"/>
      <c r="F1768" s="152" t="s">
        <v>2425</v>
      </c>
      <c r="G1768" s="73" t="s">
        <v>359</v>
      </c>
      <c r="H1768" s="129" t="s">
        <v>223</v>
      </c>
      <c r="I1768" s="33">
        <v>8831951.6500000004</v>
      </c>
      <c r="J1768" s="33">
        <v>7869798.6000000006</v>
      </c>
      <c r="K1768" s="36">
        <v>962153.04999999993</v>
      </c>
      <c r="L1768" s="33">
        <v>0</v>
      </c>
      <c r="M1768" s="33">
        <v>962153.04999999993</v>
      </c>
    </row>
    <row r="1769" spans="1:13">
      <c r="A1769" s="124">
        <v>1698</v>
      </c>
      <c r="B1769" s="73"/>
      <c r="C1769" s="152"/>
      <c r="D1769" s="73"/>
      <c r="E1769" s="73"/>
      <c r="F1769" s="73"/>
      <c r="G1769" s="73"/>
      <c r="H1769" s="129" t="s">
        <v>627</v>
      </c>
      <c r="I1769" s="37">
        <v>8831951.6500000004</v>
      </c>
      <c r="J1769" s="37">
        <v>7869798.6000000006</v>
      </c>
      <c r="K1769" s="37">
        <v>962153.04999999993</v>
      </c>
      <c r="L1769" s="37">
        <v>0</v>
      </c>
      <c r="M1769" s="37">
        <v>962153.04999999993</v>
      </c>
    </row>
    <row r="1770" spans="1:13">
      <c r="A1770" s="124">
        <v>1699</v>
      </c>
      <c r="B1770" s="73"/>
      <c r="C1770" s="152"/>
      <c r="D1770" s="73"/>
      <c r="E1770" s="73"/>
      <c r="F1770" s="73"/>
      <c r="G1770" s="73"/>
      <c r="H1770" s="129"/>
      <c r="I1770" s="33"/>
      <c r="J1770" s="33"/>
      <c r="K1770" s="33"/>
      <c r="L1770" s="33"/>
      <c r="M1770" s="33"/>
    </row>
    <row r="1771" spans="1:13">
      <c r="A1771" s="124">
        <v>1700</v>
      </c>
      <c r="B1771" s="73"/>
      <c r="C1771" s="152">
        <v>372</v>
      </c>
      <c r="D1771" s="73" t="s">
        <v>533</v>
      </c>
      <c r="E1771" s="73"/>
      <c r="F1771" s="73"/>
      <c r="G1771" s="73"/>
      <c r="H1771" s="129"/>
      <c r="I1771" s="33"/>
      <c r="J1771" s="33"/>
      <c r="K1771" s="33"/>
      <c r="L1771" s="33"/>
      <c r="M1771" s="33"/>
    </row>
    <row r="1772" spans="1:13">
      <c r="A1772" s="124">
        <v>1701</v>
      </c>
      <c r="B1772" s="73"/>
      <c r="C1772" s="152"/>
      <c r="D1772" s="73"/>
      <c r="E1772" s="73"/>
      <c r="F1772" s="152" t="s">
        <v>2425</v>
      </c>
      <c r="G1772" s="73" t="s">
        <v>359</v>
      </c>
      <c r="H1772" s="129"/>
      <c r="I1772" s="33">
        <v>0</v>
      </c>
      <c r="J1772" s="33">
        <v>0</v>
      </c>
      <c r="K1772" s="36">
        <v>0</v>
      </c>
      <c r="L1772" s="33">
        <v>0</v>
      </c>
      <c r="M1772" s="33">
        <v>0</v>
      </c>
    </row>
    <row r="1773" spans="1:13">
      <c r="A1773" s="124">
        <v>1702</v>
      </c>
      <c r="B1773" s="73"/>
      <c r="C1773" s="152"/>
      <c r="D1773" s="73"/>
      <c r="E1773" s="73"/>
      <c r="F1773" s="73"/>
      <c r="G1773" s="73"/>
      <c r="H1773" s="129" t="s">
        <v>627</v>
      </c>
      <c r="I1773" s="37">
        <v>0</v>
      </c>
      <c r="J1773" s="37">
        <v>0</v>
      </c>
      <c r="K1773" s="37">
        <v>0</v>
      </c>
      <c r="L1773" s="37">
        <v>0</v>
      </c>
      <c r="M1773" s="37">
        <v>0</v>
      </c>
    </row>
    <row r="1774" spans="1:13">
      <c r="A1774" s="124">
        <v>1703</v>
      </c>
      <c r="B1774" s="73"/>
      <c r="C1774" s="152"/>
      <c r="D1774" s="73"/>
      <c r="E1774" s="73"/>
      <c r="F1774" s="73"/>
      <c r="G1774" s="73"/>
      <c r="H1774" s="129"/>
      <c r="I1774" s="33"/>
      <c r="J1774" s="33"/>
      <c r="K1774" s="33"/>
      <c r="L1774" s="33"/>
      <c r="M1774" s="33"/>
    </row>
    <row r="1775" spans="1:13">
      <c r="A1775" s="124">
        <v>1704</v>
      </c>
      <c r="B1775" s="73"/>
      <c r="C1775" s="152">
        <v>373</v>
      </c>
      <c r="D1775" s="73" t="s">
        <v>685</v>
      </c>
      <c r="E1775" s="73"/>
      <c r="F1775" s="73"/>
      <c r="G1775" s="73"/>
      <c r="H1775" s="129"/>
      <c r="I1775" s="33"/>
      <c r="J1775" s="33"/>
      <c r="K1775" s="33"/>
      <c r="L1775" s="33"/>
      <c r="M1775" s="33"/>
    </row>
    <row r="1776" spans="1:13">
      <c r="A1776" s="124">
        <v>1705</v>
      </c>
      <c r="B1776" s="73"/>
      <c r="C1776" s="152"/>
      <c r="D1776" s="73"/>
      <c r="E1776" s="73"/>
      <c r="F1776" s="152" t="s">
        <v>2425</v>
      </c>
      <c r="G1776" s="73" t="s">
        <v>359</v>
      </c>
      <c r="H1776" s="129"/>
      <c r="I1776" s="33">
        <v>61372373.130000003</v>
      </c>
      <c r="J1776" s="33">
        <v>50894117.640000001</v>
      </c>
      <c r="K1776" s="36">
        <v>10478255.49</v>
      </c>
      <c r="L1776" s="33">
        <v>0</v>
      </c>
      <c r="M1776" s="33">
        <v>10478255.49</v>
      </c>
    </row>
    <row r="1777" spans="1:13">
      <c r="A1777" s="124">
        <v>1706</v>
      </c>
      <c r="B1777" s="73"/>
      <c r="C1777" s="152"/>
      <c r="D1777" s="73"/>
      <c r="E1777" s="73"/>
      <c r="F1777" s="73"/>
      <c r="G1777" s="73"/>
      <c r="H1777" s="129" t="s">
        <v>627</v>
      </c>
      <c r="I1777" s="37">
        <v>61372373.130000003</v>
      </c>
      <c r="J1777" s="37">
        <v>50894117.640000001</v>
      </c>
      <c r="K1777" s="37">
        <v>10478255.49</v>
      </c>
      <c r="L1777" s="37">
        <v>0</v>
      </c>
      <c r="M1777" s="37">
        <v>10478255.49</v>
      </c>
    </row>
    <row r="1778" spans="1:13">
      <c r="A1778" s="124">
        <v>1707</v>
      </c>
      <c r="B1778" s="73"/>
      <c r="C1778" s="152"/>
      <c r="D1778" s="73"/>
      <c r="E1778" s="73"/>
      <c r="F1778" s="73"/>
      <c r="G1778" s="73"/>
      <c r="H1778" s="129"/>
      <c r="I1778" s="33"/>
      <c r="J1778" s="33"/>
      <c r="K1778" s="33"/>
      <c r="L1778" s="33"/>
      <c r="M1778" s="33"/>
    </row>
    <row r="1779" spans="1:13">
      <c r="A1779" s="124">
        <v>1708</v>
      </c>
      <c r="B1779" s="73"/>
      <c r="C1779" s="152" t="s">
        <v>686</v>
      </c>
      <c r="D1779" s="73" t="s">
        <v>687</v>
      </c>
      <c r="E1779" s="73"/>
      <c r="F1779" s="73"/>
      <c r="G1779" s="73"/>
      <c r="H1779" s="129"/>
      <c r="I1779" s="33"/>
      <c r="J1779" s="33"/>
      <c r="K1779" s="33"/>
      <c r="L1779" s="33"/>
      <c r="M1779" s="33"/>
    </row>
    <row r="1780" spans="1:13">
      <c r="A1780" s="124">
        <v>1709</v>
      </c>
      <c r="B1780" s="73"/>
      <c r="C1780" s="152"/>
      <c r="D1780" s="73"/>
      <c r="E1780" s="73"/>
      <c r="F1780" s="152" t="s">
        <v>2425</v>
      </c>
      <c r="G1780" s="73" t="s">
        <v>359</v>
      </c>
      <c r="H1780" s="129"/>
      <c r="I1780" s="33">
        <v>26709398.609999999</v>
      </c>
      <c r="J1780" s="33">
        <v>23296848.609999999</v>
      </c>
      <c r="K1780" s="36">
        <v>3412550</v>
      </c>
      <c r="L1780" s="33">
        <v>0</v>
      </c>
      <c r="M1780" s="33">
        <v>3412550</v>
      </c>
    </row>
    <row r="1781" spans="1:13">
      <c r="A1781" s="124">
        <v>1710</v>
      </c>
      <c r="B1781" s="73"/>
      <c r="C1781" s="152"/>
      <c r="D1781" s="73"/>
      <c r="E1781" s="73"/>
      <c r="F1781" s="73"/>
      <c r="G1781" s="73"/>
      <c r="H1781" s="129" t="s">
        <v>627</v>
      </c>
      <c r="I1781" s="37">
        <v>26709398.609999999</v>
      </c>
      <c r="J1781" s="37">
        <v>23296848.609999999</v>
      </c>
      <c r="K1781" s="37">
        <v>3412550</v>
      </c>
      <c r="L1781" s="37">
        <v>0</v>
      </c>
      <c r="M1781" s="37">
        <v>3412550</v>
      </c>
    </row>
    <row r="1782" spans="1:13">
      <c r="A1782" s="124">
        <v>1711</v>
      </c>
      <c r="B1782" s="73"/>
      <c r="C1782" s="152"/>
      <c r="D1782" s="73"/>
      <c r="E1782" s="73"/>
      <c r="F1782" s="73"/>
      <c r="G1782" s="73"/>
      <c r="H1782" s="129"/>
      <c r="I1782" s="33"/>
      <c r="J1782" s="33"/>
      <c r="K1782" s="33"/>
      <c r="L1782" s="33"/>
      <c r="M1782" s="33"/>
    </row>
    <row r="1783" spans="1:13">
      <c r="A1783" s="124">
        <v>1712</v>
      </c>
      <c r="B1783" s="73"/>
      <c r="C1783" s="152" t="s">
        <v>688</v>
      </c>
      <c r="D1783" s="73" t="s">
        <v>689</v>
      </c>
      <c r="E1783" s="73"/>
      <c r="F1783" s="73"/>
      <c r="G1783" s="73"/>
      <c r="H1783" s="129"/>
      <c r="I1783" s="33"/>
      <c r="J1783" s="33"/>
      <c r="K1783" s="33"/>
      <c r="L1783" s="33"/>
      <c r="M1783" s="33"/>
    </row>
    <row r="1784" spans="1:13">
      <c r="A1784" s="124">
        <v>1713</v>
      </c>
      <c r="B1784" s="73"/>
      <c r="C1784" s="152"/>
      <c r="D1784" s="73"/>
      <c r="E1784" s="73"/>
      <c r="F1784" s="152" t="s">
        <v>2425</v>
      </c>
      <c r="G1784" s="73" t="s">
        <v>359</v>
      </c>
      <c r="H1784" s="129"/>
      <c r="I1784" s="33">
        <v>0</v>
      </c>
      <c r="J1784" s="33">
        <v>0</v>
      </c>
      <c r="K1784" s="36">
        <v>0</v>
      </c>
      <c r="L1784" s="33">
        <v>0</v>
      </c>
      <c r="M1784" s="33">
        <v>0</v>
      </c>
    </row>
    <row r="1785" spans="1:13">
      <c r="A1785" s="124">
        <v>1714</v>
      </c>
      <c r="B1785" s="73"/>
      <c r="C1785" s="152"/>
      <c r="D1785" s="73"/>
      <c r="E1785" s="73"/>
      <c r="F1785" s="73"/>
      <c r="G1785" s="73"/>
      <c r="H1785" s="129" t="s">
        <v>627</v>
      </c>
      <c r="I1785" s="37">
        <v>0</v>
      </c>
      <c r="J1785" s="37">
        <v>0</v>
      </c>
      <c r="K1785" s="37">
        <v>0</v>
      </c>
      <c r="L1785" s="37">
        <v>0</v>
      </c>
      <c r="M1785" s="37">
        <v>0</v>
      </c>
    </row>
    <row r="1786" spans="1:13">
      <c r="A1786" s="124">
        <v>1715</v>
      </c>
      <c r="B1786" s="73"/>
      <c r="C1786" s="152"/>
      <c r="D1786" s="73"/>
      <c r="E1786" s="73"/>
      <c r="F1786" s="73"/>
      <c r="G1786" s="73"/>
      <c r="H1786" s="129"/>
      <c r="I1786" s="33"/>
      <c r="J1786" s="33"/>
      <c r="K1786" s="33"/>
      <c r="L1786" s="33"/>
      <c r="M1786" s="33"/>
    </row>
    <row r="1787" spans="1:13">
      <c r="A1787" s="124">
        <v>1716</v>
      </c>
      <c r="B1787" s="73"/>
      <c r="C1787" s="152"/>
      <c r="D1787" s="73"/>
      <c r="E1787" s="73"/>
      <c r="F1787" s="73"/>
      <c r="G1787" s="73"/>
      <c r="H1787" s="129"/>
      <c r="I1787" s="33"/>
      <c r="J1787" s="33"/>
      <c r="K1787" s="33"/>
      <c r="L1787" s="33"/>
      <c r="M1787" s="33"/>
    </row>
    <row r="1788" spans="1:13" ht="13.5" thickBot="1">
      <c r="A1788" s="124">
        <v>1717</v>
      </c>
      <c r="B1788" s="73"/>
      <c r="C1788" s="153" t="s">
        <v>690</v>
      </c>
      <c r="D1788" s="73"/>
      <c r="E1788" s="73"/>
      <c r="F1788" s="73"/>
      <c r="G1788" s="73"/>
      <c r="H1788" s="154" t="s">
        <v>627</v>
      </c>
      <c r="I1788" s="40">
        <v>6188884646.5599995</v>
      </c>
      <c r="J1788" s="40">
        <v>5519253300.4099998</v>
      </c>
      <c r="K1788" s="40">
        <v>669631346.14999986</v>
      </c>
      <c r="L1788" s="40">
        <v>6275925</v>
      </c>
      <c r="M1788" s="40">
        <v>675907271.14999986</v>
      </c>
    </row>
    <row r="1789" spans="1:13" ht="13.5" thickTop="1">
      <c r="A1789" s="124">
        <v>1718</v>
      </c>
      <c r="B1789" s="73"/>
      <c r="C1789" s="152"/>
      <c r="D1789" s="73"/>
      <c r="E1789" s="73"/>
      <c r="F1789" s="73"/>
      <c r="G1789" s="73"/>
      <c r="H1789" s="129"/>
      <c r="I1789" s="41"/>
      <c r="J1789" s="33"/>
      <c r="K1789" s="33"/>
      <c r="L1789" s="33"/>
      <c r="M1789" s="33"/>
    </row>
    <row r="1790" spans="1:13">
      <c r="A1790" s="124">
        <v>1719</v>
      </c>
      <c r="B1790" s="73"/>
      <c r="C1790" s="152" t="s">
        <v>691</v>
      </c>
      <c r="D1790" s="73"/>
      <c r="E1790" s="73"/>
      <c r="F1790" s="73"/>
      <c r="G1790" s="73"/>
      <c r="H1790" s="129"/>
      <c r="I1790" s="33"/>
      <c r="J1790" s="33"/>
      <c r="K1790" s="33"/>
      <c r="L1790" s="33"/>
      <c r="M1790" s="33"/>
    </row>
    <row r="1791" spans="1:13">
      <c r="A1791" s="124">
        <v>1720</v>
      </c>
      <c r="B1791" s="73"/>
      <c r="C1791" s="152"/>
      <c r="D1791" s="73"/>
      <c r="E1791" s="152" t="s">
        <v>359</v>
      </c>
      <c r="F1791" s="73"/>
      <c r="G1791" s="73"/>
      <c r="H1791" s="129"/>
      <c r="I1791" s="33">
        <v>6188884646.5599995</v>
      </c>
      <c r="J1791" s="33">
        <v>5519253300.4099998</v>
      </c>
      <c r="K1791" s="36">
        <v>669631346.1500001</v>
      </c>
      <c r="L1791" s="33">
        <v>6275925</v>
      </c>
      <c r="M1791" s="33">
        <v>675907271.1500001</v>
      </c>
    </row>
    <row r="1792" spans="1:13">
      <c r="A1792" s="124">
        <v>1721</v>
      </c>
      <c r="B1792" s="73"/>
      <c r="C1792" s="152"/>
      <c r="D1792" s="73"/>
      <c r="E1792" s="73"/>
      <c r="F1792" s="73"/>
      <c r="G1792" s="73"/>
      <c r="H1792" s="129"/>
      <c r="I1792" s="33"/>
      <c r="J1792" s="33"/>
      <c r="K1792" s="33"/>
      <c r="L1792" s="33"/>
      <c r="M1792" s="33"/>
    </row>
    <row r="1793" spans="1:13" ht="13.5" thickBot="1">
      <c r="A1793" s="124">
        <v>1722</v>
      </c>
      <c r="B1793" s="73"/>
      <c r="C1793" s="152" t="s">
        <v>692</v>
      </c>
      <c r="D1793" s="73"/>
      <c r="E1793" s="73"/>
      <c r="F1793" s="73"/>
      <c r="G1793" s="73"/>
      <c r="H1793" s="129" t="s">
        <v>223</v>
      </c>
      <c r="I1793" s="45">
        <v>6188884646.5599995</v>
      </c>
      <c r="J1793" s="45">
        <v>5519253300.4099998</v>
      </c>
      <c r="K1793" s="45">
        <v>669631346.1500001</v>
      </c>
      <c r="L1793" s="45">
        <v>6275925</v>
      </c>
      <c r="M1793" s="45">
        <v>675907271.1500001</v>
      </c>
    </row>
    <row r="1794" spans="1:13" ht="13.5" thickTop="1">
      <c r="A1794" s="124">
        <v>1723</v>
      </c>
      <c r="B1794" s="73"/>
      <c r="C1794" s="152">
        <v>389</v>
      </c>
      <c r="D1794" s="73" t="s">
        <v>626</v>
      </c>
      <c r="E1794" s="73"/>
      <c r="F1794" s="73"/>
      <c r="G1794" s="73"/>
      <c r="H1794" s="129"/>
      <c r="I1794" s="33"/>
      <c r="J1794" s="33"/>
      <c r="K1794" s="33"/>
      <c r="L1794" s="33"/>
      <c r="M1794" s="33"/>
    </row>
    <row r="1795" spans="1:13">
      <c r="A1795" s="124">
        <v>1724</v>
      </c>
      <c r="B1795" s="73"/>
      <c r="C1795" s="152"/>
      <c r="D1795" s="73"/>
      <c r="E1795" s="73"/>
      <c r="F1795" s="152" t="s">
        <v>2436</v>
      </c>
      <c r="G1795" s="73" t="s">
        <v>359</v>
      </c>
      <c r="H1795" s="129"/>
      <c r="I1795" s="33">
        <v>12750242.469999999</v>
      </c>
      <c r="J1795" s="33">
        <v>10604932.349999998</v>
      </c>
      <c r="K1795" s="36">
        <v>2145310.12</v>
      </c>
      <c r="L1795" s="33">
        <v>0</v>
      </c>
      <c r="M1795" s="33">
        <v>2145310.12</v>
      </c>
    </row>
    <row r="1796" spans="1:13">
      <c r="A1796" s="124">
        <v>1725</v>
      </c>
      <c r="B1796" s="73"/>
      <c r="C1796" s="152"/>
      <c r="D1796" s="73"/>
      <c r="E1796" s="73"/>
      <c r="F1796" s="152" t="s">
        <v>2427</v>
      </c>
      <c r="G1796" s="73" t="s">
        <v>251</v>
      </c>
      <c r="H1796" s="129"/>
      <c r="I1796" s="33">
        <v>1128505.79</v>
      </c>
      <c r="J1796" s="33">
        <v>1044030.6911001888</v>
      </c>
      <c r="K1796" s="36">
        <v>84475.098899811332</v>
      </c>
      <c r="L1796" s="33">
        <v>0</v>
      </c>
      <c r="M1796" s="33">
        <v>84475.098899811332</v>
      </c>
    </row>
    <row r="1797" spans="1:13">
      <c r="A1797" s="124">
        <v>1726</v>
      </c>
      <c r="B1797" s="73"/>
      <c r="C1797" s="152"/>
      <c r="D1797" s="73"/>
      <c r="E1797" s="73"/>
      <c r="F1797" s="152" t="s">
        <v>2424</v>
      </c>
      <c r="G1797" s="73" t="s">
        <v>193</v>
      </c>
      <c r="H1797" s="129"/>
      <c r="I1797" s="33">
        <v>332.32</v>
      </c>
      <c r="J1797" s="33">
        <v>281.17089547532606</v>
      </c>
      <c r="K1797" s="36">
        <v>51.149104524673952</v>
      </c>
      <c r="L1797" s="33">
        <v>0</v>
      </c>
      <c r="M1797" s="33">
        <v>51.149104524673952</v>
      </c>
    </row>
    <row r="1798" spans="1:13">
      <c r="A1798" s="124">
        <v>1727</v>
      </c>
      <c r="B1798" s="73"/>
      <c r="C1798" s="152"/>
      <c r="D1798" s="73"/>
      <c r="E1798" s="73"/>
      <c r="F1798" s="152" t="s">
        <v>2437</v>
      </c>
      <c r="G1798" s="73" t="s">
        <v>193</v>
      </c>
      <c r="H1798" s="129"/>
      <c r="I1798" s="33">
        <v>1227.55</v>
      </c>
      <c r="J1798" s="33">
        <v>1038.6113768077048</v>
      </c>
      <c r="K1798" s="36">
        <v>188.9386231922951</v>
      </c>
      <c r="L1798" s="33">
        <v>0</v>
      </c>
      <c r="M1798" s="33">
        <v>188.9386231922951</v>
      </c>
    </row>
    <row r="1799" spans="1:13">
      <c r="A1799" s="124">
        <v>1728</v>
      </c>
      <c r="B1799" s="73"/>
      <c r="C1799" s="152"/>
      <c r="D1799" s="73"/>
      <c r="E1799" s="73"/>
      <c r="F1799" s="152" t="s">
        <v>2434</v>
      </c>
      <c r="G1799" s="73" t="s">
        <v>186</v>
      </c>
      <c r="H1799" s="129"/>
      <c r="I1799" s="33">
        <v>7516302.2000000002</v>
      </c>
      <c r="J1799" s="33">
        <v>6446259.6720620021</v>
      </c>
      <c r="K1799" s="36">
        <v>1070042.5279379978</v>
      </c>
      <c r="L1799" s="33">
        <v>0</v>
      </c>
      <c r="M1799" s="33">
        <v>1070042.5279379978</v>
      </c>
    </row>
    <row r="1800" spans="1:13">
      <c r="A1800" s="124">
        <v>1729</v>
      </c>
      <c r="B1800" s="73"/>
      <c r="C1800" s="152"/>
      <c r="D1800" s="73"/>
      <c r="E1800" s="73"/>
      <c r="F1800" s="73"/>
      <c r="G1800" s="73"/>
      <c r="H1800" s="129" t="s">
        <v>627</v>
      </c>
      <c r="I1800" s="37">
        <v>21396610.329999998</v>
      </c>
      <c r="J1800" s="37">
        <v>18096542.49543447</v>
      </c>
      <c r="K1800" s="37">
        <v>3300067.8345655268</v>
      </c>
      <c r="L1800" s="37">
        <v>0</v>
      </c>
      <c r="M1800" s="37">
        <v>3300067.8345655268</v>
      </c>
    </row>
    <row r="1801" spans="1:13">
      <c r="A1801" s="124">
        <v>1730</v>
      </c>
      <c r="B1801" s="73"/>
      <c r="C1801" s="152"/>
      <c r="D1801" s="73"/>
      <c r="E1801" s="73"/>
      <c r="F1801" s="73"/>
      <c r="G1801" s="73"/>
      <c r="H1801" s="129"/>
      <c r="I1801" s="33"/>
      <c r="J1801" s="33"/>
      <c r="K1801" s="33"/>
      <c r="L1801" s="33"/>
      <c r="M1801" s="33"/>
    </row>
    <row r="1802" spans="1:13">
      <c r="A1802" s="124">
        <v>1731</v>
      </c>
      <c r="B1802" s="73"/>
      <c r="C1802" s="152">
        <v>390</v>
      </c>
      <c r="D1802" s="73" t="s">
        <v>628</v>
      </c>
      <c r="E1802" s="73"/>
      <c r="F1802" s="73"/>
      <c r="G1802" s="73"/>
      <c r="H1802" s="129"/>
      <c r="I1802" s="33"/>
      <c r="J1802" s="33"/>
      <c r="K1802" s="33"/>
      <c r="L1802" s="33"/>
      <c r="M1802" s="33"/>
    </row>
    <row r="1803" spans="1:13">
      <c r="A1803" s="124">
        <v>1732</v>
      </c>
      <c r="B1803" s="73"/>
      <c r="C1803" s="152"/>
      <c r="D1803" s="73"/>
      <c r="E1803" s="73"/>
      <c r="F1803" s="152" t="s">
        <v>2436</v>
      </c>
      <c r="G1803" s="73" t="s">
        <v>359</v>
      </c>
      <c r="H1803" s="129"/>
      <c r="I1803" s="33">
        <v>121944707.55999999</v>
      </c>
      <c r="J1803" s="33">
        <v>107025121.38999999</v>
      </c>
      <c r="K1803" s="36">
        <v>14919586.17</v>
      </c>
      <c r="L1803" s="33">
        <v>0</v>
      </c>
      <c r="M1803" s="33">
        <v>14919586.17</v>
      </c>
    </row>
    <row r="1804" spans="1:13">
      <c r="A1804" s="124">
        <v>1733</v>
      </c>
      <c r="B1804" s="73"/>
      <c r="C1804" s="152"/>
      <c r="D1804" s="73"/>
      <c r="E1804" s="73"/>
      <c r="F1804" s="152" t="s">
        <v>2424</v>
      </c>
      <c r="G1804" s="73" t="s">
        <v>193</v>
      </c>
      <c r="H1804" s="129"/>
      <c r="I1804" s="33">
        <v>336949.23</v>
      </c>
      <c r="J1804" s="33">
        <v>285087.61654074863</v>
      </c>
      <c r="K1804" s="36">
        <v>51861.613459251326</v>
      </c>
      <c r="L1804" s="33">
        <v>0</v>
      </c>
      <c r="M1804" s="33">
        <v>51861.613459251326</v>
      </c>
    </row>
    <row r="1805" spans="1:13">
      <c r="A1805" s="124">
        <v>1734</v>
      </c>
      <c r="B1805" s="73"/>
      <c r="C1805" s="152"/>
      <c r="D1805" s="73"/>
      <c r="E1805" s="73"/>
      <c r="F1805" s="152" t="s">
        <v>2424</v>
      </c>
      <c r="G1805" s="73" t="s">
        <v>193</v>
      </c>
      <c r="H1805" s="129"/>
      <c r="I1805" s="33">
        <v>1632367.57</v>
      </c>
      <c r="J1805" s="33">
        <v>1381121.36314932</v>
      </c>
      <c r="K1805" s="36">
        <v>251246.20685068014</v>
      </c>
      <c r="L1805" s="33">
        <v>0</v>
      </c>
      <c r="M1805" s="33">
        <v>251246.20685068014</v>
      </c>
    </row>
    <row r="1806" spans="1:13">
      <c r="A1806" s="124">
        <v>1735</v>
      </c>
      <c r="B1806" s="73"/>
      <c r="C1806" s="152"/>
      <c r="D1806" s="73"/>
      <c r="E1806" s="73"/>
      <c r="F1806" s="152" t="s">
        <v>2427</v>
      </c>
      <c r="G1806" s="73" t="s">
        <v>251</v>
      </c>
      <c r="H1806" s="129"/>
      <c r="I1806" s="33">
        <v>11021557.560000001</v>
      </c>
      <c r="J1806" s="33">
        <v>10196531.075279029</v>
      </c>
      <c r="K1806" s="36">
        <v>825026.48472097178</v>
      </c>
      <c r="L1806" s="33">
        <v>0</v>
      </c>
      <c r="M1806" s="33">
        <v>825026.48472097178</v>
      </c>
    </row>
    <row r="1807" spans="1:13">
      <c r="A1807" s="124">
        <v>1736</v>
      </c>
      <c r="B1807" s="73"/>
      <c r="C1807" s="152"/>
      <c r="D1807" s="73"/>
      <c r="E1807" s="73"/>
      <c r="F1807" s="152" t="s">
        <v>2437</v>
      </c>
      <c r="G1807" s="73" t="s">
        <v>193</v>
      </c>
      <c r="H1807" s="129"/>
      <c r="I1807" s="33">
        <v>5675418.4900000002</v>
      </c>
      <c r="J1807" s="33">
        <v>4801885.2281852514</v>
      </c>
      <c r="K1807" s="36">
        <v>873533.26181474852</v>
      </c>
      <c r="L1807" s="33">
        <v>0</v>
      </c>
      <c r="M1807" s="33">
        <v>873533.26181474852</v>
      </c>
    </row>
    <row r="1808" spans="1:13">
      <c r="A1808" s="124">
        <v>1737</v>
      </c>
      <c r="B1808" s="73"/>
      <c r="C1808" s="152"/>
      <c r="D1808" s="73"/>
      <c r="E1808" s="73"/>
      <c r="F1808" s="152" t="s">
        <v>787</v>
      </c>
      <c r="G1808" s="73" t="s">
        <v>192</v>
      </c>
      <c r="H1808" s="129"/>
      <c r="I1808" s="33">
        <v>8922</v>
      </c>
      <c r="J1808" s="33">
        <v>7408.0643023059101</v>
      </c>
      <c r="K1808" s="36">
        <v>1513.9356976940899</v>
      </c>
      <c r="L1808" s="33">
        <v>0</v>
      </c>
      <c r="M1808" s="33">
        <v>1513.9356976940899</v>
      </c>
    </row>
    <row r="1809" spans="1:13">
      <c r="A1809" s="124">
        <v>1738</v>
      </c>
      <c r="B1809" s="73"/>
      <c r="C1809" s="152"/>
      <c r="D1809" s="73"/>
      <c r="E1809" s="73"/>
      <c r="F1809" s="152" t="s">
        <v>2434</v>
      </c>
      <c r="G1809" s="73" t="s">
        <v>186</v>
      </c>
      <c r="H1809" s="129"/>
      <c r="I1809" s="33">
        <v>98309691.930000007</v>
      </c>
      <c r="J1809" s="33">
        <v>84314039.749652207</v>
      </c>
      <c r="K1809" s="36">
        <v>13995652.180347804</v>
      </c>
      <c r="L1809" s="33">
        <v>0</v>
      </c>
      <c r="M1809" s="33">
        <v>13995652.180347804</v>
      </c>
    </row>
    <row r="1810" spans="1:13">
      <c r="A1810" s="124">
        <v>1739</v>
      </c>
      <c r="B1810" s="73"/>
      <c r="C1810" s="152"/>
      <c r="D1810" s="73"/>
      <c r="E1810" s="73"/>
      <c r="F1810" s="73"/>
      <c r="G1810" s="73"/>
      <c r="H1810" s="129" t="s">
        <v>627</v>
      </c>
      <c r="I1810" s="37">
        <v>238929614.34</v>
      </c>
      <c r="J1810" s="37">
        <v>208011194.48710883</v>
      </c>
      <c r="K1810" s="37">
        <v>30918419.852891147</v>
      </c>
      <c r="L1810" s="37">
        <v>0</v>
      </c>
      <c r="M1810" s="37">
        <v>30918419.852891147</v>
      </c>
    </row>
    <row r="1811" spans="1:13">
      <c r="A1811" s="124">
        <v>1740</v>
      </c>
      <c r="B1811" s="73"/>
      <c r="C1811" s="152"/>
      <c r="D1811" s="73"/>
      <c r="E1811" s="73"/>
      <c r="F1811" s="73"/>
      <c r="G1811" s="73"/>
      <c r="H1811" s="129"/>
      <c r="I1811" s="33"/>
      <c r="J1811" s="33"/>
      <c r="K1811" s="33"/>
      <c r="L1811" s="33"/>
      <c r="M1811" s="33"/>
    </row>
    <row r="1812" spans="1:13">
      <c r="A1812" s="124">
        <v>1741</v>
      </c>
      <c r="B1812" s="73"/>
      <c r="C1812" s="152">
        <v>391</v>
      </c>
      <c r="D1812" s="73" t="s">
        <v>693</v>
      </c>
      <c r="E1812" s="73"/>
      <c r="F1812" s="73"/>
      <c r="G1812" s="73"/>
      <c r="H1812" s="129"/>
      <c r="I1812" s="33"/>
      <c r="J1812" s="33"/>
      <c r="K1812" s="33"/>
      <c r="L1812" s="33"/>
      <c r="M1812" s="33"/>
    </row>
    <row r="1813" spans="1:13">
      <c r="A1813" s="124">
        <v>1742</v>
      </c>
      <c r="B1813" s="73"/>
      <c r="C1813" s="152"/>
      <c r="D1813" s="73"/>
      <c r="E1813" s="73"/>
      <c r="F1813" s="152" t="s">
        <v>2436</v>
      </c>
      <c r="G1813" s="73" t="s">
        <v>359</v>
      </c>
      <c r="H1813" s="129"/>
      <c r="I1813" s="33">
        <v>9837338.2799999993</v>
      </c>
      <c r="J1813" s="33">
        <v>7314501.4099999992</v>
      </c>
      <c r="K1813" s="36">
        <v>2522836.87</v>
      </c>
      <c r="L1813" s="33">
        <v>0</v>
      </c>
      <c r="M1813" s="33">
        <v>2522836.87</v>
      </c>
    </row>
    <row r="1814" spans="1:13">
      <c r="A1814" s="124">
        <v>1743</v>
      </c>
      <c r="B1814" s="73"/>
      <c r="C1814" s="152"/>
      <c r="D1814" s="73"/>
      <c r="E1814" s="73"/>
      <c r="F1814" s="152" t="s">
        <v>2424</v>
      </c>
      <c r="G1814" s="73" t="s">
        <v>193</v>
      </c>
      <c r="H1814" s="129"/>
      <c r="I1814" s="33">
        <v>3695.55</v>
      </c>
      <c r="J1814" s="33">
        <v>3126.7486241389061</v>
      </c>
      <c r="K1814" s="36">
        <v>568.80137586109424</v>
      </c>
      <c r="L1814" s="33">
        <v>0</v>
      </c>
      <c r="M1814" s="33">
        <v>568.80137586109424</v>
      </c>
    </row>
    <row r="1815" spans="1:13">
      <c r="A1815" s="124">
        <v>1744</v>
      </c>
      <c r="B1815" s="73"/>
      <c r="C1815" s="152"/>
      <c r="D1815" s="73"/>
      <c r="E1815" s="73"/>
      <c r="F1815" s="152" t="s">
        <v>2424</v>
      </c>
      <c r="G1815" s="73" t="s">
        <v>193</v>
      </c>
      <c r="H1815" s="129"/>
      <c r="I1815" s="33">
        <v>0</v>
      </c>
      <c r="J1815" s="33">
        <v>0</v>
      </c>
      <c r="K1815" s="36">
        <v>0</v>
      </c>
      <c r="L1815" s="33">
        <v>0</v>
      </c>
      <c r="M1815" s="33">
        <v>0</v>
      </c>
    </row>
    <row r="1816" spans="1:13">
      <c r="A1816" s="124">
        <v>1745</v>
      </c>
      <c r="B1816" s="73"/>
      <c r="C1816" s="152"/>
      <c r="D1816" s="73"/>
      <c r="E1816" s="73"/>
      <c r="F1816" s="152" t="s">
        <v>2427</v>
      </c>
      <c r="G1816" s="73" t="s">
        <v>251</v>
      </c>
      <c r="H1816" s="129"/>
      <c r="I1816" s="33">
        <v>6450214.29</v>
      </c>
      <c r="J1816" s="33">
        <v>5967378.9382445375</v>
      </c>
      <c r="K1816" s="36">
        <v>482835.35175546265</v>
      </c>
      <c r="L1816" s="33">
        <v>0</v>
      </c>
      <c r="M1816" s="33">
        <v>482835.35175546265</v>
      </c>
    </row>
    <row r="1817" spans="1:13">
      <c r="A1817" s="124">
        <v>1746</v>
      </c>
      <c r="B1817" s="73"/>
      <c r="C1817" s="152"/>
      <c r="D1817" s="73"/>
      <c r="E1817" s="73"/>
      <c r="F1817" s="152" t="s">
        <v>2437</v>
      </c>
      <c r="G1817" s="73" t="s">
        <v>193</v>
      </c>
      <c r="H1817" s="129"/>
      <c r="I1817" s="33">
        <v>3893390.19</v>
      </c>
      <c r="J1817" s="33">
        <v>3294138.1985951788</v>
      </c>
      <c r="K1817" s="36">
        <v>599251.99140482116</v>
      </c>
      <c r="L1817" s="33">
        <v>0</v>
      </c>
      <c r="M1817" s="33">
        <v>599251.99140482116</v>
      </c>
    </row>
    <row r="1818" spans="1:13">
      <c r="A1818" s="124">
        <v>1747</v>
      </c>
      <c r="B1818" s="73"/>
      <c r="C1818" s="152"/>
      <c r="D1818" s="73"/>
      <c r="E1818" s="73"/>
      <c r="F1818" s="152" t="s">
        <v>787</v>
      </c>
      <c r="G1818" s="73" t="s">
        <v>192</v>
      </c>
      <c r="H1818" s="129"/>
      <c r="I1818" s="33">
        <v>51156.62</v>
      </c>
      <c r="J1818" s="33">
        <v>42476.073800563616</v>
      </c>
      <c r="K1818" s="36">
        <v>8680.546199436385</v>
      </c>
      <c r="L1818" s="33">
        <v>-457.38437507514573</v>
      </c>
      <c r="M1818" s="33">
        <v>8223.1618243612393</v>
      </c>
    </row>
    <row r="1819" spans="1:13">
      <c r="A1819" s="124">
        <v>1748</v>
      </c>
      <c r="B1819" s="73"/>
      <c r="C1819" s="152"/>
      <c r="D1819" s="73"/>
      <c r="E1819" s="73"/>
      <c r="F1819" s="152" t="s">
        <v>2434</v>
      </c>
      <c r="G1819" s="73" t="s">
        <v>186</v>
      </c>
      <c r="H1819" s="129"/>
      <c r="I1819" s="33">
        <v>61858545.659999996</v>
      </c>
      <c r="J1819" s="33">
        <v>53052184.125920847</v>
      </c>
      <c r="K1819" s="36">
        <v>8806361.5340791475</v>
      </c>
      <c r="L1819" s="33">
        <v>0</v>
      </c>
      <c r="M1819" s="33">
        <v>8806361.5340791475</v>
      </c>
    </row>
    <row r="1820" spans="1:13">
      <c r="A1820" s="124">
        <v>1749</v>
      </c>
      <c r="B1820" s="73"/>
      <c r="C1820" s="152"/>
      <c r="D1820" s="73"/>
      <c r="E1820" s="73"/>
      <c r="F1820" s="152" t="s">
        <v>2437</v>
      </c>
      <c r="G1820" s="73" t="s">
        <v>193</v>
      </c>
      <c r="H1820" s="129"/>
      <c r="I1820" s="33">
        <v>90667.14</v>
      </c>
      <c r="J1820" s="33">
        <v>76712.087578197985</v>
      </c>
      <c r="K1820" s="36">
        <v>13955.052421802018</v>
      </c>
      <c r="L1820" s="33">
        <v>0</v>
      </c>
      <c r="M1820" s="33">
        <v>13955.052421802018</v>
      </c>
    </row>
    <row r="1821" spans="1:13">
      <c r="A1821" s="124">
        <v>1750</v>
      </c>
      <c r="B1821" s="73"/>
      <c r="C1821" s="152"/>
      <c r="D1821" s="73"/>
      <c r="E1821" s="73"/>
      <c r="F1821" s="152" t="s">
        <v>2437</v>
      </c>
      <c r="G1821" s="73" t="s">
        <v>193</v>
      </c>
      <c r="H1821" s="129"/>
      <c r="I1821" s="33">
        <v>0</v>
      </c>
      <c r="J1821" s="33">
        <v>0</v>
      </c>
      <c r="K1821" s="36">
        <v>0</v>
      </c>
      <c r="L1821" s="33">
        <v>0</v>
      </c>
      <c r="M1821" s="33">
        <v>0</v>
      </c>
    </row>
    <row r="1822" spans="1:13">
      <c r="A1822" s="124">
        <v>1751</v>
      </c>
      <c r="B1822" s="73"/>
      <c r="C1822" s="152"/>
      <c r="D1822" s="73"/>
      <c r="E1822" s="73"/>
      <c r="F1822" s="73"/>
      <c r="G1822" s="73"/>
      <c r="H1822" s="129" t="s">
        <v>627</v>
      </c>
      <c r="I1822" s="37">
        <v>82185007.730000004</v>
      </c>
      <c r="J1822" s="37">
        <v>69750517.582763463</v>
      </c>
      <c r="K1822" s="37">
        <v>12434490.147236532</v>
      </c>
      <c r="L1822" s="37">
        <v>-457.38437507514573</v>
      </c>
      <c r="M1822" s="37">
        <v>12434032.762861457</v>
      </c>
    </row>
    <row r="1823" spans="1:13">
      <c r="A1823" s="124">
        <v>1752</v>
      </c>
      <c r="B1823" s="73"/>
      <c r="C1823" s="152"/>
      <c r="D1823" s="73"/>
      <c r="E1823" s="73"/>
      <c r="F1823" s="73"/>
      <c r="G1823" s="73"/>
      <c r="H1823" s="129"/>
      <c r="I1823" s="41"/>
      <c r="J1823" s="33"/>
      <c r="K1823" s="33"/>
      <c r="L1823" s="33"/>
      <c r="M1823" s="33"/>
    </row>
    <row r="1824" spans="1:13">
      <c r="A1824" s="124">
        <v>1753</v>
      </c>
      <c r="B1824" s="73"/>
      <c r="C1824" s="152">
        <v>392</v>
      </c>
      <c r="D1824" s="73" t="s">
        <v>694</v>
      </c>
      <c r="E1824" s="73"/>
      <c r="F1824" s="73"/>
      <c r="G1824" s="73"/>
      <c r="H1824" s="129"/>
      <c r="I1824" s="33"/>
      <c r="J1824" s="33"/>
      <c r="K1824" s="33"/>
      <c r="L1824" s="33"/>
      <c r="M1824" s="33"/>
    </row>
    <row r="1825" spans="1:13">
      <c r="A1825" s="124">
        <v>1754</v>
      </c>
      <c r="B1825" s="73"/>
      <c r="C1825" s="152"/>
      <c r="D1825" s="73"/>
      <c r="E1825" s="73"/>
      <c r="F1825" s="152" t="s">
        <v>2436</v>
      </c>
      <c r="G1825" s="73" t="s">
        <v>359</v>
      </c>
      <c r="H1825" s="129"/>
      <c r="I1825" s="33">
        <v>79027837.319999993</v>
      </c>
      <c r="J1825" s="33">
        <v>69711426.789999992</v>
      </c>
      <c r="K1825" s="36">
        <v>9316410.5299999993</v>
      </c>
      <c r="L1825" s="33">
        <v>0</v>
      </c>
      <c r="M1825" s="33">
        <v>9316410.5299999993</v>
      </c>
    </row>
    <row r="1826" spans="1:13">
      <c r="A1826" s="124">
        <v>1755</v>
      </c>
      <c r="B1826" s="73"/>
      <c r="C1826" s="152"/>
      <c r="D1826" s="73"/>
      <c r="E1826" s="73"/>
      <c r="F1826" s="152" t="s">
        <v>2434</v>
      </c>
      <c r="G1826" s="73" t="s">
        <v>186</v>
      </c>
      <c r="H1826" s="129"/>
      <c r="I1826" s="33">
        <v>7221006.6299999999</v>
      </c>
      <c r="J1826" s="33">
        <v>6193003.2337791501</v>
      </c>
      <c r="K1826" s="36">
        <v>1028003.3962208495</v>
      </c>
      <c r="L1826" s="33">
        <v>0</v>
      </c>
      <c r="M1826" s="33">
        <v>1028003.3962208495</v>
      </c>
    </row>
    <row r="1827" spans="1:13">
      <c r="A1827" s="124">
        <v>1756</v>
      </c>
      <c r="B1827" s="73"/>
      <c r="C1827" s="152"/>
      <c r="D1827" s="73"/>
      <c r="E1827" s="73"/>
      <c r="F1827" s="152" t="s">
        <v>2437</v>
      </c>
      <c r="G1827" s="73" t="s">
        <v>193</v>
      </c>
      <c r="H1827" s="129"/>
      <c r="I1827" s="33">
        <v>18882197.579999998</v>
      </c>
      <c r="J1827" s="33">
        <v>15975940.064126847</v>
      </c>
      <c r="K1827" s="36">
        <v>2906257.5158731504</v>
      </c>
      <c r="L1827" s="33">
        <v>0</v>
      </c>
      <c r="M1827" s="33">
        <v>2906257.5158731504</v>
      </c>
    </row>
    <row r="1828" spans="1:13">
      <c r="A1828" s="124">
        <v>1757</v>
      </c>
      <c r="B1828" s="73"/>
      <c r="C1828" s="152"/>
      <c r="D1828" s="73"/>
      <c r="E1828" s="73"/>
      <c r="F1828" s="152" t="s">
        <v>2427</v>
      </c>
      <c r="G1828" s="73" t="s">
        <v>251</v>
      </c>
      <c r="H1828" s="129"/>
      <c r="I1828" s="33">
        <v>0</v>
      </c>
      <c r="J1828" s="33">
        <v>0</v>
      </c>
      <c r="K1828" s="36">
        <v>0</v>
      </c>
      <c r="L1828" s="33">
        <v>0</v>
      </c>
      <c r="M1828" s="33">
        <v>0</v>
      </c>
    </row>
    <row r="1829" spans="1:13">
      <c r="A1829" s="124">
        <v>1758</v>
      </c>
      <c r="B1829" s="73"/>
      <c r="C1829" s="152"/>
      <c r="D1829" s="73"/>
      <c r="E1829" s="73"/>
      <c r="F1829" s="152" t="s">
        <v>2424</v>
      </c>
      <c r="G1829" s="73" t="s">
        <v>193</v>
      </c>
      <c r="H1829" s="129"/>
      <c r="I1829" s="33">
        <v>673477.98</v>
      </c>
      <c r="J1829" s="33">
        <v>569819.47135144961</v>
      </c>
      <c r="K1829" s="36">
        <v>103658.5086485504</v>
      </c>
      <c r="L1829" s="33">
        <v>0</v>
      </c>
      <c r="M1829" s="33">
        <v>103658.5086485504</v>
      </c>
    </row>
    <row r="1830" spans="1:13">
      <c r="A1830" s="124">
        <v>1759</v>
      </c>
      <c r="B1830" s="73"/>
      <c r="C1830" s="152"/>
      <c r="D1830" s="73"/>
      <c r="E1830" s="73"/>
      <c r="F1830" s="152" t="s">
        <v>787</v>
      </c>
      <c r="G1830" s="73" t="s">
        <v>192</v>
      </c>
      <c r="H1830" s="129"/>
      <c r="I1830" s="33">
        <v>429830.18</v>
      </c>
      <c r="J1830" s="33">
        <v>356894.15069622546</v>
      </c>
      <c r="K1830" s="36">
        <v>72936.029303774514</v>
      </c>
      <c r="L1830" s="33">
        <v>0</v>
      </c>
      <c r="M1830" s="33">
        <v>72936.029303774514</v>
      </c>
    </row>
    <row r="1831" spans="1:13">
      <c r="A1831" s="124">
        <v>1760</v>
      </c>
      <c r="B1831" s="73"/>
      <c r="C1831" s="152"/>
      <c r="D1831" s="73"/>
      <c r="E1831" s="73"/>
      <c r="F1831" s="152" t="s">
        <v>2424</v>
      </c>
      <c r="G1831" s="73" t="s">
        <v>193</v>
      </c>
      <c r="H1831" s="129"/>
      <c r="I1831" s="33">
        <v>107813.09</v>
      </c>
      <c r="J1831" s="33">
        <v>91219.014983335102</v>
      </c>
      <c r="K1831" s="36">
        <v>16594.075016664901</v>
      </c>
      <c r="L1831" s="33">
        <v>0</v>
      </c>
      <c r="M1831" s="33">
        <v>16594.075016664901</v>
      </c>
    </row>
    <row r="1832" spans="1:13">
      <c r="A1832" s="124">
        <v>1761</v>
      </c>
      <c r="B1832" s="73"/>
      <c r="C1832" s="152"/>
      <c r="D1832" s="73"/>
      <c r="E1832" s="73"/>
      <c r="F1832" s="152" t="s">
        <v>2437</v>
      </c>
      <c r="G1832" s="73" t="s">
        <v>193</v>
      </c>
      <c r="H1832" s="129"/>
      <c r="I1832" s="33">
        <v>343984</v>
      </c>
      <c r="J1832" s="33">
        <v>291039.62839788321</v>
      </c>
      <c r="K1832" s="36">
        <v>52944.371602116771</v>
      </c>
      <c r="L1832" s="33">
        <v>0</v>
      </c>
      <c r="M1832" s="33">
        <v>52944.371602116771</v>
      </c>
    </row>
    <row r="1833" spans="1:13">
      <c r="A1833" s="124">
        <v>1762</v>
      </c>
      <c r="B1833" s="73"/>
      <c r="C1833" s="152"/>
      <c r="D1833" s="73"/>
      <c r="E1833" s="73"/>
      <c r="F1833" s="152" t="s">
        <v>2424</v>
      </c>
      <c r="G1833" s="73" t="s">
        <v>193</v>
      </c>
      <c r="H1833" s="129"/>
      <c r="I1833" s="33">
        <v>44655.09</v>
      </c>
      <c r="J1833" s="33">
        <v>37781.992184735427</v>
      </c>
      <c r="K1833" s="36">
        <v>6873.0978152645712</v>
      </c>
      <c r="L1833" s="33">
        <v>0</v>
      </c>
      <c r="M1833" s="33">
        <v>6873.0978152645712</v>
      </c>
    </row>
    <row r="1834" spans="1:13">
      <c r="A1834" s="124">
        <v>1763</v>
      </c>
      <c r="B1834" s="73"/>
      <c r="C1834" s="152"/>
      <c r="D1834" s="73"/>
      <c r="E1834" s="73"/>
      <c r="F1834" s="73"/>
      <c r="G1834" s="73"/>
      <c r="H1834" s="129" t="s">
        <v>627</v>
      </c>
      <c r="I1834" s="37">
        <v>106730801.87</v>
      </c>
      <c r="J1834" s="37">
        <v>93227124.345519617</v>
      </c>
      <c r="K1834" s="37">
        <v>13503677.524480369</v>
      </c>
      <c r="L1834" s="37">
        <v>0</v>
      </c>
      <c r="M1834" s="37">
        <v>13503677.524480369</v>
      </c>
    </row>
    <row r="1835" spans="1:13">
      <c r="A1835" s="124">
        <v>1764</v>
      </c>
      <c r="B1835" s="73"/>
      <c r="C1835" s="152"/>
      <c r="D1835" s="73"/>
      <c r="E1835" s="73"/>
      <c r="F1835" s="73"/>
      <c r="G1835" s="73"/>
      <c r="H1835" s="129"/>
      <c r="I1835" s="33"/>
      <c r="J1835" s="33"/>
      <c r="K1835" s="33"/>
      <c r="L1835" s="33"/>
      <c r="M1835" s="33"/>
    </row>
    <row r="1836" spans="1:13">
      <c r="A1836" s="124">
        <v>1765</v>
      </c>
      <c r="B1836" s="73"/>
      <c r="C1836" s="152">
        <v>393</v>
      </c>
      <c r="D1836" s="73" t="s">
        <v>695</v>
      </c>
      <c r="E1836" s="73"/>
      <c r="F1836" s="73"/>
      <c r="G1836" s="73"/>
      <c r="H1836" s="129"/>
      <c r="I1836" s="33"/>
      <c r="J1836" s="33"/>
      <c r="K1836" s="33"/>
      <c r="L1836" s="33"/>
      <c r="M1836" s="33"/>
    </row>
    <row r="1837" spans="1:13">
      <c r="A1837" s="124">
        <v>1766</v>
      </c>
      <c r="B1837" s="73"/>
      <c r="C1837" s="152"/>
      <c r="D1837" s="73"/>
      <c r="E1837" s="73"/>
      <c r="F1837" s="152" t="s">
        <v>2436</v>
      </c>
      <c r="G1837" s="73" t="s">
        <v>359</v>
      </c>
      <c r="H1837" s="129"/>
      <c r="I1837" s="33">
        <v>9006737.6700000018</v>
      </c>
      <c r="J1837" s="33">
        <v>8101489.5600000015</v>
      </c>
      <c r="K1837" s="36">
        <v>905248.11</v>
      </c>
      <c r="L1837" s="33">
        <v>0</v>
      </c>
      <c r="M1837" s="33">
        <v>905248.11</v>
      </c>
    </row>
    <row r="1838" spans="1:13">
      <c r="A1838" s="124">
        <v>1767</v>
      </c>
      <c r="B1838" s="73"/>
      <c r="C1838" s="152"/>
      <c r="D1838" s="73"/>
      <c r="E1838" s="73"/>
      <c r="F1838" s="152" t="s">
        <v>2424</v>
      </c>
      <c r="G1838" s="73" t="s">
        <v>193</v>
      </c>
      <c r="H1838" s="129"/>
      <c r="I1838" s="33">
        <v>0</v>
      </c>
      <c r="J1838" s="33">
        <v>0</v>
      </c>
      <c r="K1838" s="36">
        <v>0</v>
      </c>
      <c r="L1838" s="33">
        <v>0</v>
      </c>
      <c r="M1838" s="33">
        <v>0</v>
      </c>
    </row>
    <row r="1839" spans="1:13">
      <c r="A1839" s="124">
        <v>1768</v>
      </c>
      <c r="B1839" s="73"/>
      <c r="C1839" s="152"/>
      <c r="D1839" s="73"/>
      <c r="E1839" s="73"/>
      <c r="F1839" s="152" t="s">
        <v>2424</v>
      </c>
      <c r="G1839" s="73" t="s">
        <v>193</v>
      </c>
      <c r="H1839" s="129"/>
      <c r="I1839" s="33">
        <v>0</v>
      </c>
      <c r="J1839" s="33">
        <v>0</v>
      </c>
      <c r="K1839" s="36">
        <v>0</v>
      </c>
      <c r="L1839" s="33">
        <v>0</v>
      </c>
      <c r="M1839" s="33">
        <v>0</v>
      </c>
    </row>
    <row r="1840" spans="1:13">
      <c r="A1840" s="124">
        <v>1769</v>
      </c>
      <c r="B1840" s="73"/>
      <c r="C1840" s="152"/>
      <c r="D1840" s="73"/>
      <c r="E1840" s="73"/>
      <c r="F1840" s="152" t="s">
        <v>2434</v>
      </c>
      <c r="G1840" s="73" t="s">
        <v>186</v>
      </c>
      <c r="H1840" s="129"/>
      <c r="I1840" s="33">
        <v>184262.19</v>
      </c>
      <c r="J1840" s="33">
        <v>158030.0915100016</v>
      </c>
      <c r="K1840" s="36">
        <v>26232.098489998407</v>
      </c>
      <c r="L1840" s="33">
        <v>0</v>
      </c>
      <c r="M1840" s="33">
        <v>26232.098489998407</v>
      </c>
    </row>
    <row r="1841" spans="1:13">
      <c r="A1841" s="124">
        <v>1770</v>
      </c>
      <c r="B1841" s="73"/>
      <c r="C1841" s="152"/>
      <c r="D1841" s="73"/>
      <c r="E1841" s="73"/>
      <c r="F1841" s="152" t="s">
        <v>2437</v>
      </c>
      <c r="G1841" s="73" t="s">
        <v>193</v>
      </c>
      <c r="H1841" s="129"/>
      <c r="I1841" s="33">
        <v>5414787.8600000003</v>
      </c>
      <c r="J1841" s="33">
        <v>4581369.617853649</v>
      </c>
      <c r="K1841" s="36">
        <v>833418.24214635172</v>
      </c>
      <c r="L1841" s="33">
        <v>0</v>
      </c>
      <c r="M1841" s="33">
        <v>833418.24214635172</v>
      </c>
    </row>
    <row r="1842" spans="1:13">
      <c r="A1842" s="124">
        <v>1771</v>
      </c>
      <c r="B1842" s="73"/>
      <c r="C1842" s="152"/>
      <c r="D1842" s="73"/>
      <c r="E1842" s="73"/>
      <c r="F1842" s="152" t="s">
        <v>2424</v>
      </c>
      <c r="G1842" s="73" t="s">
        <v>193</v>
      </c>
      <c r="H1842" s="129"/>
      <c r="I1842" s="33">
        <v>53970.76</v>
      </c>
      <c r="J1842" s="33">
        <v>45663.838826083018</v>
      </c>
      <c r="K1842" s="36">
        <v>8306.9211739169841</v>
      </c>
      <c r="L1842" s="33">
        <v>0</v>
      </c>
      <c r="M1842" s="33">
        <v>8306.9211739169841</v>
      </c>
    </row>
    <row r="1843" spans="1:13">
      <c r="A1843" s="124">
        <v>1772</v>
      </c>
      <c r="B1843" s="73"/>
      <c r="C1843" s="152"/>
      <c r="D1843" s="73"/>
      <c r="E1843" s="73"/>
      <c r="F1843" s="73"/>
      <c r="G1843" s="73"/>
      <c r="H1843" s="129" t="s">
        <v>627</v>
      </c>
      <c r="I1843" s="37">
        <v>14659758.480000002</v>
      </c>
      <c r="J1843" s="37">
        <v>12886553.108189736</v>
      </c>
      <c r="K1843" s="37">
        <v>1773205.371810267</v>
      </c>
      <c r="L1843" s="37">
        <v>0</v>
      </c>
      <c r="M1843" s="37">
        <v>1773205.371810267</v>
      </c>
    </row>
    <row r="1844" spans="1:13">
      <c r="A1844" s="124">
        <v>1773</v>
      </c>
      <c r="B1844" s="73"/>
      <c r="C1844" s="152"/>
      <c r="D1844" s="73"/>
      <c r="E1844" s="73"/>
      <c r="F1844" s="73"/>
      <c r="G1844" s="73"/>
      <c r="H1844" s="129"/>
      <c r="I1844" s="33"/>
      <c r="J1844" s="33"/>
      <c r="K1844" s="33"/>
      <c r="L1844" s="33"/>
      <c r="M1844" s="33"/>
    </row>
    <row r="1845" spans="1:13">
      <c r="A1845" s="124">
        <v>1774</v>
      </c>
      <c r="B1845" s="73"/>
      <c r="C1845" s="152">
        <v>394</v>
      </c>
      <c r="D1845" s="73" t="s">
        <v>696</v>
      </c>
      <c r="E1845" s="73"/>
      <c r="F1845" s="73"/>
      <c r="G1845" s="73"/>
      <c r="H1845" s="129"/>
      <c r="I1845" s="33"/>
      <c r="J1845" s="33"/>
      <c r="K1845" s="33"/>
      <c r="L1845" s="33"/>
      <c r="M1845" s="33"/>
    </row>
    <row r="1846" spans="1:13">
      <c r="A1846" s="124">
        <v>1775</v>
      </c>
      <c r="B1846" s="73"/>
      <c r="C1846" s="152"/>
      <c r="D1846" s="73"/>
      <c r="E1846" s="73"/>
      <c r="F1846" s="152" t="s">
        <v>2436</v>
      </c>
      <c r="G1846" s="73" t="s">
        <v>359</v>
      </c>
      <c r="H1846" s="129"/>
      <c r="I1846" s="33">
        <v>33649682.609999999</v>
      </c>
      <c r="J1846" s="33">
        <v>29323000.829999998</v>
      </c>
      <c r="K1846" s="36">
        <v>4326681.7799999993</v>
      </c>
      <c r="L1846" s="33">
        <v>0</v>
      </c>
      <c r="M1846" s="33">
        <v>4326681.7799999993</v>
      </c>
    </row>
    <row r="1847" spans="1:13">
      <c r="A1847" s="124">
        <v>1776</v>
      </c>
      <c r="B1847" s="73"/>
      <c r="C1847" s="152"/>
      <c r="D1847" s="73"/>
      <c r="E1847" s="73"/>
      <c r="F1847" s="152" t="s">
        <v>2424</v>
      </c>
      <c r="G1847" s="73" t="s">
        <v>193</v>
      </c>
      <c r="H1847" s="129"/>
      <c r="I1847" s="33">
        <v>142634.51</v>
      </c>
      <c r="J1847" s="33">
        <v>120680.88860852296</v>
      </c>
      <c r="K1847" s="36">
        <v>21953.621391477049</v>
      </c>
      <c r="L1847" s="33">
        <v>0</v>
      </c>
      <c r="M1847" s="33">
        <v>21953.621391477049</v>
      </c>
    </row>
    <row r="1848" spans="1:13">
      <c r="A1848" s="124">
        <v>1777</v>
      </c>
      <c r="B1848" s="73"/>
      <c r="C1848" s="152"/>
      <c r="D1848" s="73"/>
      <c r="E1848" s="73"/>
      <c r="F1848" s="152" t="s">
        <v>2437</v>
      </c>
      <c r="G1848" s="73" t="s">
        <v>193</v>
      </c>
      <c r="H1848" s="129"/>
      <c r="I1848" s="33">
        <v>23069968.57</v>
      </c>
      <c r="J1848" s="33">
        <v>19519149.378353778</v>
      </c>
      <c r="K1848" s="36">
        <v>3550819.191646223</v>
      </c>
      <c r="L1848" s="33">
        <v>0</v>
      </c>
      <c r="M1848" s="33">
        <v>3550819.191646223</v>
      </c>
    </row>
    <row r="1849" spans="1:13">
      <c r="A1849" s="124">
        <v>1778</v>
      </c>
      <c r="B1849" s="73"/>
      <c r="C1849" s="152"/>
      <c r="D1849" s="73"/>
      <c r="E1849" s="73"/>
      <c r="F1849" s="152" t="s">
        <v>2434</v>
      </c>
      <c r="G1849" s="73" t="s">
        <v>186</v>
      </c>
      <c r="H1849" s="129"/>
      <c r="I1849" s="33">
        <v>3728196.47</v>
      </c>
      <c r="J1849" s="33">
        <v>3197439.63382485</v>
      </c>
      <c r="K1849" s="36">
        <v>530756.83617515012</v>
      </c>
      <c r="L1849" s="33">
        <v>0</v>
      </c>
      <c r="M1849" s="33">
        <v>530756.83617515012</v>
      </c>
    </row>
    <row r="1850" spans="1:13">
      <c r="A1850" s="124">
        <v>1779</v>
      </c>
      <c r="B1850" s="73"/>
      <c r="C1850" s="152"/>
      <c r="D1850" s="73"/>
      <c r="E1850" s="73"/>
      <c r="F1850" s="152" t="s">
        <v>787</v>
      </c>
      <c r="G1850" s="73" t="s">
        <v>192</v>
      </c>
      <c r="H1850" s="129"/>
      <c r="I1850" s="33">
        <v>5617.06</v>
      </c>
      <c r="J1850" s="33">
        <v>4663.9253160625913</v>
      </c>
      <c r="K1850" s="36">
        <v>953.13468393740914</v>
      </c>
      <c r="L1850" s="33">
        <v>0</v>
      </c>
      <c r="M1850" s="33">
        <v>953.13468393740914</v>
      </c>
    </row>
    <row r="1851" spans="1:13">
      <c r="A1851" s="124">
        <v>1780</v>
      </c>
      <c r="B1851" s="73"/>
      <c r="C1851" s="152"/>
      <c r="D1851" s="73"/>
      <c r="E1851" s="73"/>
      <c r="F1851" s="152" t="s">
        <v>2424</v>
      </c>
      <c r="G1851" s="73" t="s">
        <v>193</v>
      </c>
      <c r="H1851" s="129"/>
      <c r="I1851" s="33">
        <v>136229.94</v>
      </c>
      <c r="J1851" s="33">
        <v>115262.07938237223</v>
      </c>
      <c r="K1851" s="36">
        <v>20967.860617627772</v>
      </c>
      <c r="L1851" s="33">
        <v>0</v>
      </c>
      <c r="M1851" s="33">
        <v>20967.860617627772</v>
      </c>
    </row>
    <row r="1852" spans="1:13">
      <c r="A1852" s="124">
        <v>1781</v>
      </c>
      <c r="B1852" s="73"/>
      <c r="C1852" s="152"/>
      <c r="D1852" s="73"/>
      <c r="E1852" s="73"/>
      <c r="F1852" s="152" t="s">
        <v>2437</v>
      </c>
      <c r="G1852" s="73" t="s">
        <v>193</v>
      </c>
      <c r="H1852" s="129"/>
      <c r="I1852" s="33">
        <v>1671562.13</v>
      </c>
      <c r="J1852" s="33">
        <v>1414283.2839875522</v>
      </c>
      <c r="K1852" s="36">
        <v>257278.84601244773</v>
      </c>
      <c r="L1852" s="33">
        <v>0</v>
      </c>
      <c r="M1852" s="33">
        <v>257278.84601244773</v>
      </c>
    </row>
    <row r="1853" spans="1:13">
      <c r="A1853" s="124">
        <v>1782</v>
      </c>
      <c r="B1853" s="73"/>
      <c r="C1853" s="152"/>
      <c r="D1853" s="73"/>
      <c r="E1853" s="73"/>
      <c r="F1853" s="152" t="s">
        <v>2437</v>
      </c>
      <c r="G1853" s="73" t="s">
        <v>193</v>
      </c>
      <c r="H1853" s="129"/>
      <c r="I1853" s="33">
        <v>89913.38</v>
      </c>
      <c r="J1853" s="33">
        <v>76074.342711282108</v>
      </c>
      <c r="K1853" s="36">
        <v>13839.037288717889</v>
      </c>
      <c r="L1853" s="33">
        <v>0</v>
      </c>
      <c r="M1853" s="33">
        <v>13839.037288717889</v>
      </c>
    </row>
    <row r="1854" spans="1:13">
      <c r="A1854" s="124">
        <v>1783</v>
      </c>
      <c r="B1854" s="73"/>
      <c r="C1854" s="152"/>
      <c r="D1854" s="73"/>
      <c r="E1854" s="73"/>
      <c r="F1854" s="73"/>
      <c r="G1854" s="73"/>
      <c r="H1854" s="129" t="s">
        <v>627</v>
      </c>
      <c r="I1854" s="37">
        <v>62493804.670000002</v>
      </c>
      <c r="J1854" s="37">
        <v>53770554.362184428</v>
      </c>
      <c r="K1854" s="37">
        <v>8723250.3078155797</v>
      </c>
      <c r="L1854" s="37">
        <v>0</v>
      </c>
      <c r="M1854" s="37">
        <v>8723250.3078155797</v>
      </c>
    </row>
    <row r="1855" spans="1:13">
      <c r="A1855" s="124">
        <v>1784</v>
      </c>
      <c r="B1855" s="73"/>
      <c r="C1855" s="152"/>
      <c r="D1855" s="73"/>
      <c r="E1855" s="73"/>
      <c r="F1855" s="73"/>
      <c r="G1855" s="73"/>
      <c r="H1855" s="129"/>
      <c r="I1855" s="33"/>
      <c r="J1855" s="33"/>
      <c r="K1855" s="33"/>
      <c r="L1855" s="33"/>
      <c r="M1855" s="33"/>
    </row>
    <row r="1856" spans="1:13">
      <c r="A1856" s="124">
        <v>1785</v>
      </c>
      <c r="B1856" s="73"/>
      <c r="C1856" s="152">
        <v>395</v>
      </c>
      <c r="D1856" s="73" t="s">
        <v>697</v>
      </c>
      <c r="E1856" s="73"/>
      <c r="F1856" s="73"/>
      <c r="G1856" s="73"/>
      <c r="H1856" s="129"/>
      <c r="I1856" s="33"/>
      <c r="J1856" s="33"/>
      <c r="K1856" s="33"/>
      <c r="L1856" s="33"/>
      <c r="M1856" s="33"/>
    </row>
    <row r="1857" spans="1:13">
      <c r="A1857" s="124">
        <v>1786</v>
      </c>
      <c r="B1857" s="73"/>
      <c r="C1857" s="152"/>
      <c r="D1857" s="73"/>
      <c r="E1857" s="73"/>
      <c r="F1857" s="152" t="s">
        <v>2436</v>
      </c>
      <c r="G1857" s="73" t="s">
        <v>359</v>
      </c>
      <c r="H1857" s="129"/>
      <c r="I1857" s="33">
        <v>22630054.629999999</v>
      </c>
      <c r="J1857" s="33">
        <v>19587829.75</v>
      </c>
      <c r="K1857" s="36">
        <v>3042224.88</v>
      </c>
      <c r="L1857" s="33">
        <v>0</v>
      </c>
      <c r="M1857" s="33">
        <v>3042224.88</v>
      </c>
    </row>
    <row r="1858" spans="1:13">
      <c r="A1858" s="124">
        <v>1787</v>
      </c>
      <c r="B1858" s="73"/>
      <c r="C1858" s="152"/>
      <c r="D1858" s="73"/>
      <c r="E1858" s="73"/>
      <c r="F1858" s="152" t="s">
        <v>2424</v>
      </c>
      <c r="G1858" s="73" t="s">
        <v>193</v>
      </c>
      <c r="H1858" s="129"/>
      <c r="I1858" s="33">
        <v>1517.68</v>
      </c>
      <c r="J1858" s="33">
        <v>1284.0859552389047</v>
      </c>
      <c r="K1858" s="36">
        <v>233.59404476109523</v>
      </c>
      <c r="L1858" s="33">
        <v>0</v>
      </c>
      <c r="M1858" s="33">
        <v>233.59404476109523</v>
      </c>
    </row>
    <row r="1859" spans="1:13">
      <c r="A1859" s="124">
        <v>1788</v>
      </c>
      <c r="B1859" s="73"/>
      <c r="C1859" s="152"/>
      <c r="D1859" s="73"/>
      <c r="E1859" s="73"/>
      <c r="F1859" s="152" t="s">
        <v>2424</v>
      </c>
      <c r="G1859" s="73" t="s">
        <v>193</v>
      </c>
      <c r="H1859" s="129"/>
      <c r="I1859" s="33">
        <v>0</v>
      </c>
      <c r="J1859" s="33">
        <v>0</v>
      </c>
      <c r="K1859" s="36">
        <v>0</v>
      </c>
      <c r="L1859" s="33">
        <v>0</v>
      </c>
      <c r="M1859" s="33">
        <v>0</v>
      </c>
    </row>
    <row r="1860" spans="1:13">
      <c r="A1860" s="124">
        <v>1789</v>
      </c>
      <c r="B1860" s="73"/>
      <c r="C1860" s="152"/>
      <c r="D1860" s="73"/>
      <c r="E1860" s="73"/>
      <c r="F1860" s="152" t="s">
        <v>2434</v>
      </c>
      <c r="G1860" s="73" t="s">
        <v>186</v>
      </c>
      <c r="H1860" s="129"/>
      <c r="I1860" s="33">
        <v>4613279.71</v>
      </c>
      <c r="J1860" s="33">
        <v>3956519.8629872659</v>
      </c>
      <c r="K1860" s="36">
        <v>656759.84701273381</v>
      </c>
      <c r="L1860" s="33">
        <v>0</v>
      </c>
      <c r="M1860" s="33">
        <v>656759.84701273381</v>
      </c>
    </row>
    <row r="1861" spans="1:13">
      <c r="A1861" s="124">
        <v>1790</v>
      </c>
      <c r="B1861" s="73"/>
      <c r="C1861" s="152"/>
      <c r="D1861" s="73"/>
      <c r="E1861" s="73"/>
      <c r="F1861" s="152" t="s">
        <v>787</v>
      </c>
      <c r="G1861" s="73" t="s">
        <v>192</v>
      </c>
      <c r="H1861" s="129"/>
      <c r="I1861" s="33">
        <v>0</v>
      </c>
      <c r="J1861" s="33">
        <v>0</v>
      </c>
      <c r="K1861" s="36">
        <v>0</v>
      </c>
      <c r="L1861" s="33">
        <v>0</v>
      </c>
      <c r="M1861" s="33">
        <v>0</v>
      </c>
    </row>
    <row r="1862" spans="1:13">
      <c r="A1862" s="124">
        <v>1791</v>
      </c>
      <c r="B1862" s="73"/>
      <c r="C1862" s="152"/>
      <c r="D1862" s="73"/>
      <c r="E1862" s="73"/>
      <c r="F1862" s="152" t="s">
        <v>2437</v>
      </c>
      <c r="G1862" s="73" t="s">
        <v>193</v>
      </c>
      <c r="H1862" s="129"/>
      <c r="I1862" s="33">
        <v>6311703.7000000002</v>
      </c>
      <c r="J1862" s="33">
        <v>5340236.4627585728</v>
      </c>
      <c r="K1862" s="36">
        <v>971467.23724142788</v>
      </c>
      <c r="L1862" s="33">
        <v>0</v>
      </c>
      <c r="M1862" s="33">
        <v>971467.23724142788</v>
      </c>
    </row>
    <row r="1863" spans="1:13">
      <c r="A1863" s="124">
        <v>1792</v>
      </c>
      <c r="B1863" s="73"/>
      <c r="C1863" s="152"/>
      <c r="D1863" s="73"/>
      <c r="E1863" s="73"/>
      <c r="F1863" s="152" t="s">
        <v>2437</v>
      </c>
      <c r="G1863" s="73" t="s">
        <v>193</v>
      </c>
      <c r="H1863" s="129"/>
      <c r="I1863" s="33">
        <v>271218.13</v>
      </c>
      <c r="J1863" s="33">
        <v>229473.53298400156</v>
      </c>
      <c r="K1863" s="36">
        <v>41744.597015998457</v>
      </c>
      <c r="L1863" s="33">
        <v>0</v>
      </c>
      <c r="M1863" s="33">
        <v>41744.597015998457</v>
      </c>
    </row>
    <row r="1864" spans="1:13">
      <c r="A1864" s="124">
        <v>1793</v>
      </c>
      <c r="B1864" s="73"/>
      <c r="C1864" s="152"/>
      <c r="D1864" s="73"/>
      <c r="E1864" s="73"/>
      <c r="F1864" s="152" t="s">
        <v>2437</v>
      </c>
      <c r="G1864" s="73" t="s">
        <v>193</v>
      </c>
      <c r="H1864" s="129"/>
      <c r="I1864" s="33">
        <v>14021.51</v>
      </c>
      <c r="J1864" s="33">
        <v>11863.386262085456</v>
      </c>
      <c r="K1864" s="36">
        <v>2158.1237379145432</v>
      </c>
      <c r="L1864" s="33">
        <v>0</v>
      </c>
      <c r="M1864" s="33">
        <v>2158.1237379145432</v>
      </c>
    </row>
    <row r="1865" spans="1:13">
      <c r="A1865" s="124">
        <v>1794</v>
      </c>
      <c r="B1865" s="73"/>
      <c r="C1865" s="152"/>
      <c r="D1865" s="73"/>
      <c r="E1865" s="73"/>
      <c r="F1865" s="73"/>
      <c r="G1865" s="73"/>
      <c r="H1865" s="129" t="s">
        <v>627</v>
      </c>
      <c r="I1865" s="37">
        <v>33841795.359999999</v>
      </c>
      <c r="J1865" s="37">
        <v>29127207.080947164</v>
      </c>
      <c r="K1865" s="37">
        <v>4714588.2790528359</v>
      </c>
      <c r="L1865" s="37">
        <v>0</v>
      </c>
      <c r="M1865" s="37">
        <v>4714588.2790528359</v>
      </c>
    </row>
    <row r="1866" spans="1:13">
      <c r="A1866" s="124">
        <v>1795</v>
      </c>
      <c r="B1866" s="73"/>
      <c r="C1866" s="73"/>
      <c r="D1866" s="73"/>
      <c r="E1866" s="73"/>
      <c r="F1866" s="73"/>
      <c r="G1866" s="73"/>
      <c r="H1866" s="129"/>
      <c r="I1866" s="41"/>
      <c r="J1866" s="33"/>
      <c r="K1866" s="33"/>
      <c r="L1866" s="33"/>
      <c r="M1866" s="33"/>
    </row>
    <row r="1867" spans="1:13">
      <c r="A1867" s="124">
        <v>1796</v>
      </c>
      <c r="B1867" s="73"/>
      <c r="C1867" s="152">
        <v>396</v>
      </c>
      <c r="D1867" s="73" t="s">
        <v>698</v>
      </c>
      <c r="E1867" s="73"/>
      <c r="F1867" s="73"/>
      <c r="G1867" s="73"/>
      <c r="H1867" s="129"/>
      <c r="I1867" s="33"/>
      <c r="J1867" s="33"/>
      <c r="K1867" s="33"/>
      <c r="L1867" s="33"/>
      <c r="M1867" s="33"/>
    </row>
    <row r="1868" spans="1:13">
      <c r="A1868" s="124">
        <v>1797</v>
      </c>
      <c r="B1868" s="73"/>
      <c r="C1868" s="152"/>
      <c r="D1868" s="73"/>
      <c r="E1868" s="73"/>
      <c r="F1868" s="152" t="s">
        <v>2436</v>
      </c>
      <c r="G1868" s="73" t="s">
        <v>359</v>
      </c>
      <c r="H1868" s="129"/>
      <c r="I1868" s="33">
        <v>117583778.78</v>
      </c>
      <c r="J1868" s="33">
        <v>101219277.01000001</v>
      </c>
      <c r="K1868" s="36">
        <v>16364501.77</v>
      </c>
      <c r="L1868" s="33">
        <v>0</v>
      </c>
      <c r="M1868" s="33">
        <v>16364501.77</v>
      </c>
    </row>
    <row r="1869" spans="1:13">
      <c r="A1869" s="124">
        <v>1798</v>
      </c>
      <c r="B1869" s="73"/>
      <c r="C1869" s="152"/>
      <c r="D1869" s="73"/>
      <c r="E1869" s="73"/>
      <c r="F1869" s="152" t="s">
        <v>2424</v>
      </c>
      <c r="G1869" s="73" t="s">
        <v>193</v>
      </c>
      <c r="H1869" s="129"/>
      <c r="I1869" s="33">
        <v>931482.74</v>
      </c>
      <c r="J1869" s="33">
        <v>788113.37303084473</v>
      </c>
      <c r="K1869" s="36">
        <v>143369.36696915529</v>
      </c>
      <c r="L1869" s="33">
        <v>0</v>
      </c>
      <c r="M1869" s="33">
        <v>143369.36696915529</v>
      </c>
    </row>
    <row r="1870" spans="1:13">
      <c r="A1870" s="124">
        <v>1799</v>
      </c>
      <c r="B1870" s="73"/>
      <c r="C1870" s="152"/>
      <c r="D1870" s="73"/>
      <c r="E1870" s="73"/>
      <c r="F1870" s="152" t="s">
        <v>2437</v>
      </c>
      <c r="G1870" s="73" t="s">
        <v>193</v>
      </c>
      <c r="H1870" s="129"/>
      <c r="I1870" s="33">
        <v>39937978.189999998</v>
      </c>
      <c r="J1870" s="33">
        <v>33790915.657066502</v>
      </c>
      <c r="K1870" s="36">
        <v>6147062.5329334931</v>
      </c>
      <c r="L1870" s="33">
        <v>0</v>
      </c>
      <c r="M1870" s="33">
        <v>6147062.5329334931</v>
      </c>
    </row>
    <row r="1871" spans="1:13">
      <c r="A1871" s="124">
        <v>1800</v>
      </c>
      <c r="B1871" s="73"/>
      <c r="C1871" s="152"/>
      <c r="D1871" s="73"/>
      <c r="E1871" s="73"/>
      <c r="F1871" s="152" t="s">
        <v>2434</v>
      </c>
      <c r="G1871" s="73" t="s">
        <v>186</v>
      </c>
      <c r="H1871" s="129"/>
      <c r="I1871" s="33">
        <v>2104859.63</v>
      </c>
      <c r="J1871" s="33">
        <v>1805205.723130763</v>
      </c>
      <c r="K1871" s="36">
        <v>299653.90686923673</v>
      </c>
      <c r="L1871" s="33">
        <v>0</v>
      </c>
      <c r="M1871" s="33">
        <v>299653.90686923673</v>
      </c>
    </row>
    <row r="1872" spans="1:13">
      <c r="A1872" s="124">
        <v>1801</v>
      </c>
      <c r="B1872" s="73"/>
      <c r="C1872" s="152"/>
      <c r="D1872" s="73"/>
      <c r="E1872" s="73"/>
      <c r="F1872" s="152" t="s">
        <v>2424</v>
      </c>
      <c r="G1872" s="73" t="s">
        <v>193</v>
      </c>
      <c r="H1872" s="129"/>
      <c r="I1872" s="33">
        <v>1383393.93</v>
      </c>
      <c r="J1872" s="33">
        <v>1170468.5546859368</v>
      </c>
      <c r="K1872" s="36">
        <v>212925.37531406319</v>
      </c>
      <c r="L1872" s="33">
        <v>0</v>
      </c>
      <c r="M1872" s="33">
        <v>212925.37531406319</v>
      </c>
    </row>
    <row r="1873" spans="1:13">
      <c r="A1873" s="124">
        <v>1802</v>
      </c>
      <c r="B1873" s="73"/>
      <c r="C1873" s="152"/>
      <c r="D1873" s="73"/>
      <c r="E1873" s="73"/>
      <c r="F1873" s="152" t="s">
        <v>787</v>
      </c>
      <c r="G1873" s="73" t="s">
        <v>192</v>
      </c>
      <c r="H1873" s="129"/>
      <c r="I1873" s="33">
        <v>45031.42</v>
      </c>
      <c r="J1873" s="33">
        <v>37390.232569395244</v>
      </c>
      <c r="K1873" s="36">
        <v>7641.1874306047512</v>
      </c>
      <c r="L1873" s="33">
        <v>0</v>
      </c>
      <c r="M1873" s="33">
        <v>7641.1874306047512</v>
      </c>
    </row>
    <row r="1874" spans="1:13">
      <c r="A1874" s="124">
        <v>1803</v>
      </c>
      <c r="B1874" s="73"/>
      <c r="C1874" s="152"/>
      <c r="D1874" s="73"/>
      <c r="E1874" s="73"/>
      <c r="F1874" s="152" t="s">
        <v>787</v>
      </c>
      <c r="G1874" s="73" t="s">
        <v>193</v>
      </c>
      <c r="H1874" s="129"/>
      <c r="I1874" s="33">
        <v>0</v>
      </c>
      <c r="J1874" s="33">
        <v>0</v>
      </c>
      <c r="K1874" s="36">
        <v>0</v>
      </c>
      <c r="L1874" s="33">
        <v>0</v>
      </c>
      <c r="M1874" s="33">
        <v>0</v>
      </c>
    </row>
    <row r="1875" spans="1:13">
      <c r="A1875" s="124">
        <v>1804</v>
      </c>
      <c r="B1875" s="73"/>
      <c r="C1875" s="152"/>
      <c r="D1875" s="73"/>
      <c r="E1875" s="73"/>
      <c r="F1875" s="152" t="s">
        <v>2437</v>
      </c>
      <c r="G1875" s="73" t="s">
        <v>193</v>
      </c>
      <c r="H1875" s="129"/>
      <c r="I1875" s="33">
        <v>999837.19</v>
      </c>
      <c r="J1875" s="33">
        <v>845947.03310614382</v>
      </c>
      <c r="K1875" s="36">
        <v>153890.15689385618</v>
      </c>
      <c r="L1875" s="33">
        <v>0</v>
      </c>
      <c r="M1875" s="33">
        <v>153890.15689385618</v>
      </c>
    </row>
    <row r="1876" spans="1:13">
      <c r="A1876" s="124">
        <v>1805</v>
      </c>
      <c r="B1876" s="73"/>
      <c r="C1876" s="152"/>
      <c r="D1876" s="73"/>
      <c r="E1876" s="73"/>
      <c r="F1876" s="73"/>
      <c r="G1876" s="73"/>
      <c r="H1876" s="129" t="s">
        <v>627</v>
      </c>
      <c r="I1876" s="37">
        <v>162986361.87999997</v>
      </c>
      <c r="J1876" s="37">
        <v>139657317.58358961</v>
      </c>
      <c r="K1876" s="37">
        <v>23329044.296410412</v>
      </c>
      <c r="L1876" s="37">
        <v>0</v>
      </c>
      <c r="M1876" s="37">
        <v>23329044.296410412</v>
      </c>
    </row>
    <row r="1877" spans="1:13">
      <c r="A1877" s="124">
        <v>1806</v>
      </c>
      <c r="B1877" s="73"/>
      <c r="C1877" s="152">
        <v>397</v>
      </c>
      <c r="D1877" s="73" t="s">
        <v>699</v>
      </c>
      <c r="E1877" s="73"/>
      <c r="F1877" s="73"/>
      <c r="G1877" s="73"/>
      <c r="H1877" s="129"/>
      <c r="I1877" s="33"/>
      <c r="J1877" s="33"/>
      <c r="K1877" s="33"/>
      <c r="L1877" s="33"/>
      <c r="M1877" s="33"/>
    </row>
    <row r="1878" spans="1:13">
      <c r="A1878" s="124">
        <v>1807</v>
      </c>
      <c r="B1878" s="73"/>
      <c r="C1878" s="152"/>
      <c r="D1878" s="73"/>
      <c r="E1878" s="73"/>
      <c r="F1878" s="152" t="s">
        <v>2464</v>
      </c>
      <c r="G1878" s="73" t="s">
        <v>359</v>
      </c>
      <c r="H1878" s="129"/>
      <c r="I1878" s="33">
        <v>172558861.81999999</v>
      </c>
      <c r="J1878" s="33">
        <v>140145400.24000001</v>
      </c>
      <c r="K1878" s="36">
        <v>32413461.579999998</v>
      </c>
      <c r="L1878" s="33">
        <v>0</v>
      </c>
      <c r="M1878" s="33">
        <v>32413461.579999998</v>
      </c>
    </row>
    <row r="1879" spans="1:13">
      <c r="A1879" s="124">
        <v>1808</v>
      </c>
      <c r="B1879" s="73"/>
      <c r="C1879" s="152"/>
      <c r="D1879" s="73"/>
      <c r="E1879" s="73"/>
      <c r="F1879" s="152" t="s">
        <v>2464</v>
      </c>
      <c r="G1879" s="73" t="s">
        <v>193</v>
      </c>
      <c r="H1879" s="129"/>
      <c r="I1879" s="33">
        <v>979405.02</v>
      </c>
      <c r="J1879" s="33">
        <v>828659.68496157206</v>
      </c>
      <c r="K1879" s="36">
        <v>150745.33503842796</v>
      </c>
      <c r="L1879" s="33">
        <v>0</v>
      </c>
      <c r="M1879" s="33">
        <v>150745.33503842796</v>
      </c>
    </row>
    <row r="1880" spans="1:13">
      <c r="A1880" s="124">
        <v>1809</v>
      </c>
      <c r="B1880" s="73"/>
      <c r="C1880" s="152"/>
      <c r="D1880" s="73"/>
      <c r="E1880" s="73"/>
      <c r="F1880" s="152" t="s">
        <v>2464</v>
      </c>
      <c r="G1880" s="73" t="s">
        <v>193</v>
      </c>
      <c r="H1880" s="129"/>
      <c r="I1880" s="33">
        <v>1544068.08</v>
      </c>
      <c r="J1880" s="33">
        <v>1306412.5082103617</v>
      </c>
      <c r="K1880" s="36">
        <v>237655.57178963837</v>
      </c>
      <c r="L1880" s="33">
        <v>0</v>
      </c>
      <c r="M1880" s="33">
        <v>237655.57178963837</v>
      </c>
    </row>
    <row r="1881" spans="1:13">
      <c r="A1881" s="124">
        <v>1810</v>
      </c>
      <c r="B1881" s="73"/>
      <c r="C1881" s="152"/>
      <c r="D1881" s="73"/>
      <c r="E1881" s="73"/>
      <c r="F1881" s="152" t="s">
        <v>2464</v>
      </c>
      <c r="G1881" s="73" t="s">
        <v>186</v>
      </c>
      <c r="H1881" s="129"/>
      <c r="I1881" s="33">
        <v>78900302.870000005</v>
      </c>
      <c r="J1881" s="33">
        <v>67667827.472977191</v>
      </c>
      <c r="K1881" s="36">
        <v>11232475.397022817</v>
      </c>
      <c r="L1881" s="33">
        <v>1519436.5703668315</v>
      </c>
      <c r="M1881" s="33">
        <v>12751911.967389649</v>
      </c>
    </row>
    <row r="1882" spans="1:13">
      <c r="A1882" s="124">
        <v>1811</v>
      </c>
      <c r="B1882" s="73"/>
      <c r="C1882" s="152"/>
      <c r="D1882" s="73"/>
      <c r="E1882" s="73"/>
      <c r="F1882" s="152" t="s">
        <v>2464</v>
      </c>
      <c r="G1882" s="73" t="s">
        <v>251</v>
      </c>
      <c r="H1882" s="129"/>
      <c r="I1882" s="33">
        <v>3500304.32</v>
      </c>
      <c r="J1882" s="33">
        <v>3238286.5649901326</v>
      </c>
      <c r="K1882" s="36">
        <v>262017.75500986737</v>
      </c>
      <c r="L1882" s="33">
        <v>0</v>
      </c>
      <c r="M1882" s="33">
        <v>262017.75500986737</v>
      </c>
    </row>
    <row r="1883" spans="1:13">
      <c r="A1883" s="124">
        <v>1812</v>
      </c>
      <c r="B1883" s="73"/>
      <c r="C1883" s="152"/>
      <c r="D1883" s="73"/>
      <c r="E1883" s="73"/>
      <c r="F1883" s="152" t="s">
        <v>2464</v>
      </c>
      <c r="G1883" s="73" t="s">
        <v>193</v>
      </c>
      <c r="H1883" s="129"/>
      <c r="I1883" s="33">
        <v>145582610.33000001</v>
      </c>
      <c r="J1883" s="33">
        <v>123175231.43994209</v>
      </c>
      <c r="K1883" s="36">
        <v>22407378.890057921</v>
      </c>
      <c r="L1883" s="33">
        <v>0</v>
      </c>
      <c r="M1883" s="33">
        <v>22407378.890057921</v>
      </c>
    </row>
    <row r="1884" spans="1:13">
      <c r="A1884" s="124">
        <v>1813</v>
      </c>
      <c r="B1884" s="73"/>
      <c r="C1884" s="152"/>
      <c r="D1884" s="73"/>
      <c r="E1884" s="73"/>
      <c r="F1884" s="152" t="s">
        <v>2464</v>
      </c>
      <c r="G1884" s="73" t="s">
        <v>192</v>
      </c>
      <c r="H1884" s="129"/>
      <c r="I1884" s="33">
        <v>336298.21</v>
      </c>
      <c r="J1884" s="33">
        <v>279233.21726410859</v>
      </c>
      <c r="K1884" s="36">
        <v>57064.992735891457</v>
      </c>
      <c r="L1884" s="33">
        <v>-10498.821660703579</v>
      </c>
      <c r="M1884" s="33">
        <v>46566.171075187878</v>
      </c>
    </row>
    <row r="1885" spans="1:13">
      <c r="A1885" s="124">
        <v>1814</v>
      </c>
      <c r="B1885" s="73"/>
      <c r="C1885" s="152"/>
      <c r="D1885" s="73"/>
      <c r="E1885" s="73"/>
      <c r="F1885" s="152" t="s">
        <v>2464</v>
      </c>
      <c r="G1885" s="73" t="s">
        <v>193</v>
      </c>
      <c r="H1885" s="129"/>
      <c r="I1885" s="33">
        <v>990915</v>
      </c>
      <c r="J1885" s="33">
        <v>838398.10390567139</v>
      </c>
      <c r="K1885" s="36">
        <v>152516.89609432864</v>
      </c>
      <c r="L1885" s="33">
        <v>0</v>
      </c>
      <c r="M1885" s="33">
        <v>152516.89609432864</v>
      </c>
    </row>
    <row r="1886" spans="1:13">
      <c r="A1886" s="124">
        <v>1815</v>
      </c>
      <c r="B1886" s="73"/>
      <c r="C1886" s="152"/>
      <c r="D1886" s="73"/>
      <c r="E1886" s="73"/>
      <c r="F1886" s="152" t="s">
        <v>2464</v>
      </c>
      <c r="G1886" s="73" t="s">
        <v>193</v>
      </c>
      <c r="H1886" s="129"/>
      <c r="I1886" s="33">
        <v>16632.87</v>
      </c>
      <c r="J1886" s="33">
        <v>14072.818224075247</v>
      </c>
      <c r="K1886" s="36">
        <v>2560.0517759247518</v>
      </c>
      <c r="L1886" s="33">
        <v>0</v>
      </c>
      <c r="M1886" s="33">
        <v>2560.0517759247518</v>
      </c>
    </row>
    <row r="1887" spans="1:13">
      <c r="A1887" s="124">
        <v>1816</v>
      </c>
      <c r="B1887" s="73"/>
      <c r="C1887" s="152"/>
      <c r="D1887" s="73"/>
      <c r="E1887" s="73"/>
      <c r="F1887" s="73"/>
      <c r="G1887" s="73"/>
      <c r="H1887" s="129" t="s">
        <v>627</v>
      </c>
      <c r="I1887" s="37">
        <v>404409398.52000004</v>
      </c>
      <c r="J1887" s="37">
        <v>337493522.05047518</v>
      </c>
      <c r="K1887" s="37">
        <v>66915876.469524816</v>
      </c>
      <c r="L1887" s="37">
        <v>1508937.748706128</v>
      </c>
      <c r="M1887" s="37">
        <v>68424814.218230933</v>
      </c>
    </row>
    <row r="1888" spans="1:13">
      <c r="A1888" s="124">
        <v>1817</v>
      </c>
      <c r="B1888" s="73"/>
      <c r="C1888" s="152"/>
      <c r="D1888" s="73"/>
      <c r="E1888" s="73"/>
      <c r="F1888" s="73"/>
      <c r="G1888" s="73"/>
      <c r="H1888" s="129"/>
      <c r="I1888" s="33"/>
      <c r="J1888" s="33"/>
      <c r="K1888" s="33"/>
      <c r="L1888" s="33"/>
      <c r="M1888" s="33"/>
    </row>
    <row r="1889" spans="1:13">
      <c r="A1889" s="124">
        <v>1818</v>
      </c>
      <c r="B1889" s="73"/>
      <c r="C1889" s="152">
        <v>398</v>
      </c>
      <c r="D1889" s="73" t="s">
        <v>700</v>
      </c>
      <c r="E1889" s="73"/>
      <c r="F1889" s="73"/>
      <c r="G1889" s="73"/>
      <c r="H1889" s="129"/>
      <c r="I1889" s="33"/>
      <c r="J1889" s="33"/>
      <c r="K1889" s="33"/>
      <c r="L1889" s="33"/>
      <c r="M1889" s="33"/>
    </row>
    <row r="1890" spans="1:13">
      <c r="A1890" s="124">
        <v>1819</v>
      </c>
      <c r="B1890" s="73"/>
      <c r="C1890" s="152"/>
      <c r="D1890" s="73"/>
      <c r="E1890" s="73"/>
      <c r="F1890" s="152" t="s">
        <v>2436</v>
      </c>
      <c r="G1890" s="73" t="s">
        <v>359</v>
      </c>
      <c r="H1890" s="129"/>
      <c r="I1890" s="33">
        <v>2540505.3200000003</v>
      </c>
      <c r="J1890" s="33">
        <v>2337935.1300000004</v>
      </c>
      <c r="K1890" s="36">
        <v>202570.19</v>
      </c>
      <c r="L1890" s="33">
        <v>0</v>
      </c>
      <c r="M1890" s="33">
        <v>202570.19</v>
      </c>
    </row>
    <row r="1891" spans="1:13">
      <c r="A1891" s="124">
        <v>1820</v>
      </c>
      <c r="B1891" s="73"/>
      <c r="C1891" s="152"/>
      <c r="D1891" s="73"/>
      <c r="E1891" s="73"/>
      <c r="F1891" s="152" t="s">
        <v>2424</v>
      </c>
      <c r="G1891" s="73" t="s">
        <v>193</v>
      </c>
      <c r="H1891" s="129"/>
      <c r="I1891" s="33">
        <v>0</v>
      </c>
      <c r="J1891" s="33">
        <v>0</v>
      </c>
      <c r="K1891" s="36">
        <v>0</v>
      </c>
      <c r="L1891" s="33">
        <v>0</v>
      </c>
      <c r="M1891" s="33">
        <v>0</v>
      </c>
    </row>
    <row r="1892" spans="1:13">
      <c r="A1892" s="124">
        <v>1821</v>
      </c>
      <c r="B1892" s="73"/>
      <c r="C1892" s="152"/>
      <c r="D1892" s="73"/>
      <c r="E1892" s="73"/>
      <c r="F1892" s="152" t="s">
        <v>2424</v>
      </c>
      <c r="G1892" s="73" t="s">
        <v>193</v>
      </c>
      <c r="H1892" s="129"/>
      <c r="I1892" s="33">
        <v>0</v>
      </c>
      <c r="J1892" s="33">
        <v>0</v>
      </c>
      <c r="K1892" s="36">
        <v>0</v>
      </c>
      <c r="L1892" s="33">
        <v>0</v>
      </c>
      <c r="M1892" s="33">
        <v>0</v>
      </c>
    </row>
    <row r="1893" spans="1:13">
      <c r="A1893" s="124">
        <v>1822</v>
      </c>
      <c r="B1893" s="73"/>
      <c r="C1893" s="152"/>
      <c r="D1893" s="73"/>
      <c r="E1893" s="73"/>
      <c r="F1893" s="152" t="s">
        <v>2427</v>
      </c>
      <c r="G1893" s="73" t="s">
        <v>251</v>
      </c>
      <c r="H1893" s="129"/>
      <c r="I1893" s="33">
        <v>216484.44</v>
      </c>
      <c r="J1893" s="33">
        <v>200279.3441632562</v>
      </c>
      <c r="K1893" s="36">
        <v>16205.0958367438</v>
      </c>
      <c r="L1893" s="33">
        <v>0</v>
      </c>
      <c r="M1893" s="33">
        <v>16205.0958367438</v>
      </c>
    </row>
    <row r="1894" spans="1:13">
      <c r="A1894" s="124">
        <v>1823</v>
      </c>
      <c r="B1894" s="73"/>
      <c r="C1894" s="152"/>
      <c r="D1894" s="73"/>
      <c r="E1894" s="73"/>
      <c r="F1894" s="152" t="s">
        <v>2434</v>
      </c>
      <c r="G1894" s="73" t="s">
        <v>186</v>
      </c>
      <c r="H1894" s="129"/>
      <c r="I1894" s="33">
        <v>2838269.77</v>
      </c>
      <c r="J1894" s="33">
        <v>2434205.4736415059</v>
      </c>
      <c r="K1894" s="36">
        <v>404064.29635849391</v>
      </c>
      <c r="L1894" s="33">
        <v>0</v>
      </c>
      <c r="M1894" s="33">
        <v>404064.29635849391</v>
      </c>
    </row>
    <row r="1895" spans="1:13">
      <c r="A1895" s="124">
        <v>1824</v>
      </c>
      <c r="B1895" s="73"/>
      <c r="C1895" s="152"/>
      <c r="D1895" s="73"/>
      <c r="E1895" s="73"/>
      <c r="F1895" s="152" t="s">
        <v>787</v>
      </c>
      <c r="G1895" s="73" t="s">
        <v>192</v>
      </c>
      <c r="H1895" s="129"/>
      <c r="I1895" s="33">
        <v>561.36</v>
      </c>
      <c r="J1895" s="33">
        <v>466.10524285389442</v>
      </c>
      <c r="K1895" s="36">
        <v>95.254757146105618</v>
      </c>
      <c r="L1895" s="33">
        <v>0</v>
      </c>
      <c r="M1895" s="33">
        <v>95.254757146105618</v>
      </c>
    </row>
    <row r="1896" spans="1:13">
      <c r="A1896" s="124">
        <v>1825</v>
      </c>
      <c r="B1896" s="73"/>
      <c r="C1896" s="152"/>
      <c r="D1896" s="73"/>
      <c r="E1896" s="73"/>
      <c r="F1896" s="152" t="s">
        <v>2437</v>
      </c>
      <c r="G1896" s="73" t="s">
        <v>193</v>
      </c>
      <c r="H1896" s="129"/>
      <c r="I1896" s="33">
        <v>2361394.13</v>
      </c>
      <c r="J1896" s="33">
        <v>1997939.6428210111</v>
      </c>
      <c r="K1896" s="36">
        <v>363454.48717898864</v>
      </c>
      <c r="L1896" s="33">
        <v>0</v>
      </c>
      <c r="M1896" s="33">
        <v>363454.48717898864</v>
      </c>
    </row>
    <row r="1897" spans="1:13">
      <c r="A1897" s="124">
        <v>1826</v>
      </c>
      <c r="B1897" s="73"/>
      <c r="C1897" s="152"/>
      <c r="D1897" s="73"/>
      <c r="E1897" s="73"/>
      <c r="F1897" s="152" t="s">
        <v>2437</v>
      </c>
      <c r="G1897" s="73" t="s">
        <v>193</v>
      </c>
      <c r="H1897" s="129"/>
      <c r="I1897" s="33">
        <v>0</v>
      </c>
      <c r="J1897" s="33">
        <v>0</v>
      </c>
      <c r="K1897" s="36">
        <v>0</v>
      </c>
      <c r="L1897" s="33">
        <v>0</v>
      </c>
      <c r="M1897" s="33">
        <v>0</v>
      </c>
    </row>
    <row r="1898" spans="1:13">
      <c r="A1898" s="124">
        <v>1827</v>
      </c>
      <c r="B1898" s="73"/>
      <c r="C1898" s="152"/>
      <c r="D1898" s="73"/>
      <c r="E1898" s="73"/>
      <c r="F1898" s="73"/>
      <c r="G1898" s="73"/>
      <c r="H1898" s="129" t="s">
        <v>627</v>
      </c>
      <c r="I1898" s="37">
        <v>7957215.0200000005</v>
      </c>
      <c r="J1898" s="37">
        <v>6970825.6958686272</v>
      </c>
      <c r="K1898" s="37">
        <v>986389.3241313725</v>
      </c>
      <c r="L1898" s="37">
        <v>0</v>
      </c>
      <c r="M1898" s="37">
        <v>986389.3241313725</v>
      </c>
    </row>
    <row r="1899" spans="1:13">
      <c r="A1899" s="124">
        <v>1828</v>
      </c>
      <c r="B1899" s="73"/>
      <c r="C1899" s="152"/>
      <c r="D1899" s="73"/>
      <c r="E1899" s="73"/>
      <c r="F1899" s="73"/>
      <c r="G1899" s="73"/>
      <c r="H1899" s="129"/>
      <c r="I1899" s="33"/>
      <c r="J1899" s="33"/>
      <c r="K1899" s="33"/>
      <c r="L1899" s="33"/>
      <c r="M1899" s="33"/>
    </row>
    <row r="1900" spans="1:13">
      <c r="A1900" s="124">
        <v>1829</v>
      </c>
      <c r="B1900" s="73"/>
      <c r="C1900" s="152">
        <v>399</v>
      </c>
      <c r="D1900" s="73" t="s">
        <v>701</v>
      </c>
      <c r="E1900" s="73"/>
      <c r="F1900" s="73"/>
      <c r="G1900" s="73"/>
      <c r="H1900" s="129"/>
      <c r="I1900" s="33"/>
      <c r="J1900" s="33"/>
      <c r="K1900" s="33"/>
      <c r="L1900" s="33"/>
      <c r="M1900" s="33"/>
    </row>
    <row r="1901" spans="1:13">
      <c r="A1901" s="124">
        <v>1830</v>
      </c>
      <c r="B1901" s="73"/>
      <c r="C1901" s="152"/>
      <c r="D1901" s="73"/>
      <c r="E1901" s="73"/>
      <c r="F1901" s="152" t="s">
        <v>787</v>
      </c>
      <c r="G1901" s="73" t="s">
        <v>192</v>
      </c>
      <c r="H1901" s="129"/>
      <c r="I1901" s="33">
        <v>298459062.38</v>
      </c>
      <c r="J1901" s="33">
        <v>247814831.39620835</v>
      </c>
      <c r="K1901" s="36">
        <v>50644230.983791657</v>
      </c>
      <c r="L1901" s="33">
        <v>-20366558.904531896</v>
      </c>
      <c r="M1901" s="33">
        <v>30277672.079259761</v>
      </c>
    </row>
    <row r="1902" spans="1:13">
      <c r="A1902" s="124">
        <v>1831</v>
      </c>
      <c r="B1902" s="73"/>
      <c r="C1902" s="152" t="s">
        <v>702</v>
      </c>
      <c r="D1902" s="73"/>
      <c r="E1902" s="73"/>
      <c r="F1902" s="152" t="s">
        <v>787</v>
      </c>
      <c r="G1902" s="73" t="s">
        <v>192</v>
      </c>
      <c r="H1902" s="129"/>
      <c r="I1902" s="33">
        <v>0</v>
      </c>
      <c r="J1902" s="33">
        <v>0</v>
      </c>
      <c r="K1902" s="36">
        <v>0</v>
      </c>
      <c r="L1902" s="33">
        <v>0</v>
      </c>
      <c r="M1902" s="33">
        <v>0</v>
      </c>
    </row>
    <row r="1903" spans="1:13">
      <c r="A1903" s="124">
        <v>1832</v>
      </c>
      <c r="B1903" s="73"/>
      <c r="C1903" s="152"/>
      <c r="D1903" s="73"/>
      <c r="E1903" s="73"/>
      <c r="F1903" s="73"/>
      <c r="G1903" s="73"/>
      <c r="H1903" s="129" t="s">
        <v>627</v>
      </c>
      <c r="I1903" s="37">
        <v>298459062.38</v>
      </c>
      <c r="J1903" s="37">
        <v>247814831.39620835</v>
      </c>
      <c r="K1903" s="37">
        <v>50644230.983791657</v>
      </c>
      <c r="L1903" s="37">
        <v>-20366558.904531896</v>
      </c>
      <c r="M1903" s="37">
        <v>30277672.079259761</v>
      </c>
    </row>
    <row r="1904" spans="1:13">
      <c r="A1904" s="124">
        <v>1833</v>
      </c>
      <c r="B1904" s="73"/>
      <c r="C1904" s="152"/>
      <c r="D1904" s="73"/>
      <c r="E1904" s="73"/>
      <c r="F1904" s="73"/>
      <c r="G1904" s="73"/>
      <c r="H1904" s="129"/>
      <c r="I1904" s="41"/>
      <c r="J1904" s="33"/>
      <c r="K1904" s="33"/>
      <c r="L1904" s="33"/>
      <c r="M1904" s="33"/>
    </row>
    <row r="1905" spans="1:13">
      <c r="A1905" s="124">
        <v>1834</v>
      </c>
      <c r="B1905" s="73"/>
      <c r="C1905" s="152" t="s">
        <v>703</v>
      </c>
      <c r="D1905" s="73" t="s">
        <v>704</v>
      </c>
      <c r="E1905" s="73"/>
      <c r="F1905" s="73"/>
      <c r="G1905" s="73"/>
      <c r="H1905" s="129"/>
      <c r="I1905" s="33"/>
      <c r="J1905" s="33"/>
      <c r="K1905" s="33"/>
      <c r="L1905" s="33"/>
      <c r="M1905" s="33"/>
    </row>
    <row r="1906" spans="1:13">
      <c r="A1906" s="124">
        <v>1835</v>
      </c>
      <c r="B1906" s="73"/>
      <c r="C1906" s="152"/>
      <c r="D1906" s="73"/>
      <c r="E1906" s="73"/>
      <c r="F1906" s="152" t="s">
        <v>787</v>
      </c>
      <c r="G1906" s="73" t="s">
        <v>192</v>
      </c>
      <c r="H1906" s="129" t="s">
        <v>627</v>
      </c>
      <c r="I1906" s="33">
        <v>0</v>
      </c>
      <c r="J1906" s="33">
        <v>0</v>
      </c>
      <c r="K1906" s="55">
        <v>0</v>
      </c>
      <c r="L1906" s="48">
        <v>0</v>
      </c>
      <c r="M1906" s="48">
        <v>0</v>
      </c>
    </row>
    <row r="1907" spans="1:13">
      <c r="A1907" s="124">
        <v>1836</v>
      </c>
      <c r="B1907" s="73"/>
      <c r="C1907" s="152"/>
      <c r="D1907" s="73"/>
      <c r="E1907" s="73"/>
      <c r="F1907" s="73"/>
      <c r="G1907" s="73"/>
      <c r="H1907" s="129"/>
      <c r="I1907" s="56">
        <v>0</v>
      </c>
      <c r="J1907" s="56">
        <v>0</v>
      </c>
      <c r="K1907" s="36">
        <v>0</v>
      </c>
      <c r="L1907" s="33">
        <v>0</v>
      </c>
      <c r="M1907" s="33">
        <v>0</v>
      </c>
    </row>
    <row r="1908" spans="1:13">
      <c r="A1908" s="124">
        <v>1837</v>
      </c>
      <c r="B1908" s="73"/>
      <c r="C1908" s="152"/>
      <c r="D1908" s="73"/>
      <c r="E1908" s="73"/>
      <c r="F1908" s="73"/>
      <c r="G1908" s="73"/>
      <c r="H1908" s="129"/>
      <c r="I1908" s="33"/>
      <c r="J1908" s="33"/>
      <c r="K1908" s="33"/>
      <c r="L1908" s="33"/>
      <c r="M1908" s="33"/>
    </row>
    <row r="1909" spans="1:13">
      <c r="A1909" s="124">
        <v>1838</v>
      </c>
      <c r="B1909" s="73"/>
      <c r="C1909" s="152"/>
      <c r="D1909" s="73" t="s">
        <v>705</v>
      </c>
      <c r="E1909" s="73"/>
      <c r="F1909" s="73"/>
      <c r="G1909" s="73"/>
      <c r="H1909" s="129"/>
      <c r="I1909" s="33">
        <v>0</v>
      </c>
      <c r="J1909" s="33">
        <v>0</v>
      </c>
      <c r="K1909" s="36">
        <v>0</v>
      </c>
      <c r="L1909" s="33">
        <v>0</v>
      </c>
      <c r="M1909" s="33">
        <v>0</v>
      </c>
    </row>
    <row r="1910" spans="1:13">
      <c r="A1910" s="124">
        <v>1839</v>
      </c>
      <c r="B1910" s="73"/>
      <c r="C1910" s="152"/>
      <c r="D1910" s="73"/>
      <c r="E1910" s="73"/>
      <c r="F1910" s="73"/>
      <c r="G1910" s="73"/>
      <c r="H1910" s="129" t="s">
        <v>627</v>
      </c>
      <c r="I1910" s="37">
        <v>0</v>
      </c>
      <c r="J1910" s="37">
        <v>0</v>
      </c>
      <c r="K1910" s="37">
        <v>0</v>
      </c>
      <c r="L1910" s="37">
        <v>0</v>
      </c>
      <c r="M1910" s="37">
        <v>0</v>
      </c>
    </row>
    <row r="1911" spans="1:13">
      <c r="A1911" s="124">
        <v>1840</v>
      </c>
      <c r="B1911" s="73"/>
      <c r="C1911" s="152"/>
      <c r="D1911" s="73"/>
      <c r="E1911" s="73"/>
      <c r="F1911" s="73"/>
      <c r="G1911" s="73"/>
      <c r="H1911" s="129"/>
      <c r="I1911" s="33"/>
      <c r="J1911" s="33"/>
      <c r="K1911" s="33"/>
      <c r="L1911" s="33"/>
      <c r="M1911" s="33"/>
    </row>
    <row r="1912" spans="1:13">
      <c r="A1912" s="124">
        <v>1841</v>
      </c>
      <c r="B1912" s="73"/>
      <c r="C1912" s="152">
        <v>1011390</v>
      </c>
      <c r="D1912" s="73" t="s">
        <v>706</v>
      </c>
      <c r="E1912" s="73"/>
      <c r="F1912" s="73"/>
      <c r="G1912" s="73"/>
      <c r="H1912" s="129"/>
      <c r="I1912" s="33"/>
      <c r="J1912" s="33"/>
      <c r="K1912" s="33"/>
      <c r="L1912" s="33"/>
      <c r="M1912" s="33"/>
    </row>
    <row r="1913" spans="1:13">
      <c r="A1913" s="124">
        <v>1842</v>
      </c>
      <c r="B1913" s="73"/>
      <c r="C1913" s="152"/>
      <c r="D1913" s="73"/>
      <c r="E1913" s="73"/>
      <c r="F1913" s="152" t="s">
        <v>2436</v>
      </c>
      <c r="G1913" s="73" t="s">
        <v>359</v>
      </c>
      <c r="H1913" s="129"/>
      <c r="I1913" s="33">
        <v>8282355.3799999999</v>
      </c>
      <c r="J1913" s="33">
        <v>8536890.0700000003</v>
      </c>
      <c r="K1913" s="36">
        <v>-254534.69</v>
      </c>
      <c r="L1913" s="33">
        <v>0</v>
      </c>
      <c r="M1913" s="33">
        <v>-254534.69</v>
      </c>
    </row>
    <row r="1914" spans="1:13">
      <c r="A1914" s="124">
        <v>1843</v>
      </c>
      <c r="B1914" s="73"/>
      <c r="C1914" s="152"/>
      <c r="D1914" s="73"/>
      <c r="E1914" s="73"/>
      <c r="F1914" s="152" t="s">
        <v>787</v>
      </c>
      <c r="G1914" s="73" t="s">
        <v>193</v>
      </c>
      <c r="H1914" s="129"/>
      <c r="I1914" s="38">
        <v>12870670.880000001</v>
      </c>
      <c r="J1914" s="38">
        <v>10889678.793626033</v>
      </c>
      <c r="K1914" s="44">
        <v>1980992.086373969</v>
      </c>
      <c r="L1914" s="38">
        <v>0</v>
      </c>
      <c r="M1914" s="38">
        <v>1980992.086373969</v>
      </c>
    </row>
    <row r="1915" spans="1:13">
      <c r="A1915" s="124">
        <v>1844</v>
      </c>
      <c r="B1915" s="73"/>
      <c r="C1915" s="152"/>
      <c r="D1915" s="73"/>
      <c r="E1915" s="73"/>
      <c r="F1915" s="152" t="s">
        <v>2434</v>
      </c>
      <c r="G1915" s="73" t="s">
        <v>186</v>
      </c>
      <c r="H1915" s="129"/>
      <c r="I1915" s="48">
        <v>2736206.95</v>
      </c>
      <c r="J1915" s="48">
        <v>2346672.6119927391</v>
      </c>
      <c r="K1915" s="55">
        <v>389534.33800726093</v>
      </c>
      <c r="L1915" s="48">
        <v>0</v>
      </c>
      <c r="M1915" s="48">
        <v>389534.33800726093</v>
      </c>
    </row>
    <row r="1916" spans="1:13">
      <c r="A1916" s="124">
        <v>1845</v>
      </c>
      <c r="B1916" s="73"/>
      <c r="C1916" s="152"/>
      <c r="D1916" s="73"/>
      <c r="E1916" s="73"/>
      <c r="F1916" s="73"/>
      <c r="G1916" s="73"/>
      <c r="H1916" s="129" t="s">
        <v>707</v>
      </c>
      <c r="I1916" s="33">
        <v>23889233.210000001</v>
      </c>
      <c r="J1916" s="33">
        <v>21773241.475618772</v>
      </c>
      <c r="K1916" s="33">
        <v>2115991.7343812301</v>
      </c>
      <c r="L1916" s="33">
        <v>0</v>
      </c>
      <c r="M1916" s="33">
        <v>2115991.7343812301</v>
      </c>
    </row>
    <row r="1917" spans="1:13">
      <c r="A1917" s="124">
        <v>1846</v>
      </c>
      <c r="B1917" s="73"/>
      <c r="C1917" s="152"/>
      <c r="D1917" s="73"/>
      <c r="E1917" s="73"/>
      <c r="F1917" s="73"/>
      <c r="G1917" s="73"/>
      <c r="H1917" s="129"/>
      <c r="I1917" s="33"/>
      <c r="J1917" s="33"/>
      <c r="K1917" s="33"/>
      <c r="L1917" s="33"/>
      <c r="M1917" s="33"/>
    </row>
    <row r="1918" spans="1:13">
      <c r="A1918" s="124">
        <v>1847</v>
      </c>
      <c r="B1918" s="73"/>
      <c r="C1918" s="152"/>
      <c r="D1918" s="73" t="s">
        <v>705</v>
      </c>
      <c r="E1918" s="73"/>
      <c r="F1918" s="73"/>
      <c r="G1918" s="73"/>
      <c r="H1918" s="129"/>
      <c r="I1918" s="48">
        <v>-23889233.210000001</v>
      </c>
      <c r="J1918" s="48">
        <v>-21773241.475618772</v>
      </c>
      <c r="K1918" s="36">
        <v>-2115991.7343812296</v>
      </c>
      <c r="L1918" s="33">
        <v>0</v>
      </c>
      <c r="M1918" s="33">
        <v>-2115991.7343812296</v>
      </c>
    </row>
    <row r="1919" spans="1:13">
      <c r="A1919" s="124">
        <v>1848</v>
      </c>
      <c r="B1919" s="73"/>
      <c r="C1919" s="152"/>
      <c r="D1919" s="73"/>
      <c r="E1919" s="73"/>
      <c r="F1919" s="73"/>
      <c r="G1919" s="73"/>
      <c r="H1919" s="129" t="s">
        <v>223</v>
      </c>
      <c r="I1919" s="37">
        <v>0</v>
      </c>
      <c r="J1919" s="37">
        <v>0</v>
      </c>
      <c r="K1919" s="37">
        <v>0</v>
      </c>
      <c r="L1919" s="37">
        <v>0</v>
      </c>
      <c r="M1919" s="37">
        <v>0</v>
      </c>
    </row>
    <row r="1920" spans="1:13">
      <c r="A1920" s="124">
        <v>1849</v>
      </c>
      <c r="B1920" s="73"/>
      <c r="C1920" s="152"/>
      <c r="D1920" s="73"/>
      <c r="E1920" s="73"/>
      <c r="F1920" s="73"/>
      <c r="G1920" s="73"/>
      <c r="H1920" s="129"/>
      <c r="I1920" s="33"/>
      <c r="J1920" s="33"/>
      <c r="K1920" s="33"/>
      <c r="L1920" s="33"/>
      <c r="M1920" s="33"/>
    </row>
    <row r="1921" spans="1:13">
      <c r="A1921" s="124">
        <v>1850</v>
      </c>
      <c r="B1921" s="73"/>
      <c r="C1921" s="152">
        <v>1011346</v>
      </c>
      <c r="D1921" s="73" t="s">
        <v>708</v>
      </c>
      <c r="E1921" s="73"/>
      <c r="F1921" s="73"/>
      <c r="G1921" s="73"/>
      <c r="H1921" s="129"/>
      <c r="I1921" s="33"/>
      <c r="J1921" s="33"/>
      <c r="K1921" s="33"/>
      <c r="L1921" s="33"/>
      <c r="M1921" s="33"/>
    </row>
    <row r="1922" spans="1:13">
      <c r="A1922" s="124">
        <v>1851</v>
      </c>
      <c r="B1922" s="73"/>
      <c r="C1922" s="152"/>
      <c r="D1922" s="73"/>
      <c r="E1922" s="73"/>
      <c r="F1922" s="152" t="s">
        <v>787</v>
      </c>
      <c r="G1922" s="73" t="s">
        <v>193</v>
      </c>
      <c r="H1922" s="129"/>
      <c r="I1922" s="48">
        <v>0</v>
      </c>
      <c r="J1922" s="48">
        <v>0</v>
      </c>
      <c r="K1922" s="48">
        <v>0</v>
      </c>
      <c r="L1922" s="48">
        <v>0</v>
      </c>
      <c r="M1922" s="48">
        <v>0</v>
      </c>
    </row>
    <row r="1923" spans="1:13">
      <c r="A1923" s="124">
        <v>1852</v>
      </c>
      <c r="B1923" s="73"/>
      <c r="C1923" s="152"/>
      <c r="D1923" s="73"/>
      <c r="E1923" s="73"/>
      <c r="F1923" s="73"/>
      <c r="G1923" s="73"/>
      <c r="H1923" s="129" t="s">
        <v>707</v>
      </c>
      <c r="I1923" s="33">
        <v>0</v>
      </c>
      <c r="J1923" s="33">
        <v>0</v>
      </c>
      <c r="K1923" s="38">
        <v>0</v>
      </c>
      <c r="L1923" s="38">
        <v>0</v>
      </c>
      <c r="M1923" s="38">
        <v>0</v>
      </c>
    </row>
    <row r="1924" spans="1:13">
      <c r="A1924" s="124">
        <v>1853</v>
      </c>
      <c r="B1924" s="73"/>
      <c r="C1924" s="152"/>
      <c r="D1924" s="73"/>
      <c r="E1924" s="73"/>
      <c r="F1924" s="73"/>
      <c r="G1924" s="73"/>
      <c r="H1924" s="129"/>
      <c r="I1924" s="33"/>
      <c r="J1924" s="33"/>
      <c r="K1924" s="33"/>
      <c r="L1924" s="33"/>
      <c r="M1924" s="33"/>
    </row>
    <row r="1925" spans="1:13">
      <c r="A1925" s="124">
        <v>1854</v>
      </c>
      <c r="B1925" s="73"/>
      <c r="C1925" s="152"/>
      <c r="D1925" s="73" t="s">
        <v>705</v>
      </c>
      <c r="E1925" s="73"/>
      <c r="F1925" s="73"/>
      <c r="G1925" s="73"/>
      <c r="H1925" s="129"/>
      <c r="I1925" s="48">
        <v>0</v>
      </c>
      <c r="J1925" s="48">
        <v>0</v>
      </c>
      <c r="K1925" s="36">
        <v>0</v>
      </c>
      <c r="L1925" s="33">
        <v>0</v>
      </c>
      <c r="M1925" s="33">
        <v>0</v>
      </c>
    </row>
    <row r="1926" spans="1:13">
      <c r="A1926" s="124">
        <v>1855</v>
      </c>
      <c r="B1926" s="73"/>
      <c r="C1926" s="152"/>
      <c r="D1926" s="73"/>
      <c r="E1926" s="73"/>
      <c r="F1926" s="73"/>
      <c r="G1926" s="73"/>
      <c r="H1926" s="129" t="s">
        <v>223</v>
      </c>
      <c r="I1926" s="37">
        <v>0</v>
      </c>
      <c r="J1926" s="37">
        <v>0</v>
      </c>
      <c r="K1926" s="37">
        <v>0</v>
      </c>
      <c r="L1926" s="37">
        <v>0</v>
      </c>
      <c r="M1926" s="37">
        <v>0</v>
      </c>
    </row>
    <row r="1927" spans="1:13">
      <c r="A1927" s="124">
        <v>1856</v>
      </c>
      <c r="B1927" s="73"/>
      <c r="C1927" s="152"/>
      <c r="D1927" s="73"/>
      <c r="E1927" s="73"/>
      <c r="F1927" s="73"/>
      <c r="G1927" s="73"/>
      <c r="H1927" s="129"/>
      <c r="I1927" s="33"/>
      <c r="J1927" s="33"/>
      <c r="K1927" s="33"/>
      <c r="L1927" s="33"/>
      <c r="M1927" s="33"/>
    </row>
    <row r="1928" spans="1:13">
      <c r="A1928" s="124">
        <v>1857</v>
      </c>
      <c r="B1928" s="73"/>
      <c r="C1928" s="152" t="s">
        <v>709</v>
      </c>
      <c r="D1928" s="73" t="s">
        <v>710</v>
      </c>
      <c r="E1928" s="73"/>
      <c r="F1928" s="73"/>
      <c r="G1928" s="73"/>
      <c r="H1928" s="129"/>
      <c r="I1928" s="33"/>
      <c r="J1928" s="33"/>
      <c r="K1928" s="33"/>
      <c r="L1928" s="33"/>
      <c r="M1928" s="33"/>
    </row>
    <row r="1929" spans="1:13">
      <c r="A1929" s="124">
        <v>1858</v>
      </c>
      <c r="B1929" s="73"/>
      <c r="C1929" s="152"/>
      <c r="D1929" s="73"/>
      <c r="E1929" s="73"/>
      <c r="F1929" s="152" t="s">
        <v>2436</v>
      </c>
      <c r="G1929" s="73" t="s">
        <v>359</v>
      </c>
      <c r="H1929" s="129"/>
      <c r="I1929" s="33">
        <v>0</v>
      </c>
      <c r="J1929" s="33">
        <v>0</v>
      </c>
      <c r="K1929" s="36">
        <v>0</v>
      </c>
      <c r="L1929" s="33">
        <v>0</v>
      </c>
      <c r="M1929" s="33">
        <v>0</v>
      </c>
    </row>
    <row r="1930" spans="1:13">
      <c r="A1930" s="124">
        <v>1859</v>
      </c>
      <c r="B1930" s="73"/>
      <c r="C1930" s="152"/>
      <c r="D1930" s="73"/>
      <c r="E1930" s="73"/>
      <c r="F1930" s="152" t="s">
        <v>2434</v>
      </c>
      <c r="G1930" s="73" t="s">
        <v>186</v>
      </c>
      <c r="H1930" s="129"/>
      <c r="I1930" s="33">
        <v>8002915.6699999999</v>
      </c>
      <c r="J1930" s="33">
        <v>6863597.4405651297</v>
      </c>
      <c r="K1930" s="36">
        <v>1139318.2294348697</v>
      </c>
      <c r="L1930" s="33">
        <v>0</v>
      </c>
      <c r="M1930" s="33">
        <v>1139318.2294348697</v>
      </c>
    </row>
    <row r="1931" spans="1:13">
      <c r="A1931" s="124">
        <v>1860</v>
      </c>
      <c r="B1931" s="73"/>
      <c r="C1931" s="152"/>
      <c r="D1931" s="73"/>
      <c r="E1931" s="73"/>
      <c r="F1931" s="152" t="s">
        <v>2427</v>
      </c>
      <c r="G1931" s="73" t="s">
        <v>251</v>
      </c>
      <c r="H1931" s="129"/>
      <c r="I1931" s="33">
        <v>0</v>
      </c>
      <c r="J1931" s="33">
        <v>0</v>
      </c>
      <c r="K1931" s="36">
        <v>0</v>
      </c>
      <c r="L1931" s="33">
        <v>0</v>
      </c>
      <c r="M1931" s="33">
        <v>0</v>
      </c>
    </row>
    <row r="1932" spans="1:13">
      <c r="A1932" s="124">
        <v>1861</v>
      </c>
      <c r="B1932" s="73"/>
      <c r="C1932" s="152"/>
      <c r="D1932" s="73"/>
      <c r="E1932" s="73"/>
      <c r="F1932" s="152" t="s">
        <v>2437</v>
      </c>
      <c r="G1932" s="73" t="s">
        <v>193</v>
      </c>
      <c r="H1932" s="129"/>
      <c r="I1932" s="33">
        <v>0</v>
      </c>
      <c r="J1932" s="33">
        <v>0</v>
      </c>
      <c r="K1932" s="36">
        <v>0</v>
      </c>
      <c r="L1932" s="33">
        <v>0</v>
      </c>
      <c r="M1932" s="33">
        <v>0</v>
      </c>
    </row>
    <row r="1933" spans="1:13">
      <c r="A1933" s="124">
        <v>1862</v>
      </c>
      <c r="B1933" s="73"/>
      <c r="C1933" s="152"/>
      <c r="D1933" s="73"/>
      <c r="E1933" s="73"/>
      <c r="F1933" s="152" t="s">
        <v>2424</v>
      </c>
      <c r="G1933" s="73" t="s">
        <v>193</v>
      </c>
      <c r="H1933" s="129"/>
      <c r="I1933" s="33">
        <v>0</v>
      </c>
      <c r="J1933" s="33">
        <v>0</v>
      </c>
      <c r="K1933" s="36">
        <v>0</v>
      </c>
      <c r="L1933" s="33">
        <v>0</v>
      </c>
      <c r="M1933" s="33">
        <v>0</v>
      </c>
    </row>
    <row r="1934" spans="1:13">
      <c r="A1934" s="124">
        <v>1863</v>
      </c>
      <c r="B1934" s="73"/>
      <c r="C1934" s="152"/>
      <c r="D1934" s="73"/>
      <c r="E1934" s="73"/>
      <c r="F1934" s="152" t="s">
        <v>2424</v>
      </c>
      <c r="G1934" s="73" t="s">
        <v>193</v>
      </c>
      <c r="H1934" s="129"/>
      <c r="I1934" s="33">
        <v>0</v>
      </c>
      <c r="J1934" s="33">
        <v>0</v>
      </c>
      <c r="K1934" s="36">
        <v>0</v>
      </c>
      <c r="L1934" s="33">
        <v>0</v>
      </c>
      <c r="M1934" s="33">
        <v>0</v>
      </c>
    </row>
    <row r="1935" spans="1:13">
      <c r="A1935" s="124">
        <v>1864</v>
      </c>
      <c r="B1935" s="73"/>
      <c r="C1935" s="152"/>
      <c r="D1935" s="73"/>
      <c r="E1935" s="73"/>
      <c r="F1935" s="73"/>
      <c r="G1935" s="73"/>
      <c r="H1935" s="129" t="s">
        <v>627</v>
      </c>
      <c r="I1935" s="37">
        <v>8002915.6699999999</v>
      </c>
      <c r="J1935" s="37">
        <v>6863597.4405651297</v>
      </c>
      <c r="K1935" s="37">
        <v>1139318.2294348697</v>
      </c>
      <c r="L1935" s="37">
        <v>0</v>
      </c>
      <c r="M1935" s="37">
        <v>1139318.2294348697</v>
      </c>
    </row>
    <row r="1936" spans="1:13">
      <c r="A1936" s="124">
        <v>1865</v>
      </c>
      <c r="B1936" s="73"/>
      <c r="C1936" s="152"/>
      <c r="D1936" s="73"/>
      <c r="E1936" s="73"/>
      <c r="F1936" s="73"/>
      <c r="G1936" s="73"/>
      <c r="H1936" s="129"/>
      <c r="I1936" s="41"/>
      <c r="J1936" s="33"/>
      <c r="K1936" s="33"/>
      <c r="L1936" s="33"/>
      <c r="M1936" s="33"/>
    </row>
    <row r="1937" spans="1:13">
      <c r="A1937" s="124">
        <v>1866</v>
      </c>
      <c r="B1937" s="73"/>
      <c r="C1937" s="152" t="s">
        <v>711</v>
      </c>
      <c r="D1937" s="73" t="s">
        <v>710</v>
      </c>
      <c r="E1937" s="73"/>
      <c r="F1937" s="73"/>
      <c r="G1937" s="73"/>
      <c r="H1937" s="129"/>
      <c r="I1937" s="33"/>
      <c r="J1937" s="33"/>
      <c r="K1937" s="33"/>
      <c r="L1937" s="33"/>
      <c r="M1937" s="33"/>
    </row>
    <row r="1938" spans="1:13">
      <c r="A1938" s="124">
        <v>1867</v>
      </c>
      <c r="B1938" s="73"/>
      <c r="C1938" s="152"/>
      <c r="D1938" s="73"/>
      <c r="E1938" s="73"/>
      <c r="F1938" s="152" t="s">
        <v>2436</v>
      </c>
      <c r="G1938" s="73" t="s">
        <v>359</v>
      </c>
      <c r="H1938" s="129"/>
      <c r="I1938" s="33">
        <v>0</v>
      </c>
      <c r="J1938" s="33">
        <v>0</v>
      </c>
      <c r="K1938" s="36">
        <v>0</v>
      </c>
      <c r="L1938" s="33">
        <v>0</v>
      </c>
      <c r="M1938" s="33">
        <v>0</v>
      </c>
    </row>
    <row r="1939" spans="1:13">
      <c r="A1939" s="124">
        <v>1868</v>
      </c>
      <c r="B1939" s="73"/>
      <c r="C1939" s="152"/>
      <c r="D1939" s="73"/>
      <c r="E1939" s="73"/>
      <c r="F1939" s="152" t="s">
        <v>2434</v>
      </c>
      <c r="G1939" s="73" t="s">
        <v>186</v>
      </c>
      <c r="H1939" s="129"/>
      <c r="I1939" s="33">
        <v>0</v>
      </c>
      <c r="J1939" s="33">
        <v>0</v>
      </c>
      <c r="K1939" s="36">
        <v>0</v>
      </c>
      <c r="L1939" s="33">
        <v>0</v>
      </c>
      <c r="M1939" s="33">
        <v>0</v>
      </c>
    </row>
    <row r="1940" spans="1:13">
      <c r="A1940" s="124">
        <v>1869</v>
      </c>
      <c r="B1940" s="73"/>
      <c r="C1940" s="152"/>
      <c r="D1940" s="73"/>
      <c r="E1940" s="73"/>
      <c r="F1940" s="152" t="s">
        <v>2437</v>
      </c>
      <c r="G1940" s="73" t="s">
        <v>193</v>
      </c>
      <c r="H1940" s="129"/>
      <c r="I1940" s="33">
        <v>0</v>
      </c>
      <c r="J1940" s="33">
        <v>0</v>
      </c>
      <c r="K1940" s="36">
        <v>0</v>
      </c>
      <c r="L1940" s="33">
        <v>0</v>
      </c>
      <c r="M1940" s="33">
        <v>0</v>
      </c>
    </row>
    <row r="1941" spans="1:13">
      <c r="A1941" s="124">
        <v>1870</v>
      </c>
      <c r="B1941" s="73"/>
      <c r="C1941" s="152"/>
      <c r="D1941" s="73"/>
      <c r="E1941" s="73"/>
      <c r="F1941" s="152" t="s">
        <v>2424</v>
      </c>
      <c r="G1941" s="73" t="s">
        <v>193</v>
      </c>
      <c r="H1941" s="129"/>
      <c r="I1941" s="33">
        <v>0</v>
      </c>
      <c r="J1941" s="33">
        <v>0</v>
      </c>
      <c r="K1941" s="36">
        <v>0</v>
      </c>
      <c r="L1941" s="33">
        <v>0</v>
      </c>
      <c r="M1941" s="33">
        <v>0</v>
      </c>
    </row>
    <row r="1942" spans="1:13">
      <c r="A1942" s="124">
        <v>1871</v>
      </c>
      <c r="B1942" s="73"/>
      <c r="C1942" s="152"/>
      <c r="D1942" s="73"/>
      <c r="E1942" s="73"/>
      <c r="F1942" s="152" t="s">
        <v>2424</v>
      </c>
      <c r="G1942" s="73" t="s">
        <v>193</v>
      </c>
      <c r="H1942" s="129"/>
      <c r="I1942" s="33">
        <v>0</v>
      </c>
      <c r="J1942" s="33">
        <v>0</v>
      </c>
      <c r="K1942" s="36">
        <v>0</v>
      </c>
      <c r="L1942" s="33">
        <v>0</v>
      </c>
      <c r="M1942" s="33">
        <v>0</v>
      </c>
    </row>
    <row r="1943" spans="1:13">
      <c r="A1943" s="124">
        <v>1872</v>
      </c>
      <c r="B1943" s="73"/>
      <c r="C1943" s="152"/>
      <c r="D1943" s="73"/>
      <c r="E1943" s="73"/>
      <c r="F1943" s="152" t="s">
        <v>223</v>
      </c>
      <c r="G1943" s="73"/>
      <c r="H1943" s="129" t="s">
        <v>627</v>
      </c>
      <c r="I1943" s="37">
        <v>0</v>
      </c>
      <c r="J1943" s="37">
        <v>0</v>
      </c>
      <c r="K1943" s="37">
        <v>0</v>
      </c>
      <c r="L1943" s="37">
        <v>0</v>
      </c>
      <c r="M1943" s="37">
        <v>0</v>
      </c>
    </row>
    <row r="1944" spans="1:13">
      <c r="A1944" s="124">
        <v>1873</v>
      </c>
      <c r="B1944" s="73"/>
      <c r="C1944" s="152"/>
      <c r="D1944" s="73"/>
      <c r="E1944" s="73"/>
      <c r="F1944" s="73"/>
      <c r="G1944" s="73"/>
      <c r="H1944" s="129"/>
      <c r="I1944" s="33"/>
      <c r="J1944" s="33"/>
      <c r="K1944" s="33"/>
      <c r="L1944" s="33"/>
      <c r="M1944" s="33"/>
    </row>
    <row r="1945" spans="1:13" ht="13.5" thickBot="1">
      <c r="A1945" s="124">
        <v>1874</v>
      </c>
      <c r="B1945" s="73"/>
      <c r="C1945" s="153" t="s">
        <v>712</v>
      </c>
      <c r="D1945" s="73"/>
      <c r="E1945" s="73"/>
      <c r="F1945" s="73"/>
      <c r="G1945" s="73"/>
      <c r="H1945" s="154" t="s">
        <v>627</v>
      </c>
      <c r="I1945" s="40">
        <v>1442052346.2500002</v>
      </c>
      <c r="J1945" s="40">
        <v>1223669787.6288545</v>
      </c>
      <c r="K1945" s="40">
        <v>218382558.62114531</v>
      </c>
      <c r="L1945" s="40">
        <v>-18858078.540200844</v>
      </c>
      <c r="M1945" s="40">
        <v>199524480.08094448</v>
      </c>
    </row>
    <row r="1946" spans="1:13" ht="13.5" thickTop="1">
      <c r="A1946" s="124">
        <v>1875</v>
      </c>
      <c r="B1946" s="73"/>
      <c r="C1946" s="152"/>
      <c r="D1946" s="73"/>
      <c r="E1946" s="73"/>
      <c r="F1946" s="73"/>
      <c r="G1946" s="73"/>
      <c r="H1946" s="129"/>
      <c r="I1946" s="33"/>
      <c r="J1946" s="33"/>
      <c r="K1946" s="33"/>
      <c r="L1946" s="33"/>
      <c r="M1946" s="33"/>
    </row>
    <row r="1947" spans="1:13">
      <c r="A1947" s="124">
        <v>1876</v>
      </c>
      <c r="B1947" s="73"/>
      <c r="C1947" s="152" t="s">
        <v>713</v>
      </c>
      <c r="D1947" s="73"/>
      <c r="E1947" s="73"/>
      <c r="F1947" s="73"/>
      <c r="G1947" s="73"/>
      <c r="H1947" s="129"/>
      <c r="I1947" s="33"/>
      <c r="J1947" s="33"/>
      <c r="K1947" s="33"/>
      <c r="L1947" s="33"/>
      <c r="M1947" s="33"/>
    </row>
    <row r="1948" spans="1:13">
      <c r="A1948" s="124">
        <v>1877</v>
      </c>
      <c r="B1948" s="73"/>
      <c r="C1948" s="152"/>
      <c r="D1948" s="73"/>
      <c r="E1948" s="152" t="s">
        <v>359</v>
      </c>
      <c r="F1948" s="73"/>
      <c r="G1948" s="73"/>
      <c r="H1948" s="129"/>
      <c r="I1948" s="33">
        <v>589812101.83999991</v>
      </c>
      <c r="J1948" s="33">
        <v>503907804.52999991</v>
      </c>
      <c r="K1948" s="36">
        <v>85904297.309999987</v>
      </c>
      <c r="L1948" s="33">
        <v>0</v>
      </c>
      <c r="M1948" s="33">
        <v>85904297.309999987</v>
      </c>
    </row>
    <row r="1949" spans="1:13">
      <c r="A1949" s="124">
        <v>1878</v>
      </c>
      <c r="B1949" s="73"/>
      <c r="C1949" s="152"/>
      <c r="D1949" s="73"/>
      <c r="E1949" s="73" t="s">
        <v>252</v>
      </c>
      <c r="F1949" s="73"/>
      <c r="G1949" s="73"/>
      <c r="H1949" s="129"/>
      <c r="I1949" s="33">
        <v>0</v>
      </c>
      <c r="J1949" s="33">
        <v>0</v>
      </c>
      <c r="K1949" s="36">
        <v>0</v>
      </c>
      <c r="L1949" s="33">
        <v>0</v>
      </c>
      <c r="M1949" s="33">
        <v>0</v>
      </c>
    </row>
    <row r="1950" spans="1:13">
      <c r="A1950" s="124">
        <v>1879</v>
      </c>
      <c r="B1950" s="73"/>
      <c r="C1950" s="152"/>
      <c r="D1950" s="73"/>
      <c r="E1950" s="73" t="s">
        <v>434</v>
      </c>
      <c r="F1950" s="73"/>
      <c r="G1950" s="73"/>
      <c r="H1950" s="129"/>
      <c r="I1950" s="33">
        <v>0</v>
      </c>
      <c r="J1950" s="33">
        <v>0</v>
      </c>
      <c r="K1950" s="36">
        <v>0</v>
      </c>
      <c r="L1950" s="33">
        <v>0</v>
      </c>
      <c r="M1950" s="33">
        <v>0</v>
      </c>
    </row>
    <row r="1951" spans="1:13">
      <c r="A1951" s="124">
        <v>1880</v>
      </c>
      <c r="B1951" s="73"/>
      <c r="C1951" s="152"/>
      <c r="D1951" s="73"/>
      <c r="E1951" s="126" t="s">
        <v>193</v>
      </c>
      <c r="F1951" s="73"/>
      <c r="G1951" s="73"/>
      <c r="H1951" s="129"/>
      <c r="I1951" s="33">
        <v>276462092.31</v>
      </c>
      <c r="J1951" s="33">
        <v>233910369.70325273</v>
      </c>
      <c r="K1951" s="36">
        <v>42551722.606747262</v>
      </c>
      <c r="L1951" s="33">
        <v>0</v>
      </c>
      <c r="M1951" s="33">
        <v>42551722.606747262</v>
      </c>
    </row>
    <row r="1952" spans="1:13">
      <c r="A1952" s="124">
        <v>1881</v>
      </c>
      <c r="B1952" s="73"/>
      <c r="C1952" s="152"/>
      <c r="D1952" s="73"/>
      <c r="E1952" s="126" t="s">
        <v>186</v>
      </c>
      <c r="F1952" s="73"/>
      <c r="G1952" s="73"/>
      <c r="H1952" s="129"/>
      <c r="I1952" s="33">
        <v>278013839.68000007</v>
      </c>
      <c r="J1952" s="33">
        <v>238434985.0920437</v>
      </c>
      <c r="K1952" s="36">
        <v>39578854.587956354</v>
      </c>
      <c r="L1952" s="33">
        <v>1519436.5703668371</v>
      </c>
      <c r="M1952" s="33">
        <v>41098291.158323191</v>
      </c>
    </row>
    <row r="1953" spans="1:13">
      <c r="A1953" s="124">
        <v>1882</v>
      </c>
      <c r="B1953" s="73"/>
      <c r="C1953" s="152"/>
      <c r="D1953" s="73"/>
      <c r="E1953" s="126" t="s">
        <v>192</v>
      </c>
      <c r="F1953" s="73"/>
      <c r="G1953" s="73"/>
      <c r="H1953" s="129"/>
      <c r="I1953" s="33">
        <v>299336479.23000002</v>
      </c>
      <c r="J1953" s="33">
        <v>248543363.16539988</v>
      </c>
      <c r="K1953" s="36">
        <v>50793116.06460014</v>
      </c>
      <c r="L1953" s="33">
        <v>-20377515.110567678</v>
      </c>
      <c r="M1953" s="33">
        <v>30415600.954032462</v>
      </c>
    </row>
    <row r="1954" spans="1:13">
      <c r="A1954" s="124">
        <v>1883</v>
      </c>
      <c r="B1954" s="73"/>
      <c r="C1954" s="152"/>
      <c r="D1954" s="73"/>
      <c r="E1954" s="126" t="s">
        <v>251</v>
      </c>
      <c r="F1954" s="73"/>
      <c r="G1954" s="73"/>
      <c r="H1954" s="129"/>
      <c r="I1954" s="33">
        <v>22317066.400000002</v>
      </c>
      <c r="J1954" s="33">
        <v>20646506.613777146</v>
      </c>
      <c r="K1954" s="36">
        <v>1670559.786222857</v>
      </c>
      <c r="L1954" s="33">
        <v>0</v>
      </c>
      <c r="M1954" s="33">
        <v>1670559.786222857</v>
      </c>
    </row>
    <row r="1955" spans="1:13">
      <c r="A1955" s="124">
        <v>1884</v>
      </c>
      <c r="B1955" s="73"/>
      <c r="C1955" s="152"/>
      <c r="D1955" s="73"/>
      <c r="E1955" s="152" t="s">
        <v>431</v>
      </c>
      <c r="F1955" s="73"/>
      <c r="G1955" s="73"/>
      <c r="H1955" s="129"/>
      <c r="I1955" s="33">
        <v>0</v>
      </c>
      <c r="J1955" s="33">
        <v>0</v>
      </c>
      <c r="K1955" s="36">
        <v>0</v>
      </c>
      <c r="L1955" s="33">
        <v>0</v>
      </c>
      <c r="M1955" s="33">
        <v>0</v>
      </c>
    </row>
    <row r="1956" spans="1:13">
      <c r="A1956" s="124">
        <v>1885</v>
      </c>
      <c r="B1956" s="73"/>
      <c r="C1956" s="152"/>
      <c r="D1956" s="73"/>
      <c r="E1956" s="152" t="s">
        <v>436</v>
      </c>
      <c r="F1956" s="73"/>
      <c r="G1956" s="73"/>
      <c r="H1956" s="129"/>
      <c r="I1956" s="33">
        <v>0</v>
      </c>
      <c r="J1956" s="33">
        <v>0</v>
      </c>
      <c r="K1956" s="36">
        <v>0</v>
      </c>
      <c r="L1956" s="33">
        <v>0</v>
      </c>
      <c r="M1956" s="33">
        <v>0</v>
      </c>
    </row>
    <row r="1957" spans="1:13">
      <c r="A1957" s="124">
        <v>1886</v>
      </c>
      <c r="B1957" s="73"/>
      <c r="C1957" s="152"/>
      <c r="D1957" s="73"/>
      <c r="E1957" s="152" t="s">
        <v>439</v>
      </c>
      <c r="F1957" s="73"/>
      <c r="G1957" s="73"/>
      <c r="H1957" s="129"/>
      <c r="I1957" s="33">
        <v>0</v>
      </c>
      <c r="J1957" s="33">
        <v>0</v>
      </c>
      <c r="K1957" s="36">
        <v>0</v>
      </c>
      <c r="L1957" s="33">
        <v>0</v>
      </c>
      <c r="M1957" s="33">
        <v>0</v>
      </c>
    </row>
    <row r="1958" spans="1:13">
      <c r="A1958" s="124">
        <v>1887</v>
      </c>
      <c r="B1958" s="73"/>
      <c r="C1958" s="152"/>
      <c r="D1958" s="73"/>
      <c r="E1958" s="73" t="s">
        <v>714</v>
      </c>
      <c r="F1958" s="73"/>
      <c r="G1958" s="73"/>
      <c r="H1958" s="129"/>
      <c r="I1958" s="33">
        <v>-23889233.210000001</v>
      </c>
      <c r="J1958" s="33">
        <v>-21773241.475618772</v>
      </c>
      <c r="K1958" s="36">
        <v>-2115991.7343812296</v>
      </c>
      <c r="L1958" s="33">
        <v>0</v>
      </c>
      <c r="M1958" s="33">
        <v>-2115991.7343812296</v>
      </c>
    </row>
    <row r="1959" spans="1:13" ht="13.5" thickBot="1">
      <c r="A1959" s="124">
        <v>1888</v>
      </c>
      <c r="B1959" s="73"/>
      <c r="C1959" s="152" t="s">
        <v>715</v>
      </c>
      <c r="D1959" s="73"/>
      <c r="E1959" s="73"/>
      <c r="F1959" s="73"/>
      <c r="G1959" s="73"/>
      <c r="H1959" s="129" t="s">
        <v>223</v>
      </c>
      <c r="I1959" s="45">
        <v>1442052346.25</v>
      </c>
      <c r="J1959" s="45">
        <v>1223669787.6288545</v>
      </c>
      <c r="K1959" s="45">
        <v>218382558.62114534</v>
      </c>
      <c r="L1959" s="45">
        <v>-18858078.540200841</v>
      </c>
      <c r="M1959" s="45">
        <v>199524480.08094451</v>
      </c>
    </row>
    <row r="1960" spans="1:13" ht="13.5" thickTop="1">
      <c r="A1960" s="124">
        <v>1889</v>
      </c>
      <c r="B1960" s="73"/>
      <c r="C1960" s="152">
        <v>301</v>
      </c>
      <c r="D1960" s="73" t="s">
        <v>716</v>
      </c>
      <c r="E1960" s="73"/>
      <c r="F1960" s="73"/>
      <c r="G1960" s="73"/>
      <c r="H1960" s="129"/>
      <c r="I1960" s="33"/>
      <c r="J1960" s="33"/>
      <c r="K1960" s="33"/>
      <c r="L1960" s="33"/>
      <c r="M1960" s="33"/>
    </row>
    <row r="1961" spans="1:13">
      <c r="A1961" s="124">
        <v>1890</v>
      </c>
      <c r="B1961" s="73"/>
      <c r="C1961" s="152"/>
      <c r="D1961" s="73"/>
      <c r="E1961" s="73"/>
      <c r="F1961" s="152" t="s">
        <v>2439</v>
      </c>
      <c r="G1961" s="73" t="s">
        <v>359</v>
      </c>
      <c r="H1961" s="129"/>
      <c r="I1961" s="33">
        <v>0</v>
      </c>
      <c r="J1961" s="33">
        <v>0</v>
      </c>
      <c r="K1961" s="36">
        <v>0</v>
      </c>
      <c r="L1961" s="33">
        <v>0</v>
      </c>
      <c r="M1961" s="33">
        <v>0</v>
      </c>
    </row>
    <row r="1962" spans="1:13">
      <c r="A1962" s="124">
        <v>1891</v>
      </c>
      <c r="B1962" s="73"/>
      <c r="C1962" s="152"/>
      <c r="D1962" s="73"/>
      <c r="E1962" s="73"/>
      <c r="F1962" s="152" t="s">
        <v>2434</v>
      </c>
      <c r="G1962" s="73" t="s">
        <v>186</v>
      </c>
      <c r="H1962" s="129"/>
      <c r="I1962" s="33">
        <v>0</v>
      </c>
      <c r="J1962" s="33">
        <v>0</v>
      </c>
      <c r="K1962" s="36">
        <v>0</v>
      </c>
      <c r="L1962" s="33">
        <v>0</v>
      </c>
      <c r="M1962" s="33">
        <v>0</v>
      </c>
    </row>
    <row r="1963" spans="1:13">
      <c r="A1963" s="124">
        <v>1892</v>
      </c>
      <c r="B1963" s="73"/>
      <c r="C1963" s="152"/>
      <c r="D1963" s="73"/>
      <c r="E1963" s="73"/>
      <c r="F1963" s="152" t="s">
        <v>2440</v>
      </c>
      <c r="G1963" s="73" t="s">
        <v>193</v>
      </c>
      <c r="H1963" s="129"/>
      <c r="I1963" s="33">
        <v>0</v>
      </c>
      <c r="J1963" s="33">
        <v>0</v>
      </c>
      <c r="K1963" s="36">
        <v>0</v>
      </c>
      <c r="L1963" s="33">
        <v>0</v>
      </c>
      <c r="M1963" s="33">
        <v>0</v>
      </c>
    </row>
    <row r="1964" spans="1:13">
      <c r="A1964" s="124">
        <v>1893</v>
      </c>
      <c r="B1964" s="73"/>
      <c r="C1964" s="152"/>
      <c r="D1964" s="73"/>
      <c r="E1964" s="73"/>
      <c r="F1964" s="73"/>
      <c r="G1964" s="73"/>
      <c r="H1964" s="129" t="s">
        <v>627</v>
      </c>
      <c r="I1964" s="37">
        <v>0</v>
      </c>
      <c r="J1964" s="37">
        <v>0</v>
      </c>
      <c r="K1964" s="37">
        <v>0</v>
      </c>
      <c r="L1964" s="37">
        <v>0</v>
      </c>
      <c r="M1964" s="37">
        <v>0</v>
      </c>
    </row>
    <row r="1965" spans="1:13">
      <c r="A1965" s="124">
        <v>1894</v>
      </c>
      <c r="B1965" s="73"/>
      <c r="C1965" s="152">
        <v>302</v>
      </c>
      <c r="D1965" s="73" t="s">
        <v>717</v>
      </c>
      <c r="E1965" s="73"/>
      <c r="F1965" s="73"/>
      <c r="G1965" s="73"/>
      <c r="H1965" s="129"/>
      <c r="I1965" s="33"/>
      <c r="J1965" s="33"/>
      <c r="K1965" s="33"/>
      <c r="L1965" s="33"/>
      <c r="M1965" s="33"/>
    </row>
    <row r="1966" spans="1:13">
      <c r="A1966" s="124">
        <v>1895</v>
      </c>
      <c r="B1966" s="73"/>
      <c r="C1966" s="152"/>
      <c r="D1966" s="73"/>
      <c r="E1966" s="73"/>
      <c r="F1966" s="152" t="s">
        <v>2439</v>
      </c>
      <c r="G1966" s="73" t="s">
        <v>359</v>
      </c>
      <c r="H1966" s="129"/>
      <c r="I1966" s="33">
        <v>-31081214.850000001</v>
      </c>
      <c r="J1966" s="33">
        <v>-31081214.850000001</v>
      </c>
      <c r="K1966" s="36">
        <v>0</v>
      </c>
      <c r="L1966" s="33">
        <v>0</v>
      </c>
      <c r="M1966" s="33">
        <v>0</v>
      </c>
    </row>
    <row r="1967" spans="1:13">
      <c r="A1967" s="124">
        <v>1896</v>
      </c>
      <c r="B1967" s="73"/>
      <c r="C1967" s="152"/>
      <c r="D1967" s="73"/>
      <c r="E1967" s="73"/>
      <c r="F1967" s="152" t="s">
        <v>2440</v>
      </c>
      <c r="G1967" s="73" t="s">
        <v>193</v>
      </c>
      <c r="H1967" s="129"/>
      <c r="I1967" s="33">
        <v>10500447.07</v>
      </c>
      <c r="J1967" s="33">
        <v>8884268.492907932</v>
      </c>
      <c r="K1967" s="36">
        <v>1616178.5770920687</v>
      </c>
      <c r="L1967" s="33">
        <v>0</v>
      </c>
      <c r="M1967" s="33">
        <v>1616178.5770920687</v>
      </c>
    </row>
    <row r="1968" spans="1:13">
      <c r="A1968" s="124">
        <v>1897</v>
      </c>
      <c r="B1968" s="73"/>
      <c r="C1968" s="152"/>
      <c r="D1968" s="73"/>
      <c r="E1968" s="73"/>
      <c r="F1968" s="152" t="s">
        <v>2440</v>
      </c>
      <c r="G1968" s="73" t="s">
        <v>193</v>
      </c>
      <c r="H1968" s="129"/>
      <c r="I1968" s="33">
        <v>172821244.65000001</v>
      </c>
      <c r="J1968" s="33">
        <v>146221425.47966087</v>
      </c>
      <c r="K1968" s="36">
        <v>26599819.17033913</v>
      </c>
      <c r="L1968" s="33">
        <v>0</v>
      </c>
      <c r="M1968" s="33">
        <v>26599819.17033913</v>
      </c>
    </row>
    <row r="1969" spans="1:13">
      <c r="A1969" s="124">
        <v>1898</v>
      </c>
      <c r="B1969" s="73"/>
      <c r="C1969" s="152"/>
      <c r="D1969" s="73"/>
      <c r="E1969" s="73"/>
      <c r="F1969" s="152" t="s">
        <v>2440</v>
      </c>
      <c r="G1969" s="73" t="s">
        <v>193</v>
      </c>
      <c r="H1969" s="129"/>
      <c r="I1969" s="33">
        <v>9189362.9600000009</v>
      </c>
      <c r="J1969" s="33">
        <v>7774980.1766700558</v>
      </c>
      <c r="K1969" s="36">
        <v>1414382.7833299448</v>
      </c>
      <c r="L1969" s="33">
        <v>0</v>
      </c>
      <c r="M1969" s="33">
        <v>1414382.7833299448</v>
      </c>
    </row>
    <row r="1970" spans="1:13">
      <c r="A1970" s="124">
        <v>1899</v>
      </c>
      <c r="B1970" s="73"/>
      <c r="C1970" s="152"/>
      <c r="D1970" s="73"/>
      <c r="E1970" s="73"/>
      <c r="F1970" s="152" t="s">
        <v>787</v>
      </c>
      <c r="G1970" s="73" t="s">
        <v>193</v>
      </c>
      <c r="H1970" s="129"/>
      <c r="I1970" s="33">
        <v>0</v>
      </c>
      <c r="J1970" s="33">
        <v>0</v>
      </c>
      <c r="K1970" s="36">
        <v>0</v>
      </c>
      <c r="L1970" s="33">
        <v>0</v>
      </c>
      <c r="M1970" s="33">
        <v>0</v>
      </c>
    </row>
    <row r="1971" spans="1:13">
      <c r="A1971" s="124">
        <v>1900</v>
      </c>
      <c r="B1971" s="73"/>
      <c r="C1971" s="152"/>
      <c r="D1971" s="73"/>
      <c r="E1971" s="73"/>
      <c r="F1971" s="152" t="s">
        <v>787</v>
      </c>
      <c r="G1971" s="73" t="s">
        <v>193</v>
      </c>
      <c r="H1971" s="129"/>
      <c r="I1971" s="33">
        <v>600993.05000000005</v>
      </c>
      <c r="J1971" s="33">
        <v>508491.07499683264</v>
      </c>
      <c r="K1971" s="36">
        <v>92501.975003167434</v>
      </c>
      <c r="L1971" s="33">
        <v>0</v>
      </c>
      <c r="M1971" s="33">
        <v>92501.975003167434</v>
      </c>
    </row>
    <row r="1972" spans="1:13">
      <c r="A1972" s="124">
        <v>1901</v>
      </c>
      <c r="B1972" s="73"/>
      <c r="C1972" s="152"/>
      <c r="D1972" s="73"/>
      <c r="E1972" s="73"/>
      <c r="F1972" s="73"/>
      <c r="G1972" s="73"/>
      <c r="H1972" s="129" t="s">
        <v>627</v>
      </c>
      <c r="I1972" s="37">
        <v>162030832.88000003</v>
      </c>
      <c r="J1972" s="37">
        <v>132307950.37423569</v>
      </c>
      <c r="K1972" s="37">
        <v>29722882.505764313</v>
      </c>
      <c r="L1972" s="37">
        <v>0</v>
      </c>
      <c r="M1972" s="37">
        <v>29722882.505764313</v>
      </c>
    </row>
    <row r="1973" spans="1:13">
      <c r="A1973" s="124">
        <v>1902</v>
      </c>
      <c r="B1973" s="73"/>
      <c r="C1973" s="152"/>
      <c r="D1973" s="73"/>
      <c r="E1973" s="73"/>
      <c r="F1973" s="73"/>
      <c r="G1973" s="73"/>
      <c r="H1973" s="129"/>
      <c r="I1973" s="33"/>
      <c r="J1973" s="33"/>
      <c r="K1973" s="33"/>
      <c r="L1973" s="33"/>
      <c r="M1973" s="33"/>
    </row>
    <row r="1974" spans="1:13">
      <c r="A1974" s="124">
        <v>1903</v>
      </c>
      <c r="B1974" s="73"/>
      <c r="C1974" s="152">
        <v>303</v>
      </c>
      <c r="D1974" s="73" t="s">
        <v>718</v>
      </c>
      <c r="E1974" s="73"/>
      <c r="F1974" s="73"/>
      <c r="G1974" s="73"/>
      <c r="H1974" s="129"/>
      <c r="I1974" s="33"/>
      <c r="J1974" s="33"/>
      <c r="K1974" s="33"/>
      <c r="L1974" s="33"/>
      <c r="M1974" s="33"/>
    </row>
    <row r="1975" spans="1:13">
      <c r="A1975" s="124">
        <v>1904</v>
      </c>
      <c r="B1975" s="73"/>
      <c r="C1975" s="152"/>
      <c r="D1975" s="73"/>
      <c r="E1975" s="73"/>
      <c r="F1975" s="152" t="s">
        <v>2439</v>
      </c>
      <c r="G1975" s="73" t="s">
        <v>359</v>
      </c>
      <c r="H1975" s="129"/>
      <c r="I1975" s="33">
        <v>14174864.220000001</v>
      </c>
      <c r="J1975" s="33">
        <v>12641312.18</v>
      </c>
      <c r="K1975" s="36">
        <v>1533552.04</v>
      </c>
      <c r="L1975" s="33">
        <v>0</v>
      </c>
      <c r="M1975" s="33">
        <v>1533552.04</v>
      </c>
    </row>
    <row r="1976" spans="1:13">
      <c r="A1976" s="124">
        <v>1905</v>
      </c>
      <c r="B1976" s="73"/>
      <c r="C1976" s="152"/>
      <c r="D1976" s="73"/>
      <c r="E1976" s="73"/>
      <c r="F1976" s="152" t="s">
        <v>2440</v>
      </c>
      <c r="G1976" s="73" t="s">
        <v>193</v>
      </c>
      <c r="H1976" s="129"/>
      <c r="I1976" s="33">
        <v>159295565.19</v>
      </c>
      <c r="J1976" s="33">
        <v>134777553.89299613</v>
      </c>
      <c r="K1976" s="36">
        <v>24518011.297003862</v>
      </c>
      <c r="L1976" s="33">
        <v>0</v>
      </c>
      <c r="M1976" s="33">
        <v>24518011.297003862</v>
      </c>
    </row>
    <row r="1977" spans="1:13">
      <c r="A1977" s="124">
        <v>1906</v>
      </c>
      <c r="B1977" s="73"/>
      <c r="C1977" s="152"/>
      <c r="D1977" s="73"/>
      <c r="E1977" s="73"/>
      <c r="F1977" s="152" t="s">
        <v>2434</v>
      </c>
      <c r="G1977" s="73" t="s">
        <v>186</v>
      </c>
      <c r="H1977" s="129"/>
      <c r="I1977" s="33">
        <v>362048659.56999999</v>
      </c>
      <c r="J1977" s="33">
        <v>310506364.88647246</v>
      </c>
      <c r="K1977" s="36">
        <v>51542294.683527544</v>
      </c>
      <c r="L1977" s="33">
        <v>3686211.7218204215</v>
      </c>
      <c r="M1977" s="33">
        <v>55228506.405347966</v>
      </c>
    </row>
    <row r="1978" spans="1:13">
      <c r="A1978" s="124">
        <v>1907</v>
      </c>
      <c r="B1978" s="73"/>
      <c r="C1978" s="152"/>
      <c r="D1978" s="73"/>
      <c r="E1978" s="73"/>
      <c r="F1978" s="152" t="s">
        <v>787</v>
      </c>
      <c r="G1978" s="73" t="s">
        <v>192</v>
      </c>
      <c r="H1978" s="129"/>
      <c r="I1978" s="33">
        <v>3687562.69</v>
      </c>
      <c r="J1978" s="33">
        <v>3061836.0823026402</v>
      </c>
      <c r="K1978" s="36">
        <v>625726.60769735987</v>
      </c>
      <c r="L1978" s="33">
        <v>-584193.78072851303</v>
      </c>
      <c r="M1978" s="33">
        <v>41532.826968846814</v>
      </c>
    </row>
    <row r="1979" spans="1:13">
      <c r="A1979" s="124">
        <v>1908</v>
      </c>
      <c r="B1979" s="73"/>
      <c r="C1979" s="152"/>
      <c r="D1979" s="73"/>
      <c r="E1979" s="73"/>
      <c r="F1979" s="152" t="s">
        <v>2427</v>
      </c>
      <c r="G1979" s="73" t="s">
        <v>251</v>
      </c>
      <c r="H1979" s="129"/>
      <c r="I1979" s="33">
        <v>132806716.06999999</v>
      </c>
      <c r="J1979" s="33">
        <v>122865375.42825423</v>
      </c>
      <c r="K1979" s="36">
        <v>9941340.6417457648</v>
      </c>
      <c r="L1979" s="33">
        <v>0</v>
      </c>
      <c r="M1979" s="33">
        <v>9941340.6417457648</v>
      </c>
    </row>
    <row r="1980" spans="1:13">
      <c r="A1980" s="124">
        <v>1909</v>
      </c>
      <c r="B1980" s="73"/>
      <c r="C1980" s="152"/>
      <c r="D1980" s="73"/>
      <c r="E1980" s="73"/>
      <c r="F1980" s="152" t="s">
        <v>787</v>
      </c>
      <c r="G1980" s="73" t="s">
        <v>193</v>
      </c>
      <c r="H1980" s="129"/>
      <c r="I1980" s="33">
        <v>0</v>
      </c>
      <c r="J1980" s="33">
        <v>0</v>
      </c>
      <c r="K1980" s="36">
        <v>0</v>
      </c>
      <c r="L1980" s="33">
        <v>0</v>
      </c>
      <c r="M1980" s="33">
        <v>0</v>
      </c>
    </row>
    <row r="1981" spans="1:13">
      <c r="A1981" s="124">
        <v>1910</v>
      </c>
      <c r="B1981" s="73"/>
      <c r="C1981" s="152"/>
      <c r="D1981" s="73"/>
      <c r="E1981" s="73"/>
      <c r="F1981" s="152" t="s">
        <v>787</v>
      </c>
      <c r="G1981" s="73" t="s">
        <v>193</v>
      </c>
      <c r="H1981" s="129"/>
      <c r="I1981" s="33">
        <v>0</v>
      </c>
      <c r="J1981" s="33">
        <v>0</v>
      </c>
      <c r="K1981" s="36">
        <v>0</v>
      </c>
      <c r="L1981" s="33">
        <v>0</v>
      </c>
      <c r="M1981" s="33">
        <v>0</v>
      </c>
    </row>
    <row r="1982" spans="1:13">
      <c r="A1982" s="124">
        <v>1911</v>
      </c>
      <c r="B1982" s="73"/>
      <c r="C1982" s="152"/>
      <c r="D1982" s="73"/>
      <c r="E1982" s="73"/>
      <c r="F1982" s="73"/>
      <c r="G1982" s="73"/>
      <c r="H1982" s="129" t="s">
        <v>627</v>
      </c>
      <c r="I1982" s="37">
        <v>672013367.74000001</v>
      </c>
      <c r="J1982" s="37">
        <v>583852442.47002542</v>
      </c>
      <c r="K1982" s="37">
        <v>88160925.269974515</v>
      </c>
      <c r="L1982" s="37">
        <v>3102017.9410919086</v>
      </c>
      <c r="M1982" s="37">
        <v>91262943.21106644</v>
      </c>
    </row>
    <row r="1983" spans="1:13">
      <c r="A1983" s="124">
        <v>1912</v>
      </c>
      <c r="B1983" s="73"/>
      <c r="C1983" s="152">
        <v>303</v>
      </c>
      <c r="D1983" s="73" t="s">
        <v>719</v>
      </c>
      <c r="E1983" s="73"/>
      <c r="F1983" s="73"/>
      <c r="G1983" s="73"/>
      <c r="H1983" s="129"/>
      <c r="I1983" s="33"/>
      <c r="J1983" s="33"/>
      <c r="K1983" s="33"/>
      <c r="L1983" s="33"/>
      <c r="M1983" s="33"/>
    </row>
    <row r="1984" spans="1:13">
      <c r="A1984" s="124">
        <v>1913</v>
      </c>
      <c r="B1984" s="73"/>
      <c r="C1984" s="152"/>
      <c r="D1984" s="73"/>
      <c r="E1984" s="73"/>
      <c r="F1984" s="152" t="s">
        <v>2439</v>
      </c>
      <c r="G1984" s="73" t="s">
        <v>359</v>
      </c>
      <c r="H1984" s="129"/>
      <c r="I1984" s="33">
        <v>0</v>
      </c>
      <c r="J1984" s="33">
        <v>0</v>
      </c>
      <c r="K1984" s="36">
        <v>0</v>
      </c>
      <c r="L1984" s="33">
        <v>0</v>
      </c>
      <c r="M1984" s="33">
        <v>0</v>
      </c>
    </row>
    <row r="1985" spans="1:13">
      <c r="A1985" s="124">
        <v>1914</v>
      </c>
      <c r="B1985" s="73"/>
      <c r="C1985" s="152"/>
      <c r="D1985" s="73"/>
      <c r="E1985" s="73"/>
      <c r="F1985" s="73"/>
      <c r="G1985" s="73"/>
      <c r="H1985" s="129" t="s">
        <v>223</v>
      </c>
      <c r="I1985" s="37">
        <v>672013367.74000001</v>
      </c>
      <c r="J1985" s="37">
        <v>583852442.47002542</v>
      </c>
      <c r="K1985" s="37">
        <v>88160925.269974515</v>
      </c>
      <c r="L1985" s="37">
        <v>3102017.9410919086</v>
      </c>
      <c r="M1985" s="37">
        <v>91262943.21106644</v>
      </c>
    </row>
    <row r="1986" spans="1:13">
      <c r="A1986" s="124">
        <v>1915</v>
      </c>
      <c r="B1986" s="73"/>
      <c r="C1986" s="152" t="s">
        <v>720</v>
      </c>
      <c r="D1986" s="73" t="s">
        <v>721</v>
      </c>
      <c r="E1986" s="73"/>
      <c r="F1986" s="73"/>
      <c r="G1986" s="73"/>
      <c r="H1986" s="129"/>
      <c r="I1986" s="33"/>
      <c r="J1986" s="33"/>
      <c r="K1986" s="33"/>
      <c r="L1986" s="33"/>
      <c r="M1986" s="33"/>
    </row>
    <row r="1987" spans="1:13">
      <c r="A1987" s="124">
        <v>1916</v>
      </c>
      <c r="B1987" s="73"/>
      <c r="C1987" s="152"/>
      <c r="D1987" s="73"/>
      <c r="E1987" s="73"/>
      <c r="F1987" s="152" t="s">
        <v>2439</v>
      </c>
      <c r="G1987" s="73" t="s">
        <v>359</v>
      </c>
      <c r="H1987" s="129"/>
      <c r="I1987" s="33">
        <v>0</v>
      </c>
      <c r="J1987" s="33">
        <v>0</v>
      </c>
      <c r="K1987" s="36">
        <v>0</v>
      </c>
      <c r="L1987" s="33">
        <v>0</v>
      </c>
      <c r="M1987" s="33">
        <v>0</v>
      </c>
    </row>
    <row r="1988" spans="1:13">
      <c r="A1988" s="124">
        <v>1917</v>
      </c>
      <c r="B1988" s="73"/>
      <c r="C1988" s="152"/>
      <c r="D1988" s="73"/>
      <c r="E1988" s="73"/>
      <c r="F1988" s="152" t="s">
        <v>2440</v>
      </c>
      <c r="G1988" s="73" t="s">
        <v>193</v>
      </c>
      <c r="H1988" s="129"/>
      <c r="I1988" s="33">
        <v>0</v>
      </c>
      <c r="J1988" s="33">
        <v>0</v>
      </c>
      <c r="K1988" s="36">
        <v>0</v>
      </c>
      <c r="L1988" s="33">
        <v>0</v>
      </c>
      <c r="M1988" s="33">
        <v>0</v>
      </c>
    </row>
    <row r="1989" spans="1:13">
      <c r="A1989" s="124">
        <v>1918</v>
      </c>
      <c r="B1989" s="73"/>
      <c r="C1989" s="152"/>
      <c r="D1989" s="73"/>
      <c r="E1989" s="73"/>
      <c r="F1989" s="152" t="s">
        <v>787</v>
      </c>
      <c r="G1989" s="73" t="s">
        <v>193</v>
      </c>
      <c r="H1989" s="129"/>
      <c r="I1989" s="33">
        <v>0</v>
      </c>
      <c r="J1989" s="33">
        <v>0</v>
      </c>
      <c r="K1989" s="36">
        <v>0</v>
      </c>
      <c r="L1989" s="33">
        <v>0</v>
      </c>
      <c r="M1989" s="33">
        <v>0</v>
      </c>
    </row>
    <row r="1990" spans="1:13">
      <c r="A1990" s="124">
        <v>1919</v>
      </c>
      <c r="B1990" s="73"/>
      <c r="C1990" s="152"/>
      <c r="D1990" s="73"/>
      <c r="E1990" s="73"/>
      <c r="F1990" s="152" t="s">
        <v>2434</v>
      </c>
      <c r="G1990" s="73" t="s">
        <v>186</v>
      </c>
      <c r="H1990" s="129"/>
      <c r="I1990" s="33">
        <v>0</v>
      </c>
      <c r="J1990" s="33">
        <v>0</v>
      </c>
      <c r="K1990" s="36">
        <v>0</v>
      </c>
      <c r="L1990" s="33">
        <v>0</v>
      </c>
      <c r="M1990" s="33">
        <v>0</v>
      </c>
    </row>
    <row r="1991" spans="1:13">
      <c r="A1991" s="124">
        <v>1920</v>
      </c>
      <c r="B1991" s="73"/>
      <c r="C1991" s="152"/>
      <c r="D1991" s="73"/>
      <c r="E1991" s="73"/>
      <c r="F1991" s="73"/>
      <c r="G1991" s="73"/>
      <c r="H1991" s="129"/>
      <c r="I1991" s="37">
        <v>0</v>
      </c>
      <c r="J1991" s="37">
        <v>0</v>
      </c>
      <c r="K1991" s="37">
        <v>0</v>
      </c>
      <c r="L1991" s="37">
        <v>0</v>
      </c>
      <c r="M1991" s="37">
        <v>0</v>
      </c>
    </row>
    <row r="1992" spans="1:13">
      <c r="A1992" s="124">
        <v>1921</v>
      </c>
      <c r="B1992" s="73"/>
      <c r="C1992" s="152"/>
      <c r="D1992" s="73"/>
      <c r="E1992" s="73"/>
      <c r="F1992" s="73"/>
      <c r="G1992" s="73"/>
      <c r="H1992" s="129"/>
      <c r="I1992" s="33"/>
      <c r="J1992" s="33"/>
      <c r="K1992" s="33"/>
      <c r="L1992" s="33"/>
      <c r="M1992" s="33"/>
    </row>
    <row r="1993" spans="1:13" ht="13.5" thickBot="1">
      <c r="A1993" s="124">
        <v>1922</v>
      </c>
      <c r="B1993" s="73"/>
      <c r="C1993" s="153" t="s">
        <v>722</v>
      </c>
      <c r="D1993" s="73"/>
      <c r="E1993" s="73"/>
      <c r="F1993" s="73"/>
      <c r="G1993" s="73"/>
      <c r="H1993" s="154" t="s">
        <v>627</v>
      </c>
      <c r="I1993" s="40">
        <v>834044200.62000012</v>
      </c>
      <c r="J1993" s="40">
        <v>716160392.84426117</v>
      </c>
      <c r="K1993" s="40">
        <v>117883807.77573884</v>
      </c>
      <c r="L1993" s="40">
        <v>3102017.9410919086</v>
      </c>
      <c r="M1993" s="40">
        <v>120985825.71683075</v>
      </c>
    </row>
    <row r="1994" spans="1:13" ht="13.5" thickTop="1">
      <c r="A1994" s="124">
        <v>1923</v>
      </c>
      <c r="B1994" s="73"/>
      <c r="C1994" s="153"/>
      <c r="D1994" s="73"/>
      <c r="E1994" s="73"/>
      <c r="F1994" s="73"/>
      <c r="G1994" s="73"/>
      <c r="H1994" s="129"/>
      <c r="I1994" s="38"/>
      <c r="J1994" s="33"/>
      <c r="K1994" s="33"/>
      <c r="L1994" s="33"/>
      <c r="M1994" s="33"/>
    </row>
    <row r="1995" spans="1:13">
      <c r="A1995" s="124">
        <v>1924</v>
      </c>
      <c r="B1995" s="73"/>
      <c r="C1995" s="152" t="s">
        <v>723</v>
      </c>
      <c r="D1995" s="73"/>
      <c r="E1995" s="73"/>
      <c r="F1995" s="73"/>
      <c r="G1995" s="73"/>
      <c r="H1995" s="129"/>
      <c r="I1995" s="33"/>
      <c r="J1995" s="33"/>
      <c r="K1995" s="33"/>
      <c r="L1995" s="33"/>
      <c r="M1995" s="33"/>
    </row>
    <row r="1996" spans="1:13">
      <c r="A1996" s="124">
        <v>1925</v>
      </c>
      <c r="B1996" s="73"/>
      <c r="C1996" s="152"/>
      <c r="D1996" s="73"/>
      <c r="E1996" s="152" t="s">
        <v>359</v>
      </c>
      <c r="F1996" s="73"/>
      <c r="G1996" s="73"/>
      <c r="H1996" s="129"/>
      <c r="I1996" s="33">
        <v>-16906350.630000003</v>
      </c>
      <c r="J1996" s="33">
        <v>-18439902.670000002</v>
      </c>
      <c r="K1996" s="36">
        <v>1533552.04</v>
      </c>
      <c r="L1996" s="33">
        <v>0</v>
      </c>
      <c r="M1996" s="33">
        <v>1533552.04</v>
      </c>
    </row>
    <row r="1997" spans="1:13">
      <c r="A1997" s="124">
        <v>1926</v>
      </c>
      <c r="B1997" s="73"/>
      <c r="C1997" s="152"/>
      <c r="D1997" s="73"/>
      <c r="E1997" s="73" t="s">
        <v>252</v>
      </c>
      <c r="F1997" s="73"/>
      <c r="G1997" s="73"/>
      <c r="H1997" s="129"/>
      <c r="I1997" s="33">
        <v>0</v>
      </c>
      <c r="J1997" s="33">
        <v>0</v>
      </c>
      <c r="K1997" s="36">
        <v>0</v>
      </c>
      <c r="L1997" s="33">
        <v>0</v>
      </c>
      <c r="M1997" s="33">
        <v>0</v>
      </c>
    </row>
    <row r="1998" spans="1:13">
      <c r="A1998" s="124">
        <v>1927</v>
      </c>
      <c r="B1998" s="73"/>
      <c r="C1998" s="152"/>
      <c r="D1998" s="73"/>
      <c r="E1998" s="73" t="s">
        <v>434</v>
      </c>
      <c r="F1998" s="73"/>
      <c r="G1998" s="73"/>
      <c r="H1998" s="129"/>
      <c r="I1998" s="33">
        <v>0</v>
      </c>
      <c r="J1998" s="33">
        <v>0</v>
      </c>
      <c r="K1998" s="36">
        <v>0</v>
      </c>
      <c r="L1998" s="33">
        <v>0</v>
      </c>
      <c r="M1998" s="33">
        <v>0</v>
      </c>
    </row>
    <row r="1999" spans="1:13">
      <c r="A1999" s="124">
        <v>1928</v>
      </c>
      <c r="B1999" s="73"/>
      <c r="C1999" s="152"/>
      <c r="D1999" s="73"/>
      <c r="E1999" s="73" t="s">
        <v>193</v>
      </c>
      <c r="F1999" s="73"/>
      <c r="G1999" s="73"/>
      <c r="H1999" s="129"/>
      <c r="I1999" s="33">
        <v>352407612.92000002</v>
      </c>
      <c r="J1999" s="33">
        <v>298166719.11723185</v>
      </c>
      <c r="K1999" s="36">
        <v>54240893.802768171</v>
      </c>
      <c r="L1999" s="33">
        <v>0</v>
      </c>
      <c r="M1999" s="33">
        <v>54240893.802768171</v>
      </c>
    </row>
    <row r="2000" spans="1:13">
      <c r="A2000" s="124">
        <v>1929</v>
      </c>
      <c r="B2000" s="73"/>
      <c r="C2000" s="152"/>
      <c r="D2000" s="73"/>
      <c r="E2000" s="126" t="s">
        <v>186</v>
      </c>
      <c r="F2000" s="73"/>
      <c r="G2000" s="73"/>
      <c r="H2000" s="129"/>
      <c r="I2000" s="33">
        <v>362048659.56999999</v>
      </c>
      <c r="J2000" s="33">
        <v>310506364.88647246</v>
      </c>
      <c r="K2000" s="36">
        <v>51542294.683527544</v>
      </c>
      <c r="L2000" s="33">
        <v>3686211.7218204215</v>
      </c>
      <c r="M2000" s="33">
        <v>55228506.405347966</v>
      </c>
    </row>
    <row r="2001" spans="1:13">
      <c r="A2001" s="124">
        <v>1930</v>
      </c>
      <c r="B2001" s="73"/>
      <c r="C2001" s="152"/>
      <c r="D2001" s="73"/>
      <c r="E2001" s="126" t="s">
        <v>251</v>
      </c>
      <c r="F2001" s="73"/>
      <c r="G2001" s="73"/>
      <c r="H2001" s="129"/>
      <c r="I2001" s="33">
        <v>132806716.06999999</v>
      </c>
      <c r="J2001" s="33">
        <v>122865375.42825423</v>
      </c>
      <c r="K2001" s="36">
        <v>9941340.6417457648</v>
      </c>
      <c r="L2001" s="33">
        <v>0</v>
      </c>
      <c r="M2001" s="33">
        <v>9941340.6417457648</v>
      </c>
    </row>
    <row r="2002" spans="1:13">
      <c r="A2002" s="124">
        <v>1931</v>
      </c>
      <c r="B2002" s="73"/>
      <c r="C2002" s="152"/>
      <c r="D2002" s="73"/>
      <c r="E2002" s="152" t="s">
        <v>436</v>
      </c>
      <c r="F2002" s="73"/>
      <c r="G2002" s="73"/>
      <c r="H2002" s="129"/>
      <c r="I2002" s="33">
        <v>0</v>
      </c>
      <c r="J2002" s="33">
        <v>0</v>
      </c>
      <c r="K2002" s="36">
        <v>0</v>
      </c>
      <c r="L2002" s="33">
        <v>0</v>
      </c>
      <c r="M2002" s="33">
        <v>0</v>
      </c>
    </row>
    <row r="2003" spans="1:13">
      <c r="A2003" s="124">
        <v>1932</v>
      </c>
      <c r="B2003" s="73"/>
      <c r="C2003" s="152"/>
      <c r="D2003" s="73"/>
      <c r="E2003" s="152" t="s">
        <v>439</v>
      </c>
      <c r="F2003" s="73"/>
      <c r="G2003" s="73"/>
      <c r="H2003" s="129"/>
      <c r="I2003" s="33">
        <v>0</v>
      </c>
      <c r="J2003" s="33">
        <v>0</v>
      </c>
      <c r="K2003" s="36">
        <v>0</v>
      </c>
      <c r="L2003" s="33">
        <v>0</v>
      </c>
      <c r="M2003" s="33">
        <v>0</v>
      </c>
    </row>
    <row r="2004" spans="1:13">
      <c r="A2004" s="124">
        <v>1933</v>
      </c>
      <c r="B2004" s="73"/>
      <c r="C2004" s="152"/>
      <c r="D2004" s="73"/>
      <c r="E2004" s="126" t="s">
        <v>192</v>
      </c>
      <c r="F2004" s="73"/>
      <c r="G2004" s="73"/>
      <c r="H2004" s="129"/>
      <c r="I2004" s="33">
        <v>3687562.69</v>
      </c>
      <c r="J2004" s="33">
        <v>3061836.0823026402</v>
      </c>
      <c r="K2004" s="36">
        <v>625726.60769735987</v>
      </c>
      <c r="L2004" s="33">
        <v>-584193.78072851303</v>
      </c>
      <c r="M2004" s="33">
        <v>41532.826968846814</v>
      </c>
    </row>
    <row r="2005" spans="1:13" ht="13.5" thickBot="1">
      <c r="A2005" s="124">
        <v>1934</v>
      </c>
      <c r="B2005" s="73"/>
      <c r="C2005" s="152" t="s">
        <v>724</v>
      </c>
      <c r="D2005" s="73"/>
      <c r="E2005" s="73"/>
      <c r="F2005" s="73"/>
      <c r="G2005" s="73"/>
      <c r="H2005" s="129" t="s">
        <v>223</v>
      </c>
      <c r="I2005" s="45">
        <v>834044200.62000012</v>
      </c>
      <c r="J2005" s="45">
        <v>716160392.84426117</v>
      </c>
      <c r="K2005" s="45">
        <v>117883807.77573884</v>
      </c>
      <c r="L2005" s="45">
        <v>3102017.9410919086</v>
      </c>
      <c r="M2005" s="45">
        <v>120985825.71683075</v>
      </c>
    </row>
    <row r="2006" spans="1:13" ht="13.5" thickTop="1">
      <c r="A2006" s="124">
        <v>1935</v>
      </c>
      <c r="B2006" s="73"/>
      <c r="C2006" s="152" t="s">
        <v>725</v>
      </c>
      <c r="D2006" s="73"/>
      <c r="E2006" s="73"/>
      <c r="F2006" s="73"/>
      <c r="G2006" s="73"/>
      <c r="H2006" s="129"/>
      <c r="I2006" s="33"/>
      <c r="J2006" s="33"/>
      <c r="K2006" s="33"/>
      <c r="L2006" s="33"/>
      <c r="M2006" s="33"/>
    </row>
    <row r="2007" spans="1:13">
      <c r="A2007" s="124">
        <v>1936</v>
      </c>
      <c r="B2007" s="73"/>
      <c r="C2007" s="152"/>
      <c r="D2007" s="73"/>
      <c r="E2007" s="126" t="s">
        <v>686</v>
      </c>
      <c r="F2007" s="73"/>
      <c r="G2007" s="73"/>
      <c r="H2007" s="129"/>
      <c r="I2007" s="33">
        <v>26709398.609999999</v>
      </c>
      <c r="J2007" s="33">
        <v>23296848.609999999</v>
      </c>
      <c r="K2007" s="36">
        <v>3412550</v>
      </c>
      <c r="L2007" s="33">
        <v>0</v>
      </c>
      <c r="M2007" s="33">
        <v>3412550</v>
      </c>
    </row>
    <row r="2008" spans="1:13">
      <c r="A2008" s="124">
        <v>1937</v>
      </c>
      <c r="B2008" s="73"/>
      <c r="C2008" s="152"/>
      <c r="D2008" s="73"/>
      <c r="E2008" s="73" t="s">
        <v>688</v>
      </c>
      <c r="F2008" s="73"/>
      <c r="G2008" s="73"/>
      <c r="H2008" s="129"/>
      <c r="I2008" s="33">
        <v>0</v>
      </c>
      <c r="J2008" s="33">
        <v>0</v>
      </c>
      <c r="K2008" s="36">
        <v>0</v>
      </c>
      <c r="L2008" s="33">
        <v>0</v>
      </c>
      <c r="M2008" s="33">
        <v>0</v>
      </c>
    </row>
    <row r="2009" spans="1:13">
      <c r="A2009" s="124">
        <v>1938</v>
      </c>
      <c r="B2009" s="73"/>
      <c r="C2009" s="152"/>
      <c r="D2009" s="73"/>
      <c r="E2009" s="126" t="s">
        <v>709</v>
      </c>
      <c r="F2009" s="73"/>
      <c r="G2009" s="73"/>
      <c r="H2009" s="129"/>
      <c r="I2009" s="33">
        <v>8002915.6699999999</v>
      </c>
      <c r="J2009" s="33">
        <v>6863597.4405651297</v>
      </c>
      <c r="K2009" s="36">
        <v>1139318.2294348697</v>
      </c>
      <c r="L2009" s="33">
        <v>0</v>
      </c>
      <c r="M2009" s="33">
        <v>1139318.2294348697</v>
      </c>
    </row>
    <row r="2010" spans="1:13">
      <c r="A2010" s="124">
        <v>1939</v>
      </c>
      <c r="B2010" s="73"/>
      <c r="C2010" s="152"/>
      <c r="D2010" s="73"/>
      <c r="E2010" s="126" t="s">
        <v>650</v>
      </c>
      <c r="F2010" s="73"/>
      <c r="G2010" s="73"/>
      <c r="H2010" s="129"/>
      <c r="I2010" s="33">
        <v>0</v>
      </c>
      <c r="J2010" s="33">
        <v>0</v>
      </c>
      <c r="K2010" s="36">
        <v>0</v>
      </c>
      <c r="L2010" s="33">
        <v>0</v>
      </c>
      <c r="M2010" s="33">
        <v>0</v>
      </c>
    </row>
    <row r="2011" spans="1:13">
      <c r="A2011" s="124">
        <v>1940</v>
      </c>
      <c r="B2011" s="73"/>
      <c r="C2011" s="152"/>
      <c r="D2011" s="73"/>
      <c r="E2011" s="126" t="s">
        <v>641</v>
      </c>
      <c r="F2011" s="73"/>
      <c r="G2011" s="73"/>
      <c r="H2011" s="129"/>
      <c r="I2011" s="33">
        <v>0</v>
      </c>
      <c r="J2011" s="33">
        <v>0</v>
      </c>
      <c r="K2011" s="36">
        <v>0</v>
      </c>
      <c r="L2011" s="33">
        <v>0</v>
      </c>
      <c r="M2011" s="33">
        <v>0</v>
      </c>
    </row>
    <row r="2012" spans="1:13">
      <c r="A2012" s="124">
        <v>1941</v>
      </c>
      <c r="B2012" s="73"/>
      <c r="C2012" s="152"/>
      <c r="D2012" s="73"/>
      <c r="E2012" s="126" t="s">
        <v>660</v>
      </c>
      <c r="F2012" s="73"/>
      <c r="G2012" s="73"/>
      <c r="H2012" s="129"/>
      <c r="I2012" s="33">
        <v>0</v>
      </c>
      <c r="J2012" s="33">
        <v>0</v>
      </c>
      <c r="K2012" s="36">
        <v>0</v>
      </c>
      <c r="L2012" s="33">
        <v>0</v>
      </c>
      <c r="M2012" s="33">
        <v>0</v>
      </c>
    </row>
    <row r="2013" spans="1:13">
      <c r="A2013" s="124">
        <v>1942</v>
      </c>
      <c r="B2013" s="73"/>
      <c r="C2013" s="152"/>
      <c r="D2013" s="73"/>
      <c r="E2013" s="126" t="s">
        <v>674</v>
      </c>
      <c r="F2013" s="73"/>
      <c r="G2013" s="73"/>
      <c r="H2013" s="129"/>
      <c r="I2013" s="33">
        <v>45007438.450000003</v>
      </c>
      <c r="J2013" s="33">
        <v>38080108.847006261</v>
      </c>
      <c r="K2013" s="36">
        <v>6927329.6029937398</v>
      </c>
      <c r="L2013" s="33">
        <v>0</v>
      </c>
      <c r="M2013" s="33">
        <v>6927329.6029937398</v>
      </c>
    </row>
    <row r="2014" spans="1:13">
      <c r="A2014" s="124">
        <v>1943</v>
      </c>
      <c r="B2014" s="73"/>
      <c r="C2014" s="152"/>
      <c r="D2014" s="73"/>
      <c r="E2014" s="73" t="s">
        <v>676</v>
      </c>
      <c r="F2014" s="73"/>
      <c r="G2014" s="73"/>
      <c r="H2014" s="129"/>
      <c r="I2014" s="33">
        <v>0</v>
      </c>
      <c r="J2014" s="33">
        <v>0</v>
      </c>
      <c r="K2014" s="36">
        <v>0</v>
      </c>
      <c r="L2014" s="33">
        <v>0</v>
      </c>
      <c r="M2014" s="33">
        <v>0</v>
      </c>
    </row>
    <row r="2015" spans="1:13">
      <c r="A2015" s="124">
        <v>1944</v>
      </c>
      <c r="B2015" s="73"/>
      <c r="C2015" s="152"/>
      <c r="D2015" s="73"/>
      <c r="E2015" s="126" t="s">
        <v>720</v>
      </c>
      <c r="F2015" s="73"/>
      <c r="G2015" s="73"/>
      <c r="H2015" s="129"/>
      <c r="I2015" s="33">
        <v>0</v>
      </c>
      <c r="J2015" s="33">
        <v>0</v>
      </c>
      <c r="K2015" s="36">
        <v>0</v>
      </c>
      <c r="L2015" s="33">
        <v>0</v>
      </c>
      <c r="M2015" s="33">
        <v>0</v>
      </c>
    </row>
    <row r="2016" spans="1:13">
      <c r="A2016" s="124">
        <v>1945</v>
      </c>
      <c r="B2016" s="73"/>
      <c r="C2016" s="152"/>
      <c r="D2016" s="73"/>
      <c r="E2016" s="126" t="s">
        <v>702</v>
      </c>
      <c r="F2016" s="73"/>
      <c r="G2016" s="73"/>
      <c r="H2016" s="129"/>
      <c r="I2016" s="33"/>
      <c r="J2016" s="33"/>
      <c r="K2016" s="33"/>
      <c r="L2016" s="33"/>
      <c r="M2016" s="33"/>
    </row>
    <row r="2017" spans="1:13">
      <c r="A2017" s="124">
        <v>1946</v>
      </c>
      <c r="B2017" s="73"/>
      <c r="C2017" s="152"/>
      <c r="D2017" s="73"/>
      <c r="E2017" s="126" t="s">
        <v>634</v>
      </c>
      <c r="F2017" s="73"/>
      <c r="G2017" s="73"/>
      <c r="H2017" s="129"/>
      <c r="I2017" s="33">
        <v>14640130.52</v>
      </c>
      <c r="J2017" s="33">
        <v>12386791.6712327</v>
      </c>
      <c r="K2017" s="36">
        <v>2253338.8487673001</v>
      </c>
      <c r="L2017" s="33">
        <v>0</v>
      </c>
      <c r="M2017" s="33">
        <v>2253338.8487673001</v>
      </c>
    </row>
    <row r="2018" spans="1:13" ht="13.5" thickBot="1">
      <c r="A2018" s="124">
        <v>1947</v>
      </c>
      <c r="B2018" s="73"/>
      <c r="C2018" s="152" t="s">
        <v>726</v>
      </c>
      <c r="D2018" s="73"/>
      <c r="E2018" s="73"/>
      <c r="F2018" s="73"/>
      <c r="G2018" s="73"/>
      <c r="H2018" s="129"/>
      <c r="I2018" s="45">
        <v>94359883.25</v>
      </c>
      <c r="J2018" s="45">
        <v>80627346.568804085</v>
      </c>
      <c r="K2018" s="45">
        <v>13732536.681195911</v>
      </c>
      <c r="L2018" s="45">
        <v>0</v>
      </c>
      <c r="M2018" s="45">
        <v>13732536.681195911</v>
      </c>
    </row>
    <row r="2019" spans="1:13" ht="13.5" thickTop="1">
      <c r="A2019" s="124">
        <v>1948</v>
      </c>
      <c r="B2019" s="73"/>
      <c r="C2019" s="152"/>
      <c r="D2019" s="73"/>
      <c r="E2019" s="73"/>
      <c r="F2019" s="73"/>
      <c r="G2019" s="73"/>
      <c r="H2019" s="129"/>
      <c r="I2019" s="33"/>
      <c r="J2019" s="33"/>
      <c r="K2019" s="33"/>
      <c r="L2019" s="33"/>
      <c r="M2019" s="33"/>
    </row>
    <row r="2020" spans="1:13" ht="13.5" thickBot="1">
      <c r="A2020" s="124">
        <v>1949</v>
      </c>
      <c r="B2020" s="73"/>
      <c r="C2020" s="153" t="s">
        <v>727</v>
      </c>
      <c r="D2020" s="73"/>
      <c r="E2020" s="73"/>
      <c r="F2020" s="73"/>
      <c r="G2020" s="73"/>
      <c r="H2020" s="154" t="s">
        <v>627</v>
      </c>
      <c r="I2020" s="40">
        <v>25709396092.770004</v>
      </c>
      <c r="J2020" s="40">
        <v>22049332080.592991</v>
      </c>
      <c r="K2020" s="40">
        <v>3660064012.1770115</v>
      </c>
      <c r="L2020" s="40">
        <v>95687493.990453511</v>
      </c>
      <c r="M2020" s="40">
        <v>3755751506.1674652</v>
      </c>
    </row>
    <row r="2021" spans="1:13" ht="13.5" thickTop="1">
      <c r="A2021" s="124">
        <v>1950</v>
      </c>
      <c r="B2021" s="73"/>
      <c r="C2021" s="152" t="s">
        <v>728</v>
      </c>
      <c r="D2021" s="73"/>
      <c r="E2021" s="73"/>
      <c r="F2021" s="73"/>
      <c r="G2021" s="73"/>
      <c r="H2021" s="129"/>
      <c r="I2021" s="33"/>
      <c r="J2021" s="33"/>
      <c r="K2021" s="33"/>
      <c r="L2021" s="33"/>
      <c r="M2021" s="33"/>
    </row>
    <row r="2022" spans="1:13">
      <c r="A2022" s="124">
        <v>1951</v>
      </c>
      <c r="B2022" s="73"/>
      <c r="C2022" s="152"/>
      <c r="D2022" s="73"/>
      <c r="E2022" s="152" t="s">
        <v>359</v>
      </c>
      <c r="F2022" s="73"/>
      <c r="G2022" s="73"/>
      <c r="H2022" s="129"/>
      <c r="I2022" s="33">
        <v>6761865383.6399984</v>
      </c>
      <c r="J2022" s="33">
        <v>6004796188.1399984</v>
      </c>
      <c r="K2022" s="36">
        <v>757069195.49999988</v>
      </c>
      <c r="L2022" s="33">
        <v>6275925</v>
      </c>
      <c r="M2022" s="33">
        <v>763345120.49999988</v>
      </c>
    </row>
    <row r="2023" spans="1:13">
      <c r="A2023" s="124">
        <v>1952</v>
      </c>
      <c r="B2023" s="73"/>
      <c r="C2023" s="152"/>
      <c r="D2023" s="73"/>
      <c r="E2023" s="126" t="s">
        <v>192</v>
      </c>
      <c r="F2023" s="73"/>
      <c r="G2023" s="73"/>
      <c r="H2023" s="129"/>
      <c r="I2023" s="33">
        <v>303024041.92000002</v>
      </c>
      <c r="J2023" s="33">
        <v>251605199.24770251</v>
      </c>
      <c r="K2023" s="36">
        <v>51418842.6722975</v>
      </c>
      <c r="L2023" s="33">
        <v>-20961708.891296193</v>
      </c>
      <c r="M2023" s="33">
        <v>30457133.781001307</v>
      </c>
    </row>
    <row r="2024" spans="1:13">
      <c r="A2024" s="124">
        <v>1953</v>
      </c>
      <c r="B2024" s="73"/>
      <c r="C2024" s="152"/>
      <c r="D2024" s="73"/>
      <c r="E2024" s="73" t="s">
        <v>434</v>
      </c>
      <c r="F2024" s="73"/>
      <c r="G2024" s="73"/>
      <c r="H2024" s="129"/>
      <c r="I2024" s="33">
        <v>0</v>
      </c>
      <c r="J2024" s="33">
        <v>0</v>
      </c>
      <c r="K2024" s="36">
        <v>0</v>
      </c>
      <c r="L2024" s="33">
        <v>0</v>
      </c>
      <c r="M2024" s="33">
        <v>0</v>
      </c>
    </row>
    <row r="2025" spans="1:13">
      <c r="A2025" s="124">
        <v>1954</v>
      </c>
      <c r="B2025" s="73"/>
      <c r="C2025" s="152"/>
      <c r="D2025" s="73"/>
      <c r="E2025" s="73" t="s">
        <v>252</v>
      </c>
      <c r="F2025" s="73"/>
      <c r="G2025" s="73"/>
      <c r="H2025" s="129"/>
      <c r="I2025" s="33">
        <v>0</v>
      </c>
      <c r="J2025" s="33">
        <v>0</v>
      </c>
      <c r="K2025" s="36">
        <v>0</v>
      </c>
      <c r="L2025" s="33">
        <v>0</v>
      </c>
      <c r="M2025" s="33">
        <v>0</v>
      </c>
    </row>
    <row r="2026" spans="1:13">
      <c r="A2026" s="124">
        <v>1955</v>
      </c>
      <c r="B2026" s="73"/>
      <c r="C2026" s="152"/>
      <c r="D2026" s="73"/>
      <c r="E2026" s="73" t="s">
        <v>193</v>
      </c>
      <c r="F2026" s="73"/>
      <c r="G2026" s="73"/>
      <c r="H2026" s="129"/>
      <c r="I2026" s="33">
        <v>17873209618.699997</v>
      </c>
      <c r="J2026" s="33">
        <v>15122250702.660353</v>
      </c>
      <c r="K2026" s="36">
        <v>2750958916.0396447</v>
      </c>
      <c r="L2026" s="33">
        <v>105167629.58956242</v>
      </c>
      <c r="M2026" s="33">
        <v>2856126545.6292071</v>
      </c>
    </row>
    <row r="2027" spans="1:13">
      <c r="A2027" s="124">
        <v>1956</v>
      </c>
      <c r="B2027" s="73"/>
      <c r="C2027" s="152"/>
      <c r="D2027" s="73"/>
      <c r="E2027" s="126" t="s">
        <v>186</v>
      </c>
      <c r="F2027" s="73"/>
      <c r="G2027" s="73"/>
      <c r="H2027" s="129"/>
      <c r="I2027" s="33">
        <v>640062499.25</v>
      </c>
      <c r="J2027" s="33">
        <v>548941349.9785161</v>
      </c>
      <c r="K2027" s="36">
        <v>91121149.271483898</v>
      </c>
      <c r="L2027" s="33">
        <v>5205648.2921872586</v>
      </c>
      <c r="M2027" s="33">
        <v>96326797.563671157</v>
      </c>
    </row>
    <row r="2028" spans="1:13">
      <c r="A2028" s="124">
        <v>1957</v>
      </c>
      <c r="B2028" s="73"/>
      <c r="C2028" s="152"/>
      <c r="D2028" s="73"/>
      <c r="E2028" s="126" t="s">
        <v>251</v>
      </c>
      <c r="F2028" s="73"/>
      <c r="G2028" s="73"/>
      <c r="H2028" s="129"/>
      <c r="I2028" s="33">
        <v>155123782.47</v>
      </c>
      <c r="J2028" s="33">
        <v>143511882.04203138</v>
      </c>
      <c r="K2028" s="36">
        <v>11611900.427968621</v>
      </c>
      <c r="L2028" s="33">
        <v>0</v>
      </c>
      <c r="M2028" s="33">
        <v>11611900.427968621</v>
      </c>
    </row>
    <row r="2029" spans="1:13">
      <c r="A2029" s="124">
        <v>1958</v>
      </c>
      <c r="B2029" s="73"/>
      <c r="C2029" s="152"/>
      <c r="D2029" s="73"/>
      <c r="E2029" s="73" t="s">
        <v>431</v>
      </c>
      <c r="F2029" s="73"/>
      <c r="G2029" s="73"/>
      <c r="H2029" s="129"/>
      <c r="I2029" s="33">
        <v>0</v>
      </c>
      <c r="J2029" s="33">
        <v>0</v>
      </c>
      <c r="K2029" s="36">
        <v>0</v>
      </c>
      <c r="L2029" s="33">
        <v>0</v>
      </c>
      <c r="M2029" s="33">
        <v>0</v>
      </c>
    </row>
    <row r="2030" spans="1:13">
      <c r="A2030" s="124">
        <v>1959</v>
      </c>
      <c r="B2030" s="73"/>
      <c r="C2030" s="152"/>
      <c r="D2030" s="73"/>
      <c r="E2030" s="73" t="s">
        <v>439</v>
      </c>
      <c r="F2030" s="73"/>
      <c r="G2030" s="73"/>
      <c r="H2030" s="129"/>
      <c r="I2030" s="33">
        <v>0</v>
      </c>
      <c r="J2030" s="33">
        <v>0</v>
      </c>
      <c r="K2030" s="36">
        <v>0</v>
      </c>
      <c r="L2030" s="33">
        <v>0</v>
      </c>
      <c r="M2030" s="33">
        <v>0</v>
      </c>
    </row>
    <row r="2031" spans="1:13">
      <c r="A2031" s="124">
        <v>1960</v>
      </c>
      <c r="B2031" s="73"/>
      <c r="C2031" s="152"/>
      <c r="D2031" s="73"/>
      <c r="E2031" s="73" t="s">
        <v>436</v>
      </c>
      <c r="F2031" s="73"/>
      <c r="G2031" s="73"/>
      <c r="H2031" s="129"/>
      <c r="I2031" s="33">
        <v>0</v>
      </c>
      <c r="J2031" s="33">
        <v>0</v>
      </c>
      <c r="K2031" s="36">
        <v>0</v>
      </c>
      <c r="L2031" s="33">
        <v>0</v>
      </c>
      <c r="M2031" s="33">
        <v>0</v>
      </c>
    </row>
    <row r="2032" spans="1:13">
      <c r="A2032" s="124">
        <v>1961</v>
      </c>
      <c r="B2032" s="73"/>
      <c r="C2032" s="152"/>
      <c r="D2032" s="73"/>
      <c r="E2032" s="73" t="s">
        <v>714</v>
      </c>
      <c r="F2032" s="73"/>
      <c r="G2032" s="73"/>
      <c r="H2032" s="129"/>
      <c r="I2032" s="33">
        <v>-23889233.210000001</v>
      </c>
      <c r="J2032" s="33">
        <v>-21773241.475618772</v>
      </c>
      <c r="K2032" s="36">
        <v>-2115991.7343812296</v>
      </c>
      <c r="L2032" s="33">
        <v>0</v>
      </c>
      <c r="M2032" s="33">
        <v>-2115991.7343812296</v>
      </c>
    </row>
    <row r="2033" spans="1:13" ht="13.5" thickBot="1">
      <c r="A2033" s="124">
        <v>1962</v>
      </c>
      <c r="B2033" s="73"/>
      <c r="C2033" s="152"/>
      <c r="D2033" s="73"/>
      <c r="E2033" s="73"/>
      <c r="F2033" s="73"/>
      <c r="G2033" s="73"/>
      <c r="H2033" s="129" t="s">
        <v>223</v>
      </c>
      <c r="I2033" s="45">
        <v>25709396092.769997</v>
      </c>
      <c r="J2033" s="45">
        <v>22049332080.592979</v>
      </c>
      <c r="K2033" s="45">
        <v>3660064012.1770134</v>
      </c>
      <c r="L2033" s="45">
        <v>95687493.990453482</v>
      </c>
      <c r="M2033" s="45">
        <v>3755751506.1674666</v>
      </c>
    </row>
    <row r="2034" spans="1:13" ht="13.5" thickTop="1">
      <c r="A2034" s="124">
        <v>1963</v>
      </c>
      <c r="B2034" s="73"/>
      <c r="C2034" s="152">
        <v>105</v>
      </c>
      <c r="D2034" s="73" t="s">
        <v>729</v>
      </c>
      <c r="E2034" s="73"/>
      <c r="F2034" s="73"/>
      <c r="G2034" s="73"/>
      <c r="H2034" s="129"/>
      <c r="I2034" s="33"/>
      <c r="J2034" s="33"/>
      <c r="K2034" s="33"/>
      <c r="L2034" s="33"/>
      <c r="M2034" s="33"/>
    </row>
    <row r="2035" spans="1:13">
      <c r="A2035" s="124">
        <v>1964</v>
      </c>
      <c r="B2035" s="73"/>
      <c r="C2035" s="152"/>
      <c r="D2035" s="73"/>
      <c r="E2035" s="73"/>
      <c r="F2035" s="152" t="s">
        <v>2425</v>
      </c>
      <c r="G2035" s="73" t="s">
        <v>359</v>
      </c>
      <c r="H2035" s="129"/>
      <c r="I2035" s="33">
        <v>9785367.2400000002</v>
      </c>
      <c r="J2035" s="33">
        <v>9784766.5199999996</v>
      </c>
      <c r="K2035" s="36">
        <v>600.72</v>
      </c>
      <c r="L2035" s="33">
        <v>0</v>
      </c>
      <c r="M2035" s="33">
        <v>600.72</v>
      </c>
    </row>
    <row r="2036" spans="1:13">
      <c r="A2036" s="124">
        <v>1965</v>
      </c>
      <c r="B2036" s="73"/>
      <c r="C2036" s="152"/>
      <c r="D2036" s="73"/>
      <c r="E2036" s="73"/>
      <c r="F2036" s="152" t="s">
        <v>787</v>
      </c>
      <c r="G2036" s="73" t="s">
        <v>193</v>
      </c>
      <c r="H2036" s="129"/>
      <c r="I2036" s="33">
        <v>0</v>
      </c>
      <c r="J2036" s="33">
        <v>0</v>
      </c>
      <c r="K2036" s="36">
        <v>0</v>
      </c>
      <c r="L2036" s="33">
        <v>0</v>
      </c>
      <c r="M2036" s="33">
        <v>0</v>
      </c>
    </row>
    <row r="2037" spans="1:13">
      <c r="A2037" s="124">
        <v>1966</v>
      </c>
      <c r="B2037" s="73"/>
      <c r="C2037" s="152"/>
      <c r="D2037" s="73"/>
      <c r="E2037" s="73"/>
      <c r="F2037" s="152" t="s">
        <v>2428</v>
      </c>
      <c r="G2037" s="73" t="s">
        <v>193</v>
      </c>
      <c r="H2037" s="129"/>
      <c r="I2037" s="33">
        <v>3657534.48</v>
      </c>
      <c r="J2037" s="33">
        <v>3094584.2711046012</v>
      </c>
      <c r="K2037" s="36">
        <v>562950.208895399</v>
      </c>
      <c r="L2037" s="33">
        <v>-1717028.0822596981</v>
      </c>
      <c r="M2037" s="33">
        <v>-1154077.8733642991</v>
      </c>
    </row>
    <row r="2038" spans="1:13">
      <c r="A2038" s="124">
        <v>1967</v>
      </c>
      <c r="B2038" s="73"/>
      <c r="C2038" s="152"/>
      <c r="D2038" s="73"/>
      <c r="E2038" s="73"/>
      <c r="F2038" s="152" t="s">
        <v>787</v>
      </c>
      <c r="G2038" s="73" t="s">
        <v>193</v>
      </c>
      <c r="H2038" s="129"/>
      <c r="I2038" s="33">
        <v>8923301.5399999991</v>
      </c>
      <c r="J2038" s="33">
        <v>7549869.6575534297</v>
      </c>
      <c r="K2038" s="36">
        <v>1373431.8824465696</v>
      </c>
      <c r="L2038" s="33">
        <v>0</v>
      </c>
      <c r="M2038" s="33">
        <v>1373431.8824465696</v>
      </c>
    </row>
    <row r="2039" spans="1:13">
      <c r="A2039" s="124">
        <v>1968</v>
      </c>
      <c r="B2039" s="73"/>
      <c r="C2039" s="152"/>
      <c r="D2039" s="73"/>
      <c r="E2039" s="73"/>
      <c r="F2039" s="152" t="s">
        <v>787</v>
      </c>
      <c r="G2039" s="73" t="s">
        <v>192</v>
      </c>
      <c r="H2039" s="129"/>
      <c r="I2039" s="33">
        <v>31089558.91</v>
      </c>
      <c r="J2039" s="33">
        <v>25814105.753822871</v>
      </c>
      <c r="K2039" s="36">
        <v>5275453.1561771305</v>
      </c>
      <c r="L2039" s="33">
        <v>-5113740.3363219388</v>
      </c>
      <c r="M2039" s="33">
        <v>161712.81985519186</v>
      </c>
    </row>
    <row r="2040" spans="1:13">
      <c r="A2040" s="124">
        <v>1969</v>
      </c>
      <c r="B2040" s="73"/>
      <c r="C2040" s="152"/>
      <c r="D2040" s="73"/>
      <c r="E2040" s="73"/>
      <c r="F2040" s="152" t="s">
        <v>2433</v>
      </c>
      <c r="G2040" s="73" t="s">
        <v>193</v>
      </c>
      <c r="H2040" s="129"/>
      <c r="I2040" s="33">
        <v>0</v>
      </c>
      <c r="J2040" s="33">
        <v>0</v>
      </c>
      <c r="K2040" s="36">
        <v>0</v>
      </c>
      <c r="L2040" s="33">
        <v>0</v>
      </c>
      <c r="M2040" s="33">
        <v>0</v>
      </c>
    </row>
    <row r="2041" spans="1:13">
      <c r="A2041" s="124">
        <v>1970</v>
      </c>
      <c r="B2041" s="73"/>
      <c r="C2041" s="152"/>
      <c r="D2041" s="73"/>
      <c r="E2041" s="73"/>
      <c r="F2041" s="73"/>
      <c r="G2041" s="73"/>
      <c r="H2041" s="129"/>
      <c r="I2041" s="39"/>
      <c r="J2041" s="33"/>
      <c r="K2041" s="33"/>
      <c r="L2041" s="33"/>
      <c r="M2041" s="33"/>
    </row>
    <row r="2042" spans="1:13">
      <c r="A2042" s="124">
        <v>1971</v>
      </c>
      <c r="B2042" s="73"/>
      <c r="C2042" s="152"/>
      <c r="D2042" s="73"/>
      <c r="E2042" s="73"/>
      <c r="F2042" s="73"/>
      <c r="G2042" s="73"/>
      <c r="H2042" s="129"/>
      <c r="I2042" s="39"/>
      <c r="J2042" s="33"/>
      <c r="K2042" s="33"/>
      <c r="L2042" s="33"/>
      <c r="M2042" s="33"/>
    </row>
    <row r="2043" spans="1:13" ht="13.5" thickBot="1">
      <c r="A2043" s="124">
        <v>1972</v>
      </c>
      <c r="B2043" s="73"/>
      <c r="C2043" s="153" t="s">
        <v>730</v>
      </c>
      <c r="D2043" s="73"/>
      <c r="E2043" s="73"/>
      <c r="F2043" s="73"/>
      <c r="G2043" s="73"/>
      <c r="H2043" s="154" t="s">
        <v>731</v>
      </c>
      <c r="I2043" s="49">
        <v>53455762.170000002</v>
      </c>
      <c r="J2043" s="49">
        <v>46243326.202480897</v>
      </c>
      <c r="K2043" s="49">
        <v>7212435.9675190989</v>
      </c>
      <c r="L2043" s="49">
        <v>-6830768.4185816366</v>
      </c>
      <c r="M2043" s="49">
        <v>381667.54893746239</v>
      </c>
    </row>
    <row r="2044" spans="1:13" ht="13.5" thickTop="1">
      <c r="A2044" s="124">
        <v>1973</v>
      </c>
      <c r="B2044" s="73"/>
      <c r="C2044" s="152"/>
      <c r="D2044" s="73"/>
      <c r="E2044" s="73"/>
      <c r="F2044" s="73"/>
      <c r="G2044" s="73"/>
      <c r="H2044" s="129"/>
      <c r="I2044" s="33"/>
      <c r="J2044" s="33"/>
      <c r="K2044" s="33"/>
      <c r="L2044" s="33"/>
      <c r="M2044" s="33"/>
    </row>
    <row r="2045" spans="1:13">
      <c r="A2045" s="124">
        <v>1974</v>
      </c>
      <c r="B2045" s="73"/>
      <c r="C2045" s="152">
        <v>114</v>
      </c>
      <c r="D2045" s="73" t="s">
        <v>732</v>
      </c>
      <c r="E2045" s="73"/>
      <c r="F2045" s="73"/>
      <c r="G2045" s="73"/>
      <c r="H2045" s="129"/>
      <c r="I2045" s="33"/>
      <c r="J2045" s="33"/>
      <c r="K2045" s="33"/>
      <c r="L2045" s="33"/>
      <c r="M2045" s="33"/>
    </row>
    <row r="2046" spans="1:13">
      <c r="A2046" s="124">
        <v>1975</v>
      </c>
      <c r="B2046" s="73"/>
      <c r="C2046" s="152"/>
      <c r="D2046" s="73"/>
      <c r="E2046" s="73"/>
      <c r="F2046" s="152" t="s">
        <v>787</v>
      </c>
      <c r="G2046" s="73" t="s">
        <v>359</v>
      </c>
      <c r="H2046" s="129"/>
      <c r="I2046" s="33">
        <v>0</v>
      </c>
      <c r="J2046" s="33">
        <v>0</v>
      </c>
      <c r="K2046" s="36">
        <v>0</v>
      </c>
      <c r="L2046" s="33">
        <v>0</v>
      </c>
      <c r="M2046" s="33">
        <v>0</v>
      </c>
    </row>
    <row r="2047" spans="1:13">
      <c r="A2047" s="124">
        <v>1976</v>
      </c>
      <c r="B2047" s="73"/>
      <c r="C2047" s="152"/>
      <c r="D2047" s="73"/>
      <c r="E2047" s="73"/>
      <c r="F2047" s="152" t="s">
        <v>787</v>
      </c>
      <c r="G2047" s="73" t="s">
        <v>193</v>
      </c>
      <c r="H2047" s="129"/>
      <c r="I2047" s="33">
        <v>143167970.74000001</v>
      </c>
      <c r="J2047" s="33">
        <v>121132241.62358895</v>
      </c>
      <c r="K2047" s="36">
        <v>22035729.116411056</v>
      </c>
      <c r="L2047" s="33">
        <v>0</v>
      </c>
      <c r="M2047" s="33">
        <v>22035729.116411056</v>
      </c>
    </row>
    <row r="2048" spans="1:13">
      <c r="A2048" s="124">
        <v>1977</v>
      </c>
      <c r="B2048" s="73"/>
      <c r="C2048" s="152"/>
      <c r="D2048" s="73"/>
      <c r="E2048" s="73"/>
      <c r="F2048" s="152" t="s">
        <v>787</v>
      </c>
      <c r="G2048" s="73" t="s">
        <v>193</v>
      </c>
      <c r="H2048" s="129"/>
      <c r="I2048" s="33">
        <v>0</v>
      </c>
      <c r="J2048" s="33">
        <v>0</v>
      </c>
      <c r="K2048" s="36">
        <v>0</v>
      </c>
      <c r="L2048" s="33">
        <v>0</v>
      </c>
      <c r="M2048" s="33">
        <v>0</v>
      </c>
    </row>
    <row r="2049" spans="1:13" ht="13.5" thickBot="1">
      <c r="A2049" s="124">
        <v>1978</v>
      </c>
      <c r="B2049" s="73"/>
      <c r="C2049" s="153" t="s">
        <v>733</v>
      </c>
      <c r="D2049" s="73"/>
      <c r="E2049" s="73"/>
      <c r="F2049" s="73"/>
      <c r="G2049" s="73"/>
      <c r="H2049" s="154" t="s">
        <v>734</v>
      </c>
      <c r="I2049" s="49">
        <v>143167970.74000001</v>
      </c>
      <c r="J2049" s="49">
        <v>121132241.62358895</v>
      </c>
      <c r="K2049" s="49">
        <v>22035729.116411056</v>
      </c>
      <c r="L2049" s="49">
        <v>0</v>
      </c>
      <c r="M2049" s="49">
        <v>22035729.116411056</v>
      </c>
    </row>
    <row r="2050" spans="1:13" ht="13.5" thickTop="1">
      <c r="A2050" s="124">
        <v>1979</v>
      </c>
      <c r="B2050" s="73"/>
      <c r="C2050" s="152"/>
      <c r="D2050" s="73"/>
      <c r="E2050" s="73"/>
      <c r="F2050" s="73"/>
      <c r="G2050" s="73"/>
      <c r="H2050" s="129"/>
      <c r="I2050" s="33"/>
      <c r="J2050" s="33"/>
      <c r="K2050" s="33"/>
      <c r="L2050" s="33"/>
      <c r="M2050" s="33"/>
    </row>
    <row r="2051" spans="1:13">
      <c r="A2051" s="124">
        <v>1980</v>
      </c>
      <c r="B2051" s="73"/>
      <c r="C2051" s="152">
        <v>115</v>
      </c>
      <c r="D2051" s="73" t="s">
        <v>735</v>
      </c>
      <c r="E2051" s="73"/>
      <c r="F2051" s="73"/>
      <c r="G2051" s="73"/>
      <c r="H2051" s="129"/>
      <c r="I2051" s="33"/>
      <c r="J2051" s="33"/>
      <c r="K2051" s="33"/>
      <c r="L2051" s="33"/>
      <c r="M2051" s="33"/>
    </row>
    <row r="2052" spans="1:13">
      <c r="A2052" s="124">
        <v>1981</v>
      </c>
      <c r="B2052" s="73"/>
      <c r="C2052" s="152"/>
      <c r="D2052" s="73"/>
      <c r="E2052" s="73"/>
      <c r="F2052" s="152" t="s">
        <v>787</v>
      </c>
      <c r="G2052" s="73" t="s">
        <v>359</v>
      </c>
      <c r="H2052" s="129"/>
      <c r="I2052" s="33">
        <v>0</v>
      </c>
      <c r="J2052" s="33">
        <v>0</v>
      </c>
      <c r="K2052" s="36">
        <v>0</v>
      </c>
      <c r="L2052" s="33">
        <v>0</v>
      </c>
      <c r="M2052" s="33">
        <v>0</v>
      </c>
    </row>
    <row r="2053" spans="1:13">
      <c r="A2053" s="124">
        <v>1982</v>
      </c>
      <c r="B2053" s="73"/>
      <c r="C2053" s="152"/>
      <c r="D2053" s="73"/>
      <c r="E2053" s="73"/>
      <c r="F2053" s="152" t="s">
        <v>787</v>
      </c>
      <c r="G2053" s="73" t="s">
        <v>193</v>
      </c>
      <c r="H2053" s="129"/>
      <c r="I2053" s="33">
        <v>-106931075.59999999</v>
      </c>
      <c r="J2053" s="33">
        <v>-90472756.020076394</v>
      </c>
      <c r="K2053" s="36">
        <v>-16458319.579923604</v>
      </c>
      <c r="L2053" s="33">
        <v>-731224.21214999631</v>
      </c>
      <c r="M2053" s="33">
        <v>-17189543.7920736</v>
      </c>
    </row>
    <row r="2054" spans="1:13">
      <c r="A2054" s="124">
        <v>1983</v>
      </c>
      <c r="B2054" s="73"/>
      <c r="C2054" s="152"/>
      <c r="D2054" s="73"/>
      <c r="E2054" s="73"/>
      <c r="F2054" s="152" t="s">
        <v>787</v>
      </c>
      <c r="G2054" s="73" t="s">
        <v>193</v>
      </c>
      <c r="H2054" s="129"/>
      <c r="I2054" s="33">
        <v>0</v>
      </c>
      <c r="J2054" s="33">
        <v>0</v>
      </c>
      <c r="K2054" s="36">
        <v>0</v>
      </c>
      <c r="L2054" s="33">
        <v>0</v>
      </c>
      <c r="M2054" s="33">
        <v>0</v>
      </c>
    </row>
    <row r="2055" spans="1:13" ht="13.5" thickBot="1">
      <c r="A2055" s="124">
        <v>1984</v>
      </c>
      <c r="B2055" s="73"/>
      <c r="C2055" s="152"/>
      <c r="D2055" s="73"/>
      <c r="E2055" s="73"/>
      <c r="F2055" s="73"/>
      <c r="G2055" s="73"/>
      <c r="H2055" s="129" t="s">
        <v>734</v>
      </c>
      <c r="I2055" s="45">
        <v>-106931075.59999999</v>
      </c>
      <c r="J2055" s="45">
        <v>-90472756.020076394</v>
      </c>
      <c r="K2055" s="45">
        <v>-16458319.579923604</v>
      </c>
      <c r="L2055" s="45">
        <v>-731224.21214999631</v>
      </c>
      <c r="M2055" s="45">
        <v>-17189543.7920736</v>
      </c>
    </row>
    <row r="2056" spans="1:13" ht="13.5" thickTop="1">
      <c r="A2056" s="124">
        <v>1985</v>
      </c>
      <c r="B2056" s="73"/>
      <c r="C2056" s="152"/>
      <c r="D2056" s="73"/>
      <c r="E2056" s="73"/>
      <c r="F2056" s="73"/>
      <c r="G2056" s="73"/>
      <c r="H2056" s="129"/>
      <c r="I2056" s="33"/>
      <c r="J2056" s="33"/>
      <c r="K2056" s="33"/>
      <c r="L2056" s="33"/>
      <c r="M2056" s="33"/>
    </row>
    <row r="2057" spans="1:13">
      <c r="A2057" s="124">
        <v>1986</v>
      </c>
      <c r="B2057" s="73"/>
      <c r="C2057" s="152">
        <v>128</v>
      </c>
      <c r="D2057" s="73" t="s">
        <v>5235</v>
      </c>
      <c r="E2057" s="73"/>
      <c r="F2057" s="73"/>
      <c r="G2057" s="73"/>
      <c r="H2057" s="129"/>
      <c r="I2057" s="33"/>
      <c r="J2057" s="33"/>
      <c r="K2057" s="33"/>
      <c r="L2057" s="33"/>
      <c r="M2057" s="33"/>
    </row>
    <row r="2058" spans="1:13">
      <c r="A2058" s="124">
        <v>1987</v>
      </c>
      <c r="B2058" s="73"/>
      <c r="C2058" s="152"/>
      <c r="D2058" s="73"/>
      <c r="E2058" s="73"/>
      <c r="F2058" s="152" t="s">
        <v>2435</v>
      </c>
      <c r="G2058" s="73" t="s">
        <v>186</v>
      </c>
      <c r="H2058" s="129"/>
      <c r="I2058" s="33">
        <v>0</v>
      </c>
      <c r="J2058" s="33">
        <v>0</v>
      </c>
      <c r="K2058" s="36">
        <v>0</v>
      </c>
      <c r="L2058" s="33">
        <v>0</v>
      </c>
      <c r="M2058" s="33">
        <v>0</v>
      </c>
    </row>
    <row r="2059" spans="1:13" ht="13.5" thickBot="1">
      <c r="A2059" s="124">
        <v>1988</v>
      </c>
      <c r="B2059" s="73"/>
      <c r="C2059" s="153" t="s">
        <v>5236</v>
      </c>
      <c r="D2059" s="73"/>
      <c r="E2059" s="73"/>
      <c r="F2059" s="73"/>
      <c r="G2059" s="73"/>
      <c r="H2059" s="154" t="s">
        <v>734</v>
      </c>
      <c r="I2059" s="49">
        <v>0</v>
      </c>
      <c r="J2059" s="49">
        <v>0</v>
      </c>
      <c r="K2059" s="49">
        <v>0</v>
      </c>
      <c r="L2059" s="49">
        <v>0</v>
      </c>
      <c r="M2059" s="49">
        <v>0</v>
      </c>
    </row>
    <row r="2060" spans="1:13" ht="13.5" thickTop="1">
      <c r="A2060" s="124">
        <v>1989</v>
      </c>
      <c r="B2060" s="73"/>
      <c r="C2060" s="152"/>
      <c r="D2060" s="73"/>
      <c r="E2060" s="73"/>
      <c r="F2060" s="73"/>
      <c r="G2060" s="73"/>
      <c r="H2060" s="129"/>
      <c r="I2060" s="33"/>
      <c r="J2060" s="33"/>
      <c r="K2060" s="33"/>
      <c r="L2060" s="33"/>
      <c r="M2060" s="33"/>
    </row>
    <row r="2061" spans="1:13">
      <c r="A2061" s="124">
        <v>1990</v>
      </c>
      <c r="B2061" s="73"/>
      <c r="C2061" s="152">
        <v>124</v>
      </c>
      <c r="D2061" s="73" t="s">
        <v>736</v>
      </c>
      <c r="E2061" s="73"/>
      <c r="F2061" s="73"/>
      <c r="G2061" s="73"/>
      <c r="H2061" s="129"/>
      <c r="I2061" s="33"/>
      <c r="J2061" s="33"/>
      <c r="K2061" s="33"/>
      <c r="L2061" s="33"/>
      <c r="M2061" s="33"/>
    </row>
    <row r="2062" spans="1:13">
      <c r="A2062" s="124">
        <v>1991</v>
      </c>
      <c r="B2062" s="73"/>
      <c r="C2062" s="152"/>
      <c r="D2062" s="73"/>
      <c r="E2062" s="73"/>
      <c r="F2062" s="152" t="s">
        <v>2429</v>
      </c>
      <c r="G2062" s="73" t="s">
        <v>359</v>
      </c>
      <c r="H2062" s="129"/>
      <c r="I2062" s="33">
        <v>1392989.67</v>
      </c>
      <c r="J2062" s="33">
        <v>1271023.67</v>
      </c>
      <c r="K2062" s="36">
        <v>121966</v>
      </c>
      <c r="L2062" s="33">
        <v>0</v>
      </c>
      <c r="M2062" s="33">
        <v>121966</v>
      </c>
    </row>
    <row r="2063" spans="1:13">
      <c r="A2063" s="124">
        <v>1992</v>
      </c>
      <c r="B2063" s="73"/>
      <c r="C2063" s="152"/>
      <c r="D2063" s="73"/>
      <c r="E2063" s="73"/>
      <c r="F2063" s="152" t="s">
        <v>2429</v>
      </c>
      <c r="G2063" s="73" t="s">
        <v>186</v>
      </c>
      <c r="H2063" s="129"/>
      <c r="I2063" s="33">
        <v>-4453.6899999999996</v>
      </c>
      <c r="J2063" s="33">
        <v>-3819.6498058401398</v>
      </c>
      <c r="K2063" s="36">
        <v>-634.04019415985988</v>
      </c>
      <c r="L2063" s="33">
        <v>0</v>
      </c>
      <c r="M2063" s="33">
        <v>-634.04019415985988</v>
      </c>
    </row>
    <row r="2064" spans="1:13" ht="13.5" thickBot="1">
      <c r="A2064" s="124">
        <v>1993</v>
      </c>
      <c r="B2064" s="73"/>
      <c r="C2064" s="152"/>
      <c r="D2064" s="73"/>
      <c r="E2064" s="73"/>
      <c r="F2064" s="73"/>
      <c r="G2064" s="73"/>
      <c r="H2064" s="129" t="s">
        <v>737</v>
      </c>
      <c r="I2064" s="391">
        <v>1388535.98</v>
      </c>
      <c r="J2064" s="45">
        <v>1267204.0201941598</v>
      </c>
      <c r="K2064" s="45">
        <v>121331.95980584015</v>
      </c>
      <c r="L2064" s="45">
        <v>0</v>
      </c>
      <c r="M2064" s="45">
        <v>121331.95980584015</v>
      </c>
    </row>
    <row r="2065" spans="1:13" ht="13.5" thickTop="1">
      <c r="A2065" s="124">
        <v>1994</v>
      </c>
      <c r="B2065" s="73"/>
      <c r="C2065" s="152"/>
      <c r="D2065" s="73"/>
      <c r="E2065" s="73"/>
      <c r="F2065" s="73"/>
      <c r="G2065" s="73"/>
      <c r="H2065" s="129"/>
      <c r="I2065" s="33"/>
      <c r="J2065" s="33"/>
      <c r="K2065" s="33"/>
      <c r="L2065" s="33"/>
      <c r="M2065" s="33"/>
    </row>
    <row r="2066" spans="1:13">
      <c r="A2066" s="124">
        <v>1995</v>
      </c>
      <c r="B2066" s="73"/>
      <c r="C2066" s="152" t="s">
        <v>191</v>
      </c>
      <c r="D2066" s="73" t="s">
        <v>736</v>
      </c>
      <c r="E2066" s="73"/>
      <c r="F2066" s="73"/>
      <c r="G2066" s="73"/>
      <c r="H2066" s="129"/>
      <c r="I2066" s="33"/>
      <c r="J2066" s="33"/>
      <c r="K2066" s="33"/>
      <c r="L2066" s="33"/>
      <c r="M2066" s="33"/>
    </row>
    <row r="2067" spans="1:13">
      <c r="A2067" s="124">
        <v>1996</v>
      </c>
      <c r="B2067" s="73"/>
      <c r="C2067" s="152"/>
      <c r="D2067" s="73"/>
      <c r="E2067" s="73"/>
      <c r="F2067" s="152" t="s">
        <v>2429</v>
      </c>
      <c r="G2067" s="73" t="s">
        <v>359</v>
      </c>
      <c r="H2067" s="129"/>
      <c r="I2067" s="33">
        <v>19513284.399999999</v>
      </c>
      <c r="J2067" s="33">
        <v>19482181.729999997</v>
      </c>
      <c r="K2067" s="36">
        <v>31102.67</v>
      </c>
      <c r="L2067" s="33">
        <v>0</v>
      </c>
      <c r="M2067" s="33">
        <v>31102.67</v>
      </c>
    </row>
    <row r="2068" spans="1:13">
      <c r="A2068" s="124">
        <v>1997</v>
      </c>
      <c r="B2068" s="73"/>
      <c r="C2068" s="152"/>
      <c r="D2068" s="73"/>
      <c r="E2068" s="73"/>
      <c r="F2068" s="152" t="s">
        <v>2429</v>
      </c>
      <c r="G2068" s="73" t="s">
        <v>193</v>
      </c>
      <c r="H2068" s="129"/>
      <c r="I2068" s="33">
        <v>0</v>
      </c>
      <c r="J2068" s="33">
        <v>0</v>
      </c>
      <c r="K2068" s="36">
        <v>0</v>
      </c>
      <c r="L2068" s="33">
        <v>0</v>
      </c>
      <c r="M2068" s="33">
        <v>0</v>
      </c>
    </row>
    <row r="2069" spans="1:13">
      <c r="A2069" s="124">
        <v>1998</v>
      </c>
      <c r="B2069" s="73"/>
      <c r="C2069" s="152"/>
      <c r="D2069" s="73"/>
      <c r="E2069" s="73"/>
      <c r="F2069" s="152" t="s">
        <v>2429</v>
      </c>
      <c r="G2069" s="73" t="s">
        <v>187</v>
      </c>
      <c r="H2069" s="129"/>
      <c r="I2069" s="33">
        <v>0</v>
      </c>
      <c r="J2069" s="33">
        <v>0</v>
      </c>
      <c r="K2069" s="36">
        <v>0</v>
      </c>
      <c r="L2069" s="33">
        <v>0</v>
      </c>
      <c r="M2069" s="33">
        <v>0</v>
      </c>
    </row>
    <row r="2070" spans="1:13">
      <c r="A2070" s="124">
        <v>1999</v>
      </c>
      <c r="B2070" s="73"/>
      <c r="C2070" s="152"/>
      <c r="D2070" s="73"/>
      <c r="E2070" s="73"/>
      <c r="F2070" s="152" t="s">
        <v>2429</v>
      </c>
      <c r="G2070" s="73" t="s">
        <v>186</v>
      </c>
      <c r="H2070" s="129"/>
      <c r="I2070" s="33">
        <v>0</v>
      </c>
      <c r="J2070" s="33">
        <v>0</v>
      </c>
      <c r="K2070" s="36">
        <v>0</v>
      </c>
      <c r="L2070" s="33">
        <v>0</v>
      </c>
      <c r="M2070" s="33">
        <v>0</v>
      </c>
    </row>
    <row r="2071" spans="1:13" ht="13.5" thickBot="1">
      <c r="A2071" s="124">
        <v>2000</v>
      </c>
      <c r="B2071" s="73"/>
      <c r="C2071" s="152"/>
      <c r="D2071" s="73"/>
      <c r="E2071" s="73"/>
      <c r="F2071" s="73"/>
      <c r="G2071" s="73"/>
      <c r="H2071" s="129" t="s">
        <v>737</v>
      </c>
      <c r="I2071" s="398">
        <v>19513284.399999999</v>
      </c>
      <c r="J2071" s="45">
        <v>19482181.729999997</v>
      </c>
      <c r="K2071" s="45">
        <v>31102.67</v>
      </c>
      <c r="L2071" s="45">
        <v>0</v>
      </c>
      <c r="M2071" s="45">
        <v>31102.67</v>
      </c>
    </row>
    <row r="2072" spans="1:13" ht="13.5" thickTop="1">
      <c r="A2072" s="124">
        <v>2001</v>
      </c>
      <c r="B2072" s="73"/>
      <c r="C2072" s="152"/>
      <c r="D2072" s="73"/>
      <c r="E2072" s="73"/>
      <c r="F2072" s="73"/>
      <c r="G2072" s="73"/>
      <c r="H2072" s="129"/>
      <c r="I2072" s="41"/>
      <c r="J2072" s="33"/>
      <c r="K2072" s="33"/>
      <c r="L2072" s="33"/>
      <c r="M2072" s="33"/>
    </row>
    <row r="2073" spans="1:13">
      <c r="A2073" s="124">
        <v>2002</v>
      </c>
      <c r="B2073" s="73"/>
      <c r="C2073" s="152" t="s">
        <v>738</v>
      </c>
      <c r="D2073" s="73" t="s">
        <v>736</v>
      </c>
      <c r="E2073" s="73"/>
      <c r="F2073" s="73"/>
      <c r="G2073" s="73"/>
      <c r="H2073" s="129"/>
      <c r="I2073" s="33"/>
      <c r="J2073" s="33"/>
      <c r="K2073" s="33"/>
      <c r="L2073" s="33"/>
      <c r="M2073" s="33"/>
    </row>
    <row r="2074" spans="1:13">
      <c r="A2074" s="124">
        <v>2003</v>
      </c>
      <c r="B2074" s="73"/>
      <c r="C2074" s="152"/>
      <c r="D2074" s="73"/>
      <c r="E2074" s="73"/>
      <c r="F2074" s="152" t="s">
        <v>2429</v>
      </c>
      <c r="G2074" s="73" t="s">
        <v>359</v>
      </c>
      <c r="H2074" s="129"/>
      <c r="I2074" s="33">
        <v>0</v>
      </c>
      <c r="J2074" s="33">
        <v>0</v>
      </c>
      <c r="K2074" s="36">
        <v>0</v>
      </c>
      <c r="L2074" s="33">
        <v>0</v>
      </c>
      <c r="M2074" s="33">
        <v>0</v>
      </c>
    </row>
    <row r="2075" spans="1:13">
      <c r="A2075" s="124">
        <v>2004</v>
      </c>
      <c r="B2075" s="73"/>
      <c r="C2075" s="152"/>
      <c r="D2075" s="73"/>
      <c r="E2075" s="73"/>
      <c r="F2075" s="152" t="s">
        <v>2429</v>
      </c>
      <c r="G2075" s="73" t="s">
        <v>251</v>
      </c>
      <c r="H2075" s="129"/>
      <c r="I2075" s="33">
        <v>0</v>
      </c>
      <c r="J2075" s="33">
        <v>0</v>
      </c>
      <c r="K2075" s="36">
        <v>0</v>
      </c>
      <c r="L2075" s="33">
        <v>0</v>
      </c>
      <c r="M2075" s="33">
        <v>0</v>
      </c>
    </row>
    <row r="2076" spans="1:13">
      <c r="A2076" s="124">
        <v>2005</v>
      </c>
      <c r="B2076" s="73"/>
      <c r="C2076" s="152"/>
      <c r="D2076" s="73"/>
      <c r="E2076" s="73"/>
      <c r="F2076" s="152" t="s">
        <v>2429</v>
      </c>
      <c r="G2076" s="73" t="s">
        <v>2465</v>
      </c>
      <c r="H2076" s="129"/>
      <c r="I2076" s="33">
        <v>0</v>
      </c>
      <c r="J2076" s="33">
        <v>0</v>
      </c>
      <c r="K2076" s="36">
        <v>0</v>
      </c>
      <c r="L2076" s="33">
        <v>0</v>
      </c>
      <c r="M2076" s="33">
        <v>0</v>
      </c>
    </row>
    <row r="2077" spans="1:13">
      <c r="A2077" s="124">
        <v>2006</v>
      </c>
      <c r="B2077" s="73"/>
      <c r="C2077" s="152"/>
      <c r="D2077" s="73"/>
      <c r="E2077" s="73"/>
      <c r="F2077" s="152" t="s">
        <v>2429</v>
      </c>
      <c r="G2077" s="73" t="s">
        <v>193</v>
      </c>
      <c r="H2077" s="129"/>
      <c r="I2077" s="33">
        <v>0</v>
      </c>
      <c r="J2077" s="33">
        <v>0</v>
      </c>
      <c r="K2077" s="36">
        <v>0</v>
      </c>
      <c r="L2077" s="33">
        <v>0</v>
      </c>
      <c r="M2077" s="33">
        <v>0</v>
      </c>
    </row>
    <row r="2078" spans="1:13">
      <c r="A2078" s="124">
        <v>2007</v>
      </c>
      <c r="B2078" s="73"/>
      <c r="C2078" s="152"/>
      <c r="D2078" s="73"/>
      <c r="E2078" s="73"/>
      <c r="F2078" s="152" t="s">
        <v>2429</v>
      </c>
      <c r="G2078" s="73" t="s">
        <v>186</v>
      </c>
      <c r="H2078" s="129"/>
      <c r="I2078" s="33">
        <v>0</v>
      </c>
      <c r="J2078" s="33">
        <v>0</v>
      </c>
      <c r="K2078" s="36">
        <v>0</v>
      </c>
      <c r="L2078" s="33">
        <v>0</v>
      </c>
      <c r="M2078" s="33">
        <v>0</v>
      </c>
    </row>
    <row r="2079" spans="1:13" ht="13.5" thickBot="1">
      <c r="A2079" s="124">
        <v>2008</v>
      </c>
      <c r="B2079" s="73"/>
      <c r="C2079" s="152"/>
      <c r="D2079" s="73"/>
      <c r="E2079" s="73"/>
      <c r="F2079" s="73"/>
      <c r="G2079" s="73"/>
      <c r="H2079" s="129" t="s">
        <v>737</v>
      </c>
      <c r="I2079" s="45">
        <v>0</v>
      </c>
      <c r="J2079" s="45">
        <v>0</v>
      </c>
      <c r="K2079" s="45">
        <v>0</v>
      </c>
      <c r="L2079" s="45">
        <v>0</v>
      </c>
      <c r="M2079" s="45">
        <v>0</v>
      </c>
    </row>
    <row r="2080" spans="1:13" ht="13.5" thickTop="1">
      <c r="A2080" s="124">
        <v>2009</v>
      </c>
      <c r="B2080" s="73"/>
      <c r="C2080" s="152"/>
      <c r="D2080" s="73"/>
      <c r="E2080" s="73"/>
      <c r="F2080" s="73"/>
      <c r="G2080" s="73"/>
      <c r="H2080" s="129"/>
      <c r="I2080" s="33"/>
      <c r="J2080" s="33"/>
      <c r="K2080" s="33"/>
      <c r="L2080" s="33"/>
      <c r="M2080" s="33"/>
    </row>
    <row r="2081" spans="1:13" ht="13.5" thickBot="1">
      <c r="A2081" s="124">
        <v>2010</v>
      </c>
      <c r="B2081" s="73"/>
      <c r="C2081" s="159" t="s">
        <v>739</v>
      </c>
      <c r="D2081" s="73"/>
      <c r="E2081" s="73"/>
      <c r="F2081" s="73"/>
      <c r="G2081" s="73"/>
      <c r="H2081" s="154" t="s">
        <v>737</v>
      </c>
      <c r="I2081" s="40">
        <v>20901820.379999999</v>
      </c>
      <c r="J2081" s="40">
        <v>20749385.750194155</v>
      </c>
      <c r="K2081" s="40">
        <v>152434.62980584014</v>
      </c>
      <c r="L2081" s="40">
        <v>0</v>
      </c>
      <c r="M2081" s="40">
        <v>152434.62980584014</v>
      </c>
    </row>
    <row r="2082" spans="1:13" ht="13.5" thickTop="1">
      <c r="A2082" s="124">
        <v>2011</v>
      </c>
      <c r="B2082" s="73"/>
      <c r="C2082" s="152"/>
      <c r="D2082" s="73"/>
      <c r="E2082" s="73"/>
      <c r="F2082" s="73"/>
      <c r="G2082" s="73"/>
      <c r="H2082" s="129"/>
      <c r="I2082" s="33"/>
      <c r="J2082" s="33"/>
      <c r="K2082" s="33"/>
      <c r="L2082" s="33"/>
      <c r="M2082" s="33"/>
    </row>
    <row r="2083" spans="1:13">
      <c r="A2083" s="124">
        <v>2012</v>
      </c>
      <c r="B2083" s="73"/>
      <c r="C2083" s="152">
        <v>151</v>
      </c>
      <c r="D2083" s="73" t="s">
        <v>11</v>
      </c>
      <c r="E2083" s="73"/>
      <c r="F2083" s="73"/>
      <c r="G2083" s="73"/>
      <c r="H2083" s="129"/>
      <c r="I2083" s="33"/>
      <c r="J2083" s="33"/>
      <c r="K2083" s="33"/>
      <c r="L2083" s="33"/>
      <c r="M2083" s="33"/>
    </row>
    <row r="2084" spans="1:13">
      <c r="A2084" s="124">
        <v>2013</v>
      </c>
      <c r="B2084" s="73"/>
      <c r="C2084" s="152"/>
      <c r="D2084" s="73"/>
      <c r="E2084" s="73"/>
      <c r="F2084" s="152" t="s">
        <v>787</v>
      </c>
      <c r="G2084" s="73" t="s">
        <v>431</v>
      </c>
      <c r="H2084" s="129"/>
      <c r="I2084" s="33">
        <v>0</v>
      </c>
      <c r="J2084" s="33">
        <v>0</v>
      </c>
      <c r="K2084" s="36">
        <v>0</v>
      </c>
      <c r="L2084" s="33">
        <v>0</v>
      </c>
      <c r="M2084" s="33">
        <v>0</v>
      </c>
    </row>
    <row r="2085" spans="1:13">
      <c r="A2085" s="124">
        <v>2014</v>
      </c>
      <c r="B2085" s="73"/>
      <c r="C2085" s="152"/>
      <c r="D2085" s="73"/>
      <c r="E2085" s="73"/>
      <c r="F2085" s="152" t="s">
        <v>787</v>
      </c>
      <c r="G2085" s="73" t="s">
        <v>192</v>
      </c>
      <c r="H2085" s="129"/>
      <c r="I2085" s="33">
        <v>188397938.22999999</v>
      </c>
      <c r="J2085" s="33">
        <v>156429504.68837669</v>
      </c>
      <c r="K2085" s="36">
        <v>31968433.541623302</v>
      </c>
      <c r="L2085" s="33">
        <v>-950322.84395888448</v>
      </c>
      <c r="M2085" s="33">
        <v>31018110.697664417</v>
      </c>
    </row>
    <row r="2086" spans="1:13">
      <c r="A2086" s="124">
        <v>2015</v>
      </c>
      <c r="B2086" s="73"/>
      <c r="C2086" s="152"/>
      <c r="D2086" s="73"/>
      <c r="E2086" s="73"/>
      <c r="F2086" s="152" t="s">
        <v>787</v>
      </c>
      <c r="G2086" s="73" t="s">
        <v>192</v>
      </c>
      <c r="H2086" s="129"/>
      <c r="I2086" s="33">
        <v>0</v>
      </c>
      <c r="J2086" s="33">
        <v>0</v>
      </c>
      <c r="K2086" s="36">
        <v>0</v>
      </c>
      <c r="L2086" s="33">
        <v>0</v>
      </c>
      <c r="M2086" s="33">
        <v>0</v>
      </c>
    </row>
    <row r="2087" spans="1:13">
      <c r="A2087" s="124">
        <v>2016</v>
      </c>
      <c r="B2087" s="73"/>
      <c r="C2087" s="152"/>
      <c r="D2087" s="73"/>
      <c r="E2087" s="73"/>
      <c r="F2087" s="152" t="s">
        <v>787</v>
      </c>
      <c r="G2087" s="73" t="s">
        <v>192</v>
      </c>
      <c r="H2087" s="129"/>
      <c r="I2087" s="33">
        <v>10117700.699999999</v>
      </c>
      <c r="J2087" s="33">
        <v>8400871.7078105267</v>
      </c>
      <c r="K2087" s="36">
        <v>1716828.9921894732</v>
      </c>
      <c r="L2087" s="33">
        <v>0</v>
      </c>
      <c r="M2087" s="33">
        <v>1716828.9921894732</v>
      </c>
    </row>
    <row r="2088" spans="1:13">
      <c r="A2088" s="124">
        <v>2017</v>
      </c>
      <c r="B2088" s="73"/>
      <c r="C2088" s="153" t="s">
        <v>740</v>
      </c>
      <c r="D2088" s="73"/>
      <c r="E2088" s="73"/>
      <c r="F2088" s="73"/>
      <c r="G2088" s="73"/>
      <c r="H2088" s="154" t="s">
        <v>741</v>
      </c>
      <c r="I2088" s="394">
        <v>198515638.92999998</v>
      </c>
      <c r="J2088" s="51">
        <v>164830376.39618722</v>
      </c>
      <c r="K2088" s="51">
        <v>33685262.533812776</v>
      </c>
      <c r="L2088" s="51">
        <v>-950322.84395888448</v>
      </c>
      <c r="M2088" s="51">
        <v>32734939.689853892</v>
      </c>
    </row>
    <row r="2089" spans="1:13">
      <c r="A2089" s="124">
        <v>2018</v>
      </c>
      <c r="B2089" s="73"/>
      <c r="C2089" s="152"/>
      <c r="D2089" s="73"/>
      <c r="E2089" s="73"/>
      <c r="F2089" s="73"/>
      <c r="G2089" s="73"/>
      <c r="H2089" s="129"/>
      <c r="I2089" s="33"/>
      <c r="J2089" s="33"/>
      <c r="K2089" s="33"/>
      <c r="L2089" s="33"/>
      <c r="M2089" s="33"/>
    </row>
    <row r="2090" spans="1:13">
      <c r="A2090" s="124">
        <v>2019</v>
      </c>
      <c r="B2090" s="73"/>
      <c r="C2090" s="152">
        <v>152</v>
      </c>
      <c r="D2090" s="73" t="s">
        <v>742</v>
      </c>
      <c r="E2090" s="73"/>
      <c r="F2090" s="73"/>
      <c r="G2090" s="73"/>
      <c r="H2090" s="129"/>
      <c r="I2090" s="33"/>
      <c r="J2090" s="33"/>
      <c r="K2090" s="33"/>
      <c r="L2090" s="33"/>
      <c r="M2090" s="33"/>
    </row>
    <row r="2091" spans="1:13">
      <c r="A2091" s="124">
        <v>2020</v>
      </c>
      <c r="B2091" s="73"/>
      <c r="C2091" s="152"/>
      <c r="D2091" s="73"/>
      <c r="E2091" s="73"/>
      <c r="F2091" s="152" t="s">
        <v>787</v>
      </c>
      <c r="G2091" s="73" t="s">
        <v>192</v>
      </c>
      <c r="H2091" s="129"/>
      <c r="I2091" s="33">
        <v>0</v>
      </c>
      <c r="J2091" s="33">
        <v>0</v>
      </c>
      <c r="K2091" s="36">
        <v>0</v>
      </c>
      <c r="L2091" s="33">
        <v>0</v>
      </c>
      <c r="M2091" s="33">
        <v>0</v>
      </c>
    </row>
    <row r="2092" spans="1:13">
      <c r="A2092" s="124">
        <v>2021</v>
      </c>
      <c r="B2092" s="73"/>
      <c r="C2092" s="152"/>
      <c r="D2092" s="73"/>
      <c r="E2092" s="73"/>
      <c r="F2092" s="73"/>
      <c r="G2092" s="73"/>
      <c r="H2092" s="129"/>
      <c r="I2092" s="37">
        <v>0</v>
      </c>
      <c r="J2092" s="37">
        <v>0</v>
      </c>
      <c r="K2092" s="37">
        <v>0</v>
      </c>
      <c r="L2092" s="37">
        <v>0</v>
      </c>
      <c r="M2092" s="37">
        <v>0</v>
      </c>
    </row>
    <row r="2093" spans="1:13">
      <c r="A2093" s="124">
        <v>2022</v>
      </c>
      <c r="B2093" s="73"/>
      <c r="C2093" s="152"/>
      <c r="D2093" s="73"/>
      <c r="E2093" s="73"/>
      <c r="F2093" s="73"/>
      <c r="G2093" s="73"/>
      <c r="H2093" s="129"/>
      <c r="I2093" s="33"/>
      <c r="J2093" s="33"/>
      <c r="K2093" s="33"/>
      <c r="L2093" s="33"/>
      <c r="M2093" s="33"/>
    </row>
    <row r="2094" spans="1:13">
      <c r="A2094" s="124">
        <v>2023</v>
      </c>
      <c r="B2094" s="73"/>
      <c r="C2094" s="152">
        <v>25316</v>
      </c>
      <c r="D2094" s="73" t="s">
        <v>743</v>
      </c>
      <c r="E2094" s="73"/>
      <c r="F2094" s="73"/>
      <c r="G2094" s="73"/>
      <c r="H2094" s="129"/>
      <c r="I2094" s="33"/>
      <c r="J2094" s="33"/>
      <c r="K2094" s="33"/>
      <c r="L2094" s="33"/>
      <c r="M2094" s="33"/>
    </row>
    <row r="2095" spans="1:13">
      <c r="A2095" s="124">
        <v>2024</v>
      </c>
      <c r="B2095" s="73"/>
      <c r="C2095" s="152"/>
      <c r="D2095" s="73"/>
      <c r="E2095" s="73"/>
      <c r="F2095" s="152" t="s">
        <v>787</v>
      </c>
      <c r="G2095" s="73" t="s">
        <v>192</v>
      </c>
      <c r="H2095" s="129"/>
      <c r="I2095" s="33">
        <v>-3674000</v>
      </c>
      <c r="J2095" s="33">
        <v>-3050574.7866702434</v>
      </c>
      <c r="K2095" s="36">
        <v>-623425.2133297564</v>
      </c>
      <c r="L2095" s="33">
        <v>164425.4305162041</v>
      </c>
      <c r="M2095" s="33">
        <v>-458999.7828135523</v>
      </c>
    </row>
    <row r="2096" spans="1:13">
      <c r="A2096" s="124">
        <v>2025</v>
      </c>
      <c r="B2096" s="73"/>
      <c r="C2096" s="152"/>
      <c r="D2096" s="73"/>
      <c r="E2096" s="73"/>
      <c r="F2096" s="73"/>
      <c r="G2096" s="73"/>
      <c r="H2096" s="129" t="s">
        <v>741</v>
      </c>
      <c r="I2096" s="395">
        <v>-3674000</v>
      </c>
      <c r="J2096" s="37">
        <v>-3050574.7866702434</v>
      </c>
      <c r="K2096" s="37">
        <v>-623425.2133297564</v>
      </c>
      <c r="L2096" s="37">
        <v>164425.4305162041</v>
      </c>
      <c r="M2096" s="37">
        <v>-458999.7828135523</v>
      </c>
    </row>
    <row r="2097" spans="1:13">
      <c r="A2097" s="124">
        <v>2026</v>
      </c>
      <c r="B2097" s="73"/>
      <c r="C2097" s="152"/>
      <c r="D2097" s="73"/>
      <c r="E2097" s="73"/>
      <c r="F2097" s="73"/>
      <c r="G2097" s="73"/>
      <c r="H2097" s="129"/>
      <c r="I2097" s="33"/>
      <c r="J2097" s="33"/>
      <c r="K2097" s="33"/>
      <c r="L2097" s="33"/>
      <c r="M2097" s="33"/>
    </row>
    <row r="2098" spans="1:13">
      <c r="A2098" s="124">
        <v>2027</v>
      </c>
      <c r="B2098" s="73"/>
      <c r="C2098" s="152">
        <v>25317</v>
      </c>
      <c r="D2098" s="73" t="s">
        <v>743</v>
      </c>
      <c r="E2098" s="73"/>
      <c r="F2098" s="73"/>
      <c r="G2098" s="73"/>
      <c r="H2098" s="129"/>
      <c r="I2098" s="33"/>
      <c r="J2098" s="33"/>
      <c r="K2098" s="33"/>
      <c r="L2098" s="33"/>
      <c r="M2098" s="33"/>
    </row>
    <row r="2099" spans="1:13">
      <c r="A2099" s="124">
        <v>2028</v>
      </c>
      <c r="B2099" s="73"/>
      <c r="C2099" s="152"/>
      <c r="D2099" s="73"/>
      <c r="E2099" s="73"/>
      <c r="F2099" s="152" t="s">
        <v>787</v>
      </c>
      <c r="G2099" s="73" t="s">
        <v>192</v>
      </c>
      <c r="H2099" s="129"/>
      <c r="I2099" s="33">
        <v>-2857201</v>
      </c>
      <c r="J2099" s="33">
        <v>-2372374.885968701</v>
      </c>
      <c r="K2099" s="36">
        <v>-484826.11403129919</v>
      </c>
      <c r="L2099" s="33">
        <v>-17518.180620291445</v>
      </c>
      <c r="M2099" s="33">
        <v>-502344.29465159064</v>
      </c>
    </row>
    <row r="2100" spans="1:13">
      <c r="A2100" s="124">
        <v>2029</v>
      </c>
      <c r="B2100" s="73"/>
      <c r="C2100" s="152"/>
      <c r="D2100" s="73"/>
      <c r="E2100" s="73"/>
      <c r="F2100" s="73"/>
      <c r="G2100" s="73"/>
      <c r="H2100" s="129" t="s">
        <v>741</v>
      </c>
      <c r="I2100" s="395">
        <v>-2857201</v>
      </c>
      <c r="J2100" s="37">
        <v>-2372374.885968701</v>
      </c>
      <c r="K2100" s="37">
        <v>-484826.11403129919</v>
      </c>
      <c r="L2100" s="37">
        <v>-17518.180620291445</v>
      </c>
      <c r="M2100" s="37">
        <v>-502344.29465159064</v>
      </c>
    </row>
    <row r="2101" spans="1:13">
      <c r="A2101" s="124">
        <v>2030</v>
      </c>
      <c r="B2101" s="73"/>
      <c r="C2101" s="152"/>
      <c r="D2101" s="73"/>
      <c r="E2101" s="73"/>
      <c r="F2101" s="73"/>
      <c r="G2101" s="73"/>
      <c r="H2101" s="129"/>
      <c r="I2101" s="33"/>
      <c r="J2101" s="33"/>
      <c r="K2101" s="33"/>
      <c r="L2101" s="33"/>
      <c r="M2101" s="33"/>
    </row>
    <row r="2102" spans="1:13">
      <c r="A2102" s="124">
        <v>2031</v>
      </c>
      <c r="B2102" s="73"/>
      <c r="C2102" s="152">
        <v>25319</v>
      </c>
      <c r="D2102" s="73" t="s">
        <v>744</v>
      </c>
      <c r="E2102" s="73"/>
      <c r="F2102" s="73"/>
      <c r="G2102" s="73"/>
      <c r="H2102" s="129"/>
      <c r="I2102" s="33"/>
      <c r="J2102" s="33"/>
      <c r="K2102" s="33"/>
      <c r="L2102" s="33"/>
      <c r="M2102" s="33"/>
    </row>
    <row r="2103" spans="1:13">
      <c r="A2103" s="124">
        <v>2032</v>
      </c>
      <c r="B2103" s="73"/>
      <c r="C2103" s="152"/>
      <c r="D2103" s="73"/>
      <c r="E2103" s="73"/>
      <c r="F2103" s="152" t="s">
        <v>787</v>
      </c>
      <c r="G2103" s="73" t="s">
        <v>192</v>
      </c>
      <c r="H2103" s="129"/>
      <c r="I2103" s="33">
        <v>0</v>
      </c>
      <c r="J2103" s="33">
        <v>0</v>
      </c>
      <c r="K2103" s="36">
        <v>0</v>
      </c>
      <c r="L2103" s="33">
        <v>0</v>
      </c>
      <c r="M2103" s="33">
        <v>0</v>
      </c>
    </row>
    <row r="2104" spans="1:13">
      <c r="A2104" s="124">
        <v>2033</v>
      </c>
      <c r="B2104" s="73"/>
      <c r="C2104" s="152"/>
      <c r="D2104" s="73"/>
      <c r="E2104" s="73"/>
      <c r="F2104" s="73"/>
      <c r="G2104" s="73"/>
      <c r="H2104" s="129"/>
      <c r="I2104" s="37">
        <v>0</v>
      </c>
      <c r="J2104" s="37">
        <v>0</v>
      </c>
      <c r="K2104" s="37">
        <v>0</v>
      </c>
      <c r="L2104" s="37">
        <v>0</v>
      </c>
      <c r="M2104" s="37">
        <v>0</v>
      </c>
    </row>
    <row r="2105" spans="1:13">
      <c r="A2105" s="124">
        <v>2034</v>
      </c>
      <c r="B2105" s="73"/>
      <c r="C2105" s="152"/>
      <c r="D2105" s="73"/>
      <c r="E2105" s="73"/>
      <c r="F2105" s="73"/>
      <c r="G2105" s="73"/>
      <c r="H2105" s="129"/>
      <c r="I2105" s="33"/>
      <c r="J2105" s="33"/>
      <c r="K2105" s="33"/>
      <c r="L2105" s="33"/>
      <c r="M2105" s="33"/>
    </row>
    <row r="2106" spans="1:13" ht="13.5" thickBot="1">
      <c r="A2106" s="124">
        <v>2035</v>
      </c>
      <c r="B2106" s="73"/>
      <c r="C2106" s="152"/>
      <c r="D2106" s="73" t="s">
        <v>740</v>
      </c>
      <c r="E2106" s="73"/>
      <c r="F2106" s="73"/>
      <c r="G2106" s="73"/>
      <c r="H2106" s="129" t="s">
        <v>741</v>
      </c>
      <c r="I2106" s="52">
        <v>191984437.92999998</v>
      </c>
      <c r="J2106" s="52">
        <v>159407426.72354826</v>
      </c>
      <c r="K2106" s="52">
        <v>32577011.206451721</v>
      </c>
      <c r="L2106" s="52">
        <v>-803415.59406297188</v>
      </c>
      <c r="M2106" s="52">
        <v>31773595.612388749</v>
      </c>
    </row>
    <row r="2107" spans="1:13" ht="13.5" thickTop="1">
      <c r="A2107" s="124">
        <v>2036</v>
      </c>
      <c r="B2107" s="73"/>
      <c r="C2107" s="152">
        <v>154</v>
      </c>
      <c r="D2107" s="73" t="s">
        <v>745</v>
      </c>
      <c r="E2107" s="73"/>
      <c r="F2107" s="73"/>
      <c r="G2107" s="73"/>
      <c r="H2107" s="129"/>
      <c r="I2107" s="33"/>
      <c r="J2107" s="33"/>
      <c r="K2107" s="33"/>
      <c r="L2107" s="33"/>
      <c r="M2107" s="33"/>
    </row>
    <row r="2108" spans="1:13">
      <c r="A2108" s="124">
        <v>2037</v>
      </c>
      <c r="B2108" s="73"/>
      <c r="C2108" s="152"/>
      <c r="D2108" s="73"/>
      <c r="E2108" s="73"/>
      <c r="F2108" s="152" t="s">
        <v>2466</v>
      </c>
      <c r="G2108" s="73" t="s">
        <v>359</v>
      </c>
      <c r="H2108" s="129"/>
      <c r="I2108" s="33">
        <v>95449694.890000015</v>
      </c>
      <c r="J2108" s="33">
        <v>83973652.250000015</v>
      </c>
      <c r="K2108" s="36">
        <v>11476042.640000001</v>
      </c>
      <c r="L2108" s="33">
        <v>0</v>
      </c>
      <c r="M2108" s="33">
        <v>11476042.640000001</v>
      </c>
    </row>
    <row r="2109" spans="1:13">
      <c r="A2109" s="124">
        <v>2038</v>
      </c>
      <c r="B2109" s="73"/>
      <c r="C2109" s="152"/>
      <c r="D2109" s="73"/>
      <c r="E2109" s="73"/>
      <c r="F2109" s="152" t="s">
        <v>2466</v>
      </c>
      <c r="G2109" s="73" t="s">
        <v>193</v>
      </c>
      <c r="H2109" s="129"/>
      <c r="I2109" s="33">
        <v>5378947.4699999997</v>
      </c>
      <c r="J2109" s="33">
        <v>4551045.6092159348</v>
      </c>
      <c r="K2109" s="36">
        <v>827901.86078406509</v>
      </c>
      <c r="L2109" s="33">
        <v>0</v>
      </c>
      <c r="M2109" s="33">
        <v>827901.86078406509</v>
      </c>
    </row>
    <row r="2110" spans="1:13">
      <c r="A2110" s="124">
        <v>2039</v>
      </c>
      <c r="B2110" s="73"/>
      <c r="C2110" s="152"/>
      <c r="D2110" s="73"/>
      <c r="E2110" s="73"/>
      <c r="F2110" s="152" t="s">
        <v>2466</v>
      </c>
      <c r="G2110" s="73" t="s">
        <v>192</v>
      </c>
      <c r="H2110" s="129"/>
      <c r="I2110" s="33">
        <v>5512384.0199999996</v>
      </c>
      <c r="J2110" s="33">
        <v>4577011.35162111</v>
      </c>
      <c r="K2110" s="36">
        <v>935372.66837888944</v>
      </c>
      <c r="L2110" s="33">
        <v>-935372.66498517571</v>
      </c>
      <c r="M2110" s="33">
        <v>3.393713675905019E-3</v>
      </c>
    </row>
    <row r="2111" spans="1:13">
      <c r="A2111" s="124">
        <v>2040</v>
      </c>
      <c r="B2111" s="73"/>
      <c r="C2111" s="152"/>
      <c r="D2111" s="73"/>
      <c r="E2111" s="73"/>
      <c r="F2111" s="152" t="s">
        <v>2466</v>
      </c>
      <c r="G2111" s="73" t="s">
        <v>186</v>
      </c>
      <c r="H2111" s="129"/>
      <c r="I2111" s="33">
        <v>110236.69</v>
      </c>
      <c r="J2111" s="33">
        <v>94543.075866295083</v>
      </c>
      <c r="K2111" s="36">
        <v>15693.614133704925</v>
      </c>
      <c r="L2111" s="33">
        <v>0</v>
      </c>
      <c r="M2111" s="33">
        <v>15693.614133704925</v>
      </c>
    </row>
    <row r="2112" spans="1:13">
      <c r="A2112" s="124">
        <v>2041</v>
      </c>
      <c r="B2112" s="73"/>
      <c r="C2112" s="152"/>
      <c r="D2112" s="73"/>
      <c r="E2112" s="73"/>
      <c r="F2112" s="152" t="s">
        <v>2466</v>
      </c>
      <c r="G2112" s="73" t="s">
        <v>193</v>
      </c>
      <c r="H2112" s="129"/>
      <c r="I2112" s="33">
        <v>109545745.48999999</v>
      </c>
      <c r="J2112" s="33">
        <v>92684988.429632455</v>
      </c>
      <c r="K2112" s="36">
        <v>16860757.060367536</v>
      </c>
      <c r="L2112" s="33">
        <v>0</v>
      </c>
      <c r="M2112" s="33">
        <v>16860757.060367536</v>
      </c>
    </row>
    <row r="2113" spans="1:13">
      <c r="A2113" s="124">
        <v>2042</v>
      </c>
      <c r="B2113" s="73"/>
      <c r="C2113" s="152"/>
      <c r="D2113" s="73"/>
      <c r="E2113" s="73"/>
      <c r="F2113" s="152" t="s">
        <v>2466</v>
      </c>
      <c r="G2113" s="73" t="s">
        <v>193</v>
      </c>
      <c r="H2113" s="129"/>
      <c r="I2113" s="33">
        <v>6503.61</v>
      </c>
      <c r="J2113" s="33">
        <v>5502.6054631749075</v>
      </c>
      <c r="K2113" s="36">
        <v>1001.0045368250925</v>
      </c>
      <c r="L2113" s="33">
        <v>0</v>
      </c>
      <c r="M2113" s="33">
        <v>1001.0045368250925</v>
      </c>
    </row>
    <row r="2114" spans="1:13">
      <c r="A2114" s="124">
        <v>2043</v>
      </c>
      <c r="B2114" s="73"/>
      <c r="C2114" s="152"/>
      <c r="D2114" s="73"/>
      <c r="E2114" s="73"/>
      <c r="F2114" s="152" t="s">
        <v>2466</v>
      </c>
      <c r="G2114" s="73" t="s">
        <v>471</v>
      </c>
      <c r="H2114" s="129"/>
      <c r="I2114" s="33">
        <v>-1483057.34</v>
      </c>
      <c r="J2114" s="33">
        <v>-1320632.0988549103</v>
      </c>
      <c r="K2114" s="36">
        <v>-162425.24114508979</v>
      </c>
      <c r="L2114" s="33">
        <v>0</v>
      </c>
      <c r="M2114" s="33">
        <v>-162425.24114508979</v>
      </c>
    </row>
    <row r="2115" spans="1:13">
      <c r="A2115" s="124">
        <v>2044</v>
      </c>
      <c r="B2115" s="73"/>
      <c r="C2115" s="152"/>
      <c r="D2115" s="73"/>
      <c r="E2115" s="73"/>
      <c r="F2115" s="152" t="s">
        <v>2466</v>
      </c>
      <c r="G2115" s="73" t="s">
        <v>193</v>
      </c>
      <c r="H2115" s="129"/>
      <c r="I2115" s="33">
        <v>0</v>
      </c>
      <c r="J2115" s="33">
        <v>0</v>
      </c>
      <c r="K2115" s="36">
        <v>0</v>
      </c>
      <c r="L2115" s="33">
        <v>0</v>
      </c>
      <c r="M2115" s="33">
        <v>0</v>
      </c>
    </row>
    <row r="2116" spans="1:13">
      <c r="A2116" s="124">
        <v>2045</v>
      </c>
      <c r="B2116" s="73"/>
      <c r="C2116" s="152"/>
      <c r="D2116" s="73"/>
      <c r="E2116" s="73"/>
      <c r="F2116" s="152" t="s">
        <v>2466</v>
      </c>
      <c r="G2116" s="73" t="s">
        <v>193</v>
      </c>
      <c r="H2116" s="129"/>
      <c r="I2116" s="33">
        <v>0</v>
      </c>
      <c r="J2116" s="33">
        <v>0</v>
      </c>
      <c r="K2116" s="36">
        <v>0</v>
      </c>
      <c r="L2116" s="33">
        <v>0</v>
      </c>
      <c r="M2116" s="33">
        <v>0</v>
      </c>
    </row>
    <row r="2117" spans="1:13">
      <c r="A2117" s="124">
        <v>2046</v>
      </c>
      <c r="B2117" s="73"/>
      <c r="C2117" s="152"/>
      <c r="D2117" s="73"/>
      <c r="E2117" s="73"/>
      <c r="F2117" s="152" t="s">
        <v>2466</v>
      </c>
      <c r="G2117" s="73" t="s">
        <v>193</v>
      </c>
      <c r="H2117" s="129"/>
      <c r="I2117" s="33">
        <v>0</v>
      </c>
      <c r="J2117" s="33">
        <v>0</v>
      </c>
      <c r="K2117" s="36">
        <v>0</v>
      </c>
      <c r="L2117" s="33">
        <v>0</v>
      </c>
      <c r="M2117" s="33">
        <v>0</v>
      </c>
    </row>
    <row r="2118" spans="1:13">
      <c r="A2118" s="124">
        <v>2047</v>
      </c>
      <c r="B2118" s="73"/>
      <c r="C2118" s="152"/>
      <c r="D2118" s="73"/>
      <c r="E2118" s="73"/>
      <c r="F2118" s="152" t="s">
        <v>2466</v>
      </c>
      <c r="G2118" s="73" t="s">
        <v>193</v>
      </c>
      <c r="H2118" s="129"/>
      <c r="I2118" s="33">
        <v>0</v>
      </c>
      <c r="J2118" s="33">
        <v>0</v>
      </c>
      <c r="K2118" s="36">
        <v>0</v>
      </c>
      <c r="L2118" s="33">
        <v>0</v>
      </c>
      <c r="M2118" s="33">
        <v>0</v>
      </c>
    </row>
    <row r="2119" spans="1:13">
      <c r="A2119" s="124">
        <v>2048</v>
      </c>
      <c r="B2119" s="73"/>
      <c r="C2119" s="152"/>
      <c r="D2119" s="73"/>
      <c r="E2119" s="73"/>
      <c r="F2119" s="152" t="s">
        <v>2466</v>
      </c>
      <c r="G2119" s="73" t="s">
        <v>193</v>
      </c>
      <c r="H2119" s="129"/>
      <c r="I2119" s="33">
        <v>9117746</v>
      </c>
      <c r="J2119" s="33">
        <v>7714386.1565255541</v>
      </c>
      <c r="K2119" s="36">
        <v>1403359.8434744459</v>
      </c>
      <c r="L2119" s="33">
        <v>0</v>
      </c>
      <c r="M2119" s="33">
        <v>1403359.8434744459</v>
      </c>
    </row>
    <row r="2120" spans="1:13">
      <c r="A2120" s="124">
        <v>2049</v>
      </c>
      <c r="B2120" s="73"/>
      <c r="C2120" s="152"/>
      <c r="D2120" s="73"/>
      <c r="E2120" s="73"/>
      <c r="F2120" s="152" t="s">
        <v>2466</v>
      </c>
      <c r="G2120" s="73" t="s">
        <v>193</v>
      </c>
      <c r="H2120" s="129"/>
      <c r="I2120" s="33">
        <v>0</v>
      </c>
      <c r="J2120" s="33">
        <v>0</v>
      </c>
      <c r="K2120" s="36">
        <v>0</v>
      </c>
      <c r="L2120" s="33">
        <v>0</v>
      </c>
      <c r="M2120" s="33">
        <v>0</v>
      </c>
    </row>
    <row r="2121" spans="1:13">
      <c r="A2121" s="124">
        <v>2050</v>
      </c>
      <c r="B2121" s="73"/>
      <c r="C2121" s="153" t="s">
        <v>746</v>
      </c>
      <c r="D2121" s="73"/>
      <c r="E2121" s="73"/>
      <c r="F2121" s="73"/>
      <c r="G2121" s="73"/>
      <c r="H2121" s="154" t="s">
        <v>741</v>
      </c>
      <c r="I2121" s="51">
        <v>223638200.83000001</v>
      </c>
      <c r="J2121" s="51">
        <v>192280497.37946963</v>
      </c>
      <c r="K2121" s="51">
        <v>31357703.45053038</v>
      </c>
      <c r="L2121" s="51">
        <v>-935372.66498517571</v>
      </c>
      <c r="M2121" s="51">
        <v>30422330.7855452</v>
      </c>
    </row>
    <row r="2122" spans="1:13">
      <c r="A2122" s="124">
        <v>2051</v>
      </c>
      <c r="B2122" s="73"/>
      <c r="C2122" s="152"/>
      <c r="D2122" s="73"/>
      <c r="E2122" s="73"/>
      <c r="F2122" s="73"/>
      <c r="G2122" s="73"/>
      <c r="H2122" s="129"/>
      <c r="I2122" s="33"/>
      <c r="J2122" s="33"/>
      <c r="K2122" s="33"/>
      <c r="L2122" s="33"/>
      <c r="M2122" s="33"/>
    </row>
    <row r="2123" spans="1:13">
      <c r="A2123" s="124">
        <v>2052</v>
      </c>
      <c r="B2123" s="73"/>
      <c r="C2123" s="152">
        <v>163</v>
      </c>
      <c r="D2123" s="73" t="s">
        <v>747</v>
      </c>
      <c r="E2123" s="73"/>
      <c r="F2123" s="73"/>
      <c r="G2123" s="73"/>
      <c r="H2123" s="129"/>
      <c r="I2123" s="33"/>
      <c r="J2123" s="33"/>
      <c r="K2123" s="33"/>
      <c r="L2123" s="33"/>
      <c r="M2123" s="33"/>
    </row>
    <row r="2124" spans="1:13">
      <c r="A2124" s="124">
        <v>2053</v>
      </c>
      <c r="B2124" s="73"/>
      <c r="C2124" s="152"/>
      <c r="D2124" s="73"/>
      <c r="E2124" s="73"/>
      <c r="F2124" s="152" t="s">
        <v>2466</v>
      </c>
      <c r="G2124" s="73" t="s">
        <v>186</v>
      </c>
      <c r="H2124" s="129"/>
      <c r="I2124" s="33">
        <v>0</v>
      </c>
      <c r="J2124" s="33">
        <v>0</v>
      </c>
      <c r="K2124" s="36">
        <v>0</v>
      </c>
      <c r="L2124" s="33">
        <v>0</v>
      </c>
      <c r="M2124" s="33">
        <v>0</v>
      </c>
    </row>
    <row r="2125" spans="1:13">
      <c r="A2125" s="124">
        <v>2054</v>
      </c>
      <c r="B2125" s="73"/>
      <c r="C2125" s="152"/>
      <c r="D2125" s="73"/>
      <c r="E2125" s="73"/>
      <c r="F2125" s="73"/>
      <c r="G2125" s="73"/>
      <c r="H2125" s="129"/>
      <c r="I2125" s="33"/>
      <c r="J2125" s="33"/>
      <c r="K2125" s="33"/>
      <c r="L2125" s="33"/>
      <c r="M2125" s="33"/>
    </row>
    <row r="2126" spans="1:13">
      <c r="A2126" s="124">
        <v>2055</v>
      </c>
      <c r="B2126" s="73"/>
      <c r="C2126" s="152"/>
      <c r="D2126" s="73"/>
      <c r="E2126" s="73"/>
      <c r="F2126" s="73"/>
      <c r="G2126" s="73"/>
      <c r="H2126" s="129" t="s">
        <v>741</v>
      </c>
      <c r="I2126" s="37">
        <v>0</v>
      </c>
      <c r="J2126" s="37">
        <v>0</v>
      </c>
      <c r="K2126" s="37">
        <v>0</v>
      </c>
      <c r="L2126" s="37">
        <v>0</v>
      </c>
      <c r="M2126" s="37">
        <v>0</v>
      </c>
    </row>
    <row r="2127" spans="1:13">
      <c r="A2127" s="124">
        <v>2056</v>
      </c>
      <c r="B2127" s="73"/>
      <c r="C2127" s="152"/>
      <c r="D2127" s="73"/>
      <c r="E2127" s="73"/>
      <c r="F2127" s="73"/>
      <c r="G2127" s="73"/>
      <c r="H2127" s="129"/>
      <c r="I2127" s="33"/>
      <c r="J2127" s="33"/>
      <c r="K2127" s="33"/>
      <c r="L2127" s="33"/>
      <c r="M2127" s="33"/>
    </row>
    <row r="2128" spans="1:13">
      <c r="A2128" s="124">
        <v>2057</v>
      </c>
      <c r="B2128" s="73"/>
      <c r="C2128" s="152">
        <v>25318</v>
      </c>
      <c r="D2128" s="73" t="s">
        <v>744</v>
      </c>
      <c r="E2128" s="73"/>
      <c r="F2128" s="73"/>
      <c r="G2128" s="73"/>
      <c r="H2128" s="129"/>
      <c r="I2128" s="33"/>
      <c r="J2128" s="33"/>
      <c r="K2128" s="33"/>
      <c r="L2128" s="33"/>
      <c r="M2128" s="33"/>
    </row>
    <row r="2129" spans="1:18">
      <c r="A2129" s="124">
        <v>2058</v>
      </c>
      <c r="B2129" s="73"/>
      <c r="C2129" s="152"/>
      <c r="D2129" s="73"/>
      <c r="E2129" s="73"/>
      <c r="F2129" s="152" t="s">
        <v>2466</v>
      </c>
      <c r="G2129" s="73" t="s">
        <v>193</v>
      </c>
      <c r="H2129" s="129"/>
      <c r="I2129" s="33">
        <v>-273000</v>
      </c>
      <c r="J2129" s="33">
        <v>-230981.14607837028</v>
      </c>
      <c r="K2129" s="36">
        <v>-42018.853921629721</v>
      </c>
      <c r="L2129" s="33">
        <v>0</v>
      </c>
      <c r="M2129" s="33">
        <v>-42018.853921629721</v>
      </c>
    </row>
    <row r="2130" spans="1:18">
      <c r="A2130" s="124">
        <v>2059</v>
      </c>
      <c r="B2130" s="73"/>
      <c r="C2130" s="152"/>
      <c r="D2130" s="73"/>
      <c r="E2130" s="73"/>
      <c r="F2130" s="73"/>
      <c r="G2130" s="73"/>
      <c r="H2130" s="129"/>
      <c r="I2130" s="33"/>
      <c r="J2130" s="33"/>
      <c r="K2130" s="33"/>
      <c r="L2130" s="33"/>
      <c r="M2130" s="33"/>
    </row>
    <row r="2131" spans="1:18">
      <c r="A2131" s="124">
        <v>2060</v>
      </c>
      <c r="B2131" s="73"/>
      <c r="C2131" s="152"/>
      <c r="D2131" s="73"/>
      <c r="E2131" s="73"/>
      <c r="F2131" s="73"/>
      <c r="G2131" s="73"/>
      <c r="H2131" s="129" t="s">
        <v>741</v>
      </c>
      <c r="I2131" s="396">
        <v>-273000</v>
      </c>
      <c r="J2131" s="37">
        <v>-230981.14607837028</v>
      </c>
      <c r="K2131" s="37">
        <v>-42018.853921629721</v>
      </c>
      <c r="L2131" s="37">
        <v>0</v>
      </c>
      <c r="M2131" s="37">
        <v>-42018.853921629721</v>
      </c>
    </row>
    <row r="2132" spans="1:18">
      <c r="A2132" s="124">
        <v>2061</v>
      </c>
      <c r="B2132" s="73"/>
      <c r="C2132" s="152"/>
      <c r="D2132" s="73"/>
      <c r="E2132" s="73"/>
      <c r="F2132" s="73"/>
      <c r="G2132" s="73"/>
      <c r="H2132" s="129"/>
      <c r="I2132" s="33"/>
      <c r="J2132" s="33"/>
      <c r="K2132" s="33"/>
      <c r="L2132" s="33"/>
      <c r="M2132" s="33"/>
    </row>
    <row r="2133" spans="1:18" ht="13.5" thickBot="1">
      <c r="A2133" s="124">
        <v>2062</v>
      </c>
      <c r="B2133" s="73"/>
      <c r="C2133" s="152"/>
      <c r="D2133" s="73" t="s">
        <v>748</v>
      </c>
      <c r="E2133" s="73"/>
      <c r="F2133" s="73"/>
      <c r="G2133" s="73"/>
      <c r="H2133" s="129" t="s">
        <v>741</v>
      </c>
      <c r="I2133" s="52">
        <v>223365200.83000001</v>
      </c>
      <c r="J2133" s="52">
        <v>192049516.23339126</v>
      </c>
      <c r="K2133" s="52">
        <v>31315684.596608751</v>
      </c>
      <c r="L2133" s="52">
        <v>-935372.66498517571</v>
      </c>
      <c r="M2133" s="52">
        <v>30380311.931623571</v>
      </c>
    </row>
    <row r="2134" spans="1:18" ht="13.5" thickTop="1">
      <c r="A2134" s="124">
        <v>2063</v>
      </c>
      <c r="B2134" s="73"/>
      <c r="C2134" s="152"/>
      <c r="D2134" s="73"/>
      <c r="E2134" s="73"/>
      <c r="F2134" s="73"/>
      <c r="G2134" s="73"/>
      <c r="H2134" s="129"/>
      <c r="I2134" s="33"/>
      <c r="J2134" s="33"/>
      <c r="K2134" s="33"/>
      <c r="L2134" s="33"/>
      <c r="M2134" s="33"/>
    </row>
    <row r="2135" spans="1:18">
      <c r="A2135" s="124">
        <v>2064</v>
      </c>
      <c r="B2135" s="73"/>
      <c r="C2135" s="152">
        <v>165</v>
      </c>
      <c r="D2135" s="73" t="s">
        <v>10</v>
      </c>
      <c r="E2135" s="73"/>
      <c r="F2135" s="73"/>
      <c r="G2135" s="73"/>
      <c r="H2135" s="129"/>
      <c r="I2135" s="33"/>
      <c r="J2135" s="33"/>
      <c r="K2135" s="33"/>
      <c r="L2135" s="33"/>
      <c r="M2135" s="33"/>
    </row>
    <row r="2136" spans="1:18">
      <c r="A2136" s="124">
        <v>2065</v>
      </c>
      <c r="B2136" s="73"/>
      <c r="C2136" s="152"/>
      <c r="D2136" s="73"/>
      <c r="E2136" s="73"/>
      <c r="F2136" s="152" t="s">
        <v>2429</v>
      </c>
      <c r="G2136" s="73" t="s">
        <v>359</v>
      </c>
      <c r="H2136" s="129"/>
      <c r="I2136" s="33">
        <v>10600762.399999999</v>
      </c>
      <c r="J2136" s="33">
        <v>10600762.399999999</v>
      </c>
      <c r="K2136" s="36">
        <v>0</v>
      </c>
      <c r="L2136" s="33">
        <v>0</v>
      </c>
      <c r="M2136" s="33">
        <v>0</v>
      </c>
    </row>
    <row r="2137" spans="1:18">
      <c r="A2137" s="124">
        <v>2066</v>
      </c>
      <c r="B2137" s="73"/>
      <c r="C2137" s="152"/>
      <c r="D2137" s="73"/>
      <c r="E2137" s="73"/>
      <c r="F2137" s="152" t="s">
        <v>709</v>
      </c>
      <c r="G2137" s="73" t="s">
        <v>2441</v>
      </c>
      <c r="H2137" s="129"/>
      <c r="I2137" s="33">
        <v>11893809.17</v>
      </c>
      <c r="J2137" s="33">
        <v>10200572.084471568</v>
      </c>
      <c r="K2137" s="36">
        <v>1693237.0855284319</v>
      </c>
      <c r="L2137" s="33">
        <v>0</v>
      </c>
      <c r="M2137" s="33">
        <v>1693237.0855284319</v>
      </c>
    </row>
    <row r="2138" spans="1:18">
      <c r="A2138" s="124">
        <v>2067</v>
      </c>
      <c r="B2138" s="73"/>
      <c r="C2138" s="152"/>
      <c r="D2138" s="73"/>
      <c r="E2138" s="73"/>
      <c r="F2138" s="152" t="s">
        <v>2424</v>
      </c>
      <c r="G2138" s="73" t="s">
        <v>193</v>
      </c>
      <c r="H2138" s="129"/>
      <c r="I2138" s="33">
        <v>3747341.68</v>
      </c>
      <c r="J2138" s="33">
        <v>3170568.7765335003</v>
      </c>
      <c r="K2138" s="36">
        <v>576772.90346650011</v>
      </c>
      <c r="L2138" s="33">
        <v>0</v>
      </c>
      <c r="M2138" s="33">
        <v>576772.90346650011</v>
      </c>
    </row>
    <row r="2139" spans="1:18">
      <c r="A2139" s="124">
        <v>2068</v>
      </c>
      <c r="B2139" s="73"/>
      <c r="C2139" s="152"/>
      <c r="D2139" s="73"/>
      <c r="E2139" s="73"/>
      <c r="F2139" s="152" t="s">
        <v>787</v>
      </c>
      <c r="G2139" s="73" t="s">
        <v>192</v>
      </c>
      <c r="H2139" s="129"/>
      <c r="I2139" s="33">
        <v>6393269.8099999996</v>
      </c>
      <c r="J2139" s="33">
        <v>5308423.4313462321</v>
      </c>
      <c r="K2139" s="36">
        <v>1084846.3786537673</v>
      </c>
      <c r="L2139" s="33">
        <v>-159702.05973823823</v>
      </c>
      <c r="M2139" s="33">
        <v>925144.31891552906</v>
      </c>
    </row>
    <row r="2140" spans="1:18">
      <c r="A2140" s="124">
        <v>2069</v>
      </c>
      <c r="B2140" s="73"/>
      <c r="C2140" s="152"/>
      <c r="D2140" s="73"/>
      <c r="E2140" s="73"/>
      <c r="F2140" s="152" t="s">
        <v>2434</v>
      </c>
      <c r="G2140" s="73" t="s">
        <v>186</v>
      </c>
      <c r="H2140" s="129"/>
      <c r="I2140" s="33">
        <v>19441520.420000002</v>
      </c>
      <c r="J2140" s="33">
        <v>16673769.323300483</v>
      </c>
      <c r="K2140" s="36">
        <v>2767751.0966995191</v>
      </c>
      <c r="L2140" s="33">
        <v>0</v>
      </c>
      <c r="M2140" s="33">
        <v>2767751.0966995191</v>
      </c>
    </row>
    <row r="2141" spans="1:18" ht="13.5" thickBot="1">
      <c r="A2141" s="124">
        <v>2070</v>
      </c>
      <c r="B2141" s="73"/>
      <c r="C2141" s="153" t="s">
        <v>749</v>
      </c>
      <c r="D2141" s="73"/>
      <c r="E2141" s="73"/>
      <c r="F2141" s="73"/>
      <c r="G2141" s="73"/>
      <c r="H2141" s="154" t="s">
        <v>734</v>
      </c>
      <c r="I2141" s="49">
        <v>52076703.480000004</v>
      </c>
      <c r="J2141" s="49">
        <v>45954096.015651777</v>
      </c>
      <c r="K2141" s="49">
        <v>6122607.4643482184</v>
      </c>
      <c r="L2141" s="49">
        <v>-159702.05973823823</v>
      </c>
      <c r="M2141" s="49">
        <v>5962905.4046099801</v>
      </c>
    </row>
    <row r="2142" spans="1:18" ht="13.5" thickTop="1">
      <c r="A2142" s="124">
        <v>2071</v>
      </c>
      <c r="B2142" s="73"/>
      <c r="C2142" s="152"/>
      <c r="D2142" s="73"/>
      <c r="E2142" s="73"/>
      <c r="F2142" s="73"/>
      <c r="G2142" s="73"/>
      <c r="H2142" s="129"/>
      <c r="I2142" s="33"/>
      <c r="J2142" s="33"/>
      <c r="K2142" s="33"/>
      <c r="L2142" s="33"/>
      <c r="M2142" s="33"/>
    </row>
    <row r="2143" spans="1:18">
      <c r="A2143" s="124">
        <v>2072</v>
      </c>
      <c r="B2143" s="73"/>
      <c r="C2143" s="152" t="s">
        <v>190</v>
      </c>
      <c r="D2143" s="73" t="s">
        <v>750</v>
      </c>
      <c r="E2143" s="73"/>
      <c r="F2143" s="73"/>
      <c r="G2143" s="73"/>
      <c r="H2143" s="129"/>
      <c r="I2143" s="33"/>
      <c r="J2143" s="33"/>
      <c r="K2143" s="33"/>
      <c r="L2143" s="33"/>
      <c r="M2143" s="33"/>
    </row>
    <row r="2144" spans="1:18">
      <c r="A2144" s="124">
        <v>2073</v>
      </c>
      <c r="B2144" s="73"/>
      <c r="C2144" s="152"/>
      <c r="D2144" s="73"/>
      <c r="E2144" s="73"/>
      <c r="F2144" s="152" t="s">
        <v>2467</v>
      </c>
      <c r="G2144" s="73" t="s">
        <v>359</v>
      </c>
      <c r="H2144" s="129"/>
      <c r="I2144" s="319">
        <v>225960373.95000002</v>
      </c>
      <c r="J2144" s="56">
        <v>211227878.39000002</v>
      </c>
      <c r="K2144" s="320">
        <v>14732495.560000001</v>
      </c>
      <c r="L2144" s="56">
        <v>-5616570.3801126648</v>
      </c>
      <c r="M2144" s="56">
        <v>9115925.1798873357</v>
      </c>
      <c r="N2144" s="321"/>
      <c r="O2144" s="321"/>
      <c r="Q2144" s="321"/>
      <c r="R2144" s="322"/>
    </row>
    <row r="2145" spans="1:18">
      <c r="A2145" s="124">
        <v>2074</v>
      </c>
      <c r="B2145" s="73"/>
      <c r="C2145" s="152"/>
      <c r="D2145" s="73"/>
      <c r="E2145" s="73"/>
      <c r="F2145" s="152" t="s">
        <v>2468</v>
      </c>
      <c r="G2145" s="73" t="s">
        <v>193</v>
      </c>
      <c r="H2145" s="129"/>
      <c r="I2145" s="323">
        <v>0</v>
      </c>
      <c r="J2145" s="38">
        <v>0</v>
      </c>
      <c r="K2145" s="44">
        <v>0</v>
      </c>
      <c r="L2145" s="38">
        <v>7583434.5047327764</v>
      </c>
      <c r="M2145" s="38">
        <v>7583434.5047327764</v>
      </c>
      <c r="N2145" s="179"/>
      <c r="O2145" s="179"/>
      <c r="Q2145" s="179"/>
      <c r="R2145" s="324"/>
    </row>
    <row r="2146" spans="1:18">
      <c r="A2146" s="124">
        <v>2075</v>
      </c>
      <c r="B2146" s="73"/>
      <c r="C2146" s="152"/>
      <c r="D2146" s="73"/>
      <c r="E2146" s="73"/>
      <c r="F2146" s="152" t="s">
        <v>787</v>
      </c>
      <c r="G2146" s="73" t="s">
        <v>187</v>
      </c>
      <c r="H2146" s="129"/>
      <c r="I2146" s="323">
        <v>2899598.02</v>
      </c>
      <c r="J2146" s="38">
        <v>2451592.9095939281</v>
      </c>
      <c r="K2146" s="44">
        <v>448005.11040607176</v>
      </c>
      <c r="L2146" s="38">
        <v>0</v>
      </c>
      <c r="M2146" s="38">
        <v>448005.11040607176</v>
      </c>
      <c r="N2146" s="179"/>
      <c r="O2146" s="179"/>
      <c r="Q2146" s="179"/>
      <c r="R2146" s="324"/>
    </row>
    <row r="2147" spans="1:18">
      <c r="A2147" s="124">
        <v>2076</v>
      </c>
      <c r="B2147" s="73"/>
      <c r="C2147" s="152"/>
      <c r="D2147" s="73"/>
      <c r="E2147" s="73"/>
      <c r="F2147" s="152" t="s">
        <v>2468</v>
      </c>
      <c r="G2147" s="73" t="s">
        <v>188</v>
      </c>
      <c r="H2147" s="129"/>
      <c r="I2147" s="323">
        <v>0</v>
      </c>
      <c r="J2147" s="38">
        <v>0</v>
      </c>
      <c r="K2147" s="44">
        <v>0</v>
      </c>
      <c r="L2147" s="38">
        <v>0</v>
      </c>
      <c r="M2147" s="38">
        <v>0</v>
      </c>
      <c r="N2147" s="179"/>
      <c r="O2147" s="469" t="s">
        <v>3117</v>
      </c>
      <c r="P2147" s="469"/>
      <c r="Q2147" s="469"/>
      <c r="R2147" s="324"/>
    </row>
    <row r="2148" spans="1:18">
      <c r="A2148" s="124">
        <v>2077</v>
      </c>
      <c r="B2148" s="73"/>
      <c r="C2148" s="152"/>
      <c r="D2148" s="73"/>
      <c r="E2148" s="73"/>
      <c r="F2148" s="152" t="s">
        <v>787</v>
      </c>
      <c r="G2148" s="73" t="s">
        <v>192</v>
      </c>
      <c r="H2148" s="129"/>
      <c r="I2148" s="323">
        <v>89702281</v>
      </c>
      <c r="J2148" s="38">
        <v>74481087.840340018</v>
      </c>
      <c r="K2148" s="44">
        <v>15221193.159659974</v>
      </c>
      <c r="L2148" s="38">
        <v>4325044.2300131433</v>
      </c>
      <c r="M2148" s="38">
        <v>19546237.389673118</v>
      </c>
      <c r="N2148" s="179"/>
      <c r="O2148" s="257" t="s">
        <v>3115</v>
      </c>
      <c r="P2148" s="407"/>
      <c r="Q2148" s="257"/>
      <c r="R2148" s="324"/>
    </row>
    <row r="2149" spans="1:18">
      <c r="A2149" s="124">
        <v>2078</v>
      </c>
      <c r="B2149" s="73"/>
      <c r="C2149" s="152"/>
      <c r="D2149" s="73"/>
      <c r="E2149" s="73"/>
      <c r="F2149" s="152" t="s">
        <v>787</v>
      </c>
      <c r="G2149" s="73" t="s">
        <v>193</v>
      </c>
      <c r="H2149" s="129"/>
      <c r="I2149" s="323">
        <v>0</v>
      </c>
      <c r="J2149" s="38">
        <v>0</v>
      </c>
      <c r="K2149" s="44">
        <v>0</v>
      </c>
      <c r="L2149" s="38">
        <v>0</v>
      </c>
      <c r="M2149" s="38">
        <v>0</v>
      </c>
      <c r="N2149" s="179"/>
      <c r="O2149" s="257" t="s">
        <v>3116</v>
      </c>
      <c r="P2149" s="407"/>
      <c r="Q2149" s="257" t="s">
        <v>736</v>
      </c>
      <c r="R2149" s="324"/>
    </row>
    <row r="2150" spans="1:18" ht="15">
      <c r="A2150" s="124">
        <v>2079</v>
      </c>
      <c r="B2150" s="73"/>
      <c r="C2150" s="152"/>
      <c r="D2150" s="73"/>
      <c r="E2150" s="73"/>
      <c r="F2150" s="152" t="s">
        <v>2469</v>
      </c>
      <c r="G2150" s="73" t="s">
        <v>186</v>
      </c>
      <c r="H2150" s="129"/>
      <c r="I2150" s="323">
        <v>511729659.69</v>
      </c>
      <c r="J2150" s="38">
        <v>438878344.76076007</v>
      </c>
      <c r="K2150" s="44">
        <v>72851314.929239944</v>
      </c>
      <c r="L2150" s="38">
        <v>-5182504.4534339458</v>
      </c>
      <c r="M2150" s="38">
        <v>67668810.475805998</v>
      </c>
      <c r="N2150" s="179"/>
      <c r="O2150" s="181">
        <v>182.2</v>
      </c>
      <c r="P2150" s="182">
        <v>182.3</v>
      </c>
      <c r="Q2150" s="362" t="s">
        <v>191</v>
      </c>
      <c r="R2150" s="364"/>
    </row>
    <row r="2151" spans="1:18">
      <c r="A2151" s="124">
        <v>2080</v>
      </c>
      <c r="B2151" s="73"/>
      <c r="C2151" s="152"/>
      <c r="D2151" s="73"/>
      <c r="E2151" s="73"/>
      <c r="F2151" s="73"/>
      <c r="G2151" s="73"/>
      <c r="H2151" s="129" t="s">
        <v>751</v>
      </c>
      <c r="I2151" s="405">
        <v>830291912.66000009</v>
      </c>
      <c r="J2151" s="48">
        <v>727038903.90069401</v>
      </c>
      <c r="K2151" s="48">
        <v>103253008.75930598</v>
      </c>
      <c r="L2151" s="48">
        <v>1109403.9011993092</v>
      </c>
      <c r="M2151" s="48">
        <v>104362412.66050529</v>
      </c>
      <c r="N2151" s="185"/>
      <c r="O2151" s="363"/>
      <c r="P2151" s="385">
        <f>'2014 182 B Tab'!E880*1000-(SUM('2014 182 B Tab'!E37+'2014 182 B Tab'!E40+'2014 182 B Tab'!E44+'2014 182 B Tab'!E49+'2014 182 B Tab'!E52+'2014 182 B Tab'!E55+'2014 182 B Tab'!E58+'2014 182 B Tab'!E66+'2014 182 B Tab'!E68+'2014 182 B Tab'!E73)*1000)</f>
        <v>849805197.0600003</v>
      </c>
      <c r="Q2151" s="397">
        <f>-I2071</f>
        <v>-19513284.399999999</v>
      </c>
      <c r="R2151" s="365"/>
    </row>
    <row r="2152" spans="1:18">
      <c r="A2152" s="124">
        <v>2081</v>
      </c>
      <c r="B2152" s="73"/>
      <c r="C2152" s="152"/>
      <c r="D2152" s="73"/>
      <c r="E2152" s="73"/>
      <c r="F2152" s="73"/>
      <c r="G2152" s="73"/>
      <c r="H2152" s="129"/>
      <c r="I2152" s="41"/>
      <c r="J2152" s="33"/>
      <c r="K2152" s="33"/>
      <c r="L2152" s="33"/>
      <c r="M2152" s="33"/>
    </row>
    <row r="2153" spans="1:18">
      <c r="A2153" s="124">
        <v>2082</v>
      </c>
      <c r="B2153" s="73"/>
      <c r="C2153" s="152" t="s">
        <v>752</v>
      </c>
      <c r="D2153" s="73" t="s">
        <v>8</v>
      </c>
      <c r="E2153" s="73"/>
      <c r="F2153" s="73"/>
      <c r="G2153" s="73"/>
      <c r="H2153" s="129"/>
      <c r="I2153" s="33"/>
      <c r="J2153" s="33"/>
      <c r="K2153" s="33"/>
      <c r="L2153" s="33"/>
      <c r="M2153" s="33"/>
    </row>
    <row r="2154" spans="1:18">
      <c r="A2154" s="124">
        <v>2083</v>
      </c>
      <c r="B2154" s="73"/>
      <c r="C2154" s="152"/>
      <c r="D2154" s="73"/>
      <c r="E2154" s="73"/>
      <c r="F2154" s="152" t="s">
        <v>2435</v>
      </c>
      <c r="G2154" s="73" t="s">
        <v>359</v>
      </c>
      <c r="H2154" s="129"/>
      <c r="I2154" s="33">
        <v>12690279.66</v>
      </c>
      <c r="J2154" s="33">
        <v>12690279.66</v>
      </c>
      <c r="K2154" s="36">
        <v>0</v>
      </c>
      <c r="L2154" s="33">
        <v>0</v>
      </c>
      <c r="M2154" s="33">
        <v>0</v>
      </c>
    </row>
    <row r="2155" spans="1:18">
      <c r="A2155" s="124">
        <v>2084</v>
      </c>
      <c r="B2155" s="73"/>
      <c r="C2155" s="152"/>
      <c r="D2155" s="73"/>
      <c r="E2155" s="73"/>
      <c r="F2155" s="152" t="s">
        <v>787</v>
      </c>
      <c r="G2155" s="73" t="s">
        <v>193</v>
      </c>
      <c r="H2155" s="129"/>
      <c r="I2155" s="33">
        <v>0</v>
      </c>
      <c r="J2155" s="33">
        <v>0</v>
      </c>
      <c r="K2155" s="36">
        <v>0</v>
      </c>
      <c r="L2155" s="33">
        <v>0</v>
      </c>
      <c r="M2155" s="33">
        <v>0</v>
      </c>
    </row>
    <row r="2156" spans="1:18">
      <c r="A2156" s="124">
        <v>2085</v>
      </c>
      <c r="B2156" s="73"/>
      <c r="C2156" s="152"/>
      <c r="D2156" s="73"/>
      <c r="E2156" s="73"/>
      <c r="F2156" s="152" t="s">
        <v>787</v>
      </c>
      <c r="G2156" s="73" t="s">
        <v>193</v>
      </c>
      <c r="H2156" s="129"/>
      <c r="I2156" s="33">
        <v>0</v>
      </c>
      <c r="J2156" s="33">
        <v>0</v>
      </c>
      <c r="K2156" s="36">
        <v>0</v>
      </c>
      <c r="L2156" s="33">
        <v>0</v>
      </c>
      <c r="M2156" s="33">
        <v>0</v>
      </c>
    </row>
    <row r="2157" spans="1:18">
      <c r="A2157" s="124">
        <v>2086</v>
      </c>
      <c r="B2157" s="73"/>
      <c r="C2157" s="152"/>
      <c r="D2157" s="73"/>
      <c r="E2157" s="73"/>
      <c r="F2157" s="152" t="s">
        <v>2468</v>
      </c>
      <c r="G2157" s="73" t="s">
        <v>193</v>
      </c>
      <c r="H2157" s="129"/>
      <c r="I2157" s="33">
        <v>86735043.390000001</v>
      </c>
      <c r="J2157" s="33">
        <v>73385200.46659112</v>
      </c>
      <c r="K2157" s="36">
        <v>13349842.923408885</v>
      </c>
      <c r="L2157" s="33">
        <v>-4784731.4131872058</v>
      </c>
      <c r="M2157" s="33">
        <v>8565111.5102216788</v>
      </c>
    </row>
    <row r="2158" spans="1:18">
      <c r="A2158" s="124">
        <v>2087</v>
      </c>
      <c r="B2158" s="73"/>
      <c r="C2158" s="152"/>
      <c r="D2158" s="73"/>
      <c r="E2158" s="73"/>
      <c r="F2158" s="152" t="s">
        <v>2435</v>
      </c>
      <c r="G2158" s="73" t="s">
        <v>186</v>
      </c>
      <c r="H2158" s="129"/>
      <c r="I2158" s="33">
        <v>1249.8800000000001</v>
      </c>
      <c r="J2158" s="33">
        <v>1071.9434669506577</v>
      </c>
      <c r="K2158" s="36">
        <v>177.93653304934239</v>
      </c>
      <c r="L2158" s="33">
        <v>0</v>
      </c>
      <c r="M2158" s="33">
        <v>177.93653304934239</v>
      </c>
    </row>
    <row r="2159" spans="1:18">
      <c r="A2159" s="124">
        <v>2088</v>
      </c>
      <c r="B2159" s="73"/>
      <c r="C2159" s="152"/>
      <c r="D2159" s="73"/>
      <c r="E2159" s="73"/>
      <c r="F2159" s="152" t="s">
        <v>787</v>
      </c>
      <c r="G2159" s="73" t="s">
        <v>192</v>
      </c>
      <c r="H2159" s="129"/>
      <c r="I2159" s="33">
        <v>8710170.6799999997</v>
      </c>
      <c r="J2159" s="33">
        <v>7232179.3859560182</v>
      </c>
      <c r="K2159" s="36">
        <v>1477991.2940439817</v>
      </c>
      <c r="L2159" s="33">
        <v>0</v>
      </c>
      <c r="M2159" s="33">
        <v>1477991.2940439817</v>
      </c>
    </row>
    <row r="2160" spans="1:18">
      <c r="A2160" s="124">
        <v>2089</v>
      </c>
      <c r="B2160" s="73"/>
      <c r="C2160" s="152"/>
      <c r="D2160" s="73"/>
      <c r="E2160" s="73"/>
      <c r="F2160" s="152" t="s">
        <v>787</v>
      </c>
      <c r="G2160" s="73" t="s">
        <v>193</v>
      </c>
      <c r="H2160" s="129"/>
      <c r="I2160" s="33">
        <v>0</v>
      </c>
      <c r="J2160" s="33">
        <v>0</v>
      </c>
      <c r="K2160" s="36">
        <v>0</v>
      </c>
      <c r="L2160" s="33">
        <v>0</v>
      </c>
      <c r="M2160" s="33">
        <v>0</v>
      </c>
    </row>
    <row r="2161" spans="1:13">
      <c r="A2161" s="124">
        <v>2090</v>
      </c>
      <c r="B2161" s="73"/>
      <c r="C2161" s="152"/>
      <c r="D2161" s="73"/>
      <c r="E2161" s="73"/>
      <c r="F2161" s="152" t="s">
        <v>709</v>
      </c>
      <c r="G2161" s="73" t="s">
        <v>2443</v>
      </c>
      <c r="H2161" s="129"/>
      <c r="I2161" s="33">
        <v>0</v>
      </c>
      <c r="J2161" s="33">
        <v>0</v>
      </c>
      <c r="K2161" s="36">
        <v>0</v>
      </c>
      <c r="L2161" s="33">
        <v>0</v>
      </c>
      <c r="M2161" s="33">
        <v>0</v>
      </c>
    </row>
    <row r="2162" spans="1:13" ht="13.5" thickBot="1">
      <c r="A2162" s="124">
        <v>2091</v>
      </c>
      <c r="B2162" s="73"/>
      <c r="C2162" s="153" t="s">
        <v>753</v>
      </c>
      <c r="D2162" s="73"/>
      <c r="E2162" s="73"/>
      <c r="F2162" s="73"/>
      <c r="G2162" s="73"/>
      <c r="H2162" s="154" t="s">
        <v>751</v>
      </c>
      <c r="I2162" s="399">
        <v>108136743.60999998</v>
      </c>
      <c r="J2162" s="49">
        <v>93308731.456014082</v>
      </c>
      <c r="K2162" s="49">
        <v>14828012.153985916</v>
      </c>
      <c r="L2162" s="49">
        <v>-4784731.4131872058</v>
      </c>
      <c r="M2162" s="49">
        <v>10043280.74079871</v>
      </c>
    </row>
    <row r="2163" spans="1:13" ht="13.5" thickTop="1">
      <c r="A2163" s="124">
        <v>2092</v>
      </c>
      <c r="B2163" s="73"/>
      <c r="C2163" s="152"/>
      <c r="D2163" s="73"/>
      <c r="E2163" s="73"/>
      <c r="F2163" s="73"/>
      <c r="G2163" s="73"/>
      <c r="H2163" s="129"/>
      <c r="I2163" s="33"/>
      <c r="J2163" s="33"/>
      <c r="K2163" s="33"/>
      <c r="L2163" s="33"/>
      <c r="M2163" s="33"/>
    </row>
    <row r="2164" spans="1:13">
      <c r="A2164" s="124">
        <v>2093</v>
      </c>
      <c r="B2164" s="73"/>
      <c r="C2164" s="152" t="s">
        <v>13</v>
      </c>
      <c r="D2164" s="73"/>
      <c r="E2164" s="73"/>
      <c r="F2164" s="73"/>
      <c r="G2164" s="73"/>
      <c r="H2164" s="129"/>
      <c r="I2164" s="33"/>
      <c r="J2164" s="33"/>
      <c r="K2164" s="33"/>
      <c r="L2164" s="33"/>
      <c r="M2164" s="33"/>
    </row>
    <row r="2165" spans="1:13">
      <c r="A2165" s="124">
        <v>2094</v>
      </c>
      <c r="B2165" s="73"/>
      <c r="C2165" s="152" t="s">
        <v>65</v>
      </c>
      <c r="D2165" s="73" t="s">
        <v>66</v>
      </c>
      <c r="E2165" s="73"/>
      <c r="F2165" s="73"/>
      <c r="G2165" s="73"/>
      <c r="H2165" s="129"/>
      <c r="I2165" s="33"/>
      <c r="J2165" s="33"/>
      <c r="K2165" s="33"/>
      <c r="L2165" s="33"/>
      <c r="M2165" s="33"/>
    </row>
    <row r="2166" spans="1:13">
      <c r="A2166" s="124">
        <v>2095</v>
      </c>
      <c r="B2166" s="73"/>
      <c r="C2166" s="152"/>
      <c r="D2166" s="73"/>
      <c r="E2166" s="73"/>
      <c r="F2166" s="152" t="s">
        <v>65</v>
      </c>
      <c r="G2166" s="73" t="s">
        <v>359</v>
      </c>
      <c r="H2166" s="129"/>
      <c r="I2166" s="33">
        <v>52024501.59570542</v>
      </c>
      <c r="J2166" s="33">
        <v>49296838.437774844</v>
      </c>
      <c r="K2166" s="36">
        <v>2727663.1579305758</v>
      </c>
      <c r="L2166" s="33">
        <v>-45056.301124507096</v>
      </c>
      <c r="M2166" s="33">
        <v>2682606.8568060687</v>
      </c>
    </row>
    <row r="2167" spans="1:13">
      <c r="A2167" s="124">
        <v>2096</v>
      </c>
      <c r="B2167" s="73"/>
      <c r="C2167" s="152"/>
      <c r="D2167" s="73"/>
      <c r="E2167" s="73"/>
      <c r="F2167" s="152" t="s">
        <v>65</v>
      </c>
      <c r="G2167" s="73" t="s">
        <v>186</v>
      </c>
      <c r="H2167" s="129"/>
      <c r="I2167" s="33">
        <v>0</v>
      </c>
      <c r="J2167" s="33">
        <v>0</v>
      </c>
      <c r="K2167" s="36">
        <v>0</v>
      </c>
      <c r="L2167" s="33">
        <v>0</v>
      </c>
      <c r="M2167" s="33">
        <v>0</v>
      </c>
    </row>
    <row r="2168" spans="1:13">
      <c r="A2168" s="124">
        <v>2097</v>
      </c>
      <c r="B2168" s="73"/>
      <c r="C2168" s="152"/>
      <c r="D2168" s="73"/>
      <c r="E2168" s="73"/>
      <c r="F2168" s="152" t="s">
        <v>65</v>
      </c>
      <c r="G2168" s="73" t="s">
        <v>192</v>
      </c>
      <c r="H2168" s="129"/>
      <c r="I2168" s="33">
        <v>0</v>
      </c>
      <c r="J2168" s="33">
        <v>0</v>
      </c>
      <c r="K2168" s="36">
        <v>0</v>
      </c>
      <c r="L2168" s="33">
        <v>0</v>
      </c>
      <c r="M2168" s="33">
        <v>0</v>
      </c>
    </row>
    <row r="2169" spans="1:13">
      <c r="A2169" s="124">
        <v>2098</v>
      </c>
      <c r="B2169" s="73"/>
      <c r="C2169" s="152"/>
      <c r="D2169" s="73"/>
      <c r="E2169" s="73"/>
      <c r="F2169" s="73"/>
      <c r="G2169" s="73"/>
      <c r="H2169" s="129" t="s">
        <v>754</v>
      </c>
      <c r="I2169" s="392">
        <v>52024501.59570542</v>
      </c>
      <c r="J2169" s="37">
        <v>49296838.437774844</v>
      </c>
      <c r="K2169" s="37">
        <v>2727663.1579305758</v>
      </c>
      <c r="L2169" s="37">
        <v>-45056.301124507096</v>
      </c>
      <c r="M2169" s="37">
        <v>2682606.8568060687</v>
      </c>
    </row>
    <row r="2170" spans="1:13">
      <c r="A2170" s="124">
        <v>2099</v>
      </c>
      <c r="B2170" s="73"/>
      <c r="C2170" s="152"/>
      <c r="D2170" s="73"/>
      <c r="E2170" s="73"/>
      <c r="F2170" s="73"/>
      <c r="G2170" s="73"/>
      <c r="H2170" s="129"/>
      <c r="I2170" s="33"/>
      <c r="J2170" s="33"/>
      <c r="K2170" s="33"/>
      <c r="L2170" s="33"/>
      <c r="M2170" s="33"/>
    </row>
    <row r="2171" spans="1:13">
      <c r="A2171" s="124">
        <v>2100</v>
      </c>
      <c r="B2171" s="73"/>
      <c r="C2171" s="152" t="s">
        <v>755</v>
      </c>
      <c r="D2171" s="169" t="s">
        <v>756</v>
      </c>
      <c r="E2171" s="165"/>
      <c r="F2171" s="73"/>
      <c r="G2171" s="73"/>
      <c r="H2171" s="129"/>
      <c r="I2171" s="33"/>
      <c r="J2171" s="33"/>
      <c r="K2171" s="33"/>
      <c r="L2171" s="33"/>
      <c r="M2171" s="33"/>
    </row>
    <row r="2172" spans="1:13">
      <c r="A2172" s="124">
        <v>2101</v>
      </c>
      <c r="B2172" s="73"/>
      <c r="C2172" s="152">
        <v>131</v>
      </c>
      <c r="D2172" s="167" t="s">
        <v>68</v>
      </c>
      <c r="E2172" s="165"/>
      <c r="F2172" s="152" t="s">
        <v>709</v>
      </c>
      <c r="G2172" s="73" t="s">
        <v>2444</v>
      </c>
      <c r="H2172" s="129"/>
      <c r="I2172" s="33">
        <v>0</v>
      </c>
      <c r="J2172" s="33">
        <v>0</v>
      </c>
      <c r="K2172" s="36">
        <v>0</v>
      </c>
      <c r="L2172" s="33">
        <v>0</v>
      </c>
      <c r="M2172" s="33">
        <v>0</v>
      </c>
    </row>
    <row r="2173" spans="1:13">
      <c r="A2173" s="124">
        <v>2102</v>
      </c>
      <c r="B2173" s="73"/>
      <c r="C2173" s="152">
        <v>135</v>
      </c>
      <c r="D2173" s="167" t="s">
        <v>757</v>
      </c>
      <c r="E2173" s="165"/>
      <c r="F2173" s="152" t="s">
        <v>709</v>
      </c>
      <c r="G2173" s="73" t="s">
        <v>193</v>
      </c>
      <c r="H2173" s="129"/>
      <c r="I2173" s="33">
        <v>0</v>
      </c>
      <c r="J2173" s="33">
        <v>0</v>
      </c>
      <c r="K2173" s="36">
        <v>0</v>
      </c>
      <c r="L2173" s="33">
        <v>0</v>
      </c>
      <c r="M2173" s="33">
        <v>0</v>
      </c>
    </row>
    <row r="2174" spans="1:13">
      <c r="A2174" s="124">
        <v>2103</v>
      </c>
      <c r="B2174" s="73"/>
      <c r="C2174" s="152">
        <v>141</v>
      </c>
      <c r="D2174" s="167" t="s">
        <v>758</v>
      </c>
      <c r="E2174" s="165"/>
      <c r="F2174" s="152" t="s">
        <v>709</v>
      </c>
      <c r="G2174" s="73" t="s">
        <v>186</v>
      </c>
      <c r="H2174" s="129"/>
      <c r="I2174" s="33">
        <v>0</v>
      </c>
      <c r="J2174" s="33">
        <v>0</v>
      </c>
      <c r="K2174" s="36">
        <v>0</v>
      </c>
      <c r="L2174" s="33">
        <v>0</v>
      </c>
      <c r="M2174" s="33">
        <v>0</v>
      </c>
    </row>
    <row r="2175" spans="1:13">
      <c r="A2175" s="124">
        <v>2104</v>
      </c>
      <c r="B2175" s="73"/>
      <c r="C2175" s="152">
        <v>143</v>
      </c>
      <c r="D2175" s="167" t="s">
        <v>759</v>
      </c>
      <c r="E2175" s="165"/>
      <c r="F2175" s="152" t="s">
        <v>709</v>
      </c>
      <c r="G2175" s="73" t="s">
        <v>186</v>
      </c>
      <c r="H2175" s="129"/>
      <c r="I2175" s="393">
        <v>24414599.6716666</v>
      </c>
      <c r="J2175" s="33">
        <v>20938866.62420287</v>
      </c>
      <c r="K2175" s="36">
        <v>3475733.0474637304</v>
      </c>
      <c r="L2175" s="33">
        <v>0</v>
      </c>
      <c r="M2175" s="33">
        <v>3475733.0474637304</v>
      </c>
    </row>
    <row r="2176" spans="1:13">
      <c r="A2176" s="124">
        <v>2105</v>
      </c>
      <c r="B2176" s="73"/>
      <c r="C2176" s="152">
        <v>232</v>
      </c>
      <c r="D2176" s="167" t="s">
        <v>760</v>
      </c>
      <c r="E2176" s="165"/>
      <c r="F2176" s="152" t="s">
        <v>2434</v>
      </c>
      <c r="G2176" s="73" t="s">
        <v>359</v>
      </c>
      <c r="H2176" s="129"/>
      <c r="I2176" s="393">
        <v>-169636.75</v>
      </c>
      <c r="J2176" s="33">
        <v>-169636.75</v>
      </c>
      <c r="K2176" s="36">
        <v>0</v>
      </c>
      <c r="L2176" s="33">
        <v>0</v>
      </c>
      <c r="M2176" s="33">
        <v>0</v>
      </c>
    </row>
    <row r="2177" spans="1:13">
      <c r="A2177" s="124">
        <v>2106</v>
      </c>
      <c r="B2177" s="73"/>
      <c r="C2177" s="152">
        <v>232</v>
      </c>
      <c r="D2177" s="167" t="s">
        <v>760</v>
      </c>
      <c r="E2177" s="165"/>
      <c r="F2177" s="152" t="s">
        <v>2434</v>
      </c>
      <c r="G2177" s="73" t="s">
        <v>186</v>
      </c>
      <c r="H2177" s="129"/>
      <c r="I2177" s="393">
        <v>-6605578.3425000003</v>
      </c>
      <c r="J2177" s="33">
        <v>-5665189.0978923012</v>
      </c>
      <c r="K2177" s="36">
        <v>-940389.24460769957</v>
      </c>
      <c r="L2177" s="33">
        <v>0</v>
      </c>
      <c r="M2177" s="33">
        <v>-940389.24460769957</v>
      </c>
    </row>
    <row r="2178" spans="1:13">
      <c r="A2178" s="124">
        <v>2107</v>
      </c>
      <c r="B2178" s="73"/>
      <c r="C2178" s="152">
        <v>232</v>
      </c>
      <c r="D2178" s="167" t="s">
        <v>760</v>
      </c>
      <c r="E2178" s="165"/>
      <c r="F2178" s="152" t="s">
        <v>787</v>
      </c>
      <c r="G2178" s="73" t="s">
        <v>192</v>
      </c>
      <c r="H2178" s="129"/>
      <c r="I2178" s="393">
        <v>-1645673.25</v>
      </c>
      <c r="J2178" s="33">
        <v>-1366426.0543134667</v>
      </c>
      <c r="K2178" s="36">
        <v>-279247.19568653335</v>
      </c>
      <c r="L2178" s="33">
        <v>0</v>
      </c>
      <c r="M2178" s="33">
        <v>-279247.19568653335</v>
      </c>
    </row>
    <row r="2179" spans="1:13">
      <c r="A2179" s="124">
        <v>2108</v>
      </c>
      <c r="B2179" s="73"/>
      <c r="C2179" s="152">
        <v>232</v>
      </c>
      <c r="D2179" s="167" t="s">
        <v>760</v>
      </c>
      <c r="E2179" s="165"/>
      <c r="F2179" s="152" t="s">
        <v>2428</v>
      </c>
      <c r="G2179" s="73" t="s">
        <v>193</v>
      </c>
      <c r="H2179" s="129"/>
      <c r="I2179" s="393">
        <v>-81497.166666666701</v>
      </c>
      <c r="J2179" s="33">
        <v>-68953.512669621356</v>
      </c>
      <c r="K2179" s="36">
        <v>-12543.653997045345</v>
      </c>
      <c r="L2179" s="33">
        <v>0</v>
      </c>
      <c r="M2179" s="33">
        <v>-12543.653997045345</v>
      </c>
    </row>
    <row r="2180" spans="1:13">
      <c r="A2180" s="124">
        <v>2109</v>
      </c>
      <c r="B2180" s="73"/>
      <c r="C2180" s="152">
        <v>2533</v>
      </c>
      <c r="D2180" s="165" t="s">
        <v>761</v>
      </c>
      <c r="E2180" s="165"/>
      <c r="F2180" s="152" t="s">
        <v>787</v>
      </c>
      <c r="G2180" s="73" t="s">
        <v>359</v>
      </c>
      <c r="H2180" s="129"/>
      <c r="I2180" s="393">
        <v>-5961350.5416666698</v>
      </c>
      <c r="J2180" s="33">
        <v>-5961350.5416666698</v>
      </c>
      <c r="K2180" s="36">
        <v>0</v>
      </c>
      <c r="L2180" s="33">
        <v>0</v>
      </c>
      <c r="M2180" s="33">
        <v>0</v>
      </c>
    </row>
    <row r="2181" spans="1:13">
      <c r="A2181" s="124">
        <v>2110</v>
      </c>
      <c r="B2181" s="73"/>
      <c r="C2181" s="152">
        <v>2533</v>
      </c>
      <c r="D2181" s="165" t="s">
        <v>761</v>
      </c>
      <c r="E2181" s="165"/>
      <c r="F2181" s="152" t="s">
        <v>787</v>
      </c>
      <c r="G2181" s="73" t="s">
        <v>192</v>
      </c>
      <c r="H2181" s="129"/>
      <c r="I2181" s="393">
        <v>-9223388.0833333302</v>
      </c>
      <c r="J2181" s="33">
        <v>-7658311.1417233106</v>
      </c>
      <c r="K2181" s="36">
        <v>-1565076.9416100201</v>
      </c>
      <c r="L2181" s="33">
        <v>-28418.293370116735</v>
      </c>
      <c r="M2181" s="33">
        <v>-1593495.2349801369</v>
      </c>
    </row>
    <row r="2182" spans="1:13">
      <c r="A2182" s="124">
        <v>2111</v>
      </c>
      <c r="B2182" s="73"/>
      <c r="C2182" s="152">
        <v>230</v>
      </c>
      <c r="D2182" s="165" t="s">
        <v>762</v>
      </c>
      <c r="E2182" s="165"/>
      <c r="F2182" s="152" t="s">
        <v>787</v>
      </c>
      <c r="G2182" s="73" t="s">
        <v>192</v>
      </c>
      <c r="H2182" s="129"/>
      <c r="I2182" s="33">
        <v>0</v>
      </c>
      <c r="J2182" s="33">
        <v>0</v>
      </c>
      <c r="K2182" s="36">
        <v>0</v>
      </c>
      <c r="L2182" s="33">
        <v>0</v>
      </c>
      <c r="M2182" s="33">
        <v>0</v>
      </c>
    </row>
    <row r="2183" spans="1:13">
      <c r="A2183" s="124">
        <v>2112</v>
      </c>
      <c r="B2183" s="73"/>
      <c r="C2183" s="152">
        <v>230</v>
      </c>
      <c r="D2183" s="165" t="s">
        <v>762</v>
      </c>
      <c r="E2183" s="165"/>
      <c r="F2183" s="152" t="s">
        <v>787</v>
      </c>
      <c r="G2183" s="73" t="s">
        <v>359</v>
      </c>
      <c r="H2183" s="129"/>
      <c r="I2183" s="393">
        <v>-8253367.2991666701</v>
      </c>
      <c r="J2183" s="33">
        <v>-8253367.2991666701</v>
      </c>
      <c r="K2183" s="36">
        <v>0</v>
      </c>
      <c r="L2183" s="33">
        <v>0</v>
      </c>
      <c r="M2183" s="33">
        <v>0</v>
      </c>
    </row>
    <row r="2184" spans="1:13">
      <c r="A2184" s="124">
        <v>2113</v>
      </c>
      <c r="B2184" s="73"/>
      <c r="C2184" s="152">
        <v>254105</v>
      </c>
      <c r="D2184" s="165" t="s">
        <v>763</v>
      </c>
      <c r="E2184" s="165"/>
      <c r="F2184" s="152" t="s">
        <v>787</v>
      </c>
      <c r="G2184" s="73" t="s">
        <v>193</v>
      </c>
      <c r="H2184" s="129"/>
      <c r="I2184" s="33">
        <v>0</v>
      </c>
      <c r="J2184" s="33">
        <v>0</v>
      </c>
      <c r="K2184" s="36">
        <v>0</v>
      </c>
      <c r="L2184" s="33">
        <v>0</v>
      </c>
      <c r="M2184" s="33">
        <v>0</v>
      </c>
    </row>
    <row r="2185" spans="1:13">
      <c r="A2185" s="124">
        <v>2114</v>
      </c>
      <c r="B2185" s="73"/>
      <c r="C2185" s="152">
        <v>254105</v>
      </c>
      <c r="D2185" s="165" t="s">
        <v>763</v>
      </c>
      <c r="E2185" s="165"/>
      <c r="F2185" s="152" t="s">
        <v>787</v>
      </c>
      <c r="G2185" s="73" t="s">
        <v>192</v>
      </c>
      <c r="H2185" s="129"/>
      <c r="I2185" s="33">
        <v>0</v>
      </c>
      <c r="J2185" s="33">
        <v>0</v>
      </c>
      <c r="K2185" s="36">
        <v>0</v>
      </c>
      <c r="L2185" s="33">
        <v>0</v>
      </c>
      <c r="M2185" s="33">
        <v>0</v>
      </c>
    </row>
    <row r="2186" spans="1:13">
      <c r="A2186" s="124">
        <v>2115</v>
      </c>
      <c r="B2186" s="73"/>
      <c r="C2186" s="152">
        <v>2533</v>
      </c>
      <c r="D2186" s="165" t="s">
        <v>764</v>
      </c>
      <c r="E2186" s="165"/>
      <c r="F2186" s="152" t="s">
        <v>787</v>
      </c>
      <c r="G2186" s="73" t="s">
        <v>192</v>
      </c>
      <c r="H2186" s="129"/>
      <c r="I2186" s="33">
        <v>0</v>
      </c>
      <c r="J2186" s="33">
        <v>0</v>
      </c>
      <c r="K2186" s="36">
        <v>0</v>
      </c>
      <c r="L2186" s="33">
        <v>0</v>
      </c>
      <c r="M2186" s="33">
        <v>0</v>
      </c>
    </row>
    <row r="2187" spans="1:13">
      <c r="A2187" s="124">
        <v>2116</v>
      </c>
      <c r="B2187" s="73"/>
      <c r="C2187" s="152"/>
      <c r="D2187" s="73"/>
      <c r="E2187" s="73"/>
      <c r="F2187" s="73"/>
      <c r="G2187" s="73"/>
      <c r="H2187" s="129" t="s">
        <v>754</v>
      </c>
      <c r="I2187" s="37">
        <v>-7525891.7616667375</v>
      </c>
      <c r="J2187" s="37">
        <v>-8204367.7732291687</v>
      </c>
      <c r="K2187" s="37">
        <v>678476.01156243216</v>
      </c>
      <c r="L2187" s="37">
        <v>-28418.293370116735</v>
      </c>
      <c r="M2187" s="37">
        <v>650057.71819231543</v>
      </c>
    </row>
    <row r="2188" spans="1:13">
      <c r="A2188" s="124">
        <v>2117</v>
      </c>
      <c r="B2188" s="73"/>
      <c r="C2188" s="152"/>
      <c r="D2188" s="73"/>
      <c r="E2188" s="73"/>
      <c r="F2188" s="73"/>
      <c r="G2188" s="73"/>
      <c r="H2188" s="129"/>
      <c r="I2188" s="33"/>
      <c r="J2188" s="33"/>
      <c r="K2188" s="33"/>
      <c r="L2188" s="33"/>
      <c r="M2188" s="33"/>
    </row>
    <row r="2189" spans="1:13" ht="13.5" thickBot="1">
      <c r="A2189" s="124">
        <v>2118</v>
      </c>
      <c r="B2189" s="73"/>
      <c r="C2189" s="153" t="s">
        <v>765</v>
      </c>
      <c r="D2189" s="73"/>
      <c r="E2189" s="73"/>
      <c r="F2189" s="73"/>
      <c r="G2189" s="73"/>
      <c r="H2189" s="154" t="s">
        <v>754</v>
      </c>
      <c r="I2189" s="40">
        <v>44498609.834038667</v>
      </c>
      <c r="J2189" s="40">
        <v>41092470.66454567</v>
      </c>
      <c r="K2189" s="40">
        <v>3406139.1694930089</v>
      </c>
      <c r="L2189" s="40">
        <v>-73474.594494623831</v>
      </c>
      <c r="M2189" s="40">
        <v>3332664.5749983843</v>
      </c>
    </row>
    <row r="2190" spans="1:13" ht="13.5" thickTop="1">
      <c r="A2190" s="124">
        <v>2119</v>
      </c>
      <c r="B2190" s="73"/>
      <c r="C2190" s="152" t="s">
        <v>15</v>
      </c>
      <c r="D2190" s="73"/>
      <c r="E2190" s="73"/>
      <c r="F2190" s="73"/>
      <c r="G2190" s="73"/>
      <c r="H2190" s="129"/>
      <c r="I2190" s="33"/>
      <c r="J2190" s="33"/>
      <c r="K2190" s="33"/>
      <c r="L2190" s="33"/>
      <c r="M2190" s="33"/>
    </row>
    <row r="2191" spans="1:13">
      <c r="A2191" s="124">
        <v>2120</v>
      </c>
      <c r="B2191" s="73"/>
      <c r="C2191" s="152">
        <v>18221</v>
      </c>
      <c r="D2191" s="73" t="s">
        <v>766</v>
      </c>
      <c r="E2191" s="73"/>
      <c r="F2191" s="73"/>
      <c r="G2191" s="73"/>
      <c r="H2191" s="129"/>
      <c r="I2191" s="33"/>
      <c r="J2191" s="33"/>
      <c r="K2191" s="33"/>
      <c r="L2191" s="33"/>
      <c r="M2191" s="33"/>
    </row>
    <row r="2192" spans="1:13">
      <c r="A2192" s="124">
        <v>2121</v>
      </c>
      <c r="B2192" s="73"/>
      <c r="C2192" s="152"/>
      <c r="D2192" s="73"/>
      <c r="E2192" s="73"/>
      <c r="F2192" s="152" t="s">
        <v>787</v>
      </c>
      <c r="G2192" s="73" t="s">
        <v>359</v>
      </c>
      <c r="H2192" s="129"/>
      <c r="I2192" s="33">
        <v>0</v>
      </c>
      <c r="J2192" s="33">
        <v>0</v>
      </c>
      <c r="K2192" s="36">
        <v>0</v>
      </c>
      <c r="L2192" s="33">
        <v>0</v>
      </c>
      <c r="M2192" s="33">
        <v>0</v>
      </c>
    </row>
    <row r="2193" spans="1:13">
      <c r="A2193" s="124">
        <v>2122</v>
      </c>
      <c r="B2193" s="73"/>
      <c r="C2193" s="152"/>
      <c r="D2193" s="73"/>
      <c r="E2193" s="73"/>
      <c r="F2193" s="73"/>
      <c r="G2193" s="73"/>
      <c r="H2193" s="129"/>
      <c r="I2193" s="33"/>
      <c r="J2193" s="33"/>
      <c r="K2193" s="33"/>
      <c r="L2193" s="33"/>
      <c r="M2193" s="33"/>
    </row>
    <row r="2194" spans="1:13">
      <c r="A2194" s="124">
        <v>2123</v>
      </c>
      <c r="B2194" s="73"/>
      <c r="C2194" s="152"/>
      <c r="D2194" s="73"/>
      <c r="E2194" s="73"/>
      <c r="F2194" s="73"/>
      <c r="G2194" s="73"/>
      <c r="H2194" s="129" t="s">
        <v>734</v>
      </c>
      <c r="I2194" s="37">
        <v>0</v>
      </c>
      <c r="J2194" s="37">
        <v>0</v>
      </c>
      <c r="K2194" s="37">
        <v>0</v>
      </c>
      <c r="L2194" s="37">
        <v>0</v>
      </c>
      <c r="M2194" s="37">
        <v>0</v>
      </c>
    </row>
    <row r="2195" spans="1:13">
      <c r="A2195" s="124">
        <v>2124</v>
      </c>
      <c r="B2195" s="73"/>
      <c r="C2195" s="152"/>
      <c r="D2195" s="73"/>
      <c r="E2195" s="73"/>
      <c r="F2195" s="73"/>
      <c r="G2195" s="73"/>
      <c r="H2195" s="129"/>
      <c r="I2195" s="33"/>
      <c r="J2195" s="33"/>
      <c r="K2195" s="33"/>
      <c r="L2195" s="33"/>
      <c r="M2195" s="33"/>
    </row>
    <row r="2196" spans="1:13">
      <c r="A2196" s="124">
        <v>2125</v>
      </c>
      <c r="B2196" s="73"/>
      <c r="C2196" s="152">
        <v>18222</v>
      </c>
      <c r="D2196" s="73" t="s">
        <v>767</v>
      </c>
      <c r="E2196" s="73"/>
      <c r="F2196" s="73"/>
      <c r="G2196" s="73"/>
      <c r="H2196" s="129"/>
      <c r="I2196" s="33"/>
      <c r="J2196" s="33"/>
      <c r="K2196" s="33"/>
      <c r="L2196" s="33"/>
      <c r="M2196" s="33"/>
    </row>
    <row r="2197" spans="1:13">
      <c r="A2197" s="124">
        <v>2126</v>
      </c>
      <c r="B2197" s="73"/>
      <c r="C2197" s="152"/>
      <c r="D2197" s="73"/>
      <c r="E2197" s="73"/>
      <c r="F2197" s="152" t="s">
        <v>787</v>
      </c>
      <c r="G2197" s="73" t="s">
        <v>359</v>
      </c>
      <c r="H2197" s="129"/>
      <c r="I2197" s="33">
        <v>0</v>
      </c>
      <c r="J2197" s="33">
        <v>0</v>
      </c>
      <c r="K2197" s="36">
        <v>0</v>
      </c>
      <c r="L2197" s="33">
        <v>0</v>
      </c>
      <c r="M2197" s="33">
        <v>0</v>
      </c>
    </row>
    <row r="2198" spans="1:13">
      <c r="A2198" s="124">
        <v>2127</v>
      </c>
      <c r="B2198" s="73"/>
      <c r="C2198" s="152"/>
      <c r="D2198" s="73"/>
      <c r="E2198" s="73"/>
      <c r="F2198" s="152" t="s">
        <v>787</v>
      </c>
      <c r="G2198" s="73" t="s">
        <v>189</v>
      </c>
      <c r="H2198" s="129"/>
      <c r="I2198" s="33">
        <v>0</v>
      </c>
      <c r="J2198" s="33">
        <v>0</v>
      </c>
      <c r="K2198" s="36">
        <v>0</v>
      </c>
      <c r="L2198" s="33">
        <v>0</v>
      </c>
      <c r="M2198" s="33">
        <v>0</v>
      </c>
    </row>
    <row r="2199" spans="1:13">
      <c r="A2199" s="124">
        <v>2128</v>
      </c>
      <c r="B2199" s="73"/>
      <c r="C2199" s="152"/>
      <c r="D2199" s="73"/>
      <c r="E2199" s="73"/>
      <c r="F2199" s="152" t="s">
        <v>787</v>
      </c>
      <c r="G2199" s="73" t="s">
        <v>2446</v>
      </c>
      <c r="H2199" s="129"/>
      <c r="I2199" s="33">
        <v>0</v>
      </c>
      <c r="J2199" s="33">
        <v>0</v>
      </c>
      <c r="K2199" s="36">
        <v>0</v>
      </c>
      <c r="L2199" s="33">
        <v>0</v>
      </c>
      <c r="M2199" s="33">
        <v>0</v>
      </c>
    </row>
    <row r="2200" spans="1:13">
      <c r="A2200" s="124">
        <v>2129</v>
      </c>
      <c r="B2200" s="73"/>
      <c r="C2200" s="152"/>
      <c r="D2200" s="73"/>
      <c r="E2200" s="73"/>
      <c r="F2200" s="73"/>
      <c r="G2200" s="73"/>
      <c r="H2200" s="129" t="s">
        <v>734</v>
      </c>
      <c r="I2200" s="37">
        <v>0</v>
      </c>
      <c r="J2200" s="37">
        <v>0</v>
      </c>
      <c r="K2200" s="37">
        <v>0</v>
      </c>
      <c r="L2200" s="37">
        <v>0</v>
      </c>
      <c r="M2200" s="37">
        <v>0</v>
      </c>
    </row>
    <row r="2201" spans="1:13">
      <c r="A2201" s="124">
        <v>2130</v>
      </c>
      <c r="B2201" s="73"/>
      <c r="C2201" s="152"/>
      <c r="D2201" s="73"/>
      <c r="E2201" s="73"/>
      <c r="F2201" s="73"/>
      <c r="G2201" s="73"/>
      <c r="H2201" s="129"/>
      <c r="I2201" s="41"/>
      <c r="J2201" s="33"/>
      <c r="K2201" s="33"/>
      <c r="L2201" s="33"/>
      <c r="M2201" s="33"/>
    </row>
    <row r="2202" spans="1:13">
      <c r="A2202" s="124">
        <v>2131</v>
      </c>
      <c r="B2202" s="73"/>
      <c r="C2202" s="152"/>
      <c r="D2202" s="73"/>
      <c r="E2202" s="126"/>
      <c r="F2202" s="73"/>
      <c r="G2202" s="73"/>
      <c r="H2202" s="129"/>
      <c r="I2202" s="41"/>
      <c r="J2202" s="41"/>
      <c r="K2202" s="41"/>
      <c r="L2202" s="41"/>
      <c r="M2202" s="41"/>
    </row>
    <row r="2203" spans="1:13">
      <c r="A2203" s="124">
        <v>2132</v>
      </c>
      <c r="B2203" s="73"/>
      <c r="C2203" s="155"/>
      <c r="D2203" s="156"/>
      <c r="E2203" s="157"/>
      <c r="F2203" s="73"/>
      <c r="G2203" s="156"/>
      <c r="H2203" s="158"/>
      <c r="I2203" s="42"/>
      <c r="J2203" s="42"/>
      <c r="K2203" s="42"/>
      <c r="L2203" s="42"/>
      <c r="M2203" s="42"/>
    </row>
    <row r="2204" spans="1:13">
      <c r="A2204" s="124">
        <v>2133</v>
      </c>
      <c r="B2204" s="73"/>
      <c r="C2204" s="152">
        <v>1869</v>
      </c>
      <c r="D2204" s="73" t="s">
        <v>768</v>
      </c>
      <c r="E2204" s="73"/>
      <c r="F2204" s="73"/>
      <c r="G2204" s="73"/>
      <c r="H2204" s="129"/>
      <c r="I2204" s="33"/>
      <c r="J2204" s="33"/>
      <c r="K2204" s="33"/>
      <c r="L2204" s="33"/>
      <c r="M2204" s="33"/>
    </row>
    <row r="2205" spans="1:13">
      <c r="A2205" s="124">
        <v>2134</v>
      </c>
      <c r="B2205" s="73"/>
      <c r="C2205" s="152"/>
      <c r="D2205" s="73"/>
      <c r="E2205" s="73"/>
      <c r="F2205" s="152" t="s">
        <v>787</v>
      </c>
      <c r="G2205" s="73" t="s">
        <v>359</v>
      </c>
      <c r="H2205" s="129"/>
      <c r="I2205" s="33">
        <v>0</v>
      </c>
      <c r="J2205" s="33">
        <v>0</v>
      </c>
      <c r="K2205" s="36">
        <v>0</v>
      </c>
      <c r="L2205" s="33">
        <v>0</v>
      </c>
      <c r="M2205" s="33">
        <v>0</v>
      </c>
    </row>
    <row r="2206" spans="1:13">
      <c r="A2206" s="124">
        <v>2135</v>
      </c>
      <c r="B2206" s="73"/>
      <c r="C2206" s="152"/>
      <c r="D2206" s="73"/>
      <c r="E2206" s="73"/>
      <c r="F2206" s="152" t="s">
        <v>787</v>
      </c>
      <c r="G2206" s="73" t="s">
        <v>193</v>
      </c>
      <c r="H2206" s="129"/>
      <c r="I2206" s="33">
        <v>0</v>
      </c>
      <c r="J2206" s="33">
        <v>0</v>
      </c>
      <c r="K2206" s="36">
        <v>0</v>
      </c>
      <c r="L2206" s="33">
        <v>0</v>
      </c>
      <c r="M2206" s="33">
        <v>0</v>
      </c>
    </row>
    <row r="2207" spans="1:13">
      <c r="A2207" s="124">
        <v>2136</v>
      </c>
      <c r="B2207" s="73"/>
      <c r="C2207" s="152"/>
      <c r="D2207" s="73"/>
      <c r="E2207" s="73"/>
      <c r="F2207" s="73"/>
      <c r="G2207" s="73"/>
      <c r="H2207" s="129" t="s">
        <v>769</v>
      </c>
      <c r="I2207" s="37">
        <v>0</v>
      </c>
      <c r="J2207" s="37">
        <v>0</v>
      </c>
      <c r="K2207" s="37">
        <v>0</v>
      </c>
      <c r="L2207" s="37">
        <v>0</v>
      </c>
      <c r="M2207" s="37">
        <v>0</v>
      </c>
    </row>
    <row r="2208" spans="1:13">
      <c r="A2208" s="124">
        <v>2137</v>
      </c>
      <c r="B2208" s="73"/>
      <c r="C2208" s="152"/>
      <c r="D2208" s="73"/>
      <c r="E2208" s="73"/>
      <c r="F2208" s="73"/>
      <c r="G2208" s="73"/>
      <c r="H2208" s="129" t="s">
        <v>223</v>
      </c>
      <c r="I2208" s="33"/>
      <c r="J2208" s="33"/>
      <c r="K2208" s="33"/>
      <c r="L2208" s="33"/>
      <c r="M2208" s="33"/>
    </row>
    <row r="2209" spans="1:13" ht="13.5" thickBot="1">
      <c r="A2209" s="124">
        <v>2138</v>
      </c>
      <c r="B2209" s="73"/>
      <c r="C2209" s="153" t="s">
        <v>770</v>
      </c>
      <c r="D2209" s="73"/>
      <c r="E2209" s="73"/>
      <c r="F2209" s="73"/>
      <c r="G2209" s="73"/>
      <c r="H2209" s="154" t="s">
        <v>734</v>
      </c>
      <c r="I2209" s="40">
        <v>0</v>
      </c>
      <c r="J2209" s="40">
        <v>0</v>
      </c>
      <c r="K2209" s="40">
        <v>0</v>
      </c>
      <c r="L2209" s="40">
        <v>0</v>
      </c>
      <c r="M2209" s="40">
        <v>0</v>
      </c>
    </row>
    <row r="2210" spans="1:13" ht="13.5" thickTop="1">
      <c r="A2210" s="124">
        <v>2139</v>
      </c>
      <c r="B2210" s="73"/>
      <c r="C2210" s="152"/>
      <c r="D2210" s="73"/>
      <c r="E2210" s="73"/>
      <c r="F2210" s="73"/>
      <c r="G2210" s="73"/>
      <c r="H2210" s="129"/>
      <c r="I2210" s="33"/>
      <c r="J2210" s="33"/>
      <c r="K2210" s="33"/>
      <c r="L2210" s="33"/>
      <c r="M2210" s="33"/>
    </row>
    <row r="2211" spans="1:13" ht="13.5" thickBot="1">
      <c r="A2211" s="124">
        <v>2140</v>
      </c>
      <c r="B2211" s="73"/>
      <c r="C2211" s="153" t="s">
        <v>771</v>
      </c>
      <c r="D2211" s="73"/>
      <c r="E2211" s="73"/>
      <c r="F2211" s="73"/>
      <c r="G2211" s="73"/>
      <c r="H2211" s="154" t="s">
        <v>734</v>
      </c>
      <c r="I2211" s="40">
        <v>1560948086.034039</v>
      </c>
      <c r="J2211" s="40">
        <v>1356503342.5500326</v>
      </c>
      <c r="K2211" s="40">
        <v>204444743.48400599</v>
      </c>
      <c r="L2211" s="40">
        <v>-13209285.056000538</v>
      </c>
      <c r="M2211" s="40">
        <v>191235458.42800546</v>
      </c>
    </row>
    <row r="2212" spans="1:13" ht="13.5" thickTop="1">
      <c r="A2212" s="124">
        <v>2141</v>
      </c>
      <c r="B2212" s="73"/>
      <c r="C2212" s="152">
        <v>235</v>
      </c>
      <c r="D2212" s="73" t="s">
        <v>21</v>
      </c>
      <c r="E2212" s="73"/>
      <c r="F2212" s="73"/>
      <c r="G2212" s="73"/>
      <c r="H2212" s="129"/>
      <c r="I2212" s="33"/>
      <c r="J2212" s="33"/>
      <c r="K2212" s="33"/>
      <c r="L2212" s="33"/>
      <c r="M2212" s="33"/>
    </row>
    <row r="2213" spans="1:13">
      <c r="A2213" s="124">
        <v>2142</v>
      </c>
      <c r="B2213" s="73"/>
      <c r="C2213" s="152"/>
      <c r="D2213" s="73"/>
      <c r="E2213" s="73"/>
      <c r="F2213" s="152" t="s">
        <v>2427</v>
      </c>
      <c r="G2213" s="73" t="s">
        <v>359</v>
      </c>
      <c r="H2213" s="129"/>
      <c r="I2213" s="33">
        <v>0</v>
      </c>
      <c r="J2213" s="33">
        <v>0</v>
      </c>
      <c r="K2213" s="36">
        <v>0</v>
      </c>
      <c r="L2213" s="33">
        <v>0</v>
      </c>
      <c r="M2213" s="33">
        <v>0</v>
      </c>
    </row>
    <row r="2214" spans="1:13">
      <c r="A2214" s="124">
        <v>2143</v>
      </c>
      <c r="B2214" s="73"/>
      <c r="C2214" s="152"/>
      <c r="D2214" s="73"/>
      <c r="E2214" s="73"/>
      <c r="F2214" s="152" t="s">
        <v>2427</v>
      </c>
      <c r="G2214" s="73" t="s">
        <v>251</v>
      </c>
      <c r="H2214" s="129"/>
      <c r="I2214" s="33">
        <v>0</v>
      </c>
      <c r="J2214" s="33">
        <v>0</v>
      </c>
      <c r="K2214" s="36">
        <v>0</v>
      </c>
      <c r="L2214" s="33">
        <v>0</v>
      </c>
      <c r="M2214" s="33">
        <v>0</v>
      </c>
    </row>
    <row r="2215" spans="1:13" ht="13.5" thickBot="1">
      <c r="A2215" s="124">
        <v>2144</v>
      </c>
      <c r="B2215" s="73"/>
      <c r="C2215" s="153" t="s">
        <v>772</v>
      </c>
      <c r="D2215" s="73"/>
      <c r="E2215" s="73"/>
      <c r="F2215" s="73"/>
      <c r="G2215" s="73"/>
      <c r="H2215" s="154" t="s">
        <v>734</v>
      </c>
      <c r="I2215" s="49">
        <v>0</v>
      </c>
      <c r="J2215" s="49">
        <v>0</v>
      </c>
      <c r="K2215" s="49">
        <v>0</v>
      </c>
      <c r="L2215" s="49">
        <v>0</v>
      </c>
      <c r="M2215" s="49">
        <v>0</v>
      </c>
    </row>
    <row r="2216" spans="1:13" ht="13.5" thickTop="1">
      <c r="A2216" s="124">
        <v>2145</v>
      </c>
      <c r="B2216" s="73"/>
      <c r="C2216" s="152"/>
      <c r="D2216" s="73"/>
      <c r="E2216" s="73"/>
      <c r="F2216" s="73"/>
      <c r="G2216" s="73"/>
      <c r="H2216" s="129"/>
      <c r="I2216" s="33"/>
      <c r="J2216" s="33"/>
      <c r="K2216" s="33"/>
      <c r="L2216" s="33"/>
      <c r="M2216" s="33"/>
    </row>
    <row r="2217" spans="1:13">
      <c r="A2217" s="124">
        <v>2146</v>
      </c>
      <c r="B2217" s="73"/>
      <c r="C2217" s="152">
        <v>2281</v>
      </c>
      <c r="D2217" s="73" t="s">
        <v>773</v>
      </c>
      <c r="E2217" s="165"/>
      <c r="F2217" s="152" t="s">
        <v>2434</v>
      </c>
      <c r="G2217" s="73" t="s">
        <v>186</v>
      </c>
      <c r="H2217" s="129"/>
      <c r="I2217" s="33">
        <v>0</v>
      </c>
      <c r="J2217" s="33">
        <v>0</v>
      </c>
      <c r="K2217" s="36">
        <v>0</v>
      </c>
      <c r="L2217" s="33">
        <v>0</v>
      </c>
      <c r="M2217" s="33">
        <v>0</v>
      </c>
    </row>
    <row r="2218" spans="1:13">
      <c r="A2218" s="124">
        <v>2147</v>
      </c>
      <c r="B2218" s="73"/>
      <c r="C2218" s="152">
        <v>2282</v>
      </c>
      <c r="D2218" s="73" t="s">
        <v>774</v>
      </c>
      <c r="E2218" s="165"/>
      <c r="F2218" s="152" t="s">
        <v>2434</v>
      </c>
      <c r="G2218" s="73" t="s">
        <v>186</v>
      </c>
      <c r="H2218" s="129"/>
      <c r="I2218" s="403">
        <v>-15776597.720000001</v>
      </c>
      <c r="J2218" s="33">
        <v>-13530595.622509874</v>
      </c>
      <c r="K2218" s="36">
        <v>-2246002.0974901267</v>
      </c>
      <c r="L2218" s="33">
        <v>-2226569.6679063267</v>
      </c>
      <c r="M2218" s="33">
        <v>-4472571.7653964534</v>
      </c>
    </row>
    <row r="2219" spans="1:13">
      <c r="A2219" s="124">
        <v>2148</v>
      </c>
      <c r="B2219" s="73"/>
      <c r="C2219" s="152">
        <v>2283</v>
      </c>
      <c r="D2219" s="73" t="s">
        <v>775</v>
      </c>
      <c r="E2219" s="165"/>
      <c r="F2219" s="152" t="s">
        <v>2434</v>
      </c>
      <c r="G2219" s="73" t="s">
        <v>186</v>
      </c>
      <c r="H2219" s="129"/>
      <c r="I2219" s="403">
        <v>-229016342</v>
      </c>
      <c r="J2219" s="33">
        <v>-196412912.94511274</v>
      </c>
      <c r="K2219" s="36">
        <v>-32603429.054887265</v>
      </c>
      <c r="L2219" s="33">
        <v>3778566.728971079</v>
      </c>
      <c r="M2219" s="33">
        <v>-28824862.325916186</v>
      </c>
    </row>
    <row r="2220" spans="1:13">
      <c r="A2220" s="124">
        <v>2149</v>
      </c>
      <c r="B2220" s="73"/>
      <c r="C2220" s="152">
        <v>2283</v>
      </c>
      <c r="D2220" s="73" t="s">
        <v>775</v>
      </c>
      <c r="E2220" s="165"/>
      <c r="F2220" s="152" t="s">
        <v>2434</v>
      </c>
      <c r="G2220" s="73" t="s">
        <v>359</v>
      </c>
      <c r="H2220" s="129"/>
      <c r="I2220" s="33">
        <v>0</v>
      </c>
      <c r="J2220" s="33">
        <v>0</v>
      </c>
      <c r="K2220" s="36">
        <v>0</v>
      </c>
      <c r="L2220" s="33">
        <v>0</v>
      </c>
      <c r="M2220" s="33">
        <v>0</v>
      </c>
    </row>
    <row r="2221" spans="1:13">
      <c r="A2221" s="124">
        <v>2150</v>
      </c>
      <c r="B2221" s="73"/>
      <c r="C2221" s="152">
        <v>254</v>
      </c>
      <c r="D2221" s="73" t="s">
        <v>776</v>
      </c>
      <c r="E2221" s="165"/>
      <c r="F2221" s="152" t="s">
        <v>2434</v>
      </c>
      <c r="G2221" s="73" t="s">
        <v>192</v>
      </c>
      <c r="H2221" s="129"/>
      <c r="I2221" s="33">
        <v>0</v>
      </c>
      <c r="J2221" s="33">
        <v>0</v>
      </c>
      <c r="K2221" s="36">
        <v>0</v>
      </c>
      <c r="L2221" s="33">
        <v>0</v>
      </c>
      <c r="M2221" s="33">
        <v>0</v>
      </c>
    </row>
    <row r="2222" spans="1:13">
      <c r="A2222" s="124">
        <v>2151</v>
      </c>
      <c r="B2222" s="73"/>
      <c r="C2222" s="152">
        <v>254</v>
      </c>
      <c r="D2222" s="73" t="s">
        <v>777</v>
      </c>
      <c r="E2222" s="165"/>
      <c r="F2222" s="152" t="s">
        <v>2434</v>
      </c>
      <c r="G2222" s="73" t="s">
        <v>186</v>
      </c>
      <c r="H2222" s="129"/>
      <c r="I2222" s="33">
        <v>0</v>
      </c>
      <c r="J2222" s="33">
        <v>0</v>
      </c>
      <c r="K2222" s="36">
        <v>0</v>
      </c>
      <c r="L2222" s="33">
        <v>0</v>
      </c>
      <c r="M2222" s="33">
        <v>0</v>
      </c>
    </row>
    <row r="2223" spans="1:13" ht="13.5" thickBot="1">
      <c r="A2223" s="124">
        <v>2152</v>
      </c>
      <c r="B2223" s="73"/>
      <c r="C2223" s="153"/>
      <c r="D2223" s="73"/>
      <c r="E2223" s="73"/>
      <c r="F2223" s="73"/>
      <c r="G2223" s="73"/>
      <c r="H2223" s="129" t="s">
        <v>734</v>
      </c>
      <c r="I2223" s="45">
        <v>-244792939.72</v>
      </c>
      <c r="J2223" s="45">
        <v>-209943508.5676226</v>
      </c>
      <c r="K2223" s="45">
        <v>-34849431.152377389</v>
      </c>
      <c r="L2223" s="45">
        <v>1551997.0610647523</v>
      </c>
      <c r="M2223" s="45">
        <v>-33297434.091312639</v>
      </c>
    </row>
    <row r="2224" spans="1:13" ht="13.5" thickTop="1">
      <c r="A2224" s="124">
        <v>2153</v>
      </c>
      <c r="B2224" s="73"/>
      <c r="C2224" s="152"/>
      <c r="D2224" s="73"/>
      <c r="E2224" s="73"/>
      <c r="F2224" s="73"/>
      <c r="G2224" s="73"/>
      <c r="H2224" s="129"/>
      <c r="I2224" s="33"/>
      <c r="J2224" s="33"/>
      <c r="K2224" s="33"/>
      <c r="L2224" s="33"/>
      <c r="M2224" s="33"/>
    </row>
    <row r="2225" spans="1:13">
      <c r="A2225" s="124">
        <v>2154</v>
      </c>
      <c r="B2225" s="73"/>
      <c r="C2225" s="152">
        <v>22841</v>
      </c>
      <c r="D2225" s="73" t="s">
        <v>778</v>
      </c>
      <c r="E2225" s="73"/>
      <c r="F2225" s="73"/>
      <c r="G2225" s="73"/>
      <c r="H2225" s="129"/>
      <c r="I2225" s="33"/>
      <c r="J2225" s="33"/>
      <c r="K2225" s="33"/>
      <c r="L2225" s="33"/>
      <c r="M2225" s="33"/>
    </row>
    <row r="2226" spans="1:13">
      <c r="A2226" s="124">
        <v>2155</v>
      </c>
      <c r="B2226" s="73"/>
      <c r="C2226" s="152"/>
      <c r="D2226" s="73"/>
      <c r="E2226" s="73"/>
      <c r="F2226" s="152" t="s">
        <v>787</v>
      </c>
      <c r="G2226" s="73" t="s">
        <v>359</v>
      </c>
      <c r="H2226" s="129"/>
      <c r="I2226" s="33">
        <v>0</v>
      </c>
      <c r="J2226" s="33">
        <v>0</v>
      </c>
      <c r="K2226" s="36">
        <v>0</v>
      </c>
      <c r="L2226" s="33">
        <v>0</v>
      </c>
      <c r="M2226" s="33">
        <v>0</v>
      </c>
    </row>
    <row r="2227" spans="1:13">
      <c r="A2227" s="124">
        <v>2156</v>
      </c>
      <c r="B2227" s="73"/>
      <c r="C2227" s="152"/>
      <c r="D2227" s="73"/>
      <c r="E2227" s="73"/>
      <c r="F2227" s="152" t="s">
        <v>787</v>
      </c>
      <c r="G2227" s="73" t="s">
        <v>193</v>
      </c>
      <c r="H2227" s="129"/>
      <c r="I2227" s="33">
        <v>-1339579.21</v>
      </c>
      <c r="J2227" s="33">
        <v>-1133397.5867712742</v>
      </c>
      <c r="K2227" s="36">
        <v>-206181.6232287258</v>
      </c>
      <c r="L2227" s="33">
        <v>0</v>
      </c>
      <c r="M2227" s="33">
        <v>-206181.6232287258</v>
      </c>
    </row>
    <row r="2228" spans="1:13" ht="13.5" thickBot="1">
      <c r="A2228" s="124">
        <v>2157</v>
      </c>
      <c r="B2228" s="73"/>
      <c r="C2228" s="152"/>
      <c r="D2228" s="73"/>
      <c r="E2228" s="73"/>
      <c r="F2228" s="73"/>
      <c r="G2228" s="73"/>
      <c r="H2228" s="129" t="s">
        <v>734</v>
      </c>
      <c r="I2228" s="404">
        <v>-1339579.21</v>
      </c>
      <c r="J2228" s="45">
        <v>-1133397.5867712742</v>
      </c>
      <c r="K2228" s="45">
        <v>-206181.6232287258</v>
      </c>
      <c r="L2228" s="45">
        <v>0</v>
      </c>
      <c r="M2228" s="45">
        <v>-206181.6232287258</v>
      </c>
    </row>
    <row r="2229" spans="1:13" ht="13.5" thickTop="1">
      <c r="A2229" s="124">
        <v>2158</v>
      </c>
      <c r="B2229" s="73"/>
      <c r="C2229" s="152"/>
      <c r="D2229" s="73"/>
      <c r="E2229" s="73"/>
      <c r="F2229" s="73"/>
      <c r="G2229" s="73"/>
      <c r="H2229" s="129"/>
      <c r="I2229" s="33"/>
      <c r="J2229" s="33"/>
      <c r="K2229" s="33"/>
      <c r="L2229" s="33"/>
      <c r="M2229" s="33"/>
    </row>
    <row r="2230" spans="1:13">
      <c r="A2230" s="124">
        <v>2159</v>
      </c>
      <c r="B2230" s="73"/>
      <c r="C2230" s="152">
        <v>254105</v>
      </c>
      <c r="D2230" s="73" t="s">
        <v>779</v>
      </c>
      <c r="E2230" s="165"/>
      <c r="F2230" s="152" t="s">
        <v>787</v>
      </c>
      <c r="G2230" s="73" t="s">
        <v>359</v>
      </c>
      <c r="H2230" s="129"/>
      <c r="I2230" s="403">
        <v>276792.15000000002</v>
      </c>
      <c r="J2230" s="33">
        <v>276792.15000000002</v>
      </c>
      <c r="K2230" s="36">
        <v>0</v>
      </c>
      <c r="L2230" s="33">
        <v>0</v>
      </c>
      <c r="M2230" s="33">
        <v>0</v>
      </c>
    </row>
    <row r="2231" spans="1:13">
      <c r="A2231" s="124">
        <v>2160</v>
      </c>
      <c r="B2231" s="73"/>
      <c r="C2231" s="152">
        <v>230</v>
      </c>
      <c r="D2231" s="73" t="s">
        <v>779</v>
      </c>
      <c r="E2231" s="165"/>
      <c r="F2231" s="152" t="s">
        <v>787</v>
      </c>
      <c r="G2231" s="73" t="s">
        <v>2446</v>
      </c>
      <c r="H2231" s="129"/>
      <c r="I2231" s="403">
        <v>-1847634.12</v>
      </c>
      <c r="J2231" s="33">
        <v>-1558047.048255227</v>
      </c>
      <c r="K2231" s="36">
        <v>-289587.07174477319</v>
      </c>
      <c r="L2231" s="33">
        <v>0</v>
      </c>
      <c r="M2231" s="33">
        <v>-289587.07174477319</v>
      </c>
    </row>
    <row r="2232" spans="1:13">
      <c r="A2232" s="124">
        <v>2161</v>
      </c>
      <c r="B2232" s="73"/>
      <c r="C2232" s="152">
        <v>254105</v>
      </c>
      <c r="D2232" s="73" t="s">
        <v>779</v>
      </c>
      <c r="E2232" s="165"/>
      <c r="F2232" s="152" t="s">
        <v>787</v>
      </c>
      <c r="G2232" s="73" t="s">
        <v>2446</v>
      </c>
      <c r="H2232" s="129"/>
      <c r="I2232" s="403">
        <v>-3753877.29</v>
      </c>
      <c r="J2232" s="33">
        <v>-3165517.1161251506</v>
      </c>
      <c r="K2232" s="36">
        <v>-588360.17387484945</v>
      </c>
      <c r="L2232" s="33">
        <v>0</v>
      </c>
      <c r="M2232" s="33">
        <v>-588360.17387484945</v>
      </c>
    </row>
    <row r="2233" spans="1:13">
      <c r="A2233" s="124">
        <v>2162</v>
      </c>
      <c r="B2233" s="73"/>
      <c r="C2233" s="152">
        <v>254</v>
      </c>
      <c r="D2233" s="73"/>
      <c r="E2233" s="73"/>
      <c r="F2233" s="152" t="s">
        <v>787</v>
      </c>
      <c r="G2233" s="73" t="s">
        <v>359</v>
      </c>
      <c r="H2233" s="129"/>
      <c r="I2233" s="403">
        <v>-34002013.260000005</v>
      </c>
      <c r="J2233" s="33">
        <v>-34472880.920000002</v>
      </c>
      <c r="K2233" s="36">
        <v>470867.66</v>
      </c>
      <c r="L2233" s="33">
        <v>0</v>
      </c>
      <c r="M2233" s="33">
        <v>470867.66</v>
      </c>
    </row>
    <row r="2234" spans="1:13" ht="13.5" thickBot="1">
      <c r="A2234" s="124">
        <v>2163</v>
      </c>
      <c r="B2234" s="73"/>
      <c r="C2234" s="152"/>
      <c r="D2234" s="73"/>
      <c r="E2234" s="73"/>
      <c r="F2234" s="152"/>
      <c r="G2234" s="73"/>
      <c r="H2234" s="129" t="s">
        <v>734</v>
      </c>
      <c r="I2234" s="45">
        <v>-39326732.520000003</v>
      </c>
      <c r="J2234" s="45">
        <v>-38919652.934380382</v>
      </c>
      <c r="K2234" s="45">
        <v>-407079.58561962267</v>
      </c>
      <c r="L2234" s="45">
        <v>0</v>
      </c>
      <c r="M2234" s="45">
        <v>-407079.58561962267</v>
      </c>
    </row>
    <row r="2235" spans="1:13" ht="13.5" thickTop="1">
      <c r="A2235" s="124">
        <v>2164</v>
      </c>
      <c r="B2235" s="73"/>
      <c r="C2235" s="152"/>
      <c r="D2235" s="73"/>
      <c r="E2235" s="73"/>
      <c r="F2235" s="73"/>
      <c r="G2235" s="73"/>
      <c r="H2235" s="129"/>
      <c r="I2235" s="33"/>
      <c r="J2235" s="33"/>
      <c r="K2235" s="33"/>
      <c r="L2235" s="33"/>
      <c r="M2235" s="33"/>
    </row>
    <row r="2236" spans="1:13">
      <c r="A2236" s="124">
        <v>2165</v>
      </c>
      <c r="B2236" s="73"/>
      <c r="C2236" s="152">
        <v>252</v>
      </c>
      <c r="D2236" s="73" t="s">
        <v>780</v>
      </c>
      <c r="E2236" s="73"/>
      <c r="F2236" s="73"/>
      <c r="G2236" s="73"/>
      <c r="H2236" s="129"/>
      <c r="I2236" s="33"/>
      <c r="J2236" s="33"/>
      <c r="K2236" s="33"/>
      <c r="L2236" s="33"/>
      <c r="M2236" s="33"/>
    </row>
    <row r="2237" spans="1:13">
      <c r="A2237" s="124">
        <v>2166</v>
      </c>
      <c r="B2237" s="73"/>
      <c r="C2237" s="152"/>
      <c r="D2237" s="73"/>
      <c r="E2237" s="73"/>
      <c r="F2237" s="152" t="s">
        <v>2425</v>
      </c>
      <c r="G2237" s="73" t="s">
        <v>359</v>
      </c>
      <c r="H2237" s="129"/>
      <c r="I2237" s="33">
        <v>-2087745.07</v>
      </c>
      <c r="J2237" s="33">
        <v>-2067745.07</v>
      </c>
      <c r="K2237" s="36">
        <v>-20000</v>
      </c>
      <c r="L2237" s="33">
        <v>-1892278.4999999998</v>
      </c>
      <c r="M2237" s="33">
        <v>-1912278.4999999998</v>
      </c>
    </row>
    <row r="2238" spans="1:13">
      <c r="A2238" s="124">
        <v>2167</v>
      </c>
      <c r="B2238" s="73"/>
      <c r="C2238" s="152"/>
      <c r="D2238" s="73"/>
      <c r="E2238" s="73"/>
      <c r="F2238" s="152" t="s">
        <v>2425</v>
      </c>
      <c r="G2238" s="73" t="s">
        <v>192</v>
      </c>
      <c r="H2238" s="129"/>
      <c r="I2238" s="33">
        <v>0</v>
      </c>
      <c r="J2238" s="33">
        <v>0</v>
      </c>
      <c r="K2238" s="36">
        <v>0</v>
      </c>
      <c r="L2238" s="33">
        <v>0</v>
      </c>
      <c r="M2238" s="33">
        <v>0</v>
      </c>
    </row>
    <row r="2239" spans="1:13">
      <c r="A2239" s="124">
        <v>2168</v>
      </c>
      <c r="B2239" s="73"/>
      <c r="C2239" s="152"/>
      <c r="D2239" s="73"/>
      <c r="E2239" s="73"/>
      <c r="F2239" s="152" t="s">
        <v>2428</v>
      </c>
      <c r="G2239" s="73" t="s">
        <v>193</v>
      </c>
      <c r="H2239" s="129"/>
      <c r="I2239" s="33">
        <v>-29316434.719999999</v>
      </c>
      <c r="J2239" s="33">
        <v>-24804189.342700828</v>
      </c>
      <c r="K2239" s="36">
        <v>-4512245.3772991709</v>
      </c>
      <c r="L2239" s="33">
        <v>855693.48323369119</v>
      </c>
      <c r="M2239" s="33">
        <v>-3656551.8940654797</v>
      </c>
    </row>
    <row r="2240" spans="1:13">
      <c r="A2240" s="124">
        <v>2169</v>
      </c>
      <c r="B2240" s="73"/>
      <c r="C2240" s="152"/>
      <c r="D2240" s="73"/>
      <c r="E2240" s="73"/>
      <c r="F2240" s="152" t="s">
        <v>2425</v>
      </c>
      <c r="G2240" s="73" t="s">
        <v>186</v>
      </c>
      <c r="H2240" s="129"/>
      <c r="I2240" s="33">
        <v>0</v>
      </c>
      <c r="J2240" s="33">
        <v>0</v>
      </c>
      <c r="K2240" s="36">
        <v>0</v>
      </c>
      <c r="L2240" s="33">
        <v>0</v>
      </c>
      <c r="M2240" s="33">
        <v>0</v>
      </c>
    </row>
    <row r="2241" spans="1:13">
      <c r="A2241" s="124">
        <v>2170</v>
      </c>
      <c r="B2241" s="73"/>
      <c r="C2241" s="152"/>
      <c r="D2241" s="73"/>
      <c r="E2241" s="73"/>
      <c r="F2241" s="152" t="s">
        <v>2427</v>
      </c>
      <c r="G2241" s="73" t="s">
        <v>251</v>
      </c>
      <c r="H2241" s="129"/>
      <c r="I2241" s="33">
        <v>0</v>
      </c>
      <c r="J2241" s="33">
        <v>0</v>
      </c>
      <c r="K2241" s="36">
        <v>0</v>
      </c>
      <c r="L2241" s="33">
        <v>0</v>
      </c>
      <c r="M2241" s="33">
        <v>0</v>
      </c>
    </row>
    <row r="2242" spans="1:13" ht="13.5" thickBot="1">
      <c r="A2242" s="124">
        <v>2171</v>
      </c>
      <c r="B2242" s="73"/>
      <c r="C2242" s="153" t="s">
        <v>781</v>
      </c>
      <c r="D2242" s="73"/>
      <c r="E2242" s="73"/>
      <c r="F2242" s="73"/>
      <c r="G2242" s="73"/>
      <c r="H2242" s="154" t="s">
        <v>782</v>
      </c>
      <c r="I2242" s="49">
        <v>-31404179.789999999</v>
      </c>
      <c r="J2242" s="49">
        <v>-26871934.412700828</v>
      </c>
      <c r="K2242" s="49">
        <v>-4532245.3772991709</v>
      </c>
      <c r="L2242" s="49">
        <v>-1036585.0167663086</v>
      </c>
      <c r="M2242" s="49">
        <v>-5568830.3940654797</v>
      </c>
    </row>
    <row r="2243" spans="1:13" ht="13.5" thickTop="1">
      <c r="A2243" s="124">
        <v>2172</v>
      </c>
      <c r="B2243" s="73"/>
      <c r="C2243" s="152"/>
      <c r="D2243" s="73"/>
      <c r="E2243" s="73"/>
      <c r="F2243" s="73"/>
      <c r="G2243" s="73"/>
      <c r="H2243" s="129"/>
      <c r="I2243" s="33"/>
      <c r="J2243" s="33"/>
      <c r="K2243" s="33"/>
      <c r="L2243" s="33"/>
      <c r="M2243" s="33"/>
    </row>
    <row r="2244" spans="1:13">
      <c r="A2244" s="124">
        <v>2173</v>
      </c>
      <c r="B2244" s="73"/>
      <c r="C2244" s="152">
        <v>25398</v>
      </c>
      <c r="D2244" s="73" t="s">
        <v>783</v>
      </c>
      <c r="E2244" s="73"/>
      <c r="F2244" s="73"/>
      <c r="G2244" s="73"/>
      <c r="H2244" s="129"/>
      <c r="I2244" s="33"/>
      <c r="J2244" s="33"/>
      <c r="K2244" s="33"/>
      <c r="L2244" s="33"/>
      <c r="M2244" s="33"/>
    </row>
    <row r="2245" spans="1:13">
      <c r="A2245" s="124">
        <v>2174</v>
      </c>
      <c r="B2245" s="73"/>
      <c r="C2245" s="152"/>
      <c r="D2245" s="73"/>
      <c r="E2245" s="73"/>
      <c r="F2245" s="152" t="s">
        <v>787</v>
      </c>
      <c r="G2245" s="73" t="s">
        <v>192</v>
      </c>
      <c r="H2245" s="129"/>
      <c r="I2245" s="33">
        <v>0</v>
      </c>
      <c r="J2245" s="33">
        <v>0</v>
      </c>
      <c r="K2245" s="36">
        <v>0</v>
      </c>
      <c r="L2245" s="33">
        <v>-130884.10198780503</v>
      </c>
      <c r="M2245" s="33">
        <v>-130884.10198780503</v>
      </c>
    </row>
    <row r="2246" spans="1:13" ht="13.5" thickBot="1">
      <c r="A2246" s="124">
        <v>2175</v>
      </c>
      <c r="B2246" s="73"/>
      <c r="C2246" s="152"/>
      <c r="D2246" s="73"/>
      <c r="E2246" s="73"/>
      <c r="F2246" s="73"/>
      <c r="G2246" s="73"/>
      <c r="H2246" s="129" t="s">
        <v>782</v>
      </c>
      <c r="I2246" s="45">
        <v>0</v>
      </c>
      <c r="J2246" s="45">
        <v>0</v>
      </c>
      <c r="K2246" s="45">
        <v>0</v>
      </c>
      <c r="L2246" s="45">
        <v>-130884.10198780503</v>
      </c>
      <c r="M2246" s="45">
        <v>-130884.10198780503</v>
      </c>
    </row>
    <row r="2247" spans="1:13" ht="13.5" thickTop="1">
      <c r="A2247" s="124">
        <v>2176</v>
      </c>
      <c r="B2247" s="73"/>
      <c r="C2247" s="152"/>
      <c r="D2247" s="73"/>
      <c r="E2247" s="73"/>
      <c r="F2247" s="73"/>
      <c r="G2247" s="73"/>
      <c r="H2247" s="129"/>
      <c r="I2247" s="33"/>
      <c r="J2247" s="33"/>
      <c r="K2247" s="33"/>
      <c r="L2247" s="33"/>
      <c r="M2247" s="33"/>
    </row>
    <row r="2248" spans="1:13">
      <c r="A2248" s="124">
        <v>2177</v>
      </c>
      <c r="B2248" s="73"/>
      <c r="C2248" s="152">
        <v>25399</v>
      </c>
      <c r="D2248" s="73" t="s">
        <v>784</v>
      </c>
      <c r="E2248" s="73"/>
      <c r="F2248" s="73"/>
      <c r="G2248" s="73"/>
      <c r="H2248" s="129"/>
      <c r="I2248" s="33"/>
      <c r="J2248" s="33"/>
      <c r="K2248" s="33"/>
      <c r="L2248" s="33"/>
      <c r="M2248" s="33"/>
    </row>
    <row r="2249" spans="1:13">
      <c r="A2249" s="124">
        <v>2178</v>
      </c>
      <c r="B2249" s="73"/>
      <c r="C2249" s="152"/>
      <c r="D2249" s="73"/>
      <c r="E2249" s="73"/>
      <c r="F2249" s="152" t="s">
        <v>787</v>
      </c>
      <c r="G2249" s="73" t="s">
        <v>359</v>
      </c>
      <c r="H2249" s="129"/>
      <c r="I2249" s="33">
        <v>-5181932.6099999994</v>
      </c>
      <c r="J2249" s="33">
        <v>-2747372.6199999992</v>
      </c>
      <c r="K2249" s="36">
        <v>-2434559.9900000002</v>
      </c>
      <c r="L2249" s="33">
        <v>0</v>
      </c>
      <c r="M2249" s="33">
        <v>-2434559.9900000002</v>
      </c>
    </row>
    <row r="2250" spans="1:13">
      <c r="A2250" s="124">
        <v>2179</v>
      </c>
      <c r="B2250" s="73"/>
      <c r="C2250" s="152"/>
      <c r="D2250" s="73"/>
      <c r="E2250" s="73"/>
      <c r="F2250" s="152" t="s">
        <v>2435</v>
      </c>
      <c r="G2250" s="73" t="s">
        <v>186</v>
      </c>
      <c r="H2250" s="129"/>
      <c r="I2250" s="33">
        <v>-21429911.829999998</v>
      </c>
      <c r="J2250" s="33">
        <v>-18379087.579205293</v>
      </c>
      <c r="K2250" s="36">
        <v>-3050824.2507947064</v>
      </c>
      <c r="L2250" s="33">
        <v>0</v>
      </c>
      <c r="M2250" s="33">
        <v>-3050824.2507947064</v>
      </c>
    </row>
    <row r="2251" spans="1:13">
      <c r="A2251" s="124">
        <v>2180</v>
      </c>
      <c r="B2251" s="73"/>
      <c r="C2251" s="152"/>
      <c r="D2251" s="73"/>
      <c r="E2251" s="73"/>
      <c r="F2251" s="152" t="s">
        <v>787</v>
      </c>
      <c r="G2251" s="73" t="s">
        <v>193</v>
      </c>
      <c r="H2251" s="129"/>
      <c r="I2251" s="33">
        <v>-2584705.13</v>
      </c>
      <c r="J2251" s="33">
        <v>-2186879.6820587656</v>
      </c>
      <c r="K2251" s="36">
        <v>-397825.44794123428</v>
      </c>
      <c r="L2251" s="33">
        <v>0</v>
      </c>
      <c r="M2251" s="33">
        <v>-397825.44794123428</v>
      </c>
    </row>
    <row r="2252" spans="1:13">
      <c r="A2252" s="124">
        <v>2181</v>
      </c>
      <c r="B2252" s="73"/>
      <c r="C2252" s="152"/>
      <c r="D2252" s="73"/>
      <c r="E2252" s="73"/>
      <c r="F2252" s="152" t="s">
        <v>787</v>
      </c>
      <c r="G2252" s="73" t="s">
        <v>192</v>
      </c>
      <c r="H2252" s="129"/>
      <c r="I2252" s="33">
        <v>0</v>
      </c>
      <c r="J2252" s="33">
        <v>0</v>
      </c>
      <c r="K2252" s="36">
        <v>0</v>
      </c>
      <c r="L2252" s="33">
        <v>0</v>
      </c>
      <c r="M2252" s="33">
        <v>0</v>
      </c>
    </row>
    <row r="2253" spans="1:13" ht="13.5" thickBot="1">
      <c r="A2253" s="124">
        <v>2182</v>
      </c>
      <c r="B2253" s="73"/>
      <c r="C2253" s="152"/>
      <c r="D2253" s="73"/>
      <c r="E2253" s="73"/>
      <c r="F2253" s="73"/>
      <c r="G2253" s="73"/>
      <c r="H2253" s="129" t="s">
        <v>782</v>
      </c>
      <c r="I2253" s="45">
        <v>-29196549.569999997</v>
      </c>
      <c r="J2253" s="45">
        <v>-23313339.881264061</v>
      </c>
      <c r="K2253" s="45">
        <v>-5883209.6887359414</v>
      </c>
      <c r="L2253" s="45">
        <v>0</v>
      </c>
      <c r="M2253" s="45">
        <v>-5883209.6887359414</v>
      </c>
    </row>
    <row r="2254" spans="1:13" ht="13.5" thickTop="1">
      <c r="A2254" s="124">
        <v>2183</v>
      </c>
      <c r="B2254" s="73"/>
      <c r="C2254" s="152"/>
      <c r="D2254" s="73"/>
      <c r="E2254" s="73"/>
      <c r="F2254" s="73"/>
      <c r="G2254" s="73"/>
      <c r="H2254" s="129"/>
      <c r="I2254" s="41"/>
      <c r="J2254" s="33"/>
      <c r="K2254" s="33"/>
      <c r="L2254" s="33"/>
      <c r="M2254" s="33"/>
    </row>
    <row r="2255" spans="1:13">
      <c r="A2255" s="124">
        <v>2184</v>
      </c>
      <c r="B2255" s="73"/>
      <c r="C2255" s="152">
        <v>190</v>
      </c>
      <c r="D2255" s="73" t="s">
        <v>785</v>
      </c>
      <c r="E2255" s="73"/>
      <c r="F2255" s="73"/>
      <c r="G2255" s="73"/>
      <c r="H2255" s="129"/>
      <c r="I2255" s="33"/>
      <c r="J2255" s="33"/>
      <c r="K2255" s="33"/>
      <c r="L2255" s="33"/>
      <c r="M2255" s="33"/>
    </row>
    <row r="2256" spans="1:13">
      <c r="A2256" s="124">
        <v>2185</v>
      </c>
      <c r="B2256" s="73"/>
      <c r="C2256" s="152"/>
      <c r="D2256" s="73"/>
      <c r="E2256" s="73"/>
      <c r="F2256" s="152" t="s">
        <v>787</v>
      </c>
      <c r="G2256" s="73" t="s">
        <v>359</v>
      </c>
      <c r="H2256" s="129"/>
      <c r="I2256" s="33">
        <v>29350400.609999999</v>
      </c>
      <c r="J2256" s="33">
        <v>29350400.609999999</v>
      </c>
      <c r="K2256" s="36">
        <v>0</v>
      </c>
      <c r="L2256" s="33">
        <v>0</v>
      </c>
      <c r="M2256" s="33">
        <v>0</v>
      </c>
    </row>
    <row r="2257" spans="1:13">
      <c r="A2257" s="124">
        <v>2186</v>
      </c>
      <c r="B2257" s="73"/>
      <c r="C2257" s="152"/>
      <c r="D2257" s="73"/>
      <c r="E2257" s="73"/>
      <c r="F2257" s="152" t="s">
        <v>2427</v>
      </c>
      <c r="G2257" s="73" t="s">
        <v>251</v>
      </c>
      <c r="H2257" s="129"/>
      <c r="I2257" s="33">
        <v>0</v>
      </c>
      <c r="J2257" s="33">
        <v>0</v>
      </c>
      <c r="K2257" s="36">
        <v>0</v>
      </c>
      <c r="L2257" s="33">
        <v>0</v>
      </c>
      <c r="M2257" s="33">
        <v>0</v>
      </c>
    </row>
    <row r="2258" spans="1:13">
      <c r="A2258" s="124">
        <v>2187</v>
      </c>
      <c r="B2258" s="73"/>
      <c r="C2258" s="152"/>
      <c r="D2258" s="73"/>
      <c r="E2258" s="73"/>
      <c r="F2258" s="152" t="s">
        <v>787</v>
      </c>
      <c r="G2258" s="73" t="s">
        <v>2449</v>
      </c>
      <c r="H2258" s="129"/>
      <c r="I2258" s="33">
        <v>0</v>
      </c>
      <c r="J2258" s="33">
        <v>0</v>
      </c>
      <c r="K2258" s="36">
        <v>0</v>
      </c>
      <c r="L2258" s="33">
        <v>0</v>
      </c>
      <c r="M2258" s="33">
        <v>0</v>
      </c>
    </row>
    <row r="2259" spans="1:13">
      <c r="A2259" s="124">
        <v>2188</v>
      </c>
      <c r="B2259" s="73"/>
      <c r="C2259" s="152"/>
      <c r="D2259" s="73"/>
      <c r="E2259" s="73"/>
      <c r="F2259" s="152" t="s">
        <v>2435</v>
      </c>
      <c r="G2259" s="73" t="s">
        <v>186</v>
      </c>
      <c r="H2259" s="129"/>
      <c r="I2259" s="33">
        <v>150652556.63</v>
      </c>
      <c r="J2259" s="33">
        <v>129205222.78854167</v>
      </c>
      <c r="K2259" s="36">
        <v>21447333.841458313</v>
      </c>
      <c r="L2259" s="33">
        <v>-588998.41486411914</v>
      </c>
      <c r="M2259" s="33">
        <v>20858335.426594194</v>
      </c>
    </row>
    <row r="2260" spans="1:13">
      <c r="A2260" s="124">
        <v>2189</v>
      </c>
      <c r="B2260" s="73"/>
      <c r="C2260" s="152"/>
      <c r="D2260" s="73"/>
      <c r="E2260" s="73"/>
      <c r="F2260" s="152" t="s">
        <v>787</v>
      </c>
      <c r="G2260" s="73" t="s">
        <v>252</v>
      </c>
      <c r="H2260" s="129"/>
      <c r="I2260" s="33">
        <v>0</v>
      </c>
      <c r="J2260" s="33">
        <v>0</v>
      </c>
      <c r="K2260" s="36">
        <v>0</v>
      </c>
      <c r="L2260" s="33">
        <v>0</v>
      </c>
      <c r="M2260" s="33">
        <v>0</v>
      </c>
    </row>
    <row r="2261" spans="1:13">
      <c r="A2261" s="124">
        <v>2190</v>
      </c>
      <c r="B2261" s="73"/>
      <c r="C2261" s="152"/>
      <c r="D2261" s="73"/>
      <c r="E2261" s="73"/>
      <c r="F2261" s="152" t="s">
        <v>2427</v>
      </c>
      <c r="G2261" s="73" t="s">
        <v>2448</v>
      </c>
      <c r="H2261" s="129"/>
      <c r="I2261" s="33">
        <v>2999790.13</v>
      </c>
      <c r="J2261" s="33">
        <v>2813630.8384498623</v>
      </c>
      <c r="K2261" s="36">
        <v>186159.29155013742</v>
      </c>
      <c r="L2261" s="33">
        <v>0</v>
      </c>
      <c r="M2261" s="33">
        <v>186159.29155013742</v>
      </c>
    </row>
    <row r="2262" spans="1:13">
      <c r="A2262" s="124">
        <v>2191</v>
      </c>
      <c r="B2262" s="73"/>
      <c r="C2262" s="152"/>
      <c r="D2262" s="73"/>
      <c r="E2262" s="73"/>
      <c r="F2262" s="152" t="s">
        <v>787</v>
      </c>
      <c r="G2262" s="73" t="s">
        <v>2446</v>
      </c>
      <c r="H2262" s="129"/>
      <c r="I2262" s="33">
        <v>2125829.13</v>
      </c>
      <c r="J2262" s="33">
        <v>1792639.4437289764</v>
      </c>
      <c r="K2262" s="36">
        <v>333189.68627102353</v>
      </c>
      <c r="L2262" s="33">
        <v>0</v>
      </c>
      <c r="M2262" s="33">
        <v>333189.68627102353</v>
      </c>
    </row>
    <row r="2263" spans="1:13">
      <c r="A2263" s="124">
        <v>2192</v>
      </c>
      <c r="B2263" s="73"/>
      <c r="C2263" s="152"/>
      <c r="D2263" s="73"/>
      <c r="E2263" s="73"/>
      <c r="F2263" s="152" t="s">
        <v>787</v>
      </c>
      <c r="G2263" s="73" t="s">
        <v>193</v>
      </c>
      <c r="H2263" s="129"/>
      <c r="I2263" s="33">
        <v>45765021.530000001</v>
      </c>
      <c r="J2263" s="33">
        <v>38721088.363738798</v>
      </c>
      <c r="K2263" s="36">
        <v>7043933.1662612054</v>
      </c>
      <c r="L2263" s="33">
        <v>-5640966.8024185728</v>
      </c>
      <c r="M2263" s="33">
        <v>1402966.3638426322</v>
      </c>
    </row>
    <row r="2264" spans="1:13">
      <c r="A2264" s="124">
        <v>2193</v>
      </c>
      <c r="B2264" s="73"/>
      <c r="C2264" s="152"/>
      <c r="D2264" s="73"/>
      <c r="E2264" s="73"/>
      <c r="F2264" s="152" t="s">
        <v>787</v>
      </c>
      <c r="G2264" s="73" t="s">
        <v>192</v>
      </c>
      <c r="H2264" s="129"/>
      <c r="I2264" s="33">
        <v>31241166.780000001</v>
      </c>
      <c r="J2264" s="33">
        <v>25939987.93827654</v>
      </c>
      <c r="K2264" s="36">
        <v>5301178.8417234616</v>
      </c>
      <c r="L2264" s="33">
        <v>671135.88707462512</v>
      </c>
      <c r="M2264" s="33">
        <v>5972314.7287980868</v>
      </c>
    </row>
    <row r="2265" spans="1:13">
      <c r="A2265" s="124">
        <v>2194</v>
      </c>
      <c r="B2265" s="73"/>
      <c r="C2265" s="152"/>
      <c r="D2265" s="73"/>
      <c r="E2265" s="73"/>
      <c r="F2265" s="152" t="s">
        <v>2434</v>
      </c>
      <c r="G2265" s="73" t="s">
        <v>2444</v>
      </c>
      <c r="H2265" s="129"/>
      <c r="I2265" s="33">
        <v>0</v>
      </c>
      <c r="J2265" s="33">
        <v>0</v>
      </c>
      <c r="K2265" s="36">
        <v>0</v>
      </c>
      <c r="L2265" s="33">
        <v>0</v>
      </c>
      <c r="M2265" s="33">
        <v>0</v>
      </c>
    </row>
    <row r="2266" spans="1:13">
      <c r="A2266" s="124">
        <v>2195</v>
      </c>
      <c r="B2266" s="73"/>
      <c r="C2266" s="152"/>
      <c r="D2266" s="73"/>
      <c r="E2266" s="73"/>
      <c r="F2266" s="152" t="s">
        <v>2425</v>
      </c>
      <c r="G2266" s="73" t="s">
        <v>471</v>
      </c>
      <c r="H2266" s="129"/>
      <c r="I2266" s="33">
        <v>1106432.94</v>
      </c>
      <c r="J2266" s="33">
        <v>985255.80662606668</v>
      </c>
      <c r="K2266" s="36">
        <v>121177.13337393323</v>
      </c>
      <c r="L2266" s="33">
        <v>0</v>
      </c>
      <c r="M2266" s="33">
        <v>121177.13337393323</v>
      </c>
    </row>
    <row r="2267" spans="1:13">
      <c r="A2267" s="124">
        <v>2196</v>
      </c>
      <c r="B2267" s="73"/>
      <c r="C2267" s="152"/>
      <c r="D2267" s="73"/>
      <c r="E2267" s="73"/>
      <c r="F2267" s="152" t="s">
        <v>787</v>
      </c>
      <c r="G2267" s="73" t="s">
        <v>193</v>
      </c>
      <c r="H2267" s="129"/>
      <c r="I2267" s="33">
        <v>0</v>
      </c>
      <c r="J2267" s="33">
        <v>0</v>
      </c>
      <c r="K2267" s="36">
        <v>0</v>
      </c>
      <c r="L2267" s="33">
        <v>0</v>
      </c>
      <c r="M2267" s="33">
        <v>0</v>
      </c>
    </row>
    <row r="2268" spans="1:13">
      <c r="A2268" s="124">
        <v>2197</v>
      </c>
      <c r="B2268" s="73"/>
      <c r="C2268" s="153" t="s">
        <v>786</v>
      </c>
      <c r="D2268" s="73"/>
      <c r="E2268" s="73"/>
      <c r="F2268" s="73"/>
      <c r="G2268" s="73"/>
      <c r="H2268" s="154" t="s">
        <v>782</v>
      </c>
      <c r="I2268" s="400">
        <v>263241197.75</v>
      </c>
      <c r="J2268" s="51">
        <v>228808225.78936195</v>
      </c>
      <c r="K2268" s="51">
        <v>34432971.960638076</v>
      </c>
      <c r="L2268" s="51">
        <v>-5558829.3302080669</v>
      </c>
      <c r="M2268" s="51">
        <v>28874142.630430009</v>
      </c>
    </row>
    <row r="2269" spans="1:13">
      <c r="A2269" s="124">
        <v>2198</v>
      </c>
      <c r="B2269" s="73"/>
      <c r="C2269" s="152"/>
      <c r="D2269" s="73"/>
      <c r="E2269" s="73"/>
      <c r="F2269" s="73"/>
      <c r="G2269" s="73"/>
      <c r="H2269" s="129"/>
      <c r="I2269" s="38"/>
      <c r="J2269" s="33"/>
      <c r="K2269" s="33"/>
      <c r="L2269" s="33"/>
      <c r="M2269" s="33"/>
    </row>
    <row r="2270" spans="1:13">
      <c r="A2270" s="124">
        <v>2199</v>
      </c>
      <c r="B2270" s="73"/>
      <c r="C2270" s="152">
        <v>281</v>
      </c>
      <c r="D2270" s="73" t="s">
        <v>785</v>
      </c>
      <c r="E2270" s="73"/>
      <c r="F2270" s="73"/>
      <c r="G2270" s="73"/>
      <c r="H2270" s="129"/>
      <c r="I2270" s="33"/>
      <c r="J2270" s="33"/>
      <c r="K2270" s="33"/>
      <c r="L2270" s="33"/>
      <c r="M2270" s="33"/>
    </row>
    <row r="2271" spans="1:13">
      <c r="A2271" s="124">
        <v>2200</v>
      </c>
      <c r="B2271" s="73"/>
      <c r="C2271" s="152"/>
      <c r="D2271" s="73"/>
      <c r="E2271" s="73"/>
      <c r="F2271" s="152" t="s">
        <v>787</v>
      </c>
      <c r="G2271" s="73" t="s">
        <v>359</v>
      </c>
      <c r="H2271" s="129"/>
      <c r="I2271" s="33">
        <v>0</v>
      </c>
      <c r="J2271" s="33">
        <v>0</v>
      </c>
      <c r="K2271" s="36">
        <v>0</v>
      </c>
      <c r="L2271" s="33">
        <v>0</v>
      </c>
      <c r="M2271" s="33">
        <v>0</v>
      </c>
    </row>
    <row r="2272" spans="1:13">
      <c r="A2272" s="124">
        <v>2201</v>
      </c>
      <c r="B2272" s="73"/>
      <c r="C2272" s="152"/>
      <c r="D2272" s="73"/>
      <c r="E2272" s="73"/>
      <c r="F2272" s="152" t="s">
        <v>2424</v>
      </c>
      <c r="G2272" s="73" t="s">
        <v>193</v>
      </c>
      <c r="H2272" s="129"/>
      <c r="I2272" s="33">
        <v>-252151841.96000001</v>
      </c>
      <c r="J2272" s="33">
        <v>-213341836.78275788</v>
      </c>
      <c r="K2272" s="36">
        <v>-38810005.177242137</v>
      </c>
      <c r="L2272" s="33">
        <v>38810005.183398746</v>
      </c>
      <c r="M2272" s="33">
        <v>6.1566093936562538E-3</v>
      </c>
    </row>
    <row r="2273" spans="1:13">
      <c r="A2273" s="124">
        <v>2202</v>
      </c>
      <c r="B2273" s="73"/>
      <c r="C2273" s="152"/>
      <c r="D2273" s="73"/>
      <c r="E2273" s="73"/>
      <c r="F2273" s="152" t="s">
        <v>2428</v>
      </c>
      <c r="G2273" s="73" t="s">
        <v>458</v>
      </c>
      <c r="H2273" s="129"/>
      <c r="I2273" s="33">
        <v>0</v>
      </c>
      <c r="J2273" s="33">
        <v>0</v>
      </c>
      <c r="K2273" s="36">
        <v>0</v>
      </c>
      <c r="L2273" s="33">
        <v>0</v>
      </c>
      <c r="M2273" s="33">
        <v>0</v>
      </c>
    </row>
    <row r="2274" spans="1:13">
      <c r="A2274" s="124">
        <v>2203</v>
      </c>
      <c r="B2274" s="73"/>
      <c r="C2274" s="152"/>
      <c r="D2274" s="73"/>
      <c r="E2274" s="73"/>
      <c r="F2274" s="73"/>
      <c r="G2274" s="73"/>
      <c r="H2274" s="129" t="s">
        <v>782</v>
      </c>
      <c r="I2274" s="402">
        <v>-252151841.96000001</v>
      </c>
      <c r="J2274" s="37">
        <v>-213341836.78275788</v>
      </c>
      <c r="K2274" s="37">
        <v>-38810005.177242137</v>
      </c>
      <c r="L2274" s="37">
        <v>38810005.183398746</v>
      </c>
      <c r="M2274" s="37">
        <v>6.1566093936562538E-3</v>
      </c>
    </row>
    <row r="2275" spans="1:13">
      <c r="A2275" s="124">
        <v>2204</v>
      </c>
      <c r="B2275" s="73"/>
      <c r="C2275" s="152"/>
      <c r="D2275" s="73"/>
      <c r="E2275" s="73"/>
      <c r="F2275" s="73"/>
      <c r="G2275" s="73"/>
      <c r="H2275" s="129"/>
      <c r="I2275" s="33"/>
      <c r="J2275" s="33"/>
      <c r="K2275" s="33"/>
      <c r="L2275" s="33"/>
      <c r="M2275" s="33"/>
    </row>
    <row r="2276" spans="1:13">
      <c r="A2276" s="124">
        <v>2205</v>
      </c>
      <c r="B2276" s="73"/>
      <c r="C2276" s="152">
        <v>282</v>
      </c>
      <c r="D2276" s="73" t="s">
        <v>113</v>
      </c>
      <c r="E2276" s="73"/>
      <c r="F2276" s="73"/>
      <c r="G2276" s="73"/>
      <c r="H2276" s="129"/>
      <c r="I2276" s="33"/>
      <c r="J2276" s="33"/>
      <c r="K2276" s="33"/>
      <c r="L2276" s="33"/>
      <c r="M2276" s="33"/>
    </row>
    <row r="2277" spans="1:13">
      <c r="A2277" s="124">
        <v>2206</v>
      </c>
      <c r="B2277" s="73"/>
      <c r="C2277" s="152"/>
      <c r="D2277" s="73"/>
      <c r="E2277" s="73"/>
      <c r="F2277" s="152" t="s">
        <v>709</v>
      </c>
      <c r="G2277" s="73" t="s">
        <v>359</v>
      </c>
      <c r="H2277" s="129"/>
      <c r="I2277" s="33">
        <v>1295156.25</v>
      </c>
      <c r="J2277" s="33">
        <v>2228840.89</v>
      </c>
      <c r="K2277" s="36">
        <v>-933684.64</v>
      </c>
      <c r="L2277" s="33">
        <v>-585239508</v>
      </c>
      <c r="M2277" s="33">
        <v>-586173192.63999999</v>
      </c>
    </row>
    <row r="2278" spans="1:13">
      <c r="A2278" s="124">
        <v>2207</v>
      </c>
      <c r="B2278" s="73"/>
      <c r="C2278" s="152"/>
      <c r="D2278" s="73"/>
      <c r="E2278" s="73"/>
      <c r="F2278" s="152" t="s">
        <v>2470</v>
      </c>
      <c r="G2278" s="73" t="s">
        <v>2471</v>
      </c>
      <c r="H2278" s="129"/>
      <c r="I2278" s="33">
        <v>-3930607233</v>
      </c>
      <c r="J2278" s="33">
        <v>-3375674453.8296423</v>
      </c>
      <c r="K2278" s="36">
        <v>-554932779.17035747</v>
      </c>
      <c r="L2278" s="33">
        <v>554932781.14691186</v>
      </c>
      <c r="M2278" s="33">
        <v>1.9765544086694717</v>
      </c>
    </row>
    <row r="2279" spans="1:13">
      <c r="A2279" s="124">
        <v>2208</v>
      </c>
      <c r="B2279" s="73"/>
      <c r="C2279" s="152"/>
      <c r="D2279" s="73"/>
      <c r="E2279" s="73"/>
      <c r="F2279" s="152" t="s">
        <v>2424</v>
      </c>
      <c r="G2279" s="73" t="s">
        <v>2450</v>
      </c>
      <c r="H2279" s="129"/>
      <c r="I2279" s="33">
        <v>0</v>
      </c>
      <c r="J2279" s="33">
        <v>0</v>
      </c>
      <c r="K2279" s="36">
        <v>0</v>
      </c>
      <c r="L2279" s="33">
        <v>8599.3296671279404</v>
      </c>
      <c r="M2279" s="33">
        <v>8599.3296671279404</v>
      </c>
    </row>
    <row r="2280" spans="1:13">
      <c r="A2280" s="124">
        <v>2209</v>
      </c>
      <c r="B2280" s="73"/>
      <c r="C2280" s="152"/>
      <c r="D2280" s="73"/>
      <c r="E2280" s="73"/>
      <c r="F2280" s="152" t="s">
        <v>2424</v>
      </c>
      <c r="G2280" s="73" t="s">
        <v>471</v>
      </c>
      <c r="H2280" s="129"/>
      <c r="I2280" s="33">
        <v>0</v>
      </c>
      <c r="J2280" s="33">
        <v>0</v>
      </c>
      <c r="K2280" s="36">
        <v>0</v>
      </c>
      <c r="L2280" s="33">
        <v>2098.8384426605626</v>
      </c>
      <c r="M2280" s="33">
        <v>2098.8384426605626</v>
      </c>
    </row>
    <row r="2281" spans="1:13">
      <c r="A2281" s="124">
        <v>2210</v>
      </c>
      <c r="B2281" s="73"/>
      <c r="C2281" s="152"/>
      <c r="D2281" s="73"/>
      <c r="E2281" s="73"/>
      <c r="F2281" s="152" t="s">
        <v>2424</v>
      </c>
      <c r="G2281" s="73" t="s">
        <v>2444</v>
      </c>
      <c r="H2281" s="129"/>
      <c r="I2281" s="33">
        <v>0</v>
      </c>
      <c r="J2281" s="33">
        <v>0</v>
      </c>
      <c r="K2281" s="36">
        <v>0</v>
      </c>
      <c r="L2281" s="33">
        <v>1113484.9446339989</v>
      </c>
      <c r="M2281" s="33">
        <v>1113484.9446339989</v>
      </c>
    </row>
    <row r="2282" spans="1:13">
      <c r="A2282" s="124">
        <v>2211</v>
      </c>
      <c r="B2282" s="73"/>
      <c r="C2282" s="152"/>
      <c r="D2282" s="73"/>
      <c r="E2282" s="73"/>
      <c r="F2282" s="152" t="s">
        <v>2435</v>
      </c>
      <c r="G2282" s="73" t="s">
        <v>186</v>
      </c>
      <c r="H2282" s="129"/>
      <c r="I2282" s="33">
        <v>-1139857.77</v>
      </c>
      <c r="J2282" s="33">
        <v>-977584.31993827038</v>
      </c>
      <c r="K2282" s="36">
        <v>-162273.4500617297</v>
      </c>
      <c r="L2282" s="33">
        <v>-80283.702946080419</v>
      </c>
      <c r="M2282" s="33">
        <v>-242557.15300781012</v>
      </c>
    </row>
    <row r="2283" spans="1:13">
      <c r="A2283" s="124">
        <v>2212</v>
      </c>
      <c r="B2283" s="73"/>
      <c r="C2283" s="152"/>
      <c r="D2283" s="73"/>
      <c r="E2283" s="73"/>
      <c r="F2283" s="152" t="s">
        <v>2427</v>
      </c>
      <c r="G2283" s="73" t="s">
        <v>251</v>
      </c>
      <c r="H2283" s="129"/>
      <c r="I2283" s="33">
        <v>0</v>
      </c>
      <c r="J2283" s="33">
        <v>0</v>
      </c>
      <c r="K2283" s="36">
        <v>0</v>
      </c>
      <c r="L2283" s="33">
        <v>0</v>
      </c>
      <c r="M2283" s="33">
        <v>0</v>
      </c>
    </row>
    <row r="2284" spans="1:13">
      <c r="A2284" s="124">
        <v>2213</v>
      </c>
      <c r="B2284" s="73"/>
      <c r="C2284" s="152"/>
      <c r="D2284" s="73"/>
      <c r="E2284" s="73"/>
      <c r="F2284" s="152" t="s">
        <v>787</v>
      </c>
      <c r="G2284" s="73" t="s">
        <v>192</v>
      </c>
      <c r="H2284" s="129"/>
      <c r="I2284" s="33">
        <v>-4921033.0599999996</v>
      </c>
      <c r="J2284" s="33">
        <v>-4086004.1854128242</v>
      </c>
      <c r="K2284" s="36">
        <v>-835028.87458717567</v>
      </c>
      <c r="L2284" s="33">
        <v>-313620.38284165179</v>
      </c>
      <c r="M2284" s="33">
        <v>-1148649.2574288275</v>
      </c>
    </row>
    <row r="2285" spans="1:13">
      <c r="A2285" s="124">
        <v>2214</v>
      </c>
      <c r="B2285" s="73"/>
      <c r="C2285" s="152"/>
      <c r="D2285" s="73"/>
      <c r="E2285" s="73"/>
      <c r="F2285" s="152" t="s">
        <v>787</v>
      </c>
      <c r="G2285" s="73" t="s">
        <v>193</v>
      </c>
      <c r="H2285" s="129"/>
      <c r="I2285" s="33">
        <v>-3239517.31</v>
      </c>
      <c r="J2285" s="33">
        <v>-2740906.3040458579</v>
      </c>
      <c r="K2285" s="36">
        <v>-498611.00595414237</v>
      </c>
      <c r="L2285" s="33">
        <v>-11714647.728306198</v>
      </c>
      <c r="M2285" s="33">
        <v>-12213258.734260341</v>
      </c>
    </row>
    <row r="2286" spans="1:13">
      <c r="A2286" s="124">
        <v>2215</v>
      </c>
      <c r="B2286" s="73"/>
      <c r="C2286" s="152"/>
      <c r="D2286" s="73"/>
      <c r="E2286" s="73"/>
      <c r="F2286" s="73"/>
      <c r="G2286" s="73"/>
      <c r="H2286" s="129" t="s">
        <v>782</v>
      </c>
      <c r="I2286" s="402">
        <v>-3938612484.8899999</v>
      </c>
      <c r="J2286" s="37">
        <v>-3381250107.7490392</v>
      </c>
      <c r="K2286" s="37">
        <v>-557362377.14096045</v>
      </c>
      <c r="L2286" s="37">
        <v>-41291095.554438286</v>
      </c>
      <c r="M2286" s="37">
        <v>-598653472.69539893</v>
      </c>
    </row>
    <row r="2287" spans="1:13">
      <c r="A2287" s="124">
        <v>2216</v>
      </c>
      <c r="B2287" s="73"/>
      <c r="C2287" s="152"/>
      <c r="D2287" s="73"/>
      <c r="E2287" s="73"/>
      <c r="F2287" s="73"/>
      <c r="G2287" s="73"/>
      <c r="H2287" s="129"/>
      <c r="I2287" s="33"/>
      <c r="J2287" s="33"/>
      <c r="K2287" s="33"/>
      <c r="L2287" s="33"/>
      <c r="M2287" s="33"/>
    </row>
    <row r="2288" spans="1:13">
      <c r="A2288" s="124">
        <v>2217</v>
      </c>
      <c r="B2288" s="73"/>
      <c r="C2288" s="152">
        <v>283</v>
      </c>
      <c r="D2288" s="73" t="s">
        <v>113</v>
      </c>
      <c r="E2288" s="73"/>
      <c r="F2288" s="73"/>
      <c r="G2288" s="73"/>
      <c r="H2288" s="129"/>
      <c r="I2288" s="33"/>
      <c r="J2288" s="33"/>
      <c r="K2288" s="33"/>
      <c r="L2288" s="33"/>
      <c r="M2288" s="33"/>
    </row>
    <row r="2289" spans="1:13">
      <c r="A2289" s="124">
        <v>2218</v>
      </c>
      <c r="B2289" s="73"/>
      <c r="C2289" s="152"/>
      <c r="D2289" s="73"/>
      <c r="E2289" s="73"/>
      <c r="F2289" s="152" t="s">
        <v>709</v>
      </c>
      <c r="G2289" s="73" t="s">
        <v>359</v>
      </c>
      <c r="H2289" s="129"/>
      <c r="I2289" s="33">
        <v>-92615176.180000007</v>
      </c>
      <c r="J2289" s="33">
        <v>-86845348.190000013</v>
      </c>
      <c r="K2289" s="36">
        <v>-5769827.9899999993</v>
      </c>
      <c r="L2289" s="33">
        <v>2124852.9999999995</v>
      </c>
      <c r="M2289" s="33">
        <v>-3644974.9899999998</v>
      </c>
    </row>
    <row r="2290" spans="1:13">
      <c r="A2290" s="124">
        <v>2219</v>
      </c>
      <c r="B2290" s="73"/>
      <c r="C2290" s="152"/>
      <c r="D2290" s="73"/>
      <c r="E2290" s="73"/>
      <c r="F2290" s="152" t="s">
        <v>787</v>
      </c>
      <c r="G2290" s="73" t="s">
        <v>193</v>
      </c>
      <c r="H2290" s="129"/>
      <c r="I2290" s="33">
        <v>-2797189.61</v>
      </c>
      <c r="J2290" s="33">
        <v>-2366659.5674590096</v>
      </c>
      <c r="K2290" s="36">
        <v>-430530.04254099051</v>
      </c>
      <c r="L2290" s="33">
        <v>-2930070.4192194873</v>
      </c>
      <c r="M2290" s="33">
        <v>-3360600.4617604776</v>
      </c>
    </row>
    <row r="2291" spans="1:13">
      <c r="A2291" s="124">
        <v>2220</v>
      </c>
      <c r="B2291" s="73"/>
      <c r="C2291" s="152"/>
      <c r="D2291" s="73"/>
      <c r="E2291" s="73"/>
      <c r="F2291" s="152" t="s">
        <v>787</v>
      </c>
      <c r="G2291" s="73" t="s">
        <v>192</v>
      </c>
      <c r="H2291" s="129"/>
      <c r="I2291" s="33">
        <v>-61156147.300000004</v>
      </c>
      <c r="J2291" s="33">
        <v>-50778824.442915492</v>
      </c>
      <c r="K2291" s="36">
        <v>-10377322.857084515</v>
      </c>
      <c r="L2291" s="33">
        <v>-4128378.6073747259</v>
      </c>
      <c r="M2291" s="33">
        <v>-14505701.46445924</v>
      </c>
    </row>
    <row r="2292" spans="1:13">
      <c r="A2292" s="124">
        <v>2221</v>
      </c>
      <c r="B2292" s="73"/>
      <c r="C2292" s="152"/>
      <c r="D2292" s="73"/>
      <c r="E2292" s="73"/>
      <c r="F2292" s="152" t="s">
        <v>2435</v>
      </c>
      <c r="G2292" s="73" t="s">
        <v>186</v>
      </c>
      <c r="H2292" s="129"/>
      <c r="I2292" s="33">
        <v>-212281830.56</v>
      </c>
      <c r="J2292" s="33">
        <v>-182060774.97129202</v>
      </c>
      <c r="K2292" s="36">
        <v>-30221055.588707987</v>
      </c>
      <c r="L2292" s="33">
        <v>3021078.5108193122</v>
      </c>
      <c r="M2292" s="33">
        <v>-27199977.077888675</v>
      </c>
    </row>
    <row r="2293" spans="1:13">
      <c r="A2293" s="124">
        <v>2222</v>
      </c>
      <c r="B2293" s="73"/>
      <c r="C2293" s="152"/>
      <c r="D2293" s="73"/>
      <c r="E2293" s="73"/>
      <c r="F2293" s="152" t="s">
        <v>709</v>
      </c>
      <c r="G2293" s="73" t="s">
        <v>2441</v>
      </c>
      <c r="H2293" s="129"/>
      <c r="I2293" s="33">
        <v>-8301728.2999999998</v>
      </c>
      <c r="J2293" s="33">
        <v>-7119870.2400105521</v>
      </c>
      <c r="K2293" s="36">
        <v>-1181858.0599894477</v>
      </c>
      <c r="L2293" s="33">
        <v>0</v>
      </c>
      <c r="M2293" s="33">
        <v>-1181858.0599894477</v>
      </c>
    </row>
    <row r="2294" spans="1:13">
      <c r="A2294" s="124">
        <v>2223</v>
      </c>
      <c r="B2294" s="73"/>
      <c r="C2294" s="152"/>
      <c r="D2294" s="73"/>
      <c r="E2294" s="73"/>
      <c r="F2294" s="152" t="s">
        <v>2434</v>
      </c>
      <c r="G2294" s="73" t="s">
        <v>2444</v>
      </c>
      <c r="H2294" s="129"/>
      <c r="I2294" s="33">
        <v>-2726402.33</v>
      </c>
      <c r="J2294" s="33">
        <v>-2334440.6878113272</v>
      </c>
      <c r="K2294" s="36">
        <v>-391961.64218867267</v>
      </c>
      <c r="L2294" s="33">
        <v>0</v>
      </c>
      <c r="M2294" s="33">
        <v>-391961.64218867267</v>
      </c>
    </row>
    <row r="2295" spans="1:13">
      <c r="A2295" s="124">
        <v>2224</v>
      </c>
      <c r="B2295" s="73"/>
      <c r="C2295" s="152"/>
      <c r="D2295" s="73"/>
      <c r="E2295" s="73"/>
      <c r="F2295" s="152" t="s">
        <v>787</v>
      </c>
      <c r="G2295" s="73" t="s">
        <v>2446</v>
      </c>
      <c r="H2295" s="129"/>
      <c r="I2295" s="33">
        <v>0</v>
      </c>
      <c r="J2295" s="33">
        <v>0</v>
      </c>
      <c r="K2295" s="36">
        <v>0</v>
      </c>
      <c r="L2295" s="33">
        <v>0</v>
      </c>
      <c r="M2295" s="33">
        <v>0</v>
      </c>
    </row>
    <row r="2296" spans="1:13">
      <c r="A2296" s="124">
        <v>2225</v>
      </c>
      <c r="B2296" s="73"/>
      <c r="C2296" s="152"/>
      <c r="D2296" s="73"/>
      <c r="E2296" s="73"/>
      <c r="F2296" s="152" t="s">
        <v>787</v>
      </c>
      <c r="G2296" s="73" t="s">
        <v>193</v>
      </c>
      <c r="H2296" s="129"/>
      <c r="I2296" s="33">
        <v>0</v>
      </c>
      <c r="J2296" s="33">
        <v>0</v>
      </c>
      <c r="K2296" s="36">
        <v>0</v>
      </c>
      <c r="L2296" s="33">
        <v>0</v>
      </c>
      <c r="M2296" s="33">
        <v>0</v>
      </c>
    </row>
    <row r="2297" spans="1:13">
      <c r="A2297" s="124">
        <v>2226</v>
      </c>
      <c r="B2297" s="73"/>
      <c r="C2297" s="152"/>
      <c r="D2297" s="73"/>
      <c r="E2297" s="73"/>
      <c r="F2297" s="152" t="s">
        <v>787</v>
      </c>
      <c r="G2297" s="73" t="s">
        <v>187</v>
      </c>
      <c r="H2297" s="129"/>
      <c r="I2297" s="33">
        <v>-1100425.97</v>
      </c>
      <c r="J2297" s="33">
        <v>-930403.62387370528</v>
      </c>
      <c r="K2297" s="36">
        <v>-170022.34612629464</v>
      </c>
      <c r="L2297" s="33">
        <v>0</v>
      </c>
      <c r="M2297" s="33">
        <v>-170022.34612629464</v>
      </c>
    </row>
    <row r="2298" spans="1:13">
      <c r="A2298" s="124">
        <v>2227</v>
      </c>
      <c r="B2298" s="73"/>
      <c r="C2298" s="152"/>
      <c r="D2298" s="73"/>
      <c r="E2298" s="73"/>
      <c r="F2298" s="152" t="s">
        <v>787</v>
      </c>
      <c r="G2298" s="73" t="s">
        <v>193</v>
      </c>
      <c r="H2298" s="129"/>
      <c r="I2298" s="33">
        <v>0</v>
      </c>
      <c r="J2298" s="33">
        <v>0</v>
      </c>
      <c r="K2298" s="36">
        <v>0</v>
      </c>
      <c r="L2298" s="33">
        <v>0</v>
      </c>
      <c r="M2298" s="33">
        <v>0</v>
      </c>
    </row>
    <row r="2299" spans="1:13">
      <c r="A2299" s="124">
        <v>2228</v>
      </c>
      <c r="B2299" s="73"/>
      <c r="C2299" s="152"/>
      <c r="D2299" s="73"/>
      <c r="E2299" s="73"/>
      <c r="F2299" s="73"/>
      <c r="G2299" s="73"/>
      <c r="H2299" s="129" t="s">
        <v>782</v>
      </c>
      <c r="I2299" s="402">
        <v>-380978900.25</v>
      </c>
      <c r="J2299" s="37">
        <v>-332436321.72336209</v>
      </c>
      <c r="K2299" s="37">
        <v>-48542578.526637904</v>
      </c>
      <c r="L2299" s="37">
        <v>-1912517.515774902</v>
      </c>
      <c r="M2299" s="37">
        <v>-50455096.04241281</v>
      </c>
    </row>
    <row r="2300" spans="1:13">
      <c r="A2300" s="124">
        <v>2229</v>
      </c>
      <c r="B2300" s="73"/>
      <c r="C2300" s="152"/>
      <c r="D2300" s="73"/>
      <c r="E2300" s="73"/>
      <c r="F2300" s="73"/>
      <c r="G2300" s="73"/>
      <c r="H2300" s="129"/>
      <c r="I2300" s="33"/>
      <c r="J2300" s="33"/>
      <c r="K2300" s="33"/>
      <c r="L2300" s="33"/>
      <c r="M2300" s="33"/>
    </row>
    <row r="2301" spans="1:13" ht="13.5" thickBot="1">
      <c r="A2301" s="124">
        <v>2230</v>
      </c>
      <c r="B2301" s="73"/>
      <c r="C2301" s="153" t="s">
        <v>788</v>
      </c>
      <c r="D2301" s="73"/>
      <c r="E2301" s="73"/>
      <c r="F2301" s="73"/>
      <c r="G2301" s="73"/>
      <c r="H2301" s="154" t="s">
        <v>782</v>
      </c>
      <c r="I2301" s="401">
        <v>-4308502029.3500004</v>
      </c>
      <c r="J2301" s="40">
        <v>-3698220040.4657974</v>
      </c>
      <c r="K2301" s="40">
        <v>-610281988.8842026</v>
      </c>
      <c r="L2301" s="40">
        <v>-9952437.2170225251</v>
      </c>
      <c r="M2301" s="40">
        <v>-620234426.10122526</v>
      </c>
    </row>
    <row r="2302" spans="1:13" ht="13.5" thickTop="1">
      <c r="A2302" s="124">
        <v>2231</v>
      </c>
      <c r="B2302" s="73"/>
      <c r="C2302" s="152">
        <v>255</v>
      </c>
      <c r="D2302" s="73" t="s">
        <v>789</v>
      </c>
      <c r="E2302" s="73"/>
      <c r="F2302" s="73"/>
      <c r="G2302" s="73"/>
      <c r="H2302" s="129"/>
      <c r="I2302" s="33"/>
      <c r="J2302" s="33"/>
      <c r="K2302" s="33"/>
      <c r="L2302" s="33"/>
      <c r="M2302" s="33"/>
    </row>
    <row r="2303" spans="1:13">
      <c r="A2303" s="124">
        <v>2232</v>
      </c>
      <c r="B2303" s="73"/>
      <c r="C2303" s="152"/>
      <c r="D2303" s="73"/>
      <c r="E2303" s="73"/>
      <c r="F2303" s="152" t="s">
        <v>2434</v>
      </c>
      <c r="G2303" s="73" t="s">
        <v>359</v>
      </c>
      <c r="H2303" s="129"/>
      <c r="I2303" s="33">
        <v>-63907.54</v>
      </c>
      <c r="J2303" s="33">
        <v>-63907.54</v>
      </c>
      <c r="K2303" s="36">
        <v>0</v>
      </c>
      <c r="L2303" s="33">
        <v>0</v>
      </c>
      <c r="M2303" s="33">
        <v>0</v>
      </c>
    </row>
    <row r="2304" spans="1:13">
      <c r="A2304" s="124">
        <v>2233</v>
      </c>
      <c r="B2304" s="73"/>
      <c r="C2304" s="152"/>
      <c r="D2304" s="73"/>
      <c r="E2304" s="73"/>
      <c r="F2304" s="152" t="s">
        <v>2434</v>
      </c>
      <c r="G2304" s="73" t="s">
        <v>2472</v>
      </c>
      <c r="H2304" s="129"/>
      <c r="I2304" s="33">
        <v>0</v>
      </c>
      <c r="J2304" s="33">
        <v>0</v>
      </c>
      <c r="K2304" s="36">
        <v>0</v>
      </c>
      <c r="L2304" s="33">
        <v>0</v>
      </c>
      <c r="M2304" s="33">
        <v>0</v>
      </c>
    </row>
    <row r="2305" spans="1:13">
      <c r="A2305" s="124">
        <v>2234</v>
      </c>
      <c r="B2305" s="73"/>
      <c r="C2305" s="152"/>
      <c r="D2305" s="73"/>
      <c r="E2305" s="73"/>
      <c r="F2305" s="152" t="s">
        <v>2434</v>
      </c>
      <c r="G2305" s="73" t="s">
        <v>2473</v>
      </c>
      <c r="H2305" s="129"/>
      <c r="I2305" s="33">
        <v>-16</v>
      </c>
      <c r="J2305" s="33">
        <v>-14.1424</v>
      </c>
      <c r="K2305" s="36">
        <v>-1.8575999999999999</v>
      </c>
      <c r="L2305" s="33">
        <v>0</v>
      </c>
      <c r="M2305" s="33">
        <v>-1.8575999999999999</v>
      </c>
    </row>
    <row r="2306" spans="1:13">
      <c r="A2306" s="124">
        <v>2235</v>
      </c>
      <c r="B2306" s="73"/>
      <c r="C2306" s="152"/>
      <c r="D2306" s="73"/>
      <c r="E2306" s="73"/>
      <c r="F2306" s="152" t="s">
        <v>2434</v>
      </c>
      <c r="G2306" s="73" t="s">
        <v>2474</v>
      </c>
      <c r="H2306" s="129"/>
      <c r="I2306" s="33">
        <v>-246639</v>
      </c>
      <c r="J2306" s="33">
        <v>-208409.95500000002</v>
      </c>
      <c r="K2306" s="36">
        <v>-38229.044999999998</v>
      </c>
      <c r="L2306" s="33">
        <v>0</v>
      </c>
      <c r="M2306" s="33">
        <v>-38229.044999999998</v>
      </c>
    </row>
    <row r="2307" spans="1:13">
      <c r="A2307" s="124">
        <v>2236</v>
      </c>
      <c r="B2307" s="73"/>
      <c r="C2307" s="152"/>
      <c r="D2307" s="73"/>
      <c r="E2307" s="73"/>
      <c r="F2307" s="152" t="s">
        <v>2434</v>
      </c>
      <c r="G2307" s="73" t="s">
        <v>2475</v>
      </c>
      <c r="H2307" s="129"/>
      <c r="I2307" s="33">
        <v>-74106</v>
      </c>
      <c r="J2307" s="33">
        <v>-61722.8874</v>
      </c>
      <c r="K2307" s="36">
        <v>-12383.1126</v>
      </c>
      <c r="L2307" s="33">
        <v>0</v>
      </c>
      <c r="M2307" s="33">
        <v>-12383.1126</v>
      </c>
    </row>
    <row r="2308" spans="1:13">
      <c r="A2308" s="124">
        <v>2237</v>
      </c>
      <c r="B2308" s="73"/>
      <c r="C2308" s="152"/>
      <c r="D2308" s="73"/>
      <c r="E2308" s="73"/>
      <c r="F2308" s="152" t="s">
        <v>2434</v>
      </c>
      <c r="G2308" s="73" t="s">
        <v>2476</v>
      </c>
      <c r="H2308" s="129"/>
      <c r="I2308" s="33">
        <v>-192232</v>
      </c>
      <c r="J2308" s="33">
        <v>-152483.03596800001</v>
      </c>
      <c r="K2308" s="36">
        <v>-39748.964031999996</v>
      </c>
      <c r="L2308" s="33">
        <v>0</v>
      </c>
      <c r="M2308" s="33">
        <v>-39748.964031999996</v>
      </c>
    </row>
    <row r="2309" spans="1:13">
      <c r="A2309" s="124">
        <v>2238</v>
      </c>
      <c r="B2309" s="73"/>
      <c r="C2309" s="152"/>
      <c r="D2309" s="73"/>
      <c r="E2309" s="73"/>
      <c r="F2309" s="152" t="s">
        <v>2434</v>
      </c>
      <c r="G2309" s="73" t="s">
        <v>2477</v>
      </c>
      <c r="H2309" s="129"/>
      <c r="I2309" s="33">
        <v>-172026</v>
      </c>
      <c r="J2309" s="33">
        <v>-142190.67069</v>
      </c>
      <c r="K2309" s="36">
        <v>-29835.329310000001</v>
      </c>
      <c r="L2309" s="33">
        <v>0</v>
      </c>
      <c r="M2309" s="33">
        <v>-29835.329310000001</v>
      </c>
    </row>
    <row r="2310" spans="1:13">
      <c r="A2310" s="124">
        <v>2239</v>
      </c>
      <c r="B2310" s="73"/>
      <c r="C2310" s="152"/>
      <c r="D2310" s="73"/>
      <c r="E2310" s="73"/>
      <c r="F2310" s="152" t="s">
        <v>2434</v>
      </c>
      <c r="G2310" s="73" t="s">
        <v>193</v>
      </c>
      <c r="H2310" s="129"/>
      <c r="I2310" s="33">
        <v>-269158.27</v>
      </c>
      <c r="J2310" s="33">
        <v>-227730.71678048145</v>
      </c>
      <c r="K2310" s="36">
        <v>-41427.553219518581</v>
      </c>
      <c r="L2310" s="33">
        <v>0</v>
      </c>
      <c r="M2310" s="33">
        <v>-41427.553219518581</v>
      </c>
    </row>
    <row r="2311" spans="1:13" ht="13.5" thickBot="1">
      <c r="A2311" s="124">
        <v>2240</v>
      </c>
      <c r="B2311" s="73"/>
      <c r="C2311" s="153" t="s">
        <v>790</v>
      </c>
      <c r="D2311" s="73"/>
      <c r="E2311" s="73"/>
      <c r="F2311" s="73"/>
      <c r="G2311" s="73"/>
      <c r="H2311" s="129" t="s">
        <v>782</v>
      </c>
      <c r="I2311" s="45">
        <v>-1018084.81</v>
      </c>
      <c r="J2311" s="45">
        <v>-856458.94823848153</v>
      </c>
      <c r="K2311" s="45">
        <v>-161625.86176151858</v>
      </c>
      <c r="L2311" s="45">
        <v>0</v>
      </c>
      <c r="M2311" s="45">
        <v>-161625.86176151858</v>
      </c>
    </row>
    <row r="2312" spans="1:13" ht="13.5" thickTop="1">
      <c r="A2312" s="124">
        <v>2241</v>
      </c>
      <c r="B2312" s="73"/>
      <c r="C2312" s="152"/>
      <c r="D2312" s="73"/>
      <c r="E2312" s="73"/>
      <c r="F2312" s="73"/>
      <c r="G2312" s="73"/>
      <c r="H2312" s="129"/>
      <c r="I2312" s="33"/>
      <c r="J2312" s="33"/>
      <c r="K2312" s="33"/>
      <c r="L2312" s="33"/>
      <c r="M2312" s="33"/>
    </row>
    <row r="2313" spans="1:13" ht="13.5" thickBot="1">
      <c r="A2313" s="124">
        <v>2242</v>
      </c>
      <c r="B2313" s="73"/>
      <c r="C2313" s="153" t="s">
        <v>791</v>
      </c>
      <c r="D2313" s="73"/>
      <c r="E2313" s="73"/>
      <c r="F2313" s="73"/>
      <c r="G2313" s="73"/>
      <c r="H2313" s="154" t="s">
        <v>223</v>
      </c>
      <c r="I2313" s="40">
        <v>-4655580094.9700012</v>
      </c>
      <c r="J2313" s="40">
        <v>-3999258332.7967753</v>
      </c>
      <c r="K2313" s="40">
        <v>-656321762.17322493</v>
      </c>
      <c r="L2313" s="40">
        <v>-9567909.2747118864</v>
      </c>
      <c r="M2313" s="40">
        <v>-665889671.44793701</v>
      </c>
    </row>
    <row r="2314" spans="1:13" ht="13.5" thickTop="1">
      <c r="A2314" s="124">
        <v>2243</v>
      </c>
      <c r="B2314" s="73"/>
      <c r="C2314" s="152"/>
      <c r="D2314" s="73"/>
      <c r="E2314" s="73"/>
      <c r="F2314" s="73"/>
      <c r="G2314" s="73"/>
      <c r="H2314" s="129"/>
      <c r="I2314" s="41"/>
      <c r="J2314" s="33"/>
      <c r="K2314" s="33"/>
      <c r="L2314" s="33"/>
      <c r="M2314" s="33"/>
    </row>
    <row r="2315" spans="1:13">
      <c r="A2315" s="124">
        <v>2244</v>
      </c>
      <c r="B2315" s="73"/>
      <c r="C2315" s="152"/>
      <c r="D2315" s="73"/>
      <c r="E2315" s="73"/>
      <c r="F2315" s="73"/>
      <c r="G2315" s="73"/>
      <c r="H2315" s="129"/>
      <c r="I2315" s="41"/>
      <c r="J2315" s="33"/>
      <c r="K2315" s="33"/>
      <c r="L2315" s="33"/>
      <c r="M2315" s="33"/>
    </row>
    <row r="2316" spans="1:13">
      <c r="A2316" s="124">
        <v>2245</v>
      </c>
      <c r="B2316" s="73"/>
      <c r="C2316" s="152"/>
      <c r="D2316" s="73"/>
      <c r="E2316" s="73"/>
      <c r="F2316" s="73"/>
      <c r="G2316" s="73"/>
      <c r="H2316" s="129"/>
      <c r="I2316" s="41"/>
      <c r="J2316" s="33"/>
      <c r="K2316" s="33"/>
      <c r="L2316" s="33"/>
      <c r="M2316" s="33"/>
    </row>
    <row r="2317" spans="1:13">
      <c r="A2317" s="124">
        <v>2246</v>
      </c>
      <c r="B2317" s="73"/>
      <c r="C2317" s="152" t="s">
        <v>792</v>
      </c>
      <c r="D2317" s="73" t="s">
        <v>793</v>
      </c>
      <c r="E2317" s="73"/>
      <c r="F2317" s="73"/>
      <c r="G2317" s="73"/>
      <c r="H2317" s="129"/>
      <c r="I2317" s="33"/>
      <c r="J2317" s="33"/>
      <c r="K2317" s="33"/>
      <c r="L2317" s="33"/>
      <c r="M2317" s="33"/>
    </row>
    <row r="2318" spans="1:13">
      <c r="A2318" s="124">
        <v>2247</v>
      </c>
      <c r="B2318" s="73"/>
      <c r="C2318" s="152"/>
      <c r="D2318" s="73"/>
      <c r="E2318" s="73"/>
      <c r="F2318" s="152" t="s">
        <v>787</v>
      </c>
      <c r="G2318" s="73" t="s">
        <v>359</v>
      </c>
      <c r="H2318" s="129"/>
      <c r="I2318" s="33">
        <v>10170822.73</v>
      </c>
      <c r="J2318" s="33">
        <v>7710585.4900000002</v>
      </c>
      <c r="K2318" s="36">
        <v>2460237.2400000002</v>
      </c>
      <c r="L2318" s="33">
        <v>-2460237.2400000002</v>
      </c>
      <c r="M2318" s="33">
        <v>0</v>
      </c>
    </row>
    <row r="2319" spans="1:13">
      <c r="A2319" s="124">
        <v>2248</v>
      </c>
      <c r="B2319" s="73"/>
      <c r="C2319" s="152"/>
      <c r="D2319" s="73"/>
      <c r="E2319" s="73"/>
      <c r="F2319" s="152" t="s">
        <v>787</v>
      </c>
      <c r="G2319" s="73" t="s">
        <v>193</v>
      </c>
      <c r="H2319" s="129"/>
      <c r="I2319" s="33">
        <v>-731441175.64999998</v>
      </c>
      <c r="J2319" s="33">
        <v>-618861249.23277485</v>
      </c>
      <c r="K2319" s="36">
        <v>-112579926.41722512</v>
      </c>
      <c r="L2319" s="33">
        <v>0</v>
      </c>
      <c r="M2319" s="33">
        <v>-112579926.41722512</v>
      </c>
    </row>
    <row r="2320" spans="1:13">
      <c r="A2320" s="124">
        <v>2249</v>
      </c>
      <c r="B2320" s="73"/>
      <c r="C2320" s="152"/>
      <c r="D2320" s="73"/>
      <c r="E2320" s="73"/>
      <c r="F2320" s="152" t="s">
        <v>787</v>
      </c>
      <c r="G2320" s="73" t="s">
        <v>193</v>
      </c>
      <c r="H2320" s="129"/>
      <c r="I2320" s="33">
        <v>-783947700.82000005</v>
      </c>
      <c r="J2320" s="33">
        <v>-663286221.24874341</v>
      </c>
      <c r="K2320" s="36">
        <v>-120661479.57125664</v>
      </c>
      <c r="L2320" s="33">
        <v>0</v>
      </c>
      <c r="M2320" s="33">
        <v>-120661479.57125664</v>
      </c>
    </row>
    <row r="2321" spans="1:13">
      <c r="A2321" s="124">
        <v>2250</v>
      </c>
      <c r="B2321" s="73"/>
      <c r="C2321" s="152"/>
      <c r="D2321" s="73"/>
      <c r="E2321" s="73"/>
      <c r="F2321" s="152" t="s">
        <v>787</v>
      </c>
      <c r="G2321" s="73" t="s">
        <v>193</v>
      </c>
      <c r="H2321" s="129"/>
      <c r="I2321" s="33">
        <v>-1041897440.4400001</v>
      </c>
      <c r="J2321" s="33">
        <v>-881533571.02180123</v>
      </c>
      <c r="K2321" s="36">
        <v>-160363869.41819876</v>
      </c>
      <c r="L2321" s="33">
        <v>16254124.476311833</v>
      </c>
      <c r="M2321" s="33">
        <v>-144109744.94188693</v>
      </c>
    </row>
    <row r="2322" spans="1:13">
      <c r="A2322" s="124">
        <v>2251</v>
      </c>
      <c r="B2322" s="73"/>
      <c r="C2322" s="152"/>
      <c r="D2322" s="73"/>
      <c r="E2322" s="73"/>
      <c r="F2322" s="152" t="s">
        <v>787</v>
      </c>
      <c r="G2322" s="73" t="s">
        <v>193</v>
      </c>
      <c r="H2322" s="129"/>
      <c r="I2322" s="33">
        <v>0</v>
      </c>
      <c r="J2322" s="33">
        <v>0</v>
      </c>
      <c r="K2322" s="36">
        <v>0</v>
      </c>
      <c r="L2322" s="33">
        <v>0</v>
      </c>
      <c r="M2322" s="33">
        <v>0</v>
      </c>
    </row>
    <row r="2323" spans="1:13">
      <c r="A2323" s="124">
        <v>2252</v>
      </c>
      <c r="B2323" s="73"/>
      <c r="C2323" s="152"/>
      <c r="D2323" s="73"/>
      <c r="E2323" s="73"/>
      <c r="F2323" s="152" t="s">
        <v>787</v>
      </c>
      <c r="G2323" s="73" t="s">
        <v>193</v>
      </c>
      <c r="H2323" s="129"/>
      <c r="I2323" s="33">
        <v>-189571798.56</v>
      </c>
      <c r="J2323" s="33">
        <v>-160393814.26932874</v>
      </c>
      <c r="K2323" s="36">
        <v>-29177984.290671267</v>
      </c>
      <c r="L2323" s="33">
        <v>0</v>
      </c>
      <c r="M2323" s="33">
        <v>-29177984.290671267</v>
      </c>
    </row>
    <row r="2324" spans="1:13">
      <c r="A2324" s="124">
        <v>2253</v>
      </c>
      <c r="B2324" s="73"/>
      <c r="C2324" s="152"/>
      <c r="D2324" s="73"/>
      <c r="E2324" s="73"/>
      <c r="F2324" s="73"/>
      <c r="G2324" s="73"/>
      <c r="H2324" s="129" t="s">
        <v>794</v>
      </c>
      <c r="I2324" s="37">
        <v>-2736687292.7400002</v>
      </c>
      <c r="J2324" s="37">
        <v>-2316364270.2826481</v>
      </c>
      <c r="K2324" s="37">
        <v>-420323022.4573518</v>
      </c>
      <c r="L2324" s="37">
        <v>13793887.236311832</v>
      </c>
      <c r="M2324" s="37">
        <v>-406529135.22103995</v>
      </c>
    </row>
    <row r="2325" spans="1:13">
      <c r="A2325" s="124">
        <v>2254</v>
      </c>
      <c r="B2325" s="73"/>
      <c r="C2325" s="152"/>
      <c r="D2325" s="73"/>
      <c r="E2325" s="73"/>
      <c r="F2325" s="73"/>
      <c r="G2325" s="73"/>
      <c r="H2325" s="129"/>
      <c r="I2325" s="33"/>
      <c r="J2325" s="33"/>
      <c r="K2325" s="33"/>
      <c r="L2325" s="33"/>
      <c r="M2325" s="33"/>
    </row>
    <row r="2326" spans="1:13">
      <c r="A2326" s="124">
        <v>2255</v>
      </c>
      <c r="B2326" s="73"/>
      <c r="C2326" s="152" t="s">
        <v>795</v>
      </c>
      <c r="D2326" s="73" t="s">
        <v>796</v>
      </c>
      <c r="E2326" s="73"/>
      <c r="F2326" s="73"/>
      <c r="G2326" s="73"/>
      <c r="H2326" s="129"/>
      <c r="I2326" s="33"/>
      <c r="J2326" s="33"/>
      <c r="K2326" s="33"/>
      <c r="L2326" s="33"/>
      <c r="M2326" s="33"/>
    </row>
    <row r="2327" spans="1:13">
      <c r="A2327" s="124">
        <v>2256</v>
      </c>
      <c r="B2327" s="73"/>
      <c r="C2327" s="152"/>
      <c r="D2327" s="73"/>
      <c r="E2327" s="73"/>
      <c r="F2327" s="152" t="s">
        <v>787</v>
      </c>
      <c r="G2327" s="73" t="s">
        <v>193</v>
      </c>
      <c r="H2327" s="129"/>
      <c r="I2327" s="33">
        <v>0</v>
      </c>
      <c r="J2327" s="33">
        <v>0</v>
      </c>
      <c r="K2327" s="36">
        <v>0</v>
      </c>
      <c r="L2327" s="33">
        <v>0</v>
      </c>
      <c r="M2327" s="33">
        <v>0</v>
      </c>
    </row>
    <row r="2328" spans="1:13">
      <c r="A2328" s="124">
        <v>2257</v>
      </c>
      <c r="B2328" s="73"/>
      <c r="C2328" s="152"/>
      <c r="D2328" s="73"/>
      <c r="E2328" s="73"/>
      <c r="F2328" s="152" t="s">
        <v>787</v>
      </c>
      <c r="G2328" s="73" t="s">
        <v>193</v>
      </c>
      <c r="H2328" s="129"/>
      <c r="I2328" s="33">
        <v>0</v>
      </c>
      <c r="J2328" s="33">
        <v>0</v>
      </c>
      <c r="K2328" s="36">
        <v>0</v>
      </c>
      <c r="L2328" s="33">
        <v>0</v>
      </c>
      <c r="M2328" s="33">
        <v>0</v>
      </c>
    </row>
    <row r="2329" spans="1:13">
      <c r="A2329" s="124">
        <v>2258</v>
      </c>
      <c r="B2329" s="73"/>
      <c r="C2329" s="152"/>
      <c r="D2329" s="73"/>
      <c r="E2329" s="73"/>
      <c r="F2329" s="152" t="s">
        <v>787</v>
      </c>
      <c r="G2329" s="73" t="s">
        <v>193</v>
      </c>
      <c r="H2329" s="129"/>
      <c r="I2329" s="33">
        <v>0</v>
      </c>
      <c r="J2329" s="33">
        <v>0</v>
      </c>
      <c r="K2329" s="36">
        <v>0</v>
      </c>
      <c r="L2329" s="33">
        <v>0</v>
      </c>
      <c r="M2329" s="33">
        <v>0</v>
      </c>
    </row>
    <row r="2330" spans="1:13">
      <c r="A2330" s="124">
        <v>2259</v>
      </c>
      <c r="B2330" s="73"/>
      <c r="C2330" s="152"/>
      <c r="D2330" s="73"/>
      <c r="E2330" s="73"/>
      <c r="F2330" s="73"/>
      <c r="G2330" s="73"/>
      <c r="H2330" s="129" t="s">
        <v>794</v>
      </c>
      <c r="I2330" s="37">
        <v>0</v>
      </c>
      <c r="J2330" s="37">
        <v>0</v>
      </c>
      <c r="K2330" s="37">
        <v>0</v>
      </c>
      <c r="L2330" s="37">
        <v>0</v>
      </c>
      <c r="M2330" s="37">
        <v>0</v>
      </c>
    </row>
    <row r="2331" spans="1:13">
      <c r="A2331" s="124">
        <v>2260</v>
      </c>
      <c r="B2331" s="73"/>
      <c r="C2331" s="152"/>
      <c r="D2331" s="73"/>
      <c r="E2331" s="73"/>
      <c r="F2331" s="73"/>
      <c r="G2331" s="73"/>
      <c r="H2331" s="129"/>
      <c r="I2331" s="33"/>
      <c r="J2331" s="33"/>
      <c r="K2331" s="33"/>
      <c r="L2331" s="33"/>
      <c r="M2331" s="33"/>
    </row>
    <row r="2332" spans="1:13">
      <c r="A2332" s="124">
        <v>2261</v>
      </c>
      <c r="B2332" s="73"/>
      <c r="C2332" s="152"/>
      <c r="D2332" s="73"/>
      <c r="E2332" s="73"/>
      <c r="F2332" s="73"/>
      <c r="G2332" s="73"/>
      <c r="H2332" s="129"/>
      <c r="I2332" s="33"/>
      <c r="J2332" s="33"/>
      <c r="K2332" s="33"/>
      <c r="L2332" s="33"/>
      <c r="M2332" s="33"/>
    </row>
    <row r="2333" spans="1:13">
      <c r="A2333" s="124">
        <v>2262</v>
      </c>
      <c r="B2333" s="73"/>
      <c r="C2333" s="152" t="s">
        <v>797</v>
      </c>
      <c r="D2333" s="73" t="s">
        <v>798</v>
      </c>
      <c r="E2333" s="73"/>
      <c r="F2333" s="73"/>
      <c r="G2333" s="73"/>
      <c r="H2333" s="129"/>
      <c r="I2333" s="33"/>
      <c r="J2333" s="33"/>
      <c r="K2333" s="33"/>
      <c r="L2333" s="33"/>
      <c r="M2333" s="33"/>
    </row>
    <row r="2334" spans="1:13">
      <c r="A2334" s="124">
        <v>2263</v>
      </c>
      <c r="B2334" s="73"/>
      <c r="C2334" s="152"/>
      <c r="D2334" s="73"/>
      <c r="E2334" s="73"/>
      <c r="F2334" s="152" t="s">
        <v>787</v>
      </c>
      <c r="G2334" s="73" t="s">
        <v>359</v>
      </c>
      <c r="H2334" s="129"/>
      <c r="I2334" s="33">
        <v>505367.75</v>
      </c>
      <c r="J2334" s="33">
        <v>505367.75</v>
      </c>
      <c r="K2334" s="36">
        <v>0</v>
      </c>
      <c r="L2334" s="33">
        <v>0</v>
      </c>
      <c r="M2334" s="33">
        <v>0</v>
      </c>
    </row>
    <row r="2335" spans="1:13">
      <c r="A2335" s="124">
        <v>2264</v>
      </c>
      <c r="B2335" s="73"/>
      <c r="C2335" s="152"/>
      <c r="D2335" s="73"/>
      <c r="E2335" s="73"/>
      <c r="F2335" s="152" t="s">
        <v>787</v>
      </c>
      <c r="G2335" s="73" t="s">
        <v>193</v>
      </c>
      <c r="H2335" s="129"/>
      <c r="I2335" s="33">
        <v>-151271347.05000001</v>
      </c>
      <c r="J2335" s="33">
        <v>-127988385.01988241</v>
      </c>
      <c r="K2335" s="36">
        <v>-23282962.030117597</v>
      </c>
      <c r="L2335" s="33">
        <v>0</v>
      </c>
      <c r="M2335" s="33">
        <v>-23282962.030117597</v>
      </c>
    </row>
    <row r="2336" spans="1:13">
      <c r="A2336" s="124">
        <v>2265</v>
      </c>
      <c r="B2336" s="73"/>
      <c r="C2336" s="152"/>
      <c r="D2336" s="73"/>
      <c r="E2336" s="126"/>
      <c r="F2336" s="152" t="s">
        <v>787</v>
      </c>
      <c r="G2336" s="73" t="s">
        <v>193</v>
      </c>
      <c r="H2336" s="129"/>
      <c r="I2336" s="33">
        <v>-27785615.129999999</v>
      </c>
      <c r="J2336" s="33">
        <v>-23508986.180292692</v>
      </c>
      <c r="K2336" s="36">
        <v>-4276628.949707306</v>
      </c>
      <c r="L2336" s="33">
        <v>0</v>
      </c>
      <c r="M2336" s="33">
        <v>-4276628.949707306</v>
      </c>
    </row>
    <row r="2337" spans="1:13">
      <c r="A2337" s="124">
        <v>2266</v>
      </c>
      <c r="B2337" s="73"/>
      <c r="C2337" s="152"/>
      <c r="D2337" s="73"/>
      <c r="E2337" s="73"/>
      <c r="F2337" s="152" t="s">
        <v>787</v>
      </c>
      <c r="G2337" s="73" t="s">
        <v>193</v>
      </c>
      <c r="H2337" s="129"/>
      <c r="I2337" s="33">
        <v>-95980098.609999999</v>
      </c>
      <c r="J2337" s="33">
        <v>-81207301.017043203</v>
      </c>
      <c r="K2337" s="36">
        <v>-14772797.592956796</v>
      </c>
      <c r="L2337" s="33">
        <v>-445620.10329376161</v>
      </c>
      <c r="M2337" s="33">
        <v>-15218417.696250558</v>
      </c>
    </row>
    <row r="2338" spans="1:13">
      <c r="A2338" s="124">
        <v>2267</v>
      </c>
      <c r="B2338" s="73"/>
      <c r="C2338" s="152"/>
      <c r="D2338" s="73"/>
      <c r="E2338" s="73"/>
      <c r="F2338" s="152" t="s">
        <v>787</v>
      </c>
      <c r="G2338" s="73" t="s">
        <v>193</v>
      </c>
      <c r="H2338" s="129"/>
      <c r="I2338" s="33">
        <v>-29511050.75</v>
      </c>
      <c r="J2338" s="33">
        <v>-24968851.004439373</v>
      </c>
      <c r="K2338" s="36">
        <v>-4542199.7455606274</v>
      </c>
      <c r="L2338" s="33">
        <v>108208.74800820556</v>
      </c>
      <c r="M2338" s="33">
        <v>-4433990.9975524219</v>
      </c>
    </row>
    <row r="2339" spans="1:13">
      <c r="A2339" s="124">
        <v>2268</v>
      </c>
      <c r="B2339" s="73"/>
      <c r="C2339" s="152"/>
      <c r="D2339" s="73"/>
      <c r="E2339" s="73"/>
      <c r="F2339" s="73"/>
      <c r="G2339" s="73"/>
      <c r="H2339" s="129" t="s">
        <v>794</v>
      </c>
      <c r="I2339" s="37">
        <v>-304042743.79000002</v>
      </c>
      <c r="J2339" s="37">
        <v>-257168155.47165769</v>
      </c>
      <c r="K2339" s="37">
        <v>-46874588.318342328</v>
      </c>
      <c r="L2339" s="37">
        <v>-337411.35528555606</v>
      </c>
      <c r="M2339" s="37">
        <v>-47211999.673627883</v>
      </c>
    </row>
    <row r="2340" spans="1:13">
      <c r="A2340" s="124">
        <v>2269</v>
      </c>
      <c r="B2340" s="73"/>
      <c r="C2340" s="152"/>
      <c r="D2340" s="73"/>
      <c r="E2340" s="73"/>
      <c r="F2340" s="73"/>
      <c r="G2340" s="73"/>
      <c r="H2340" s="129"/>
      <c r="I2340" s="33"/>
      <c r="J2340" s="33"/>
      <c r="K2340" s="33"/>
      <c r="L2340" s="33"/>
      <c r="M2340" s="33"/>
    </row>
    <row r="2341" spans="1:13">
      <c r="A2341" s="124">
        <v>2270</v>
      </c>
      <c r="B2341" s="73"/>
      <c r="C2341" s="152" t="s">
        <v>799</v>
      </c>
      <c r="D2341" s="73" t="s">
        <v>800</v>
      </c>
      <c r="E2341" s="73"/>
      <c r="F2341" s="73"/>
      <c r="G2341" s="73"/>
      <c r="H2341" s="129"/>
      <c r="I2341" s="33"/>
      <c r="J2341" s="33"/>
      <c r="K2341" s="33"/>
      <c r="L2341" s="33"/>
      <c r="M2341" s="33"/>
    </row>
    <row r="2342" spans="1:13">
      <c r="A2342" s="124">
        <v>2271</v>
      </c>
      <c r="B2342" s="73"/>
      <c r="C2342" s="152"/>
      <c r="D2342" s="73"/>
      <c r="E2342" s="73"/>
      <c r="F2342" s="152" t="s">
        <v>787</v>
      </c>
      <c r="G2342" s="73" t="s">
        <v>359</v>
      </c>
      <c r="H2342" s="129"/>
      <c r="I2342" s="33">
        <v>0</v>
      </c>
      <c r="J2342" s="33">
        <v>0</v>
      </c>
      <c r="K2342" s="36">
        <v>0</v>
      </c>
      <c r="L2342" s="33">
        <v>0</v>
      </c>
      <c r="M2342" s="33">
        <v>0</v>
      </c>
    </row>
    <row r="2343" spans="1:13">
      <c r="A2343" s="124">
        <v>2272</v>
      </c>
      <c r="B2343" s="73"/>
      <c r="C2343" s="152"/>
      <c r="D2343" s="73"/>
      <c r="E2343" s="73"/>
      <c r="F2343" s="152" t="s">
        <v>787</v>
      </c>
      <c r="G2343" s="73" t="s">
        <v>193</v>
      </c>
      <c r="H2343" s="129"/>
      <c r="I2343" s="33">
        <v>0</v>
      </c>
      <c r="J2343" s="33">
        <v>0</v>
      </c>
      <c r="K2343" s="36">
        <v>0</v>
      </c>
      <c r="L2343" s="33">
        <v>0</v>
      </c>
      <c r="M2343" s="33">
        <v>0</v>
      </c>
    </row>
    <row r="2344" spans="1:13">
      <c r="A2344" s="124">
        <v>2273</v>
      </c>
      <c r="B2344" s="73"/>
      <c r="C2344" s="152"/>
      <c r="D2344" s="73"/>
      <c r="E2344" s="73"/>
      <c r="F2344" s="152" t="s">
        <v>787</v>
      </c>
      <c r="G2344" s="73" t="s">
        <v>193</v>
      </c>
      <c r="H2344" s="129"/>
      <c r="I2344" s="33">
        <v>-473654884.69999999</v>
      </c>
      <c r="J2344" s="33">
        <v>-400752190.89239681</v>
      </c>
      <c r="K2344" s="36">
        <v>-72902693.80760318</v>
      </c>
      <c r="L2344" s="33">
        <v>0</v>
      </c>
      <c r="M2344" s="33">
        <v>-72902693.80760318</v>
      </c>
    </row>
    <row r="2345" spans="1:13">
      <c r="A2345" s="124">
        <v>2274</v>
      </c>
      <c r="B2345" s="73"/>
      <c r="C2345" s="152"/>
      <c r="D2345" s="73"/>
      <c r="E2345" s="73"/>
      <c r="F2345" s="152" t="s">
        <v>787</v>
      </c>
      <c r="G2345" s="73" t="s">
        <v>193</v>
      </c>
      <c r="H2345" s="129"/>
      <c r="I2345" s="33">
        <v>-280250708.83999997</v>
      </c>
      <c r="J2345" s="33">
        <v>-237115860.50234011</v>
      </c>
      <c r="K2345" s="36">
        <v>-43134848.337659866</v>
      </c>
      <c r="L2345" s="33">
        <v>-183009.183388412</v>
      </c>
      <c r="M2345" s="33">
        <v>-43317857.521048278</v>
      </c>
    </row>
    <row r="2346" spans="1:13">
      <c r="A2346" s="124">
        <v>2275</v>
      </c>
      <c r="B2346" s="73"/>
      <c r="C2346" s="152"/>
      <c r="D2346" s="73"/>
      <c r="E2346" s="73"/>
      <c r="F2346" s="152" t="s">
        <v>787</v>
      </c>
      <c r="G2346" s="73" t="s">
        <v>193</v>
      </c>
      <c r="H2346" s="129"/>
      <c r="I2346" s="33">
        <v>-27349298.34</v>
      </c>
      <c r="J2346" s="33">
        <v>-23139825.183195859</v>
      </c>
      <c r="K2346" s="36">
        <v>-4209473.1568041407</v>
      </c>
      <c r="L2346" s="33">
        <v>0</v>
      </c>
      <c r="M2346" s="33">
        <v>-4209473.1568041407</v>
      </c>
    </row>
    <row r="2347" spans="1:13">
      <c r="A2347" s="124">
        <v>2276</v>
      </c>
      <c r="B2347" s="73"/>
      <c r="C2347" s="152"/>
      <c r="D2347" s="73"/>
      <c r="E2347" s="73"/>
      <c r="F2347" s="73"/>
      <c r="G2347" s="73"/>
      <c r="H2347" s="129" t="s">
        <v>794</v>
      </c>
      <c r="I2347" s="37">
        <v>-781254891.88</v>
      </c>
      <c r="J2347" s="37">
        <v>-661007876.57793272</v>
      </c>
      <c r="K2347" s="37">
        <v>-120247015.30206719</v>
      </c>
      <c r="L2347" s="37">
        <v>-183009.183388412</v>
      </c>
      <c r="M2347" s="37">
        <v>-120430024.4854556</v>
      </c>
    </row>
    <row r="2348" spans="1:13">
      <c r="A2348" s="124">
        <v>2277</v>
      </c>
      <c r="B2348" s="73"/>
      <c r="C2348" s="152"/>
      <c r="D2348" s="73"/>
      <c r="E2348" s="73"/>
      <c r="F2348" s="73"/>
      <c r="G2348" s="73"/>
      <c r="H2348" s="129"/>
      <c r="I2348" s="33"/>
      <c r="J2348" s="33"/>
      <c r="K2348" s="33"/>
      <c r="L2348" s="33"/>
      <c r="M2348" s="33"/>
    </row>
    <row r="2349" spans="1:13">
      <c r="A2349" s="124">
        <v>2278</v>
      </c>
      <c r="B2349" s="73"/>
      <c r="C2349" s="152" t="s">
        <v>801</v>
      </c>
      <c r="D2349" s="73" t="s">
        <v>802</v>
      </c>
      <c r="E2349" s="73"/>
      <c r="F2349" s="73"/>
      <c r="G2349" s="73"/>
      <c r="H2349" s="129"/>
      <c r="I2349" s="33"/>
      <c r="J2349" s="33"/>
      <c r="K2349" s="33"/>
      <c r="L2349" s="33"/>
      <c r="M2349" s="33"/>
    </row>
    <row r="2350" spans="1:13">
      <c r="A2350" s="124">
        <v>2279</v>
      </c>
      <c r="B2350" s="73"/>
      <c r="C2350" s="152"/>
      <c r="D2350" s="73"/>
      <c r="E2350" s="73"/>
      <c r="F2350" s="152" t="s">
        <v>787</v>
      </c>
      <c r="G2350" s="73" t="s">
        <v>193</v>
      </c>
      <c r="H2350" s="129"/>
      <c r="I2350" s="33">
        <v>0</v>
      </c>
      <c r="J2350" s="33">
        <v>0</v>
      </c>
      <c r="K2350" s="36">
        <v>0</v>
      </c>
      <c r="L2350" s="33">
        <v>0</v>
      </c>
      <c r="M2350" s="33">
        <v>0</v>
      </c>
    </row>
    <row r="2351" spans="1:13">
      <c r="A2351" s="124">
        <v>2280</v>
      </c>
      <c r="B2351" s="73"/>
      <c r="C2351" s="152"/>
      <c r="D2351" s="73"/>
      <c r="E2351" s="73"/>
      <c r="F2351" s="152" t="s">
        <v>787</v>
      </c>
      <c r="G2351" s="73" t="s">
        <v>193</v>
      </c>
      <c r="H2351" s="129"/>
      <c r="I2351" s="33">
        <v>0</v>
      </c>
      <c r="J2351" s="33">
        <v>0</v>
      </c>
      <c r="K2351" s="36">
        <v>0</v>
      </c>
      <c r="L2351" s="33">
        <v>0</v>
      </c>
      <c r="M2351" s="33">
        <v>0</v>
      </c>
    </row>
    <row r="2352" spans="1:13">
      <c r="A2352" s="124">
        <v>2281</v>
      </c>
      <c r="B2352" s="73"/>
      <c r="C2352" s="152"/>
      <c r="D2352" s="73"/>
      <c r="E2352" s="73"/>
      <c r="F2352" s="73"/>
      <c r="G2352" s="73"/>
      <c r="H2352" s="129"/>
      <c r="I2352" s="37">
        <v>0</v>
      </c>
      <c r="J2352" s="37">
        <v>0</v>
      </c>
      <c r="K2352" s="37">
        <v>0</v>
      </c>
      <c r="L2352" s="37">
        <v>0</v>
      </c>
      <c r="M2352" s="37">
        <v>0</v>
      </c>
    </row>
    <row r="2353" spans="1:13">
      <c r="A2353" s="124">
        <v>2282</v>
      </c>
      <c r="B2353" s="73"/>
      <c r="C2353" s="152"/>
      <c r="D2353" s="73"/>
      <c r="E2353" s="73"/>
      <c r="F2353" s="73"/>
      <c r="G2353" s="73"/>
      <c r="H2353" s="129"/>
      <c r="I2353" s="33"/>
      <c r="J2353" s="33"/>
      <c r="K2353" s="33"/>
      <c r="L2353" s="33"/>
      <c r="M2353" s="33"/>
    </row>
    <row r="2354" spans="1:13" ht="13.5" thickBot="1">
      <c r="A2354" s="124">
        <v>2283</v>
      </c>
      <c r="B2354" s="73"/>
      <c r="C2354" s="153" t="s">
        <v>803</v>
      </c>
      <c r="D2354" s="73"/>
      <c r="E2354" s="73"/>
      <c r="F2354" s="73"/>
      <c r="G2354" s="73"/>
      <c r="H2354" s="154" t="s">
        <v>794</v>
      </c>
      <c r="I2354" s="40">
        <v>-3821984928.4100008</v>
      </c>
      <c r="J2354" s="40">
        <v>-3234540302.3322387</v>
      </c>
      <c r="K2354" s="40">
        <v>-587444626.07776117</v>
      </c>
      <c r="L2354" s="40">
        <v>13273466.697637863</v>
      </c>
      <c r="M2354" s="40">
        <v>-574171159.38012338</v>
      </c>
    </row>
    <row r="2355" spans="1:13" ht="13.5" thickTop="1">
      <c r="A2355" s="124">
        <v>2284</v>
      </c>
      <c r="B2355" s="73"/>
      <c r="C2355" s="152"/>
      <c r="D2355" s="73"/>
      <c r="E2355" s="73"/>
      <c r="F2355" s="73"/>
      <c r="G2355" s="73"/>
      <c r="H2355" s="129"/>
      <c r="I2355" s="41"/>
      <c r="J2355" s="33"/>
      <c r="K2355" s="33"/>
      <c r="L2355" s="33"/>
      <c r="M2355" s="33"/>
    </row>
    <row r="2356" spans="1:13">
      <c r="A2356" s="124">
        <v>2285</v>
      </c>
      <c r="B2356" s="73"/>
      <c r="C2356" s="152" t="s">
        <v>804</v>
      </c>
      <c r="D2356" s="73"/>
      <c r="E2356" s="73"/>
      <c r="F2356" s="73"/>
      <c r="G2356" s="73"/>
      <c r="H2356" s="129"/>
      <c r="I2356" s="33"/>
      <c r="J2356" s="33"/>
      <c r="K2356" s="33"/>
      <c r="L2356" s="33"/>
      <c r="M2356" s="33"/>
    </row>
    <row r="2357" spans="1:13">
      <c r="A2357" s="124">
        <v>2286</v>
      </c>
      <c r="B2357" s="73"/>
      <c r="C2357" s="152"/>
      <c r="D2357" s="73"/>
      <c r="E2357" s="152" t="s">
        <v>359</v>
      </c>
      <c r="F2357" s="73"/>
      <c r="G2357" s="73"/>
      <c r="H2357" s="129"/>
      <c r="I2357" s="33">
        <v>10676190.48</v>
      </c>
      <c r="J2357" s="33">
        <v>8215953.2400000002</v>
      </c>
      <c r="K2357" s="36">
        <v>2460237.2400000002</v>
      </c>
      <c r="L2357" s="33">
        <v>-2460237.2400000002</v>
      </c>
      <c r="M2357" s="33">
        <v>0</v>
      </c>
    </row>
    <row r="2358" spans="1:13">
      <c r="A2358" s="124">
        <v>2287</v>
      </c>
      <c r="B2358" s="73"/>
      <c r="C2358" s="152"/>
      <c r="D2358" s="73"/>
      <c r="E2358" s="73" t="s">
        <v>252</v>
      </c>
      <c r="F2358" s="73"/>
      <c r="G2358" s="73"/>
      <c r="H2358" s="129"/>
      <c r="I2358" s="33">
        <v>0</v>
      </c>
      <c r="J2358" s="33">
        <v>0</v>
      </c>
      <c r="K2358" s="36">
        <v>0</v>
      </c>
      <c r="L2358" s="33">
        <v>0</v>
      </c>
      <c r="M2358" s="33">
        <v>0</v>
      </c>
    </row>
    <row r="2359" spans="1:13">
      <c r="A2359" s="124">
        <v>2288</v>
      </c>
      <c r="B2359" s="73"/>
      <c r="C2359" s="152"/>
      <c r="D2359" s="73"/>
      <c r="E2359" s="73" t="s">
        <v>434</v>
      </c>
      <c r="F2359" s="73"/>
      <c r="G2359" s="73"/>
      <c r="H2359" s="129"/>
      <c r="I2359" s="33">
        <v>0</v>
      </c>
      <c r="J2359" s="33">
        <v>0</v>
      </c>
      <c r="K2359" s="36">
        <v>0</v>
      </c>
      <c r="L2359" s="33">
        <v>0</v>
      </c>
      <c r="M2359" s="33">
        <v>0</v>
      </c>
    </row>
    <row r="2360" spans="1:13">
      <c r="A2360" s="124">
        <v>2289</v>
      </c>
      <c r="B2360" s="73"/>
      <c r="C2360" s="152"/>
      <c r="D2360" s="73"/>
      <c r="E2360" s="73" t="s">
        <v>193</v>
      </c>
      <c r="F2360" s="73"/>
      <c r="G2360" s="73"/>
      <c r="H2360" s="129"/>
      <c r="I2360" s="33">
        <v>-3832661118.8900003</v>
      </c>
      <c r="J2360" s="33">
        <v>-3242756255.5722389</v>
      </c>
      <c r="K2360" s="36">
        <v>-589904863.31776118</v>
      </c>
      <c r="L2360" s="33">
        <v>15733703.937637806</v>
      </c>
      <c r="M2360" s="33">
        <v>-574171159.38012338</v>
      </c>
    </row>
    <row r="2361" spans="1:13">
      <c r="A2361" s="124">
        <v>2290</v>
      </c>
      <c r="B2361" s="73"/>
      <c r="C2361" s="152"/>
      <c r="D2361" s="73"/>
      <c r="E2361" s="73" t="s">
        <v>439</v>
      </c>
      <c r="F2361" s="73"/>
      <c r="G2361" s="73"/>
      <c r="H2361" s="129"/>
      <c r="I2361" s="33">
        <v>0</v>
      </c>
      <c r="J2361" s="33">
        <v>0</v>
      </c>
      <c r="K2361" s="36">
        <v>0</v>
      </c>
      <c r="L2361" s="33">
        <v>0</v>
      </c>
      <c r="M2361" s="33">
        <v>0</v>
      </c>
    </row>
    <row r="2362" spans="1:13">
      <c r="A2362" s="124">
        <v>2291</v>
      </c>
      <c r="B2362" s="73"/>
      <c r="C2362" s="152"/>
      <c r="D2362" s="73"/>
      <c r="E2362" s="73" t="s">
        <v>436</v>
      </c>
      <c r="F2362" s="73"/>
      <c r="G2362" s="73"/>
      <c r="H2362" s="129"/>
      <c r="I2362" s="33">
        <v>0</v>
      </c>
      <c r="J2362" s="33">
        <v>0</v>
      </c>
      <c r="K2362" s="36">
        <v>0</v>
      </c>
      <c r="L2362" s="33">
        <v>0</v>
      </c>
      <c r="M2362" s="33">
        <v>0</v>
      </c>
    </row>
    <row r="2363" spans="1:13" ht="13.5" thickBot="1">
      <c r="A2363" s="124">
        <v>2292</v>
      </c>
      <c r="B2363" s="73"/>
      <c r="C2363" s="152" t="s">
        <v>805</v>
      </c>
      <c r="D2363" s="73"/>
      <c r="E2363" s="73"/>
      <c r="F2363" s="73"/>
      <c r="G2363" s="73"/>
      <c r="H2363" s="129"/>
      <c r="I2363" s="45">
        <v>-3821984928.4100003</v>
      </c>
      <c r="J2363" s="45">
        <v>-3234540302.3322392</v>
      </c>
      <c r="K2363" s="45">
        <v>-587444626.07776117</v>
      </c>
      <c r="L2363" s="45">
        <v>13273466.697637806</v>
      </c>
      <c r="M2363" s="45">
        <v>-574171159.38012338</v>
      </c>
    </row>
    <row r="2364" spans="1:13" ht="13.5" thickTop="1">
      <c r="A2364" s="124">
        <v>2293</v>
      </c>
      <c r="B2364" s="73"/>
      <c r="C2364" s="152"/>
      <c r="D2364" s="73"/>
      <c r="E2364" s="73"/>
      <c r="F2364" s="73"/>
      <c r="G2364" s="73"/>
      <c r="H2364" s="129"/>
      <c r="I2364" s="38"/>
      <c r="J2364" s="38"/>
      <c r="K2364" s="38"/>
      <c r="L2364" s="38"/>
      <c r="M2364" s="38"/>
    </row>
    <row r="2365" spans="1:13">
      <c r="A2365" s="124">
        <v>2294</v>
      </c>
      <c r="B2365" s="73"/>
      <c r="C2365" s="152"/>
      <c r="D2365" s="73"/>
      <c r="E2365" s="73"/>
      <c r="F2365" s="73"/>
      <c r="G2365" s="73"/>
      <c r="H2365" s="129"/>
      <c r="I2365" s="33"/>
      <c r="J2365" s="33"/>
      <c r="K2365" s="33"/>
      <c r="L2365" s="33"/>
      <c r="M2365" s="33"/>
    </row>
    <row r="2366" spans="1:13">
      <c r="A2366" s="124">
        <v>2295</v>
      </c>
      <c r="B2366" s="73"/>
      <c r="C2366" s="152" t="s">
        <v>806</v>
      </c>
      <c r="D2366" s="73" t="s">
        <v>807</v>
      </c>
      <c r="E2366" s="73"/>
      <c r="F2366" s="73"/>
      <c r="G2366" s="73"/>
      <c r="H2366" s="129"/>
      <c r="I2366" s="33"/>
      <c r="J2366" s="33"/>
      <c r="K2366" s="33"/>
      <c r="L2366" s="33"/>
      <c r="M2366" s="33"/>
    </row>
    <row r="2367" spans="1:13">
      <c r="A2367" s="124">
        <v>2296</v>
      </c>
      <c r="B2367" s="73"/>
      <c r="C2367" s="152"/>
      <c r="D2367" s="73"/>
      <c r="E2367" s="73"/>
      <c r="F2367" s="152" t="s">
        <v>2428</v>
      </c>
      <c r="G2367" s="73" t="s">
        <v>193</v>
      </c>
      <c r="H2367" s="129"/>
      <c r="I2367" s="33">
        <v>-379356022.79000002</v>
      </c>
      <c r="J2367" s="33">
        <v>-320967358.6658116</v>
      </c>
      <c r="K2367" s="36">
        <v>-58388664.124188446</v>
      </c>
      <c r="L2367" s="33">
        <v>0</v>
      </c>
      <c r="M2367" s="33">
        <v>-58388664.124188446</v>
      </c>
    </row>
    <row r="2368" spans="1:13">
      <c r="A2368" s="124">
        <v>2297</v>
      </c>
      <c r="B2368" s="73"/>
      <c r="C2368" s="152"/>
      <c r="D2368" s="73"/>
      <c r="E2368" s="73"/>
      <c r="F2368" s="152" t="s">
        <v>2428</v>
      </c>
      <c r="G2368" s="73" t="s">
        <v>193</v>
      </c>
      <c r="H2368" s="129"/>
      <c r="I2368" s="33">
        <v>-408644800.73000002</v>
      </c>
      <c r="J2368" s="33">
        <v>-345748148.02777529</v>
      </c>
      <c r="K2368" s="36">
        <v>-62896652.702224754</v>
      </c>
      <c r="L2368" s="33">
        <v>0</v>
      </c>
      <c r="M2368" s="33">
        <v>-62896652.702224754</v>
      </c>
    </row>
    <row r="2369" spans="1:13">
      <c r="A2369" s="124">
        <v>2298</v>
      </c>
      <c r="B2369" s="73"/>
      <c r="C2369" s="152"/>
      <c r="D2369" s="73"/>
      <c r="E2369" s="73"/>
      <c r="F2369" s="152" t="s">
        <v>2428</v>
      </c>
      <c r="G2369" s="73" t="s">
        <v>193</v>
      </c>
      <c r="H2369" s="129"/>
      <c r="I2369" s="33">
        <v>-645513576.54999995</v>
      </c>
      <c r="J2369" s="33">
        <v>-546159215.09401751</v>
      </c>
      <c r="K2369" s="36">
        <v>-99354361.455982387</v>
      </c>
      <c r="L2369" s="33">
        <v>797039.46325147152</v>
      </c>
      <c r="M2369" s="33">
        <v>-98557321.992730916</v>
      </c>
    </row>
    <row r="2370" spans="1:13" ht="13.5" thickBot="1">
      <c r="A2370" s="124">
        <v>2299</v>
      </c>
      <c r="B2370" s="73"/>
      <c r="C2370" s="153" t="s">
        <v>808</v>
      </c>
      <c r="D2370" s="73"/>
      <c r="E2370" s="73"/>
      <c r="F2370" s="73"/>
      <c r="G2370" s="73"/>
      <c r="H2370" s="154" t="s">
        <v>794</v>
      </c>
      <c r="I2370" s="49">
        <v>-1433514400.0699999</v>
      </c>
      <c r="J2370" s="49">
        <v>-1212874721.7876043</v>
      </c>
      <c r="K2370" s="49">
        <v>-220639678.2823956</v>
      </c>
      <c r="L2370" s="49">
        <v>797039.46325147152</v>
      </c>
      <c r="M2370" s="49">
        <v>-219842638.81914413</v>
      </c>
    </row>
    <row r="2371" spans="1:13" ht="13.5" thickTop="1">
      <c r="A2371" s="124">
        <v>2300</v>
      </c>
      <c r="B2371" s="73"/>
      <c r="C2371" s="152">
        <v>108360</v>
      </c>
      <c r="D2371" s="73" t="s">
        <v>626</v>
      </c>
      <c r="E2371" s="73"/>
      <c r="F2371" s="73"/>
      <c r="G2371" s="73"/>
      <c r="H2371" s="129"/>
      <c r="I2371" s="33"/>
      <c r="J2371" s="33"/>
      <c r="K2371" s="33"/>
      <c r="L2371" s="33"/>
      <c r="M2371" s="33"/>
    </row>
    <row r="2372" spans="1:13">
      <c r="A2372" s="124">
        <v>2301</v>
      </c>
      <c r="B2372" s="73"/>
      <c r="C2372" s="152"/>
      <c r="D2372" s="73"/>
      <c r="E2372" s="73"/>
      <c r="F2372" s="152" t="s">
        <v>2425</v>
      </c>
      <c r="G2372" s="73" t="s">
        <v>359</v>
      </c>
      <c r="H2372" s="129"/>
      <c r="I2372" s="33">
        <v>-8940798.6399999987</v>
      </c>
      <c r="J2372" s="33">
        <v>-6961030.5899999989</v>
      </c>
      <c r="K2372" s="36">
        <v>-1979768.05</v>
      </c>
      <c r="L2372" s="33">
        <v>0</v>
      </c>
      <c r="M2372" s="33">
        <v>-1979768.05</v>
      </c>
    </row>
    <row r="2373" spans="1:13">
      <c r="A2373" s="124">
        <v>2302</v>
      </c>
      <c r="B2373" s="73"/>
      <c r="C2373" s="152"/>
      <c r="D2373" s="73"/>
      <c r="E2373" s="73"/>
      <c r="F2373" s="73"/>
      <c r="G2373" s="73"/>
      <c r="H2373" s="129" t="s">
        <v>794</v>
      </c>
      <c r="I2373" s="37">
        <v>-8940798.6399999987</v>
      </c>
      <c r="J2373" s="37">
        <v>-6961030.5899999989</v>
      </c>
      <c r="K2373" s="37">
        <v>-1979768.05</v>
      </c>
      <c r="L2373" s="37">
        <v>0</v>
      </c>
      <c r="M2373" s="37">
        <v>-1979768.05</v>
      </c>
    </row>
    <row r="2374" spans="1:13">
      <c r="A2374" s="124">
        <v>2303</v>
      </c>
      <c r="B2374" s="73"/>
      <c r="C2374" s="152"/>
      <c r="D2374" s="73"/>
      <c r="E2374" s="73"/>
      <c r="F2374" s="73"/>
      <c r="G2374" s="73"/>
      <c r="H2374" s="129"/>
      <c r="I2374" s="33"/>
      <c r="J2374" s="33"/>
      <c r="K2374" s="33"/>
      <c r="L2374" s="33"/>
      <c r="M2374" s="33"/>
    </row>
    <row r="2375" spans="1:13">
      <c r="A2375" s="124">
        <v>2304</v>
      </c>
      <c r="B2375" s="73"/>
      <c r="C2375" s="152">
        <v>108361</v>
      </c>
      <c r="D2375" s="73" t="s">
        <v>628</v>
      </c>
      <c r="E2375" s="73"/>
      <c r="F2375" s="73"/>
      <c r="G2375" s="73"/>
      <c r="H2375" s="129"/>
      <c r="I2375" s="33"/>
      <c r="J2375" s="33"/>
      <c r="K2375" s="33"/>
      <c r="L2375" s="33"/>
      <c r="M2375" s="33"/>
    </row>
    <row r="2376" spans="1:13">
      <c r="A2376" s="124">
        <v>2305</v>
      </c>
      <c r="B2376" s="73"/>
      <c r="C2376" s="152"/>
      <c r="D2376" s="73"/>
      <c r="E2376" s="73"/>
      <c r="F2376" s="152" t="s">
        <v>2425</v>
      </c>
      <c r="G2376" s="73" t="s">
        <v>359</v>
      </c>
      <c r="H2376" s="129"/>
      <c r="I2376" s="33">
        <v>-21378948.059999999</v>
      </c>
      <c r="J2376" s="33">
        <v>-18132890.43</v>
      </c>
      <c r="K2376" s="36">
        <v>-3246057.63</v>
      </c>
      <c r="L2376" s="33">
        <v>0</v>
      </c>
      <c r="M2376" s="33">
        <v>-3246057.63</v>
      </c>
    </row>
    <row r="2377" spans="1:13">
      <c r="A2377" s="124">
        <v>2306</v>
      </c>
      <c r="B2377" s="73"/>
      <c r="C2377" s="152"/>
      <c r="D2377" s="73"/>
      <c r="E2377" s="73"/>
      <c r="F2377" s="152" t="s">
        <v>223</v>
      </c>
      <c r="G2377" s="73"/>
      <c r="H2377" s="129" t="s">
        <v>794</v>
      </c>
      <c r="I2377" s="37">
        <v>-21378948.059999999</v>
      </c>
      <c r="J2377" s="37">
        <v>-18132890.43</v>
      </c>
      <c r="K2377" s="37">
        <v>-3246057.63</v>
      </c>
      <c r="L2377" s="37">
        <v>0</v>
      </c>
      <c r="M2377" s="37">
        <v>-3246057.63</v>
      </c>
    </row>
    <row r="2378" spans="1:13">
      <c r="A2378" s="124">
        <v>2307</v>
      </c>
      <c r="B2378" s="73"/>
      <c r="C2378" s="152"/>
      <c r="D2378" s="73"/>
      <c r="E2378" s="73"/>
      <c r="F2378" s="73"/>
      <c r="G2378" s="73"/>
      <c r="H2378" s="129"/>
      <c r="I2378" s="33"/>
      <c r="J2378" s="33"/>
      <c r="K2378" s="33"/>
      <c r="L2378" s="33"/>
      <c r="M2378" s="33"/>
    </row>
    <row r="2379" spans="1:13">
      <c r="A2379" s="124">
        <v>2308</v>
      </c>
      <c r="B2379" s="73"/>
      <c r="C2379" s="152">
        <v>108362</v>
      </c>
      <c r="D2379" s="73" t="s">
        <v>523</v>
      </c>
      <c r="E2379" s="73"/>
      <c r="F2379" s="73"/>
      <c r="G2379" s="73"/>
      <c r="H2379" s="129"/>
      <c r="I2379" s="33"/>
      <c r="J2379" s="33"/>
      <c r="K2379" s="33"/>
      <c r="L2379" s="33"/>
      <c r="M2379" s="33"/>
    </row>
    <row r="2380" spans="1:13">
      <c r="A2380" s="124">
        <v>2309</v>
      </c>
      <c r="B2380" s="73"/>
      <c r="C2380" s="152"/>
      <c r="D2380" s="73"/>
      <c r="E2380" s="73"/>
      <c r="F2380" s="152" t="s">
        <v>2425</v>
      </c>
      <c r="G2380" s="73" t="s">
        <v>359</v>
      </c>
      <c r="H2380" s="129"/>
      <c r="I2380" s="33">
        <v>-244890178.14999998</v>
      </c>
      <c r="J2380" s="33">
        <v>-206898582.02999997</v>
      </c>
      <c r="K2380" s="36">
        <v>-37991596.119999997</v>
      </c>
      <c r="L2380" s="33">
        <v>0</v>
      </c>
      <c r="M2380" s="33">
        <v>-37991596.119999997</v>
      </c>
    </row>
    <row r="2381" spans="1:13">
      <c r="A2381" s="124">
        <v>2310</v>
      </c>
      <c r="B2381" s="73"/>
      <c r="C2381" s="152"/>
      <c r="D2381" s="73"/>
      <c r="E2381" s="73"/>
      <c r="F2381" s="73"/>
      <c r="G2381" s="73"/>
      <c r="H2381" s="129" t="s">
        <v>794</v>
      </c>
      <c r="I2381" s="37">
        <v>-244890178.14999998</v>
      </c>
      <c r="J2381" s="37">
        <v>-206898582.02999997</v>
      </c>
      <c r="K2381" s="37">
        <v>-37991596.119999997</v>
      </c>
      <c r="L2381" s="37">
        <v>0</v>
      </c>
      <c r="M2381" s="37">
        <v>-37991596.119999997</v>
      </c>
    </row>
    <row r="2382" spans="1:13">
      <c r="A2382" s="124">
        <v>2311</v>
      </c>
      <c r="B2382" s="73"/>
      <c r="C2382" s="152"/>
      <c r="D2382" s="73"/>
      <c r="E2382" s="73"/>
      <c r="F2382" s="73"/>
      <c r="G2382" s="73"/>
      <c r="H2382" s="129"/>
      <c r="I2382" s="33"/>
      <c r="J2382" s="33"/>
      <c r="K2382" s="33"/>
      <c r="L2382" s="33"/>
      <c r="M2382" s="33"/>
    </row>
    <row r="2383" spans="1:13">
      <c r="A2383" s="124">
        <v>2312</v>
      </c>
      <c r="B2383" s="73"/>
      <c r="C2383" s="152">
        <v>108363</v>
      </c>
      <c r="D2383" s="73" t="s">
        <v>524</v>
      </c>
      <c r="E2383" s="73"/>
      <c r="F2383" s="73"/>
      <c r="G2383" s="73"/>
      <c r="H2383" s="129"/>
      <c r="I2383" s="33"/>
      <c r="J2383" s="33"/>
      <c r="K2383" s="33"/>
      <c r="L2383" s="33"/>
      <c r="M2383" s="33"/>
    </row>
    <row r="2384" spans="1:13">
      <c r="A2384" s="124">
        <v>2313</v>
      </c>
      <c r="B2384" s="73"/>
      <c r="C2384" s="152"/>
      <c r="D2384" s="73"/>
      <c r="E2384" s="73"/>
      <c r="F2384" s="152" t="s">
        <v>2425</v>
      </c>
      <c r="G2384" s="73" t="s">
        <v>359</v>
      </c>
      <c r="H2384" s="129"/>
      <c r="I2384" s="33">
        <v>0</v>
      </c>
      <c r="J2384" s="33">
        <v>0</v>
      </c>
      <c r="K2384" s="36">
        <v>0</v>
      </c>
      <c r="L2384" s="33">
        <v>0</v>
      </c>
      <c r="M2384" s="33">
        <v>0</v>
      </c>
    </row>
    <row r="2385" spans="1:13">
      <c r="A2385" s="124">
        <v>2314</v>
      </c>
      <c r="B2385" s="73"/>
      <c r="C2385" s="152"/>
      <c r="D2385" s="73"/>
      <c r="E2385" s="73"/>
      <c r="F2385" s="73"/>
      <c r="G2385" s="73"/>
      <c r="H2385" s="129" t="s">
        <v>794</v>
      </c>
      <c r="I2385" s="37">
        <v>0</v>
      </c>
      <c r="J2385" s="37">
        <v>0</v>
      </c>
      <c r="K2385" s="37">
        <v>0</v>
      </c>
      <c r="L2385" s="37">
        <v>0</v>
      </c>
      <c r="M2385" s="37">
        <v>0</v>
      </c>
    </row>
    <row r="2386" spans="1:13">
      <c r="A2386" s="124">
        <v>2315</v>
      </c>
      <c r="B2386" s="73"/>
      <c r="C2386" s="152"/>
      <c r="D2386" s="73"/>
      <c r="E2386" s="73"/>
      <c r="F2386" s="73"/>
      <c r="G2386" s="73"/>
      <c r="H2386" s="129"/>
      <c r="I2386" s="33"/>
      <c r="J2386" s="33"/>
      <c r="K2386" s="33"/>
      <c r="L2386" s="33"/>
      <c r="M2386" s="33"/>
    </row>
    <row r="2387" spans="1:13">
      <c r="A2387" s="124">
        <v>2316</v>
      </c>
      <c r="B2387" s="73"/>
      <c r="C2387" s="152">
        <v>108364</v>
      </c>
      <c r="D2387" s="73" t="s">
        <v>681</v>
      </c>
      <c r="E2387" s="73"/>
      <c r="F2387" s="73"/>
      <c r="G2387" s="73"/>
      <c r="H2387" s="129"/>
      <c r="I2387" s="33"/>
      <c r="J2387" s="33"/>
      <c r="K2387" s="33"/>
      <c r="L2387" s="33"/>
      <c r="M2387" s="33"/>
    </row>
    <row r="2388" spans="1:13">
      <c r="A2388" s="124">
        <v>2317</v>
      </c>
      <c r="B2388" s="73"/>
      <c r="C2388" s="152"/>
      <c r="D2388" s="73"/>
      <c r="E2388" s="73"/>
      <c r="F2388" s="152" t="s">
        <v>2425</v>
      </c>
      <c r="G2388" s="73" t="s">
        <v>359</v>
      </c>
      <c r="H2388" s="129"/>
      <c r="I2388" s="33">
        <v>-563845682.28999996</v>
      </c>
      <c r="J2388" s="33">
        <v>-495089323.05999994</v>
      </c>
      <c r="K2388" s="36">
        <v>-68756359.230000004</v>
      </c>
      <c r="L2388" s="33">
        <v>-91802.505279526114</v>
      </c>
      <c r="M2388" s="33">
        <v>-68848161.73527953</v>
      </c>
    </row>
    <row r="2389" spans="1:13">
      <c r="A2389" s="124">
        <v>2318</v>
      </c>
      <c r="B2389" s="73"/>
      <c r="C2389" s="152"/>
      <c r="D2389" s="73"/>
      <c r="E2389" s="73"/>
      <c r="F2389" s="73"/>
      <c r="G2389" s="73"/>
      <c r="H2389" s="129" t="s">
        <v>794</v>
      </c>
      <c r="I2389" s="37">
        <v>-563845682.28999996</v>
      </c>
      <c r="J2389" s="37">
        <v>-495089323.05999994</v>
      </c>
      <c r="K2389" s="37">
        <v>-68756359.230000004</v>
      </c>
      <c r="L2389" s="37">
        <v>-91802.505279526114</v>
      </c>
      <c r="M2389" s="37">
        <v>-68848161.73527953</v>
      </c>
    </row>
    <row r="2390" spans="1:13">
      <c r="A2390" s="124">
        <v>2319</v>
      </c>
      <c r="B2390" s="73"/>
      <c r="C2390" s="152"/>
      <c r="D2390" s="73"/>
      <c r="E2390" s="73"/>
      <c r="F2390" s="73"/>
      <c r="G2390" s="73"/>
      <c r="H2390" s="129"/>
      <c r="I2390" s="33"/>
      <c r="J2390" s="33"/>
      <c r="K2390" s="33"/>
      <c r="L2390" s="33"/>
      <c r="M2390" s="33"/>
    </row>
    <row r="2391" spans="1:13">
      <c r="A2391" s="124">
        <v>2320</v>
      </c>
      <c r="B2391" s="73"/>
      <c r="C2391" s="152">
        <v>108365</v>
      </c>
      <c r="D2391" s="73" t="s">
        <v>682</v>
      </c>
      <c r="E2391" s="73"/>
      <c r="F2391" s="73"/>
      <c r="G2391" s="73"/>
      <c r="H2391" s="129"/>
      <c r="I2391" s="33"/>
      <c r="J2391" s="33"/>
      <c r="K2391" s="33"/>
      <c r="L2391" s="33"/>
      <c r="M2391" s="33"/>
    </row>
    <row r="2392" spans="1:13">
      <c r="A2392" s="124">
        <v>2321</v>
      </c>
      <c r="B2392" s="73"/>
      <c r="C2392" s="152"/>
      <c r="D2392" s="73"/>
      <c r="E2392" s="73"/>
      <c r="F2392" s="152" t="s">
        <v>2425</v>
      </c>
      <c r="G2392" s="73" t="s">
        <v>359</v>
      </c>
      <c r="H2392" s="129"/>
      <c r="I2392" s="33">
        <v>-297023747.61999995</v>
      </c>
      <c r="J2392" s="33">
        <v>-259906811.63999996</v>
      </c>
      <c r="K2392" s="36">
        <v>-37116935.979999997</v>
      </c>
      <c r="L2392" s="33">
        <v>0</v>
      </c>
      <c r="M2392" s="33">
        <v>-37116935.979999997</v>
      </c>
    </row>
    <row r="2393" spans="1:13">
      <c r="A2393" s="124">
        <v>2322</v>
      </c>
      <c r="B2393" s="73"/>
      <c r="C2393" s="152"/>
      <c r="D2393" s="73"/>
      <c r="E2393" s="73"/>
      <c r="F2393" s="73"/>
      <c r="G2393" s="73"/>
      <c r="H2393" s="129" t="s">
        <v>794</v>
      </c>
      <c r="I2393" s="37">
        <v>-297023747.61999995</v>
      </c>
      <c r="J2393" s="37">
        <v>-259906811.63999996</v>
      </c>
      <c r="K2393" s="37">
        <v>-37116935.979999997</v>
      </c>
      <c r="L2393" s="37">
        <v>0</v>
      </c>
      <c r="M2393" s="37">
        <v>-37116935.979999997</v>
      </c>
    </row>
    <row r="2394" spans="1:13">
      <c r="A2394" s="124">
        <v>2323</v>
      </c>
      <c r="B2394" s="73"/>
      <c r="C2394" s="152"/>
      <c r="D2394" s="73"/>
      <c r="E2394" s="73"/>
      <c r="F2394" s="73"/>
      <c r="G2394" s="73"/>
      <c r="H2394" s="129"/>
      <c r="I2394" s="33"/>
      <c r="J2394" s="33"/>
      <c r="K2394" s="33"/>
      <c r="L2394" s="33"/>
      <c r="M2394" s="33"/>
    </row>
    <row r="2395" spans="1:13">
      <c r="A2395" s="124">
        <v>2324</v>
      </c>
      <c r="B2395" s="73"/>
      <c r="C2395" s="152">
        <v>108366</v>
      </c>
      <c r="D2395" s="73" t="s">
        <v>671</v>
      </c>
      <c r="E2395" s="73"/>
      <c r="F2395" s="73"/>
      <c r="G2395" s="73"/>
      <c r="H2395" s="129"/>
      <c r="I2395" s="33"/>
      <c r="J2395" s="33"/>
      <c r="K2395" s="33"/>
      <c r="L2395" s="33"/>
      <c r="M2395" s="33"/>
    </row>
    <row r="2396" spans="1:13">
      <c r="A2396" s="124">
        <v>2325</v>
      </c>
      <c r="B2396" s="73"/>
      <c r="C2396" s="152"/>
      <c r="D2396" s="73"/>
      <c r="E2396" s="73"/>
      <c r="F2396" s="152" t="s">
        <v>2425</v>
      </c>
      <c r="G2396" s="73" t="s">
        <v>359</v>
      </c>
      <c r="H2396" s="129"/>
      <c r="I2396" s="33">
        <v>-145952559.06</v>
      </c>
      <c r="J2396" s="33">
        <v>-135492081.94999999</v>
      </c>
      <c r="K2396" s="36">
        <v>-10460477.109999999</v>
      </c>
      <c r="L2396" s="33">
        <v>0</v>
      </c>
      <c r="M2396" s="33">
        <v>-10460477.109999999</v>
      </c>
    </row>
    <row r="2397" spans="1:13">
      <c r="A2397" s="124">
        <v>2326</v>
      </c>
      <c r="B2397" s="73"/>
      <c r="C2397" s="152"/>
      <c r="D2397" s="73"/>
      <c r="E2397" s="73"/>
      <c r="F2397" s="73"/>
      <c r="G2397" s="73"/>
      <c r="H2397" s="129" t="s">
        <v>794</v>
      </c>
      <c r="I2397" s="37">
        <v>-145952559.06</v>
      </c>
      <c r="J2397" s="37">
        <v>-135492081.94999999</v>
      </c>
      <c r="K2397" s="37">
        <v>-10460477.109999999</v>
      </c>
      <c r="L2397" s="37">
        <v>0</v>
      </c>
      <c r="M2397" s="37">
        <v>-10460477.109999999</v>
      </c>
    </row>
    <row r="2398" spans="1:13">
      <c r="A2398" s="124">
        <v>2327</v>
      </c>
      <c r="B2398" s="73"/>
      <c r="C2398" s="152"/>
      <c r="D2398" s="73"/>
      <c r="E2398" s="73"/>
      <c r="F2398" s="73"/>
      <c r="G2398" s="73"/>
      <c r="H2398" s="129"/>
      <c r="I2398" s="33"/>
      <c r="J2398" s="33"/>
      <c r="K2398" s="33"/>
      <c r="L2398" s="33"/>
      <c r="M2398" s="33"/>
    </row>
    <row r="2399" spans="1:13">
      <c r="A2399" s="124">
        <v>2328</v>
      </c>
      <c r="B2399" s="73"/>
      <c r="C2399" s="152">
        <v>108367</v>
      </c>
      <c r="D2399" s="73" t="s">
        <v>672</v>
      </c>
      <c r="E2399" s="73"/>
      <c r="F2399" s="73"/>
      <c r="G2399" s="73"/>
      <c r="H2399" s="129"/>
      <c r="I2399" s="33"/>
      <c r="J2399" s="33"/>
      <c r="K2399" s="33"/>
      <c r="L2399" s="33"/>
      <c r="M2399" s="33"/>
    </row>
    <row r="2400" spans="1:13">
      <c r="A2400" s="124">
        <v>2329</v>
      </c>
      <c r="B2400" s="73"/>
      <c r="C2400" s="152"/>
      <c r="D2400" s="73"/>
      <c r="E2400" s="73"/>
      <c r="F2400" s="152" t="s">
        <v>2425</v>
      </c>
      <c r="G2400" s="73" t="s">
        <v>359</v>
      </c>
      <c r="H2400" s="129"/>
      <c r="I2400" s="33">
        <v>-345619864.31999999</v>
      </c>
      <c r="J2400" s="33">
        <v>-312145315.21999997</v>
      </c>
      <c r="K2400" s="36">
        <v>-33474549.100000001</v>
      </c>
      <c r="L2400" s="33">
        <v>0</v>
      </c>
      <c r="M2400" s="33">
        <v>-33474549.100000001</v>
      </c>
    </row>
    <row r="2401" spans="1:13">
      <c r="A2401" s="124">
        <v>2330</v>
      </c>
      <c r="B2401" s="73"/>
      <c r="C2401" s="152"/>
      <c r="D2401" s="73"/>
      <c r="E2401" s="73"/>
      <c r="F2401" s="73"/>
      <c r="G2401" s="73"/>
      <c r="H2401" s="129" t="s">
        <v>794</v>
      </c>
      <c r="I2401" s="37">
        <v>-345619864.31999999</v>
      </c>
      <c r="J2401" s="37">
        <v>-312145315.21999997</v>
      </c>
      <c r="K2401" s="37">
        <v>-33474549.100000001</v>
      </c>
      <c r="L2401" s="37">
        <v>0</v>
      </c>
      <c r="M2401" s="37">
        <v>-33474549.100000001</v>
      </c>
    </row>
    <row r="2402" spans="1:13">
      <c r="A2402" s="124">
        <v>2331</v>
      </c>
      <c r="B2402" s="73"/>
      <c r="C2402" s="152"/>
      <c r="D2402" s="73"/>
      <c r="E2402" s="73"/>
      <c r="F2402" s="73"/>
      <c r="G2402" s="73"/>
      <c r="H2402" s="129"/>
      <c r="I2402" s="33"/>
      <c r="J2402" s="33"/>
      <c r="K2402" s="33"/>
      <c r="L2402" s="33"/>
      <c r="M2402" s="33"/>
    </row>
    <row r="2403" spans="1:13">
      <c r="A2403" s="124">
        <v>2332</v>
      </c>
      <c r="B2403" s="73"/>
      <c r="C2403" s="152">
        <v>108368</v>
      </c>
      <c r="D2403" s="73" t="s">
        <v>683</v>
      </c>
      <c r="E2403" s="73"/>
      <c r="F2403" s="73"/>
      <c r="G2403" s="73"/>
      <c r="H2403" s="129"/>
      <c r="I2403" s="33"/>
      <c r="J2403" s="33"/>
      <c r="K2403" s="33"/>
      <c r="L2403" s="33"/>
      <c r="M2403" s="33"/>
    </row>
    <row r="2404" spans="1:13">
      <c r="A2404" s="124">
        <v>2333</v>
      </c>
      <c r="B2404" s="73"/>
      <c r="C2404" s="152"/>
      <c r="D2404" s="73"/>
      <c r="E2404" s="73"/>
      <c r="F2404" s="152" t="s">
        <v>2425</v>
      </c>
      <c r="G2404" s="73" t="s">
        <v>359</v>
      </c>
      <c r="H2404" s="129"/>
      <c r="I2404" s="33">
        <v>-470736942.66000009</v>
      </c>
      <c r="J2404" s="33">
        <v>-429261884.1400001</v>
      </c>
      <c r="K2404" s="36">
        <v>-41475058.520000003</v>
      </c>
      <c r="L2404" s="33">
        <v>0</v>
      </c>
      <c r="M2404" s="33">
        <v>-41475058.520000003</v>
      </c>
    </row>
    <row r="2405" spans="1:13">
      <c r="A2405" s="124">
        <v>2334</v>
      </c>
      <c r="B2405" s="73"/>
      <c r="C2405" s="152"/>
      <c r="D2405" s="73"/>
      <c r="E2405" s="73"/>
      <c r="F2405" s="152" t="s">
        <v>223</v>
      </c>
      <c r="G2405" s="73"/>
      <c r="H2405" s="129" t="s">
        <v>794</v>
      </c>
      <c r="I2405" s="37">
        <v>-470736942.66000009</v>
      </c>
      <c r="J2405" s="37">
        <v>-429261884.1400001</v>
      </c>
      <c r="K2405" s="37">
        <v>-41475058.520000003</v>
      </c>
      <c r="L2405" s="37">
        <v>0</v>
      </c>
      <c r="M2405" s="37">
        <v>-41475058.520000003</v>
      </c>
    </row>
    <row r="2406" spans="1:13">
      <c r="A2406" s="124">
        <v>2335</v>
      </c>
      <c r="B2406" s="73"/>
      <c r="C2406" s="152"/>
      <c r="D2406" s="73"/>
      <c r="E2406" s="73"/>
      <c r="F2406" s="73"/>
      <c r="G2406" s="73"/>
      <c r="H2406" s="129"/>
      <c r="I2406" s="33"/>
      <c r="J2406" s="33"/>
      <c r="K2406" s="33"/>
      <c r="L2406" s="33"/>
      <c r="M2406" s="33"/>
    </row>
    <row r="2407" spans="1:13">
      <c r="A2407" s="124">
        <v>2336</v>
      </c>
      <c r="B2407" s="73"/>
      <c r="C2407" s="152">
        <v>108369</v>
      </c>
      <c r="D2407" s="73" t="s">
        <v>530</v>
      </c>
      <c r="E2407" s="73"/>
      <c r="F2407" s="73"/>
      <c r="G2407" s="73"/>
      <c r="H2407" s="129"/>
      <c r="I2407" s="33"/>
      <c r="J2407" s="33"/>
      <c r="K2407" s="33"/>
      <c r="L2407" s="33"/>
      <c r="M2407" s="33"/>
    </row>
    <row r="2408" spans="1:13">
      <c r="A2408" s="124">
        <v>2337</v>
      </c>
      <c r="B2408" s="73"/>
      <c r="C2408" s="152"/>
      <c r="D2408" s="73"/>
      <c r="E2408" s="73"/>
      <c r="F2408" s="152" t="s">
        <v>2425</v>
      </c>
      <c r="G2408" s="73" t="s">
        <v>359</v>
      </c>
      <c r="H2408" s="129"/>
      <c r="I2408" s="33">
        <v>-259307491.39000002</v>
      </c>
      <c r="J2408" s="33">
        <v>-239263737.01000002</v>
      </c>
      <c r="K2408" s="36">
        <v>-20043754.380000003</v>
      </c>
      <c r="L2408" s="33">
        <v>0</v>
      </c>
      <c r="M2408" s="33">
        <v>-20043754.380000003</v>
      </c>
    </row>
    <row r="2409" spans="1:13">
      <c r="A2409" s="124">
        <v>2338</v>
      </c>
      <c r="B2409" s="73"/>
      <c r="C2409" s="152"/>
      <c r="D2409" s="73"/>
      <c r="E2409" s="73"/>
      <c r="F2409" s="152" t="s">
        <v>223</v>
      </c>
      <c r="G2409" s="73"/>
      <c r="H2409" s="129" t="s">
        <v>794</v>
      </c>
      <c r="I2409" s="37">
        <v>-259307491.39000002</v>
      </c>
      <c r="J2409" s="37">
        <v>-239263737.01000002</v>
      </c>
      <c r="K2409" s="37">
        <v>-20043754.380000003</v>
      </c>
      <c r="L2409" s="37">
        <v>0</v>
      </c>
      <c r="M2409" s="37">
        <v>-20043754.380000003</v>
      </c>
    </row>
    <row r="2410" spans="1:13">
      <c r="A2410" s="124">
        <v>2339</v>
      </c>
      <c r="B2410" s="73"/>
      <c r="C2410" s="152"/>
      <c r="D2410" s="73"/>
      <c r="E2410" s="73"/>
      <c r="F2410" s="73"/>
      <c r="G2410" s="73"/>
      <c r="H2410" s="129"/>
      <c r="I2410" s="33"/>
      <c r="J2410" s="33"/>
      <c r="K2410" s="33"/>
      <c r="L2410" s="33"/>
      <c r="M2410" s="33"/>
    </row>
    <row r="2411" spans="1:13">
      <c r="A2411" s="124">
        <v>2340</v>
      </c>
      <c r="B2411" s="73"/>
      <c r="C2411" s="152">
        <v>108370</v>
      </c>
      <c r="D2411" s="73" t="s">
        <v>531</v>
      </c>
      <c r="E2411" s="73"/>
      <c r="F2411" s="73"/>
      <c r="G2411" s="73"/>
      <c r="H2411" s="129"/>
      <c r="I2411" s="33"/>
      <c r="J2411" s="33"/>
      <c r="K2411" s="33"/>
      <c r="L2411" s="33"/>
      <c r="M2411" s="33"/>
    </row>
    <row r="2412" spans="1:13">
      <c r="A2412" s="124">
        <v>2341</v>
      </c>
      <c r="B2412" s="73"/>
      <c r="C2412" s="152"/>
      <c r="D2412" s="73"/>
      <c r="E2412" s="73"/>
      <c r="F2412" s="152" t="s">
        <v>2425</v>
      </c>
      <c r="G2412" s="73" t="s">
        <v>359</v>
      </c>
      <c r="H2412" s="129"/>
      <c r="I2412" s="33">
        <v>-86461223.840000004</v>
      </c>
      <c r="J2412" s="33">
        <v>-82598048.579999998</v>
      </c>
      <c r="K2412" s="36">
        <v>-3863175.26</v>
      </c>
      <c r="L2412" s="33">
        <v>0</v>
      </c>
      <c r="M2412" s="33">
        <v>-3863175.26</v>
      </c>
    </row>
    <row r="2413" spans="1:13">
      <c r="A2413" s="124">
        <v>2342</v>
      </c>
      <c r="B2413" s="73"/>
      <c r="C2413" s="152"/>
      <c r="D2413" s="73"/>
      <c r="E2413" s="73"/>
      <c r="F2413" s="73"/>
      <c r="G2413" s="73"/>
      <c r="H2413" s="129" t="s">
        <v>794</v>
      </c>
      <c r="I2413" s="37">
        <v>-86461223.840000004</v>
      </c>
      <c r="J2413" s="37">
        <v>-82598048.579999998</v>
      </c>
      <c r="K2413" s="37">
        <v>-3863175.26</v>
      </c>
      <c r="L2413" s="37">
        <v>0</v>
      </c>
      <c r="M2413" s="37">
        <v>-3863175.26</v>
      </c>
    </row>
    <row r="2414" spans="1:13">
      <c r="A2414" s="124">
        <v>2343</v>
      </c>
      <c r="B2414" s="73"/>
      <c r="C2414" s="152"/>
      <c r="D2414" s="73"/>
      <c r="E2414" s="73"/>
      <c r="F2414" s="73"/>
      <c r="G2414" s="73"/>
      <c r="H2414" s="129"/>
      <c r="I2414" s="41"/>
      <c r="J2414" s="33"/>
      <c r="K2414" s="33"/>
      <c r="L2414" s="33"/>
      <c r="M2414" s="33"/>
    </row>
    <row r="2415" spans="1:13">
      <c r="A2415" s="124">
        <v>2344</v>
      </c>
      <c r="B2415" s="73"/>
      <c r="C2415" s="152"/>
      <c r="D2415" s="73"/>
      <c r="E2415" s="126"/>
      <c r="F2415" s="73"/>
      <c r="G2415" s="73"/>
      <c r="H2415" s="129"/>
      <c r="I2415" s="41"/>
      <c r="J2415" s="41"/>
      <c r="K2415" s="41"/>
      <c r="L2415" s="41"/>
      <c r="M2415" s="41"/>
    </row>
    <row r="2416" spans="1:13">
      <c r="A2416" s="124">
        <v>2345</v>
      </c>
      <c r="B2416" s="73"/>
      <c r="C2416" s="155"/>
      <c r="D2416" s="156"/>
      <c r="E2416" s="157"/>
      <c r="F2416" s="73"/>
      <c r="G2416" s="156"/>
      <c r="H2416" s="158"/>
      <c r="I2416" s="42"/>
      <c r="J2416" s="42"/>
      <c r="K2416" s="42"/>
      <c r="L2416" s="42"/>
      <c r="M2416" s="42"/>
    </row>
    <row r="2417" spans="1:13">
      <c r="A2417" s="124">
        <v>2346</v>
      </c>
      <c r="B2417" s="73"/>
      <c r="C2417" s="152">
        <v>108371</v>
      </c>
      <c r="D2417" s="73" t="s">
        <v>684</v>
      </c>
      <c r="E2417" s="73"/>
      <c r="F2417" s="73"/>
      <c r="G2417" s="73"/>
      <c r="H2417" s="129"/>
      <c r="I2417" s="33"/>
      <c r="J2417" s="33"/>
      <c r="K2417" s="33"/>
      <c r="L2417" s="33"/>
      <c r="M2417" s="33"/>
    </row>
    <row r="2418" spans="1:13">
      <c r="A2418" s="124">
        <v>2347</v>
      </c>
      <c r="B2418" s="73"/>
      <c r="C2418" s="152"/>
      <c r="D2418" s="73"/>
      <c r="E2418" s="73"/>
      <c r="F2418" s="152" t="s">
        <v>2425</v>
      </c>
      <c r="G2418" s="73" t="s">
        <v>359</v>
      </c>
      <c r="H2418" s="129"/>
      <c r="I2418" s="33">
        <v>-7241739.0700000003</v>
      </c>
      <c r="J2418" s="33">
        <v>-6258057.1100000003</v>
      </c>
      <c r="K2418" s="36">
        <v>-983681.96000000008</v>
      </c>
      <c r="L2418" s="33">
        <v>0</v>
      </c>
      <c r="M2418" s="33">
        <v>-983681.96000000008</v>
      </c>
    </row>
    <row r="2419" spans="1:13">
      <c r="A2419" s="124">
        <v>2348</v>
      </c>
      <c r="B2419" s="73"/>
      <c r="C2419" s="152"/>
      <c r="D2419" s="73"/>
      <c r="E2419" s="73"/>
      <c r="F2419" s="73"/>
      <c r="G2419" s="73"/>
      <c r="H2419" s="129" t="s">
        <v>794</v>
      </c>
      <c r="I2419" s="37">
        <v>-7241739.0700000003</v>
      </c>
      <c r="J2419" s="37">
        <v>-6258057.1100000003</v>
      </c>
      <c r="K2419" s="37">
        <v>-983681.96000000008</v>
      </c>
      <c r="L2419" s="37">
        <v>0</v>
      </c>
      <c r="M2419" s="37">
        <v>-983681.96000000008</v>
      </c>
    </row>
    <row r="2420" spans="1:13">
      <c r="A2420" s="124">
        <v>2349</v>
      </c>
      <c r="B2420" s="73"/>
      <c r="C2420" s="152"/>
      <c r="D2420" s="73"/>
      <c r="E2420" s="73"/>
      <c r="F2420" s="73"/>
      <c r="G2420" s="73"/>
      <c r="H2420" s="129"/>
      <c r="I2420" s="33"/>
      <c r="J2420" s="33"/>
      <c r="K2420" s="33"/>
      <c r="L2420" s="33"/>
      <c r="M2420" s="33"/>
    </row>
    <row r="2421" spans="1:13">
      <c r="A2421" s="124">
        <v>2350</v>
      </c>
      <c r="B2421" s="73"/>
      <c r="C2421" s="152">
        <v>108372</v>
      </c>
      <c r="D2421" s="73" t="s">
        <v>533</v>
      </c>
      <c r="E2421" s="73"/>
      <c r="F2421" s="73"/>
      <c r="G2421" s="73"/>
      <c r="H2421" s="129"/>
      <c r="I2421" s="33"/>
      <c r="J2421" s="33"/>
      <c r="K2421" s="33"/>
      <c r="L2421" s="33"/>
      <c r="M2421" s="33"/>
    </row>
    <row r="2422" spans="1:13">
      <c r="A2422" s="124">
        <v>2351</v>
      </c>
      <c r="B2422" s="73"/>
      <c r="C2422" s="152"/>
      <c r="D2422" s="73"/>
      <c r="E2422" s="73"/>
      <c r="F2422" s="152" t="s">
        <v>2425</v>
      </c>
      <c r="G2422" s="73" t="s">
        <v>359</v>
      </c>
      <c r="H2422" s="129"/>
      <c r="I2422" s="33">
        <v>0</v>
      </c>
      <c r="J2422" s="33">
        <v>0</v>
      </c>
      <c r="K2422" s="36">
        <v>0</v>
      </c>
      <c r="L2422" s="33">
        <v>0</v>
      </c>
      <c r="M2422" s="33">
        <v>0</v>
      </c>
    </row>
    <row r="2423" spans="1:13">
      <c r="A2423" s="124">
        <v>2352</v>
      </c>
      <c r="B2423" s="73"/>
      <c r="C2423" s="152"/>
      <c r="D2423" s="73"/>
      <c r="E2423" s="73"/>
      <c r="F2423" s="73"/>
      <c r="G2423" s="73"/>
      <c r="H2423" s="129" t="s">
        <v>794</v>
      </c>
      <c r="I2423" s="37">
        <v>0</v>
      </c>
      <c r="J2423" s="37">
        <v>0</v>
      </c>
      <c r="K2423" s="37">
        <v>0</v>
      </c>
      <c r="L2423" s="37">
        <v>0</v>
      </c>
      <c r="M2423" s="37">
        <v>0</v>
      </c>
    </row>
    <row r="2424" spans="1:13">
      <c r="A2424" s="124">
        <v>2353</v>
      </c>
      <c r="B2424" s="73"/>
      <c r="C2424" s="152"/>
      <c r="D2424" s="73"/>
      <c r="E2424" s="73"/>
      <c r="F2424" s="73"/>
      <c r="G2424" s="73"/>
      <c r="H2424" s="129"/>
      <c r="I2424" s="33"/>
      <c r="J2424" s="33"/>
      <c r="K2424" s="33"/>
      <c r="L2424" s="33"/>
      <c r="M2424" s="33"/>
    </row>
    <row r="2425" spans="1:13">
      <c r="A2425" s="124">
        <v>2354</v>
      </c>
      <c r="B2425" s="73"/>
      <c r="C2425" s="152">
        <v>108373</v>
      </c>
      <c r="D2425" s="73" t="s">
        <v>685</v>
      </c>
      <c r="E2425" s="73"/>
      <c r="F2425" s="73"/>
      <c r="G2425" s="73"/>
      <c r="H2425" s="129"/>
      <c r="I2425" s="33"/>
      <c r="J2425" s="33"/>
      <c r="K2425" s="33"/>
      <c r="L2425" s="33"/>
      <c r="M2425" s="33"/>
    </row>
    <row r="2426" spans="1:13">
      <c r="A2426" s="124">
        <v>2355</v>
      </c>
      <c r="B2426" s="73"/>
      <c r="C2426" s="152"/>
      <c r="D2426" s="73"/>
      <c r="E2426" s="73"/>
      <c r="F2426" s="152" t="s">
        <v>2425</v>
      </c>
      <c r="G2426" s="73" t="s">
        <v>359</v>
      </c>
      <c r="H2426" s="129"/>
      <c r="I2426" s="33">
        <v>-29581597.280000001</v>
      </c>
      <c r="J2426" s="33">
        <v>-25379248.82</v>
      </c>
      <c r="K2426" s="36">
        <v>-4202348.46</v>
      </c>
      <c r="L2426" s="33">
        <v>0</v>
      </c>
      <c r="M2426" s="33">
        <v>-4202348.46</v>
      </c>
    </row>
    <row r="2427" spans="1:13">
      <c r="A2427" s="124">
        <v>2356</v>
      </c>
      <c r="B2427" s="73"/>
      <c r="C2427" s="152"/>
      <c r="D2427" s="73"/>
      <c r="E2427" s="73"/>
      <c r="F2427" s="73"/>
      <c r="G2427" s="73"/>
      <c r="H2427" s="129" t="s">
        <v>794</v>
      </c>
      <c r="I2427" s="37">
        <v>-29581597.280000001</v>
      </c>
      <c r="J2427" s="37">
        <v>-25379248.82</v>
      </c>
      <c r="K2427" s="37">
        <v>-4202348.46</v>
      </c>
      <c r="L2427" s="37">
        <v>0</v>
      </c>
      <c r="M2427" s="37">
        <v>-4202348.46</v>
      </c>
    </row>
    <row r="2428" spans="1:13">
      <c r="A2428" s="124">
        <v>2357</v>
      </c>
      <c r="B2428" s="73"/>
      <c r="C2428" s="152"/>
      <c r="D2428" s="73"/>
      <c r="E2428" s="73"/>
      <c r="F2428" s="73"/>
      <c r="G2428" s="73"/>
      <c r="H2428" s="129"/>
      <c r="I2428" s="33"/>
      <c r="J2428" s="33"/>
      <c r="K2428" s="33"/>
      <c r="L2428" s="33"/>
      <c r="M2428" s="33"/>
    </row>
    <row r="2429" spans="1:13">
      <c r="A2429" s="124">
        <v>2358</v>
      </c>
      <c r="B2429" s="73"/>
      <c r="C2429" s="152" t="s">
        <v>809</v>
      </c>
      <c r="D2429" s="73" t="s">
        <v>687</v>
      </c>
      <c r="E2429" s="73"/>
      <c r="F2429" s="73"/>
      <c r="G2429" s="73"/>
      <c r="H2429" s="129"/>
      <c r="I2429" s="33"/>
      <c r="J2429" s="33"/>
      <c r="K2429" s="33"/>
      <c r="L2429" s="33"/>
      <c r="M2429" s="33"/>
    </row>
    <row r="2430" spans="1:13">
      <c r="A2430" s="124">
        <v>2359</v>
      </c>
      <c r="B2430" s="73"/>
      <c r="C2430" s="152"/>
      <c r="D2430" s="73"/>
      <c r="E2430" s="73"/>
      <c r="F2430" s="152" t="s">
        <v>2425</v>
      </c>
      <c r="G2430" s="73" t="s">
        <v>359</v>
      </c>
      <c r="H2430" s="129"/>
      <c r="I2430" s="33">
        <v>0</v>
      </c>
      <c r="J2430" s="33">
        <v>0</v>
      </c>
      <c r="K2430" s="36">
        <v>0</v>
      </c>
      <c r="L2430" s="33">
        <v>0</v>
      </c>
      <c r="M2430" s="33">
        <v>0</v>
      </c>
    </row>
    <row r="2431" spans="1:13">
      <c r="A2431" s="124">
        <v>2360</v>
      </c>
      <c r="B2431" s="73"/>
      <c r="C2431" s="152"/>
      <c r="D2431" s="73"/>
      <c r="E2431" s="73"/>
      <c r="F2431" s="73"/>
      <c r="G2431" s="73"/>
      <c r="H2431" s="129" t="s">
        <v>794</v>
      </c>
      <c r="I2431" s="37">
        <v>0</v>
      </c>
      <c r="J2431" s="37">
        <v>0</v>
      </c>
      <c r="K2431" s="37">
        <v>0</v>
      </c>
      <c r="L2431" s="37">
        <v>0</v>
      </c>
      <c r="M2431" s="37">
        <v>0</v>
      </c>
    </row>
    <row r="2432" spans="1:13">
      <c r="A2432" s="124">
        <v>2361</v>
      </c>
      <c r="B2432" s="73"/>
      <c r="C2432" s="152"/>
      <c r="D2432" s="73"/>
      <c r="E2432" s="73"/>
      <c r="F2432" s="73"/>
      <c r="G2432" s="73"/>
      <c r="H2432" s="129"/>
      <c r="I2432" s="33"/>
      <c r="J2432" s="33"/>
      <c r="K2432" s="33"/>
      <c r="L2432" s="33"/>
      <c r="M2432" s="33"/>
    </row>
    <row r="2433" spans="1:13">
      <c r="A2433" s="124">
        <v>2362</v>
      </c>
      <c r="B2433" s="73"/>
      <c r="C2433" s="152" t="s">
        <v>810</v>
      </c>
      <c r="D2433" s="73" t="s">
        <v>689</v>
      </c>
      <c r="E2433" s="73"/>
      <c r="F2433" s="73"/>
      <c r="G2433" s="73"/>
      <c r="H2433" s="129"/>
      <c r="I2433" s="33"/>
      <c r="J2433" s="33"/>
      <c r="K2433" s="33"/>
      <c r="L2433" s="33"/>
      <c r="M2433" s="33"/>
    </row>
    <row r="2434" spans="1:13">
      <c r="A2434" s="124">
        <v>2363</v>
      </c>
      <c r="B2434" s="73"/>
      <c r="C2434" s="152"/>
      <c r="D2434" s="73"/>
      <c r="E2434" s="73"/>
      <c r="F2434" s="152" t="s">
        <v>2425</v>
      </c>
      <c r="G2434" s="73" t="s">
        <v>359</v>
      </c>
      <c r="H2434" s="129"/>
      <c r="I2434" s="33">
        <v>0</v>
      </c>
      <c r="J2434" s="33">
        <v>0</v>
      </c>
      <c r="K2434" s="36">
        <v>0</v>
      </c>
      <c r="L2434" s="33">
        <v>0</v>
      </c>
      <c r="M2434" s="33">
        <v>0</v>
      </c>
    </row>
    <row r="2435" spans="1:13">
      <c r="A2435" s="124">
        <v>2364</v>
      </c>
      <c r="B2435" s="73"/>
      <c r="C2435" s="152"/>
      <c r="D2435" s="73"/>
      <c r="E2435" s="73"/>
      <c r="F2435" s="73"/>
      <c r="G2435" s="73"/>
      <c r="H2435" s="129" t="s">
        <v>794</v>
      </c>
      <c r="I2435" s="37">
        <v>0</v>
      </c>
      <c r="J2435" s="37">
        <v>0</v>
      </c>
      <c r="K2435" s="37">
        <v>0</v>
      </c>
      <c r="L2435" s="37">
        <v>0</v>
      </c>
      <c r="M2435" s="37">
        <v>0</v>
      </c>
    </row>
    <row r="2436" spans="1:13">
      <c r="A2436" s="124">
        <v>2365</v>
      </c>
      <c r="B2436" s="73"/>
      <c r="C2436" s="152"/>
      <c r="D2436" s="73"/>
      <c r="E2436" s="73"/>
      <c r="F2436" s="73"/>
      <c r="G2436" s="73"/>
      <c r="H2436" s="129"/>
      <c r="I2436" s="33"/>
      <c r="J2436" s="33"/>
      <c r="K2436" s="33"/>
      <c r="L2436" s="33"/>
      <c r="M2436" s="33"/>
    </row>
    <row r="2437" spans="1:13">
      <c r="A2437" s="124">
        <v>2366</v>
      </c>
      <c r="B2437" s="73"/>
      <c r="C2437" s="152" t="s">
        <v>811</v>
      </c>
      <c r="D2437" s="73" t="s">
        <v>689</v>
      </c>
      <c r="E2437" s="73"/>
      <c r="F2437" s="73"/>
      <c r="G2437" s="73"/>
      <c r="H2437" s="129"/>
      <c r="I2437" s="33"/>
      <c r="J2437" s="33"/>
      <c r="K2437" s="33"/>
      <c r="L2437" s="33"/>
      <c r="M2437" s="33"/>
    </row>
    <row r="2438" spans="1:13">
      <c r="A2438" s="124">
        <v>2367</v>
      </c>
      <c r="B2438" s="73"/>
      <c r="C2438" s="152"/>
      <c r="D2438" s="73"/>
      <c r="E2438" s="73"/>
      <c r="F2438" s="152" t="s">
        <v>2425</v>
      </c>
      <c r="G2438" s="73" t="s">
        <v>359</v>
      </c>
      <c r="H2438" s="129"/>
      <c r="I2438" s="33">
        <v>1532249</v>
      </c>
      <c r="J2438" s="33">
        <v>1310385</v>
      </c>
      <c r="K2438" s="36">
        <v>221864</v>
      </c>
      <c r="L2438" s="33">
        <v>0</v>
      </c>
      <c r="M2438" s="33">
        <v>221864</v>
      </c>
    </row>
    <row r="2439" spans="1:13">
      <c r="A2439" s="124">
        <v>2368</v>
      </c>
      <c r="B2439" s="73"/>
      <c r="C2439" s="152"/>
      <c r="D2439" s="73"/>
      <c r="E2439" s="73"/>
      <c r="F2439" s="73"/>
      <c r="G2439" s="73"/>
      <c r="H2439" s="129" t="s">
        <v>794</v>
      </c>
      <c r="I2439" s="37">
        <v>1532249</v>
      </c>
      <c r="J2439" s="37">
        <v>1310385</v>
      </c>
      <c r="K2439" s="37">
        <v>221864</v>
      </c>
      <c r="L2439" s="37">
        <v>0</v>
      </c>
      <c r="M2439" s="37">
        <v>221864</v>
      </c>
    </row>
    <row r="2440" spans="1:13">
      <c r="A2440" s="124">
        <v>2369</v>
      </c>
      <c r="B2440" s="73"/>
      <c r="C2440" s="152"/>
      <c r="D2440" s="73"/>
      <c r="E2440" s="73"/>
      <c r="F2440" s="73"/>
      <c r="G2440" s="73"/>
      <c r="H2440" s="129"/>
      <c r="I2440" s="33"/>
      <c r="J2440" s="33"/>
      <c r="K2440" s="33"/>
      <c r="L2440" s="33"/>
      <c r="M2440" s="33"/>
    </row>
    <row r="2441" spans="1:13">
      <c r="A2441" s="124">
        <v>2370</v>
      </c>
      <c r="B2441" s="73"/>
      <c r="C2441" s="152"/>
      <c r="D2441" s="73"/>
      <c r="E2441" s="73"/>
      <c r="F2441" s="73"/>
      <c r="G2441" s="73"/>
      <c r="H2441" s="129"/>
      <c r="I2441" s="33"/>
      <c r="J2441" s="33"/>
      <c r="K2441" s="33"/>
      <c r="L2441" s="33"/>
      <c r="M2441" s="33"/>
    </row>
    <row r="2442" spans="1:13" ht="13.5" thickBot="1">
      <c r="A2442" s="124">
        <v>2371</v>
      </c>
      <c r="B2442" s="73"/>
      <c r="C2442" s="153" t="s">
        <v>812</v>
      </c>
      <c r="D2442" s="73"/>
      <c r="E2442" s="73"/>
      <c r="F2442" s="73"/>
      <c r="G2442" s="73"/>
      <c r="H2442" s="154" t="s">
        <v>794</v>
      </c>
      <c r="I2442" s="40">
        <v>-2479448523.3800001</v>
      </c>
      <c r="J2442" s="40">
        <v>-2216076625.5800004</v>
      </c>
      <c r="K2442" s="40">
        <v>-263371897.80000001</v>
      </c>
      <c r="L2442" s="40">
        <v>-91802.505279526114</v>
      </c>
      <c r="M2442" s="40">
        <v>-263463700.30527955</v>
      </c>
    </row>
    <row r="2443" spans="1:13" ht="13.5" thickTop="1">
      <c r="A2443" s="124">
        <v>2372</v>
      </c>
      <c r="B2443" s="73"/>
      <c r="C2443" s="152"/>
      <c r="D2443" s="73"/>
      <c r="E2443" s="73"/>
      <c r="F2443" s="73"/>
      <c r="G2443" s="73"/>
      <c r="H2443" s="129"/>
      <c r="I2443" s="33"/>
      <c r="J2443" s="33"/>
      <c r="K2443" s="33"/>
      <c r="L2443" s="33"/>
      <c r="M2443" s="33"/>
    </row>
    <row r="2444" spans="1:13">
      <c r="A2444" s="124">
        <v>2373</v>
      </c>
      <c r="B2444" s="73"/>
      <c r="C2444" s="152" t="s">
        <v>813</v>
      </c>
      <c r="D2444" s="73"/>
      <c r="E2444" s="73"/>
      <c r="F2444" s="73"/>
      <c r="G2444" s="73"/>
      <c r="H2444" s="129"/>
      <c r="I2444" s="33"/>
      <c r="J2444" s="33"/>
      <c r="K2444" s="33"/>
      <c r="L2444" s="33"/>
      <c r="M2444" s="33"/>
    </row>
    <row r="2445" spans="1:13">
      <c r="A2445" s="124">
        <v>2374</v>
      </c>
      <c r="B2445" s="73"/>
      <c r="C2445" s="152"/>
      <c r="D2445" s="73"/>
      <c r="E2445" s="152" t="s">
        <v>359</v>
      </c>
      <c r="F2445" s="73"/>
      <c r="G2445" s="73"/>
      <c r="H2445" s="129"/>
      <c r="I2445" s="33">
        <v>-2479448523.3800001</v>
      </c>
      <c r="J2445" s="33">
        <v>-2216076625.5799999</v>
      </c>
      <c r="K2445" s="36">
        <v>-263371897.80000001</v>
      </c>
      <c r="L2445" s="33">
        <v>-91802.505279541016</v>
      </c>
      <c r="M2445" s="33">
        <v>-263463700.30527955</v>
      </c>
    </row>
    <row r="2446" spans="1:13">
      <c r="A2446" s="124">
        <v>2375</v>
      </c>
      <c r="B2446" s="73"/>
      <c r="C2446" s="152"/>
      <c r="D2446" s="73"/>
      <c r="E2446" s="73"/>
      <c r="F2446" s="73"/>
      <c r="G2446" s="73"/>
      <c r="H2446" s="129"/>
      <c r="I2446" s="33"/>
      <c r="J2446" s="33"/>
      <c r="K2446" s="33"/>
      <c r="L2446" s="33"/>
      <c r="M2446" s="33"/>
    </row>
    <row r="2447" spans="1:13" ht="13.5" thickBot="1">
      <c r="A2447" s="124">
        <v>2376</v>
      </c>
      <c r="B2447" s="73"/>
      <c r="C2447" s="152" t="s">
        <v>814</v>
      </c>
      <c r="D2447" s="73"/>
      <c r="E2447" s="73"/>
      <c r="F2447" s="73"/>
      <c r="G2447" s="73"/>
      <c r="H2447" s="129" t="s">
        <v>794</v>
      </c>
      <c r="I2447" s="45">
        <v>-2479448523.3800001</v>
      </c>
      <c r="J2447" s="45">
        <v>-2216076625.5799999</v>
      </c>
      <c r="K2447" s="45">
        <v>-263371897.80000001</v>
      </c>
      <c r="L2447" s="45">
        <v>-91802.505279541016</v>
      </c>
      <c r="M2447" s="45">
        <v>-263463700.30527955</v>
      </c>
    </row>
    <row r="2448" spans="1:13" ht="13.5" thickTop="1">
      <c r="A2448" s="124">
        <v>2377</v>
      </c>
      <c r="B2448" s="73"/>
      <c r="C2448" s="152" t="s">
        <v>815</v>
      </c>
      <c r="D2448" s="73" t="s">
        <v>816</v>
      </c>
      <c r="E2448" s="73"/>
      <c r="F2448" s="73"/>
      <c r="G2448" s="73"/>
      <c r="H2448" s="129"/>
      <c r="I2448" s="33"/>
      <c r="J2448" s="33"/>
      <c r="K2448" s="33"/>
      <c r="L2448" s="33"/>
      <c r="M2448" s="33"/>
    </row>
    <row r="2449" spans="1:13">
      <c r="A2449" s="124">
        <v>2378</v>
      </c>
      <c r="B2449" s="73"/>
      <c r="C2449" s="152"/>
      <c r="D2449" s="73"/>
      <c r="E2449" s="73"/>
      <c r="F2449" s="152" t="s">
        <v>2436</v>
      </c>
      <c r="G2449" s="73" t="s">
        <v>359</v>
      </c>
      <c r="H2449" s="129"/>
      <c r="I2449" s="33">
        <v>-203301681.14999998</v>
      </c>
      <c r="J2449" s="33">
        <v>-174263869.08999997</v>
      </c>
      <c r="K2449" s="36">
        <v>-29037812.060000002</v>
      </c>
      <c r="L2449" s="33">
        <v>0</v>
      </c>
      <c r="M2449" s="33">
        <v>-29037812.060000002</v>
      </c>
    </row>
    <row r="2450" spans="1:13">
      <c r="A2450" s="124">
        <v>2379</v>
      </c>
      <c r="B2450" s="73"/>
      <c r="C2450" s="152"/>
      <c r="D2450" s="73"/>
      <c r="E2450" s="73"/>
      <c r="F2450" s="152" t="s">
        <v>2424</v>
      </c>
      <c r="G2450" s="73" t="s">
        <v>193</v>
      </c>
      <c r="H2450" s="129"/>
      <c r="I2450" s="33">
        <v>-1637992.76</v>
      </c>
      <c r="J2450" s="33">
        <v>-1385880.7508163843</v>
      </c>
      <c r="K2450" s="36">
        <v>-252112.00918361574</v>
      </c>
      <c r="L2450" s="33">
        <v>0</v>
      </c>
      <c r="M2450" s="33">
        <v>-252112.00918361574</v>
      </c>
    </row>
    <row r="2451" spans="1:13">
      <c r="A2451" s="124">
        <v>2380</v>
      </c>
      <c r="B2451" s="73"/>
      <c r="C2451" s="152"/>
      <c r="D2451" s="73"/>
      <c r="E2451" s="73"/>
      <c r="F2451" s="152" t="s">
        <v>2424</v>
      </c>
      <c r="G2451" s="73" t="s">
        <v>193</v>
      </c>
      <c r="H2451" s="129"/>
      <c r="I2451" s="33">
        <v>-3469272.84</v>
      </c>
      <c r="J2451" s="33">
        <v>-2935298.9620577381</v>
      </c>
      <c r="K2451" s="36">
        <v>-533973.87794226187</v>
      </c>
      <c r="L2451" s="33">
        <v>0</v>
      </c>
      <c r="M2451" s="33">
        <v>-533973.87794226187</v>
      </c>
    </row>
    <row r="2452" spans="1:13">
      <c r="A2452" s="124">
        <v>2381</v>
      </c>
      <c r="B2452" s="73"/>
      <c r="C2452" s="152"/>
      <c r="D2452" s="73"/>
      <c r="E2452" s="73"/>
      <c r="F2452" s="152" t="s">
        <v>2437</v>
      </c>
      <c r="G2452" s="73" t="s">
        <v>193</v>
      </c>
      <c r="H2452" s="129"/>
      <c r="I2452" s="33">
        <v>-79247097.370000005</v>
      </c>
      <c r="J2452" s="33">
        <v>-67049763.274383903</v>
      </c>
      <c r="K2452" s="36">
        <v>-12197334.095616106</v>
      </c>
      <c r="L2452" s="33">
        <v>-11864.87473599799</v>
      </c>
      <c r="M2452" s="33">
        <v>-12209198.970352104</v>
      </c>
    </row>
    <row r="2453" spans="1:13">
      <c r="A2453" s="124">
        <v>2382</v>
      </c>
      <c r="B2453" s="73"/>
      <c r="C2453" s="152"/>
      <c r="D2453" s="73"/>
      <c r="E2453" s="73"/>
      <c r="F2453" s="152" t="s">
        <v>2427</v>
      </c>
      <c r="G2453" s="73" t="s">
        <v>251</v>
      </c>
      <c r="H2453" s="129"/>
      <c r="I2453" s="33">
        <v>-6775035.9100000001</v>
      </c>
      <c r="J2453" s="33">
        <v>-6267885.8061914733</v>
      </c>
      <c r="K2453" s="36">
        <v>-507150.10380852647</v>
      </c>
      <c r="L2453" s="33">
        <v>0</v>
      </c>
      <c r="M2453" s="33">
        <v>-507150.10380852647</v>
      </c>
    </row>
    <row r="2454" spans="1:13">
      <c r="A2454" s="124">
        <v>2383</v>
      </c>
      <c r="B2454" s="73"/>
      <c r="C2454" s="152"/>
      <c r="D2454" s="73"/>
      <c r="E2454" s="73"/>
      <c r="F2454" s="152" t="s">
        <v>2434</v>
      </c>
      <c r="G2454" s="73" t="s">
        <v>186</v>
      </c>
      <c r="H2454" s="129"/>
      <c r="I2454" s="33">
        <v>-93745796.079999998</v>
      </c>
      <c r="J2454" s="33">
        <v>-80399873.317474127</v>
      </c>
      <c r="K2454" s="36">
        <v>-13345922.762525868</v>
      </c>
      <c r="L2454" s="33">
        <v>-43057.628772147</v>
      </c>
      <c r="M2454" s="33">
        <v>-13388980.391298015</v>
      </c>
    </row>
    <row r="2455" spans="1:13">
      <c r="A2455" s="124">
        <v>2384</v>
      </c>
      <c r="B2455" s="73"/>
      <c r="C2455" s="152"/>
      <c r="D2455" s="73"/>
      <c r="E2455" s="73"/>
      <c r="F2455" s="152" t="s">
        <v>787</v>
      </c>
      <c r="G2455" s="73" t="s">
        <v>192</v>
      </c>
      <c r="H2455" s="129"/>
      <c r="I2455" s="33">
        <v>-407224.34</v>
      </c>
      <c r="J2455" s="33">
        <v>-338124.19818247983</v>
      </c>
      <c r="K2455" s="36">
        <v>-69100.141817520212</v>
      </c>
      <c r="L2455" s="33">
        <v>654.65756084349414</v>
      </c>
      <c r="M2455" s="33">
        <v>-68445.484256676718</v>
      </c>
    </row>
    <row r="2456" spans="1:13">
      <c r="A2456" s="124">
        <v>2385</v>
      </c>
      <c r="B2456" s="73"/>
      <c r="C2456" s="152"/>
      <c r="D2456" s="73"/>
      <c r="E2456" s="73"/>
      <c r="F2456" s="152" t="s">
        <v>2437</v>
      </c>
      <c r="G2456" s="73" t="s">
        <v>193</v>
      </c>
      <c r="H2456" s="129"/>
      <c r="I2456" s="33">
        <v>-73577.66</v>
      </c>
      <c r="J2456" s="33">
        <v>-62252.938580822942</v>
      </c>
      <c r="K2456" s="36">
        <v>-11324.721419177064</v>
      </c>
      <c r="L2456" s="33">
        <v>0</v>
      </c>
      <c r="M2456" s="33">
        <v>-11324.721419177064</v>
      </c>
    </row>
    <row r="2457" spans="1:13">
      <c r="A2457" s="124">
        <v>2386</v>
      </c>
      <c r="B2457" s="73"/>
      <c r="C2457" s="152"/>
      <c r="D2457" s="73"/>
      <c r="E2457" s="73"/>
      <c r="F2457" s="152" t="s">
        <v>2437</v>
      </c>
      <c r="G2457" s="73" t="s">
        <v>193</v>
      </c>
      <c r="H2457" s="129"/>
      <c r="I2457" s="33">
        <v>-2324293.13</v>
      </c>
      <c r="J2457" s="33">
        <v>-1966549.0512435255</v>
      </c>
      <c r="K2457" s="36">
        <v>-357744.07875647437</v>
      </c>
      <c r="L2457" s="33">
        <v>0</v>
      </c>
      <c r="M2457" s="33">
        <v>-357744.07875647437</v>
      </c>
    </row>
    <row r="2458" spans="1:13">
      <c r="A2458" s="124">
        <v>2387</v>
      </c>
      <c r="B2458" s="73"/>
      <c r="C2458" s="152"/>
      <c r="D2458" s="73"/>
      <c r="E2458" s="73"/>
      <c r="F2458" s="73"/>
      <c r="G2458" s="73"/>
      <c r="H2458" s="129" t="s">
        <v>794</v>
      </c>
      <c r="I2458" s="37">
        <v>-390981971.24000001</v>
      </c>
      <c r="J2458" s="37">
        <v>-334669497.38893038</v>
      </c>
      <c r="K2458" s="37">
        <v>-56312473.851069547</v>
      </c>
      <c r="L2458" s="37">
        <v>-54267.845947301495</v>
      </c>
      <c r="M2458" s="37">
        <v>-56366741.697016858</v>
      </c>
    </row>
    <row r="2459" spans="1:13">
      <c r="A2459" s="124">
        <v>2388</v>
      </c>
      <c r="B2459" s="73"/>
      <c r="C2459" s="152"/>
      <c r="D2459" s="73"/>
      <c r="E2459" s="73"/>
      <c r="F2459" s="73"/>
      <c r="G2459" s="73"/>
      <c r="H2459" s="129"/>
      <c r="I2459" s="33"/>
      <c r="J2459" s="33"/>
      <c r="K2459" s="33"/>
      <c r="L2459" s="33"/>
      <c r="M2459" s="33"/>
    </row>
    <row r="2460" spans="1:13">
      <c r="A2460" s="124">
        <v>2389</v>
      </c>
      <c r="B2460" s="73"/>
      <c r="C2460" s="152"/>
      <c r="D2460" s="73"/>
      <c r="E2460" s="73"/>
      <c r="F2460" s="73"/>
      <c r="G2460" s="73"/>
      <c r="H2460" s="129"/>
      <c r="I2460" s="33"/>
      <c r="J2460" s="33"/>
      <c r="K2460" s="33"/>
      <c r="L2460" s="33"/>
      <c r="M2460" s="33"/>
    </row>
    <row r="2461" spans="1:13">
      <c r="A2461" s="124">
        <v>2390</v>
      </c>
      <c r="B2461" s="73"/>
      <c r="C2461" s="152" t="s">
        <v>817</v>
      </c>
      <c r="D2461" s="73" t="s">
        <v>818</v>
      </c>
      <c r="E2461" s="73"/>
      <c r="F2461" s="73"/>
      <c r="G2461" s="73"/>
      <c r="H2461" s="129"/>
      <c r="I2461" s="33"/>
      <c r="J2461" s="33"/>
      <c r="K2461" s="33"/>
      <c r="L2461" s="33"/>
      <c r="M2461" s="33"/>
    </row>
    <row r="2462" spans="1:13">
      <c r="A2462" s="124">
        <v>2391</v>
      </c>
      <c r="B2462" s="73"/>
      <c r="C2462" s="152"/>
      <c r="D2462" s="73"/>
      <c r="E2462" s="73"/>
      <c r="F2462" s="152" t="s">
        <v>787</v>
      </c>
      <c r="G2462" s="73" t="s">
        <v>359</v>
      </c>
      <c r="H2462" s="129"/>
      <c r="I2462" s="33">
        <v>0</v>
      </c>
      <c r="J2462" s="33">
        <v>0</v>
      </c>
      <c r="K2462" s="36">
        <v>0</v>
      </c>
      <c r="L2462" s="33">
        <v>0</v>
      </c>
      <c r="M2462" s="33">
        <v>0</v>
      </c>
    </row>
    <row r="2463" spans="1:13">
      <c r="A2463" s="124">
        <v>2392</v>
      </c>
      <c r="B2463" s="73"/>
      <c r="C2463" s="152"/>
      <c r="D2463" s="73"/>
      <c r="E2463" s="73"/>
      <c r="F2463" s="152" t="s">
        <v>787</v>
      </c>
      <c r="G2463" s="73" t="s">
        <v>192</v>
      </c>
      <c r="H2463" s="129"/>
      <c r="I2463" s="33">
        <v>-188761612.11000001</v>
      </c>
      <c r="J2463" s="33">
        <v>-156731468.31627506</v>
      </c>
      <c r="K2463" s="36">
        <v>-32030143.793724954</v>
      </c>
      <c r="L2463" s="33">
        <v>34313917.540810868</v>
      </c>
      <c r="M2463" s="33">
        <v>2283773.7470859112</v>
      </c>
    </row>
    <row r="2464" spans="1:13">
      <c r="A2464" s="124">
        <v>2393</v>
      </c>
      <c r="B2464" s="73"/>
      <c r="C2464" s="152"/>
      <c r="D2464" s="73"/>
      <c r="E2464" s="73"/>
      <c r="F2464" s="73"/>
      <c r="G2464" s="73"/>
      <c r="H2464" s="129" t="s">
        <v>794</v>
      </c>
      <c r="I2464" s="56">
        <v>-188761612.11000001</v>
      </c>
      <c r="J2464" s="56">
        <v>-156731468.31627506</v>
      </c>
      <c r="K2464" s="56">
        <v>-32030143.793724954</v>
      </c>
      <c r="L2464" s="56">
        <v>34313917.540810868</v>
      </c>
      <c r="M2464" s="56">
        <v>2283773.7470859112</v>
      </c>
    </row>
    <row r="2465" spans="1:13">
      <c r="A2465" s="124">
        <v>2394</v>
      </c>
      <c r="B2465" s="73"/>
      <c r="C2465" s="152" t="s">
        <v>817</v>
      </c>
      <c r="D2465" s="73" t="s">
        <v>819</v>
      </c>
      <c r="E2465" s="73"/>
      <c r="F2465" s="73"/>
      <c r="G2465" s="73"/>
      <c r="H2465" s="129"/>
      <c r="I2465" s="33"/>
      <c r="J2465" s="33"/>
      <c r="K2465" s="33"/>
      <c r="L2465" s="33"/>
      <c r="M2465" s="33"/>
    </row>
    <row r="2466" spans="1:13">
      <c r="A2466" s="124">
        <v>2395</v>
      </c>
      <c r="B2466" s="73"/>
      <c r="C2466" s="152"/>
      <c r="D2466" s="73"/>
      <c r="E2466" s="73"/>
      <c r="F2466" s="152" t="s">
        <v>787</v>
      </c>
      <c r="G2466" s="73" t="s">
        <v>359</v>
      </c>
      <c r="H2466" s="129"/>
      <c r="I2466" s="33">
        <v>0</v>
      </c>
      <c r="J2466" s="33">
        <v>0</v>
      </c>
      <c r="K2466" s="36">
        <v>0</v>
      </c>
      <c r="L2466" s="33">
        <v>0</v>
      </c>
      <c r="M2466" s="33">
        <v>0</v>
      </c>
    </row>
    <row r="2467" spans="1:13">
      <c r="A2467" s="124">
        <v>2396</v>
      </c>
      <c r="B2467" s="73"/>
      <c r="C2467" s="152"/>
      <c r="D2467" s="73"/>
      <c r="E2467" s="73"/>
      <c r="F2467" s="73"/>
      <c r="G2467" s="73"/>
      <c r="H2467" s="129" t="s">
        <v>794</v>
      </c>
      <c r="I2467" s="37">
        <v>-188761612.11000001</v>
      </c>
      <c r="J2467" s="37">
        <v>-156731468.31627506</v>
      </c>
      <c r="K2467" s="37">
        <v>-32030143.793724954</v>
      </c>
      <c r="L2467" s="37">
        <v>34313917.540810868</v>
      </c>
      <c r="M2467" s="37">
        <v>2283773.7470859112</v>
      </c>
    </row>
    <row r="2468" spans="1:13">
      <c r="A2468" s="124">
        <v>2397</v>
      </c>
      <c r="B2468" s="73"/>
      <c r="C2468" s="152"/>
      <c r="D2468" s="73"/>
      <c r="E2468" s="73"/>
      <c r="F2468" s="73"/>
      <c r="G2468" s="73"/>
      <c r="H2468" s="129"/>
      <c r="I2468" s="33"/>
      <c r="J2468" s="33"/>
      <c r="K2468" s="33"/>
      <c r="L2468" s="33"/>
      <c r="M2468" s="33"/>
    </row>
    <row r="2469" spans="1:13">
      <c r="A2469" s="124">
        <v>2398</v>
      </c>
      <c r="B2469" s="73"/>
      <c r="C2469" s="152">
        <v>1081390</v>
      </c>
      <c r="D2469" s="73" t="s">
        <v>820</v>
      </c>
      <c r="E2469" s="73"/>
      <c r="F2469" s="73"/>
      <c r="G2469" s="73"/>
      <c r="H2469" s="129"/>
      <c r="I2469" s="33"/>
      <c r="J2469" s="33"/>
      <c r="K2469" s="33"/>
      <c r="L2469" s="33"/>
      <c r="M2469" s="33"/>
    </row>
    <row r="2470" spans="1:13">
      <c r="A2470" s="124">
        <v>2399</v>
      </c>
      <c r="B2470" s="73"/>
      <c r="C2470" s="152"/>
      <c r="D2470" s="73"/>
      <c r="E2470" s="73"/>
      <c r="F2470" s="152" t="s">
        <v>2434</v>
      </c>
      <c r="G2470" s="73" t="s">
        <v>186</v>
      </c>
      <c r="H2470" s="129" t="s">
        <v>794</v>
      </c>
      <c r="I2470" s="33">
        <v>0</v>
      </c>
      <c r="J2470" s="33">
        <v>0</v>
      </c>
      <c r="K2470" s="36">
        <v>0</v>
      </c>
      <c r="L2470" s="33">
        <v>0</v>
      </c>
      <c r="M2470" s="33">
        <v>0</v>
      </c>
    </row>
    <row r="2471" spans="1:13">
      <c r="A2471" s="124">
        <v>2400</v>
      </c>
      <c r="B2471" s="73"/>
      <c r="C2471" s="152"/>
      <c r="D2471" s="73"/>
      <c r="E2471" s="73"/>
      <c r="F2471" s="73"/>
      <c r="G2471" s="73"/>
      <c r="H2471" s="129"/>
      <c r="I2471" s="56">
        <v>0</v>
      </c>
      <c r="J2471" s="56">
        <v>0</v>
      </c>
      <c r="K2471" s="56">
        <v>0</v>
      </c>
      <c r="L2471" s="56">
        <v>0</v>
      </c>
      <c r="M2471" s="56">
        <v>0</v>
      </c>
    </row>
    <row r="2472" spans="1:13">
      <c r="A2472" s="124">
        <v>2401</v>
      </c>
      <c r="B2472" s="73"/>
      <c r="C2472" s="152"/>
      <c r="D2472" s="73"/>
      <c r="E2472" s="73"/>
      <c r="F2472" s="73"/>
      <c r="G2472" s="73"/>
      <c r="H2472" s="129"/>
      <c r="I2472" s="33"/>
      <c r="J2472" s="33"/>
      <c r="K2472" s="33"/>
      <c r="L2472" s="33"/>
      <c r="M2472" s="33"/>
    </row>
    <row r="2473" spans="1:13">
      <c r="A2473" s="124">
        <v>2402</v>
      </c>
      <c r="B2473" s="73"/>
      <c r="C2473" s="152"/>
      <c r="D2473" s="73" t="s">
        <v>705</v>
      </c>
      <c r="E2473" s="73"/>
      <c r="F2473" s="73"/>
      <c r="G2473" s="73"/>
      <c r="H2473" s="129"/>
      <c r="I2473" s="33">
        <v>0</v>
      </c>
      <c r="J2473" s="33">
        <v>0</v>
      </c>
      <c r="K2473" s="36">
        <v>0</v>
      </c>
      <c r="L2473" s="33">
        <v>0</v>
      </c>
      <c r="M2473" s="33">
        <v>0</v>
      </c>
    </row>
    <row r="2474" spans="1:13">
      <c r="A2474" s="124">
        <v>2403</v>
      </c>
      <c r="B2474" s="73"/>
      <c r="C2474" s="152"/>
      <c r="D2474" s="73"/>
      <c r="E2474" s="73"/>
      <c r="F2474" s="73"/>
      <c r="G2474" s="73"/>
      <c r="H2474" s="129" t="s">
        <v>794</v>
      </c>
      <c r="I2474" s="37">
        <v>0</v>
      </c>
      <c r="J2474" s="37">
        <v>0</v>
      </c>
      <c r="K2474" s="37">
        <v>0</v>
      </c>
      <c r="L2474" s="37">
        <v>0</v>
      </c>
      <c r="M2474" s="37">
        <v>0</v>
      </c>
    </row>
    <row r="2475" spans="1:13">
      <c r="A2475" s="124">
        <v>2404</v>
      </c>
      <c r="B2475" s="73"/>
      <c r="C2475" s="152"/>
      <c r="D2475" s="73"/>
      <c r="E2475" s="73"/>
      <c r="F2475" s="73"/>
      <c r="G2475" s="73"/>
      <c r="H2475" s="129"/>
      <c r="I2475" s="33"/>
      <c r="J2475" s="33"/>
      <c r="K2475" s="33"/>
      <c r="L2475" s="33"/>
      <c r="M2475" s="33"/>
    </row>
    <row r="2476" spans="1:13">
      <c r="A2476" s="124">
        <v>2405</v>
      </c>
      <c r="B2476" s="73"/>
      <c r="C2476" s="152">
        <v>1081399</v>
      </c>
      <c r="D2476" s="73" t="s">
        <v>820</v>
      </c>
      <c r="E2476" s="73"/>
      <c r="F2476" s="73"/>
      <c r="G2476" s="73"/>
      <c r="H2476" s="129"/>
      <c r="I2476" s="33"/>
      <c r="J2476" s="33"/>
      <c r="K2476" s="33"/>
      <c r="L2476" s="33"/>
      <c r="M2476" s="33"/>
    </row>
    <row r="2477" spans="1:13">
      <c r="A2477" s="124">
        <v>2406</v>
      </c>
      <c r="B2477" s="73"/>
      <c r="C2477" s="152"/>
      <c r="D2477" s="73"/>
      <c r="E2477" s="73"/>
      <c r="F2477" s="152" t="s">
        <v>787</v>
      </c>
      <c r="G2477" s="73" t="s">
        <v>359</v>
      </c>
      <c r="H2477" s="129"/>
      <c r="I2477" s="33">
        <v>0</v>
      </c>
      <c r="J2477" s="33">
        <v>0</v>
      </c>
      <c r="K2477" s="36">
        <v>0</v>
      </c>
      <c r="L2477" s="33">
        <v>0</v>
      </c>
      <c r="M2477" s="33">
        <v>0</v>
      </c>
    </row>
    <row r="2478" spans="1:13">
      <c r="A2478" s="124">
        <v>2407</v>
      </c>
      <c r="B2478" s="73"/>
      <c r="C2478" s="152"/>
      <c r="D2478" s="73"/>
      <c r="E2478" s="73"/>
      <c r="F2478" s="152" t="s">
        <v>787</v>
      </c>
      <c r="G2478" s="73" t="s">
        <v>192</v>
      </c>
      <c r="H2478" s="129" t="s">
        <v>794</v>
      </c>
      <c r="I2478" s="33">
        <v>0</v>
      </c>
      <c r="J2478" s="33">
        <v>0</v>
      </c>
      <c r="K2478" s="36">
        <v>0</v>
      </c>
      <c r="L2478" s="33">
        <v>0</v>
      </c>
      <c r="M2478" s="33">
        <v>0</v>
      </c>
    </row>
    <row r="2479" spans="1:13">
      <c r="A2479" s="124">
        <v>2408</v>
      </c>
      <c r="B2479" s="73"/>
      <c r="C2479" s="152"/>
      <c r="D2479" s="73"/>
      <c r="E2479" s="73"/>
      <c r="F2479" s="73"/>
      <c r="G2479" s="73"/>
      <c r="H2479" s="129"/>
      <c r="I2479" s="56">
        <v>0</v>
      </c>
      <c r="J2479" s="56">
        <v>0</v>
      </c>
      <c r="K2479" s="56">
        <v>0</v>
      </c>
      <c r="L2479" s="56">
        <v>0</v>
      </c>
      <c r="M2479" s="56">
        <v>0</v>
      </c>
    </row>
    <row r="2480" spans="1:13">
      <c r="A2480" s="124">
        <v>2409</v>
      </c>
      <c r="B2480" s="73"/>
      <c r="C2480" s="152"/>
      <c r="D2480" s="73"/>
      <c r="E2480" s="73"/>
      <c r="F2480" s="73"/>
      <c r="G2480" s="73"/>
      <c r="H2480" s="129"/>
      <c r="I2480" s="33"/>
      <c r="J2480" s="33"/>
      <c r="K2480" s="33"/>
      <c r="L2480" s="33"/>
      <c r="M2480" s="33"/>
    </row>
    <row r="2481" spans="1:13">
      <c r="A2481" s="124">
        <v>2410</v>
      </c>
      <c r="B2481" s="73"/>
      <c r="C2481" s="152"/>
      <c r="D2481" s="73" t="s">
        <v>705</v>
      </c>
      <c r="E2481" s="73"/>
      <c r="F2481" s="73"/>
      <c r="G2481" s="73"/>
      <c r="H2481" s="129"/>
      <c r="I2481" s="33">
        <v>0</v>
      </c>
      <c r="J2481" s="33">
        <v>0</v>
      </c>
      <c r="K2481" s="36">
        <v>0</v>
      </c>
      <c r="L2481" s="33">
        <v>0</v>
      </c>
      <c r="M2481" s="33">
        <v>0</v>
      </c>
    </row>
    <row r="2482" spans="1:13">
      <c r="A2482" s="124">
        <v>2411</v>
      </c>
      <c r="B2482" s="73"/>
      <c r="C2482" s="152"/>
      <c r="D2482" s="73"/>
      <c r="E2482" s="73"/>
      <c r="F2482" s="73"/>
      <c r="G2482" s="73"/>
      <c r="H2482" s="129" t="s">
        <v>794</v>
      </c>
      <c r="I2482" s="37">
        <v>0</v>
      </c>
      <c r="J2482" s="37">
        <v>0</v>
      </c>
      <c r="K2482" s="37">
        <v>0</v>
      </c>
      <c r="L2482" s="37">
        <v>0</v>
      </c>
      <c r="M2482" s="37">
        <v>0</v>
      </c>
    </row>
    <row r="2483" spans="1:13">
      <c r="A2483" s="124">
        <v>2412</v>
      </c>
      <c r="B2483" s="73"/>
      <c r="C2483" s="152"/>
      <c r="D2483" s="73"/>
      <c r="E2483" s="73"/>
      <c r="F2483" s="73"/>
      <c r="G2483" s="73"/>
      <c r="H2483" s="129"/>
      <c r="I2483" s="33"/>
      <c r="J2483" s="33"/>
      <c r="K2483" s="33"/>
      <c r="L2483" s="33"/>
      <c r="M2483" s="33"/>
    </row>
    <row r="2484" spans="1:13">
      <c r="A2484" s="124">
        <v>2413</v>
      </c>
      <c r="B2484" s="73"/>
      <c r="C2484" s="152"/>
      <c r="D2484" s="73"/>
      <c r="E2484" s="73"/>
      <c r="F2484" s="73"/>
      <c r="G2484" s="73"/>
      <c r="H2484" s="129"/>
      <c r="I2484" s="33"/>
      <c r="J2484" s="33"/>
      <c r="K2484" s="33"/>
      <c r="L2484" s="33"/>
      <c r="M2484" s="33"/>
    </row>
    <row r="2485" spans="1:13" ht="13.5" thickBot="1">
      <c r="A2485" s="124">
        <v>2414</v>
      </c>
      <c r="B2485" s="73"/>
      <c r="C2485" s="153" t="s">
        <v>821</v>
      </c>
      <c r="D2485" s="73"/>
      <c r="E2485" s="73"/>
      <c r="F2485" s="73"/>
      <c r="G2485" s="73"/>
      <c r="H2485" s="154" t="s">
        <v>794</v>
      </c>
      <c r="I2485" s="40">
        <v>-579743583.35000002</v>
      </c>
      <c r="J2485" s="40">
        <v>-491400965.70520544</v>
      </c>
      <c r="K2485" s="40">
        <v>-88342617.644794494</v>
      </c>
      <c r="L2485" s="40">
        <v>34259649.694863565</v>
      </c>
      <c r="M2485" s="40">
        <v>-54082967.949930944</v>
      </c>
    </row>
    <row r="2486" spans="1:13" ht="13.5" thickTop="1">
      <c r="A2486" s="124">
        <v>2415</v>
      </c>
      <c r="B2486" s="73"/>
      <c r="C2486" s="152"/>
      <c r="D2486" s="73"/>
      <c r="E2486" s="73"/>
      <c r="F2486" s="73"/>
      <c r="G2486" s="73"/>
      <c r="H2486" s="129"/>
      <c r="I2486" s="41"/>
      <c r="J2486" s="33"/>
      <c r="K2486" s="33"/>
      <c r="L2486" s="33"/>
      <c r="M2486" s="33"/>
    </row>
    <row r="2487" spans="1:13">
      <c r="A2487" s="124">
        <v>2416</v>
      </c>
      <c r="B2487" s="73"/>
      <c r="C2487" s="152"/>
      <c r="D2487" s="73"/>
      <c r="E2487" s="126"/>
      <c r="F2487" s="73"/>
      <c r="G2487" s="73"/>
      <c r="H2487" s="129"/>
      <c r="I2487" s="41"/>
      <c r="J2487" s="41"/>
      <c r="K2487" s="41"/>
      <c r="L2487" s="41"/>
      <c r="M2487" s="41"/>
    </row>
    <row r="2488" spans="1:13">
      <c r="A2488" s="124">
        <v>2417</v>
      </c>
      <c r="B2488" s="73"/>
      <c r="C2488" s="155"/>
      <c r="D2488" s="156"/>
      <c r="E2488" s="157"/>
      <c r="F2488" s="73"/>
      <c r="G2488" s="156"/>
      <c r="H2488" s="158"/>
      <c r="I2488" s="42"/>
      <c r="J2488" s="42"/>
      <c r="K2488" s="42"/>
      <c r="L2488" s="42"/>
      <c r="M2488" s="42"/>
    </row>
    <row r="2489" spans="1:13">
      <c r="A2489" s="124">
        <v>2418</v>
      </c>
      <c r="B2489" s="73"/>
      <c r="C2489" s="152" t="s">
        <v>822</v>
      </c>
      <c r="D2489" s="73"/>
      <c r="E2489" s="73"/>
      <c r="F2489" s="73"/>
      <c r="G2489" s="73"/>
      <c r="H2489" s="129"/>
      <c r="I2489" s="33"/>
      <c r="J2489" s="33"/>
      <c r="K2489" s="33"/>
      <c r="L2489" s="33"/>
      <c r="M2489" s="33"/>
    </row>
    <row r="2490" spans="1:13">
      <c r="A2490" s="124">
        <v>2419</v>
      </c>
      <c r="B2490" s="73"/>
      <c r="C2490" s="152"/>
      <c r="D2490" s="73"/>
      <c r="E2490" s="152" t="s">
        <v>359</v>
      </c>
      <c r="F2490" s="73"/>
      <c r="G2490" s="73"/>
      <c r="H2490" s="129"/>
      <c r="I2490" s="33">
        <v>-203301681.14999998</v>
      </c>
      <c r="J2490" s="33">
        <v>-174263869.08999997</v>
      </c>
      <c r="K2490" s="36">
        <v>-29037812.060000002</v>
      </c>
      <c r="L2490" s="33">
        <v>0</v>
      </c>
      <c r="M2490" s="33">
        <v>-29037812.060000002</v>
      </c>
    </row>
    <row r="2491" spans="1:13">
      <c r="A2491" s="124">
        <v>2420</v>
      </c>
      <c r="B2491" s="73"/>
      <c r="C2491" s="152"/>
      <c r="D2491" s="73"/>
      <c r="E2491" s="73" t="s">
        <v>252</v>
      </c>
      <c r="F2491" s="73"/>
      <c r="G2491" s="73"/>
      <c r="H2491" s="129"/>
      <c r="I2491" s="33">
        <v>0</v>
      </c>
      <c r="J2491" s="33">
        <v>0</v>
      </c>
      <c r="K2491" s="36">
        <v>0</v>
      </c>
      <c r="L2491" s="33">
        <v>0</v>
      </c>
      <c r="M2491" s="33">
        <v>0</v>
      </c>
    </row>
    <row r="2492" spans="1:13">
      <c r="A2492" s="124">
        <v>2421</v>
      </c>
      <c r="B2492" s="73"/>
      <c r="C2492" s="152"/>
      <c r="D2492" s="73"/>
      <c r="E2492" s="73" t="s">
        <v>434</v>
      </c>
      <c r="F2492" s="73"/>
      <c r="G2492" s="73"/>
      <c r="H2492" s="129"/>
      <c r="I2492" s="33">
        <v>0</v>
      </c>
      <c r="J2492" s="33">
        <v>0</v>
      </c>
      <c r="K2492" s="36">
        <v>0</v>
      </c>
      <c r="L2492" s="33">
        <v>0</v>
      </c>
      <c r="M2492" s="33">
        <v>0</v>
      </c>
    </row>
    <row r="2493" spans="1:13">
      <c r="A2493" s="124">
        <v>2422</v>
      </c>
      <c r="B2493" s="73"/>
      <c r="C2493" s="152"/>
      <c r="D2493" s="73"/>
      <c r="E2493" s="126" t="s">
        <v>192</v>
      </c>
      <c r="F2493" s="73"/>
      <c r="G2493" s="73"/>
      <c r="H2493" s="129"/>
      <c r="I2493" s="33">
        <v>-189168836.45000002</v>
      </c>
      <c r="J2493" s="33">
        <v>-157069592.51445755</v>
      </c>
      <c r="K2493" s="36">
        <v>-32099243.935542472</v>
      </c>
      <c r="L2493" s="33">
        <v>34314572.198371708</v>
      </c>
      <c r="M2493" s="33">
        <v>2215328.2628292348</v>
      </c>
    </row>
    <row r="2494" spans="1:13">
      <c r="A2494" s="124">
        <v>2423</v>
      </c>
      <c r="B2494" s="73"/>
      <c r="C2494" s="152"/>
      <c r="D2494" s="73"/>
      <c r="E2494" s="126" t="s">
        <v>186</v>
      </c>
      <c r="F2494" s="73"/>
      <c r="G2494" s="73"/>
      <c r="H2494" s="129"/>
      <c r="I2494" s="33">
        <v>-93745796.079999998</v>
      </c>
      <c r="J2494" s="33">
        <v>-80399873.317474127</v>
      </c>
      <c r="K2494" s="36">
        <v>-13345922.762525868</v>
      </c>
      <c r="L2494" s="33">
        <v>-43057.628772147</v>
      </c>
      <c r="M2494" s="33">
        <v>-13388980.391298015</v>
      </c>
    </row>
    <row r="2495" spans="1:13">
      <c r="A2495" s="124">
        <v>2424</v>
      </c>
      <c r="B2495" s="73"/>
      <c r="C2495" s="152"/>
      <c r="D2495" s="73"/>
      <c r="E2495" s="126" t="s">
        <v>251</v>
      </c>
      <c r="F2495" s="73"/>
      <c r="G2495" s="73"/>
      <c r="H2495" s="129"/>
      <c r="I2495" s="33">
        <v>-6775035.9100000001</v>
      </c>
      <c r="J2495" s="33">
        <v>-6267885.8061914733</v>
      </c>
      <c r="K2495" s="36">
        <v>-507150.10380852647</v>
      </c>
      <c r="L2495" s="33">
        <v>0</v>
      </c>
      <c r="M2495" s="33">
        <v>-507150.10380852647</v>
      </c>
    </row>
    <row r="2496" spans="1:13">
      <c r="A2496" s="124">
        <v>2425</v>
      </c>
      <c r="B2496" s="73"/>
      <c r="C2496" s="152"/>
      <c r="D2496" s="73"/>
      <c r="E2496" s="73" t="s">
        <v>193</v>
      </c>
      <c r="F2496" s="73"/>
      <c r="G2496" s="73"/>
      <c r="H2496" s="129"/>
      <c r="I2496" s="33">
        <v>-86752233.75999999</v>
      </c>
      <c r="J2496" s="33">
        <v>-73399744.977082357</v>
      </c>
      <c r="K2496" s="36">
        <v>-13352488.782917637</v>
      </c>
      <c r="L2496" s="33">
        <v>-11864.874735996127</v>
      </c>
      <c r="M2496" s="33">
        <v>-13364353.657653634</v>
      </c>
    </row>
    <row r="2497" spans="1:13">
      <c r="A2497" s="124">
        <v>2426</v>
      </c>
      <c r="B2497" s="73"/>
      <c r="C2497" s="152"/>
      <c r="D2497" s="73"/>
      <c r="E2497" s="73" t="s">
        <v>431</v>
      </c>
      <c r="F2497" s="73"/>
      <c r="G2497" s="73"/>
      <c r="H2497" s="129"/>
      <c r="I2497" s="33">
        <v>0</v>
      </c>
      <c r="J2497" s="33">
        <v>0</v>
      </c>
      <c r="K2497" s="36">
        <v>0</v>
      </c>
      <c r="L2497" s="33">
        <v>0</v>
      </c>
      <c r="M2497" s="33">
        <v>0</v>
      </c>
    </row>
    <row r="2498" spans="1:13">
      <c r="A2498" s="124">
        <v>2427</v>
      </c>
      <c r="B2498" s="73"/>
      <c r="C2498" s="152"/>
      <c r="D2498" s="73"/>
      <c r="E2498" s="73" t="s">
        <v>436</v>
      </c>
      <c r="F2498" s="73"/>
      <c r="G2498" s="73"/>
      <c r="H2498" s="129"/>
      <c r="I2498" s="33">
        <v>0</v>
      </c>
      <c r="J2498" s="33">
        <v>0</v>
      </c>
      <c r="K2498" s="36">
        <v>0</v>
      </c>
      <c r="L2498" s="33">
        <v>0</v>
      </c>
      <c r="M2498" s="33">
        <v>0</v>
      </c>
    </row>
    <row r="2499" spans="1:13">
      <c r="A2499" s="124">
        <v>2428</v>
      </c>
      <c r="B2499" s="73"/>
      <c r="C2499" s="152"/>
      <c r="D2499" s="73"/>
      <c r="E2499" s="73" t="s">
        <v>439</v>
      </c>
      <c r="F2499" s="73"/>
      <c r="G2499" s="73"/>
      <c r="H2499" s="129"/>
      <c r="I2499" s="33">
        <v>0</v>
      </c>
      <c r="J2499" s="33">
        <v>0</v>
      </c>
      <c r="K2499" s="36">
        <v>0</v>
      </c>
      <c r="L2499" s="33">
        <v>0</v>
      </c>
      <c r="M2499" s="33">
        <v>0</v>
      </c>
    </row>
    <row r="2500" spans="1:13">
      <c r="A2500" s="124">
        <v>2429</v>
      </c>
      <c r="B2500" s="73"/>
      <c r="C2500" s="152"/>
      <c r="D2500" s="73"/>
      <c r="E2500" s="73" t="s">
        <v>705</v>
      </c>
      <c r="F2500" s="73"/>
      <c r="G2500" s="73"/>
      <c r="H2500" s="129"/>
      <c r="I2500" s="33">
        <v>0</v>
      </c>
      <c r="J2500" s="33">
        <v>0</v>
      </c>
      <c r="K2500" s="36">
        <v>0</v>
      </c>
      <c r="L2500" s="33">
        <v>0</v>
      </c>
      <c r="M2500" s="33">
        <v>0</v>
      </c>
    </row>
    <row r="2501" spans="1:13" ht="13.5" thickBot="1">
      <c r="A2501" s="124">
        <v>2430</v>
      </c>
      <c r="B2501" s="73"/>
      <c r="C2501" s="152" t="s">
        <v>823</v>
      </c>
      <c r="D2501" s="73"/>
      <c r="E2501" s="73"/>
      <c r="F2501" s="73"/>
      <c r="G2501" s="73"/>
      <c r="H2501" s="129" t="s">
        <v>223</v>
      </c>
      <c r="I2501" s="45">
        <v>-579743583.35000002</v>
      </c>
      <c r="J2501" s="45">
        <v>-491400965.70520544</v>
      </c>
      <c r="K2501" s="45">
        <v>-88342617.644794494</v>
      </c>
      <c r="L2501" s="45">
        <v>34259649.694863565</v>
      </c>
      <c r="M2501" s="45">
        <v>-54082967.949930951</v>
      </c>
    </row>
    <row r="2502" spans="1:13" ht="13.5" thickTop="1">
      <c r="A2502" s="124">
        <v>2431</v>
      </c>
      <c r="B2502" s="73"/>
      <c r="C2502" s="152"/>
      <c r="D2502" s="73"/>
      <c r="E2502" s="73"/>
      <c r="F2502" s="73"/>
      <c r="G2502" s="73"/>
      <c r="H2502" s="129"/>
      <c r="I2502" s="33"/>
      <c r="J2502" s="33"/>
      <c r="K2502" s="33"/>
      <c r="L2502" s="33"/>
      <c r="M2502" s="33"/>
    </row>
    <row r="2503" spans="1:13">
      <c r="A2503" s="124">
        <v>2432</v>
      </c>
      <c r="B2503" s="73"/>
      <c r="C2503" s="152"/>
      <c r="D2503" s="73"/>
      <c r="E2503" s="73"/>
      <c r="F2503" s="73"/>
      <c r="G2503" s="73"/>
      <c r="H2503" s="129"/>
      <c r="I2503" s="33"/>
      <c r="J2503" s="33"/>
      <c r="K2503" s="33"/>
      <c r="L2503" s="33"/>
      <c r="M2503" s="33"/>
    </row>
    <row r="2504" spans="1:13" ht="13.5" thickBot="1">
      <c r="A2504" s="124">
        <v>2433</v>
      </c>
      <c r="B2504" s="73"/>
      <c r="C2504" s="153" t="s">
        <v>824</v>
      </c>
      <c r="D2504" s="73"/>
      <c r="E2504" s="73"/>
      <c r="F2504" s="73"/>
      <c r="G2504" s="73"/>
      <c r="H2504" s="154" t="s">
        <v>794</v>
      </c>
      <c r="I2504" s="40">
        <v>-8314691435.210001</v>
      </c>
      <c r="J2504" s="40">
        <v>-7154892615.4050484</v>
      </c>
      <c r="K2504" s="40">
        <v>-1159798819.8049512</v>
      </c>
      <c r="L2504" s="40">
        <v>48238353.350473374</v>
      </c>
      <c r="M2504" s="40">
        <v>-1111560466.454478</v>
      </c>
    </row>
    <row r="2505" spans="1:13" ht="13.5" thickTop="1">
      <c r="A2505" s="124">
        <v>2434</v>
      </c>
      <c r="B2505" s="73"/>
      <c r="C2505" s="152" t="s">
        <v>825</v>
      </c>
      <c r="D2505" s="73" t="s">
        <v>826</v>
      </c>
      <c r="E2505" s="73"/>
      <c r="F2505" s="73"/>
      <c r="G2505" s="73"/>
      <c r="H2505" s="129"/>
      <c r="I2505" s="33"/>
      <c r="J2505" s="33"/>
      <c r="K2505" s="33"/>
      <c r="L2505" s="33"/>
      <c r="M2505" s="33"/>
    </row>
    <row r="2506" spans="1:13">
      <c r="A2506" s="124">
        <v>2435</v>
      </c>
      <c r="B2506" s="73"/>
      <c r="C2506" s="152"/>
      <c r="D2506" s="73"/>
      <c r="E2506" s="73"/>
      <c r="F2506" s="152" t="s">
        <v>787</v>
      </c>
      <c r="G2506" s="73" t="s">
        <v>193</v>
      </c>
      <c r="H2506" s="129"/>
      <c r="I2506" s="33">
        <v>0</v>
      </c>
      <c r="J2506" s="33">
        <v>0</v>
      </c>
      <c r="K2506" s="36">
        <v>0</v>
      </c>
      <c r="L2506" s="33">
        <v>0</v>
      </c>
      <c r="M2506" s="33">
        <v>0</v>
      </c>
    </row>
    <row r="2507" spans="1:13">
      <c r="A2507" s="124">
        <v>2436</v>
      </c>
      <c r="B2507" s="73"/>
      <c r="C2507" s="152"/>
      <c r="D2507" s="73"/>
      <c r="E2507" s="73"/>
      <c r="F2507" s="152" t="s">
        <v>787</v>
      </c>
      <c r="G2507" s="73" t="s">
        <v>193</v>
      </c>
      <c r="H2507" s="129"/>
      <c r="I2507" s="33">
        <v>0</v>
      </c>
      <c r="J2507" s="33">
        <v>0</v>
      </c>
      <c r="K2507" s="36">
        <v>0</v>
      </c>
      <c r="L2507" s="33">
        <v>0</v>
      </c>
      <c r="M2507" s="33">
        <v>0</v>
      </c>
    </row>
    <row r="2508" spans="1:13" ht="13.5" thickBot="1">
      <c r="A2508" s="124">
        <v>2437</v>
      </c>
      <c r="B2508" s="73"/>
      <c r="C2508" s="152"/>
      <c r="D2508" s="73"/>
      <c r="E2508" s="73"/>
      <c r="F2508" s="73"/>
      <c r="G2508" s="73"/>
      <c r="H2508" s="129" t="s">
        <v>827</v>
      </c>
      <c r="I2508" s="45">
        <v>0</v>
      </c>
      <c r="J2508" s="45">
        <v>0</v>
      </c>
      <c r="K2508" s="45">
        <v>0</v>
      </c>
      <c r="L2508" s="45">
        <v>0</v>
      </c>
      <c r="M2508" s="45">
        <v>0</v>
      </c>
    </row>
    <row r="2509" spans="1:13" ht="13.5" thickTop="1">
      <c r="A2509" s="124">
        <v>2438</v>
      </c>
      <c r="B2509" s="73"/>
      <c r="C2509" s="152"/>
      <c r="D2509" s="73"/>
      <c r="E2509" s="73"/>
      <c r="F2509" s="73"/>
      <c r="G2509" s="73"/>
      <c r="H2509" s="129"/>
      <c r="I2509" s="33"/>
      <c r="J2509" s="33"/>
      <c r="K2509" s="33"/>
      <c r="L2509" s="33"/>
      <c r="M2509" s="33"/>
    </row>
    <row r="2510" spans="1:13">
      <c r="A2510" s="124">
        <v>2439</v>
      </c>
      <c r="B2510" s="73"/>
      <c r="C2510" s="152"/>
      <c r="D2510" s="73"/>
      <c r="E2510" s="73"/>
      <c r="F2510" s="73"/>
      <c r="G2510" s="73"/>
      <c r="H2510" s="129"/>
      <c r="I2510" s="33"/>
      <c r="J2510" s="33"/>
      <c r="K2510" s="33"/>
      <c r="L2510" s="33"/>
      <c r="M2510" s="33"/>
    </row>
    <row r="2511" spans="1:13">
      <c r="A2511" s="124">
        <v>2440</v>
      </c>
      <c r="B2511" s="73"/>
      <c r="C2511" s="152" t="s">
        <v>828</v>
      </c>
      <c r="D2511" s="73" t="s">
        <v>829</v>
      </c>
      <c r="E2511" s="73"/>
      <c r="F2511" s="73"/>
      <c r="G2511" s="73"/>
      <c r="H2511" s="129"/>
      <c r="I2511" s="33"/>
      <c r="J2511" s="33"/>
      <c r="K2511" s="33"/>
      <c r="L2511" s="33"/>
      <c r="M2511" s="33"/>
    </row>
    <row r="2512" spans="1:13">
      <c r="A2512" s="124">
        <v>2441</v>
      </c>
      <c r="B2512" s="73"/>
      <c r="C2512" s="152"/>
      <c r="D2512" s="73"/>
      <c r="E2512" s="73"/>
      <c r="F2512" s="152" t="s">
        <v>2436</v>
      </c>
      <c r="G2512" s="73" t="s">
        <v>359</v>
      </c>
      <c r="H2512" s="129"/>
      <c r="I2512" s="33">
        <v>-11004965.930000002</v>
      </c>
      <c r="J2512" s="33">
        <v>-6394405.120000001</v>
      </c>
      <c r="K2512" s="36">
        <v>-4610560.8100000005</v>
      </c>
      <c r="L2512" s="33">
        <v>0</v>
      </c>
      <c r="M2512" s="33">
        <v>-4610560.8100000005</v>
      </c>
    </row>
    <row r="2513" spans="1:13">
      <c r="A2513" s="124">
        <v>2442</v>
      </c>
      <c r="B2513" s="73"/>
      <c r="C2513" s="152"/>
      <c r="D2513" s="73"/>
      <c r="E2513" s="73"/>
      <c r="F2513" s="152" t="s">
        <v>2427</v>
      </c>
      <c r="G2513" s="73" t="s">
        <v>251</v>
      </c>
      <c r="H2513" s="129"/>
      <c r="I2513" s="33">
        <v>-2990191.46</v>
      </c>
      <c r="J2513" s="33">
        <v>-2766358.563836595</v>
      </c>
      <c r="K2513" s="36">
        <v>-223832.89616340492</v>
      </c>
      <c r="L2513" s="33">
        <v>0</v>
      </c>
      <c r="M2513" s="33">
        <v>-223832.89616340492</v>
      </c>
    </row>
    <row r="2514" spans="1:13">
      <c r="A2514" s="124">
        <v>2443</v>
      </c>
      <c r="B2514" s="73"/>
      <c r="C2514" s="152"/>
      <c r="D2514" s="73"/>
      <c r="E2514" s="73"/>
      <c r="F2514" s="152" t="s">
        <v>2440</v>
      </c>
      <c r="G2514" s="73" t="s">
        <v>193</v>
      </c>
      <c r="H2514" s="129"/>
      <c r="I2514" s="33">
        <v>-117920.67</v>
      </c>
      <c r="J2514" s="33">
        <v>-99770.884626114639</v>
      </c>
      <c r="K2514" s="36">
        <v>-18149.785373885363</v>
      </c>
      <c r="L2514" s="33">
        <v>0</v>
      </c>
      <c r="M2514" s="33">
        <v>-18149.785373885363</v>
      </c>
    </row>
    <row r="2515" spans="1:13">
      <c r="A2515" s="124">
        <v>2444</v>
      </c>
      <c r="B2515" s="73"/>
      <c r="C2515" s="152"/>
      <c r="D2515" s="73"/>
      <c r="E2515" s="73"/>
      <c r="F2515" s="152" t="s">
        <v>2434</v>
      </c>
      <c r="G2515" s="73" t="s">
        <v>186</v>
      </c>
      <c r="H2515" s="129"/>
      <c r="I2515" s="33">
        <v>-5365003.04</v>
      </c>
      <c r="J2515" s="33">
        <v>-4601225.6847844739</v>
      </c>
      <c r="K2515" s="36">
        <v>-763777.35521552654</v>
      </c>
      <c r="L2515" s="33">
        <v>0</v>
      </c>
      <c r="M2515" s="33">
        <v>-763777.35521552654</v>
      </c>
    </row>
    <row r="2516" spans="1:13">
      <c r="A2516" s="124">
        <v>2445</v>
      </c>
      <c r="B2516" s="73"/>
      <c r="C2516" s="152"/>
      <c r="D2516" s="73"/>
      <c r="E2516" s="73"/>
      <c r="F2516" s="152" t="s">
        <v>787</v>
      </c>
      <c r="G2516" s="73" t="s">
        <v>192</v>
      </c>
      <c r="H2516" s="129"/>
      <c r="I2516" s="33">
        <v>0</v>
      </c>
      <c r="J2516" s="33">
        <v>0</v>
      </c>
      <c r="K2516" s="36">
        <v>0</v>
      </c>
      <c r="L2516" s="33">
        <v>0</v>
      </c>
      <c r="M2516" s="33">
        <v>0</v>
      </c>
    </row>
    <row r="2517" spans="1:13" ht="13.5" thickBot="1">
      <c r="A2517" s="124">
        <v>2446</v>
      </c>
      <c r="B2517" s="73"/>
      <c r="C2517" s="152"/>
      <c r="D2517" s="73"/>
      <c r="E2517" s="73"/>
      <c r="F2517" s="73"/>
      <c r="G2517" s="73"/>
      <c r="H2517" s="129" t="s">
        <v>827</v>
      </c>
      <c r="I2517" s="45">
        <v>-19478081.100000001</v>
      </c>
      <c r="J2517" s="45">
        <v>-13861760.253247185</v>
      </c>
      <c r="K2517" s="45">
        <v>-5616320.8467528168</v>
      </c>
      <c r="L2517" s="45">
        <v>0</v>
      </c>
      <c r="M2517" s="45">
        <v>-5616320.8467528168</v>
      </c>
    </row>
    <row r="2518" spans="1:13" ht="13.5" thickTop="1">
      <c r="A2518" s="124">
        <v>2447</v>
      </c>
      <c r="B2518" s="73"/>
      <c r="C2518" s="152"/>
      <c r="D2518" s="73"/>
      <c r="E2518" s="73"/>
      <c r="F2518" s="73"/>
      <c r="G2518" s="73"/>
      <c r="H2518" s="129"/>
      <c r="I2518" s="33"/>
      <c r="J2518" s="33"/>
      <c r="K2518" s="33"/>
      <c r="L2518" s="33"/>
      <c r="M2518" s="33"/>
    </row>
    <row r="2519" spans="1:13">
      <c r="A2519" s="124">
        <v>2448</v>
      </c>
      <c r="B2519" s="73"/>
      <c r="C2519" s="152"/>
      <c r="D2519" s="73"/>
      <c r="E2519" s="73"/>
      <c r="F2519" s="73"/>
      <c r="G2519" s="73"/>
      <c r="H2519" s="129"/>
      <c r="I2519" s="33"/>
      <c r="J2519" s="33"/>
      <c r="K2519" s="33"/>
      <c r="L2519" s="33"/>
      <c r="M2519" s="33"/>
    </row>
    <row r="2520" spans="1:13">
      <c r="A2520" s="124">
        <v>2449</v>
      </c>
      <c r="B2520" s="73"/>
      <c r="C2520" s="152" t="s">
        <v>830</v>
      </c>
      <c r="D2520" s="73" t="s">
        <v>831</v>
      </c>
      <c r="E2520" s="73"/>
      <c r="F2520" s="73"/>
      <c r="G2520" s="73"/>
      <c r="H2520" s="129"/>
      <c r="I2520" s="33"/>
      <c r="J2520" s="33"/>
      <c r="K2520" s="33"/>
      <c r="L2520" s="33"/>
      <c r="M2520" s="33"/>
    </row>
    <row r="2521" spans="1:13">
      <c r="A2521" s="124">
        <v>2450</v>
      </c>
      <c r="B2521" s="73"/>
      <c r="C2521" s="152"/>
      <c r="D2521" s="73"/>
      <c r="E2521" s="73"/>
      <c r="F2521" s="152" t="s">
        <v>787</v>
      </c>
      <c r="G2521" s="73" t="s">
        <v>193</v>
      </c>
      <c r="H2521" s="129"/>
      <c r="I2521" s="33">
        <v>0</v>
      </c>
      <c r="J2521" s="33">
        <v>0</v>
      </c>
      <c r="K2521" s="36">
        <v>0</v>
      </c>
      <c r="L2521" s="33">
        <v>0</v>
      </c>
      <c r="M2521" s="33">
        <v>0</v>
      </c>
    </row>
    <row r="2522" spans="1:13">
      <c r="A2522" s="124">
        <v>2451</v>
      </c>
      <c r="B2522" s="73"/>
      <c r="C2522" s="152"/>
      <c r="D2522" s="73"/>
      <c r="E2522" s="126"/>
      <c r="F2522" s="152" t="s">
        <v>787</v>
      </c>
      <c r="G2522" s="73" t="s">
        <v>193</v>
      </c>
      <c r="H2522" s="129"/>
      <c r="I2522" s="33">
        <v>0</v>
      </c>
      <c r="J2522" s="33">
        <v>0</v>
      </c>
      <c r="K2522" s="36">
        <v>0</v>
      </c>
      <c r="L2522" s="33">
        <v>0</v>
      </c>
      <c r="M2522" s="33">
        <v>0</v>
      </c>
    </row>
    <row r="2523" spans="1:13">
      <c r="A2523" s="124">
        <v>2452</v>
      </c>
      <c r="B2523" s="73"/>
      <c r="C2523" s="152"/>
      <c r="D2523" s="73"/>
      <c r="E2523" s="73"/>
      <c r="F2523" s="152" t="s">
        <v>787</v>
      </c>
      <c r="G2523" s="73" t="s">
        <v>193</v>
      </c>
      <c r="H2523" s="129"/>
      <c r="I2523" s="33">
        <v>-1159332.4099999999</v>
      </c>
      <c r="J2523" s="33">
        <v>-980893.51189596718</v>
      </c>
      <c r="K2523" s="36">
        <v>-178438.89810403273</v>
      </c>
      <c r="L2523" s="33">
        <v>0</v>
      </c>
      <c r="M2523" s="33">
        <v>-178438.89810403273</v>
      </c>
    </row>
    <row r="2524" spans="1:13">
      <c r="A2524" s="124">
        <v>2453</v>
      </c>
      <c r="B2524" s="73"/>
      <c r="C2524" s="152"/>
      <c r="D2524" s="73"/>
      <c r="E2524" s="73"/>
      <c r="F2524" s="152" t="s">
        <v>787</v>
      </c>
      <c r="G2524" s="73" t="s">
        <v>193</v>
      </c>
      <c r="H2524" s="129"/>
      <c r="I2524" s="33">
        <v>0</v>
      </c>
      <c r="J2524" s="33">
        <v>0</v>
      </c>
      <c r="K2524" s="36">
        <v>0</v>
      </c>
      <c r="L2524" s="33">
        <v>0</v>
      </c>
      <c r="M2524" s="33">
        <v>0</v>
      </c>
    </row>
    <row r="2525" spans="1:13">
      <c r="A2525" s="124">
        <v>2454</v>
      </c>
      <c r="B2525" s="73"/>
      <c r="C2525" s="152"/>
      <c r="D2525" s="73"/>
      <c r="E2525" s="73"/>
      <c r="F2525" s="73"/>
      <c r="G2525" s="73"/>
      <c r="H2525" s="129" t="s">
        <v>827</v>
      </c>
      <c r="I2525" s="37">
        <v>-1159332.4099999999</v>
      </c>
      <c r="J2525" s="37">
        <v>-980893.51189596718</v>
      </c>
      <c r="K2525" s="37">
        <v>-178438.89810403273</v>
      </c>
      <c r="L2525" s="37">
        <v>0</v>
      </c>
      <c r="M2525" s="37">
        <v>-178438.89810403273</v>
      </c>
    </row>
    <row r="2526" spans="1:13">
      <c r="A2526" s="124">
        <v>2455</v>
      </c>
      <c r="B2526" s="73"/>
      <c r="C2526" s="152"/>
      <c r="D2526" s="73"/>
      <c r="E2526" s="73"/>
      <c r="F2526" s="73"/>
      <c r="G2526" s="73"/>
      <c r="H2526" s="129"/>
      <c r="I2526" s="33"/>
      <c r="J2526" s="33"/>
      <c r="K2526" s="33"/>
      <c r="L2526" s="33"/>
      <c r="M2526" s="33"/>
    </row>
    <row r="2527" spans="1:13">
      <c r="A2527" s="124">
        <v>2456</v>
      </c>
      <c r="B2527" s="73"/>
      <c r="C2527" s="152"/>
      <c r="D2527" s="73"/>
      <c r="E2527" s="73"/>
      <c r="F2527" s="73"/>
      <c r="G2527" s="73"/>
      <c r="H2527" s="129"/>
      <c r="I2527" s="33"/>
      <c r="J2527" s="33"/>
      <c r="K2527" s="33"/>
      <c r="L2527" s="33"/>
      <c r="M2527" s="33"/>
    </row>
    <row r="2528" spans="1:13">
      <c r="A2528" s="124">
        <v>2457</v>
      </c>
      <c r="B2528" s="73"/>
      <c r="C2528" s="152" t="s">
        <v>832</v>
      </c>
      <c r="D2528" s="73" t="s">
        <v>833</v>
      </c>
      <c r="E2528" s="73"/>
      <c r="F2528" s="73"/>
      <c r="G2528" s="73"/>
      <c r="H2528" s="129"/>
      <c r="I2528" s="33"/>
      <c r="J2528" s="33"/>
      <c r="K2528" s="33"/>
      <c r="L2528" s="33"/>
      <c r="M2528" s="33"/>
    </row>
    <row r="2529" spans="1:13">
      <c r="A2529" s="124">
        <v>2458</v>
      </c>
      <c r="B2529" s="73"/>
      <c r="C2529" s="152"/>
      <c r="D2529" s="73"/>
      <c r="E2529" s="73"/>
      <c r="F2529" s="152" t="s">
        <v>2439</v>
      </c>
      <c r="G2529" s="73" t="s">
        <v>359</v>
      </c>
      <c r="H2529" s="129"/>
      <c r="I2529" s="33">
        <v>12499966.149999999</v>
      </c>
      <c r="J2529" s="33">
        <v>13264005.809999999</v>
      </c>
      <c r="K2529" s="36">
        <v>-764039.66</v>
      </c>
      <c r="L2529" s="33">
        <v>0</v>
      </c>
      <c r="M2529" s="33">
        <v>-764039.66</v>
      </c>
    </row>
    <row r="2530" spans="1:13">
      <c r="A2530" s="124">
        <v>2459</v>
      </c>
      <c r="B2530" s="73"/>
      <c r="C2530" s="152"/>
      <c r="D2530" s="73"/>
      <c r="E2530" s="73"/>
      <c r="F2530" s="152" t="s">
        <v>787</v>
      </c>
      <c r="G2530" s="73" t="s">
        <v>193</v>
      </c>
      <c r="H2530" s="129"/>
      <c r="I2530" s="33">
        <v>0</v>
      </c>
      <c r="J2530" s="33">
        <v>0</v>
      </c>
      <c r="K2530" s="36">
        <v>0</v>
      </c>
      <c r="L2530" s="33">
        <v>0</v>
      </c>
      <c r="M2530" s="33">
        <v>0</v>
      </c>
    </row>
    <row r="2531" spans="1:13">
      <c r="A2531" s="124">
        <v>2460</v>
      </c>
      <c r="B2531" s="73"/>
      <c r="C2531" s="152"/>
      <c r="D2531" s="73"/>
      <c r="E2531" s="73"/>
      <c r="F2531" s="152" t="s">
        <v>787</v>
      </c>
      <c r="G2531" s="73" t="s">
        <v>193</v>
      </c>
      <c r="H2531" s="129"/>
      <c r="I2531" s="33">
        <v>-415644.4</v>
      </c>
      <c r="J2531" s="33">
        <v>-351670.40246540867</v>
      </c>
      <c r="K2531" s="36">
        <v>-63973.997534591334</v>
      </c>
      <c r="L2531" s="33">
        <v>0</v>
      </c>
      <c r="M2531" s="33">
        <v>-63973.997534591334</v>
      </c>
    </row>
    <row r="2532" spans="1:13">
      <c r="A2532" s="124">
        <v>2461</v>
      </c>
      <c r="B2532" s="73"/>
      <c r="C2532" s="152"/>
      <c r="D2532" s="73"/>
      <c r="E2532" s="73"/>
      <c r="F2532" s="152" t="s">
        <v>787</v>
      </c>
      <c r="G2532" s="73" t="s">
        <v>192</v>
      </c>
      <c r="H2532" s="129"/>
      <c r="I2532" s="33">
        <v>-2526169.09</v>
      </c>
      <c r="J2532" s="33">
        <v>-2097514.3529721592</v>
      </c>
      <c r="K2532" s="36">
        <v>-428654.73702784057</v>
      </c>
      <c r="L2532" s="33">
        <v>400700.9341808969</v>
      </c>
      <c r="M2532" s="33">
        <v>-27953.802846943683</v>
      </c>
    </row>
    <row r="2533" spans="1:13">
      <c r="A2533" s="124">
        <v>2462</v>
      </c>
      <c r="B2533" s="73"/>
      <c r="C2533" s="152"/>
      <c r="D2533" s="73"/>
      <c r="E2533" s="73"/>
      <c r="F2533" s="152" t="s">
        <v>2440</v>
      </c>
      <c r="G2533" s="73" t="s">
        <v>193</v>
      </c>
      <c r="H2533" s="129"/>
      <c r="I2533" s="33">
        <v>-66385394.649999999</v>
      </c>
      <c r="J2533" s="33">
        <v>-56167672.304475859</v>
      </c>
      <c r="K2533" s="36">
        <v>-10217722.345524136</v>
      </c>
      <c r="L2533" s="33">
        <v>-338052.32492097467</v>
      </c>
      <c r="M2533" s="33">
        <v>-10555774.670445111</v>
      </c>
    </row>
    <row r="2534" spans="1:13">
      <c r="A2534" s="124">
        <v>2463</v>
      </c>
      <c r="B2534" s="73"/>
      <c r="C2534" s="152"/>
      <c r="D2534" s="73"/>
      <c r="E2534" s="73"/>
      <c r="F2534" s="152" t="s">
        <v>2440</v>
      </c>
      <c r="G2534" s="73" t="s">
        <v>193</v>
      </c>
      <c r="H2534" s="129"/>
      <c r="I2534" s="33">
        <v>-56755881.920000002</v>
      </c>
      <c r="J2534" s="33">
        <v>-48020288.104652949</v>
      </c>
      <c r="K2534" s="36">
        <v>-8735593.8153470531</v>
      </c>
      <c r="L2534" s="33">
        <v>-589847.8404904101</v>
      </c>
      <c r="M2534" s="33">
        <v>-9325441.6558374632</v>
      </c>
    </row>
    <row r="2535" spans="1:13">
      <c r="A2535" s="124">
        <v>2464</v>
      </c>
      <c r="B2535" s="73"/>
      <c r="C2535" s="152"/>
      <c r="D2535" s="73"/>
      <c r="E2535" s="73"/>
      <c r="F2535" s="152" t="s">
        <v>2440</v>
      </c>
      <c r="G2535" s="73" t="s">
        <v>193</v>
      </c>
      <c r="H2535" s="129"/>
      <c r="I2535" s="33">
        <v>-4600239.1900000004</v>
      </c>
      <c r="J2535" s="33">
        <v>-3892192.3822008567</v>
      </c>
      <c r="K2535" s="36">
        <v>-708046.80779914372</v>
      </c>
      <c r="L2535" s="33">
        <v>0</v>
      </c>
      <c r="M2535" s="33">
        <v>-708046.80779914372</v>
      </c>
    </row>
    <row r="2536" spans="1:13">
      <c r="A2536" s="124">
        <v>2465</v>
      </c>
      <c r="B2536" s="73"/>
      <c r="C2536" s="152"/>
      <c r="D2536" s="73"/>
      <c r="E2536" s="73"/>
      <c r="F2536" s="152" t="s">
        <v>2427</v>
      </c>
      <c r="G2536" s="73" t="s">
        <v>251</v>
      </c>
      <c r="H2536" s="129"/>
      <c r="I2536" s="33">
        <v>-112703330.02</v>
      </c>
      <c r="J2536" s="33">
        <v>-104266842.55653951</v>
      </c>
      <c r="K2536" s="36">
        <v>-8436487.4634604882</v>
      </c>
      <c r="L2536" s="33">
        <v>0</v>
      </c>
      <c r="M2536" s="33">
        <v>-8436487.4634604882</v>
      </c>
    </row>
    <row r="2537" spans="1:13">
      <c r="A2537" s="124">
        <v>2466</v>
      </c>
      <c r="B2537" s="73"/>
      <c r="C2537" s="152"/>
      <c r="D2537" s="73"/>
      <c r="E2537" s="73"/>
      <c r="F2537" s="152" t="s">
        <v>787</v>
      </c>
      <c r="G2537" s="73" t="s">
        <v>193</v>
      </c>
      <c r="H2537" s="129"/>
      <c r="I2537" s="33">
        <v>0</v>
      </c>
      <c r="J2537" s="33">
        <v>0</v>
      </c>
      <c r="K2537" s="36">
        <v>0</v>
      </c>
      <c r="L2537" s="33">
        <v>0</v>
      </c>
      <c r="M2537" s="33">
        <v>0</v>
      </c>
    </row>
    <row r="2538" spans="1:13">
      <c r="A2538" s="124">
        <v>2467</v>
      </c>
      <c r="B2538" s="73"/>
      <c r="C2538" s="152"/>
      <c r="D2538" s="73"/>
      <c r="E2538" s="73"/>
      <c r="F2538" s="152" t="s">
        <v>787</v>
      </c>
      <c r="G2538" s="73" t="s">
        <v>193</v>
      </c>
      <c r="H2538" s="129"/>
      <c r="I2538" s="33">
        <v>-661147.62</v>
      </c>
      <c r="J2538" s="33">
        <v>-559386.94137211295</v>
      </c>
      <c r="K2538" s="36">
        <v>-101760.67862788703</v>
      </c>
      <c r="L2538" s="33">
        <v>0</v>
      </c>
      <c r="M2538" s="33">
        <v>-101760.67862788703</v>
      </c>
    </row>
    <row r="2539" spans="1:13">
      <c r="A2539" s="124">
        <v>2468</v>
      </c>
      <c r="B2539" s="73"/>
      <c r="C2539" s="152"/>
      <c r="D2539" s="73"/>
      <c r="E2539" s="73"/>
      <c r="F2539" s="152" t="s">
        <v>2434</v>
      </c>
      <c r="G2539" s="73" t="s">
        <v>186</v>
      </c>
      <c r="H2539" s="129"/>
      <c r="I2539" s="33">
        <v>-291036095.5</v>
      </c>
      <c r="J2539" s="33">
        <v>-249603354.89651221</v>
      </c>
      <c r="K2539" s="36">
        <v>-41432740.60348779</v>
      </c>
      <c r="L2539" s="33">
        <v>-75823.481954053044</v>
      </c>
      <c r="M2539" s="33">
        <v>-41508564.085441843</v>
      </c>
    </row>
    <row r="2540" spans="1:13">
      <c r="A2540" s="124">
        <v>2469</v>
      </c>
      <c r="B2540" s="73"/>
      <c r="C2540" s="152"/>
      <c r="D2540" s="73"/>
      <c r="E2540" s="73"/>
      <c r="F2540" s="73"/>
      <c r="G2540" s="73"/>
      <c r="H2540" s="129" t="s">
        <v>827</v>
      </c>
      <c r="I2540" s="56">
        <v>-522583936.24000001</v>
      </c>
      <c r="J2540" s="56">
        <v>-451694916.13119102</v>
      </c>
      <c r="K2540" s="56">
        <v>-70889020.108808935</v>
      </c>
      <c r="L2540" s="56">
        <v>-603022.71318454086</v>
      </c>
      <c r="M2540" s="56">
        <v>-71492042.82199347</v>
      </c>
    </row>
    <row r="2541" spans="1:13">
      <c r="A2541" s="124">
        <v>2470</v>
      </c>
      <c r="B2541" s="73"/>
      <c r="C2541" s="152" t="s">
        <v>832</v>
      </c>
      <c r="D2541" s="73" t="s">
        <v>719</v>
      </c>
      <c r="E2541" s="73"/>
      <c r="F2541" s="73"/>
      <c r="G2541" s="73"/>
      <c r="H2541" s="129"/>
      <c r="I2541" s="33"/>
      <c r="J2541" s="33"/>
      <c r="K2541" s="33"/>
      <c r="L2541" s="33"/>
      <c r="M2541" s="33"/>
    </row>
    <row r="2542" spans="1:13">
      <c r="A2542" s="124">
        <v>2471</v>
      </c>
      <c r="B2542" s="73"/>
      <c r="C2542" s="152"/>
      <c r="D2542" s="73"/>
      <c r="E2542" s="73"/>
      <c r="F2542" s="152" t="s">
        <v>3</v>
      </c>
      <c r="G2542" s="73" t="s">
        <v>2445</v>
      </c>
      <c r="H2542" s="129"/>
      <c r="I2542" s="33">
        <v>0</v>
      </c>
      <c r="J2542" s="33">
        <v>0</v>
      </c>
      <c r="K2542" s="36">
        <v>0</v>
      </c>
      <c r="L2542" s="33">
        <v>0</v>
      </c>
      <c r="M2542" s="33">
        <v>0</v>
      </c>
    </row>
    <row r="2543" spans="1:13" ht="13.5" thickBot="1">
      <c r="A2543" s="124">
        <v>2472</v>
      </c>
      <c r="B2543" s="73"/>
      <c r="C2543" s="152"/>
      <c r="D2543" s="73"/>
      <c r="E2543" s="73"/>
      <c r="F2543" s="73"/>
      <c r="G2543" s="73"/>
      <c r="H2543" s="129" t="s">
        <v>223</v>
      </c>
      <c r="I2543" s="45">
        <v>-522583936.24000001</v>
      </c>
      <c r="J2543" s="45">
        <v>-451694916.13119102</v>
      </c>
      <c r="K2543" s="45">
        <v>-70889020.108808935</v>
      </c>
      <c r="L2543" s="45">
        <v>-603022.71318454086</v>
      </c>
      <c r="M2543" s="45">
        <v>-71492042.82199347</v>
      </c>
    </row>
    <row r="2544" spans="1:13" ht="13.5" thickTop="1">
      <c r="A2544" s="124">
        <v>2473</v>
      </c>
      <c r="B2544" s="73"/>
      <c r="C2544" s="152"/>
      <c r="D2544" s="73"/>
      <c r="E2544" s="73"/>
      <c r="F2544" s="73"/>
      <c r="G2544" s="73"/>
      <c r="H2544" s="129"/>
      <c r="I2544" s="38"/>
      <c r="J2544" s="33"/>
      <c r="K2544" s="33"/>
      <c r="L2544" s="33"/>
      <c r="M2544" s="33"/>
    </row>
    <row r="2545" spans="1:13">
      <c r="A2545" s="124">
        <v>2474</v>
      </c>
      <c r="B2545" s="73"/>
      <c r="C2545" s="152">
        <v>111390</v>
      </c>
      <c r="D2545" s="126" t="s">
        <v>834</v>
      </c>
      <c r="E2545" s="73"/>
      <c r="F2545" s="73"/>
      <c r="G2545" s="73"/>
      <c r="H2545" s="129"/>
      <c r="I2545" s="38"/>
      <c r="J2545" s="33"/>
      <c r="K2545" s="33"/>
      <c r="L2545" s="33"/>
      <c r="M2545" s="33"/>
    </row>
    <row r="2546" spans="1:13">
      <c r="A2546" s="124">
        <v>2475</v>
      </c>
      <c r="B2546" s="73"/>
      <c r="C2546" s="152"/>
      <c r="D2546" s="126"/>
      <c r="E2546" s="73"/>
      <c r="F2546" s="152" t="s">
        <v>2436</v>
      </c>
      <c r="G2546" s="73" t="s">
        <v>359</v>
      </c>
      <c r="H2546" s="129"/>
      <c r="I2546" s="33">
        <v>396357.48</v>
      </c>
      <c r="J2546" s="33">
        <v>141822.78999999998</v>
      </c>
      <c r="K2546" s="36">
        <v>254534.69</v>
      </c>
      <c r="L2546" s="33">
        <v>0</v>
      </c>
      <c r="M2546" s="33">
        <v>254534.69</v>
      </c>
    </row>
    <row r="2547" spans="1:13">
      <c r="A2547" s="124">
        <v>2476</v>
      </c>
      <c r="B2547" s="73"/>
      <c r="C2547" s="152"/>
      <c r="D2547" s="126"/>
      <c r="E2547" s="73"/>
      <c r="F2547" s="152" t="s">
        <v>787</v>
      </c>
      <c r="G2547" s="73" t="s">
        <v>193</v>
      </c>
      <c r="H2547" s="129"/>
      <c r="I2547" s="33">
        <v>910304.17</v>
      </c>
      <c r="J2547" s="33">
        <v>770194.50720336859</v>
      </c>
      <c r="K2547" s="36">
        <v>140109.66279663146</v>
      </c>
      <c r="L2547" s="33">
        <v>0</v>
      </c>
      <c r="M2547" s="33">
        <v>140109.66279663146</v>
      </c>
    </row>
    <row r="2548" spans="1:13">
      <c r="A2548" s="124">
        <v>2477</v>
      </c>
      <c r="B2548" s="73"/>
      <c r="C2548" s="152"/>
      <c r="D2548" s="73"/>
      <c r="E2548" s="73"/>
      <c r="F2548" s="152" t="s">
        <v>2434</v>
      </c>
      <c r="G2548" s="73" t="s">
        <v>186</v>
      </c>
      <c r="H2548" s="129"/>
      <c r="I2548" s="33">
        <v>8673284.1899999995</v>
      </c>
      <c r="J2548" s="33">
        <v>7438530.3584959563</v>
      </c>
      <c r="K2548" s="36">
        <v>1234753.8315040434</v>
      </c>
      <c r="L2548" s="33">
        <v>0</v>
      </c>
      <c r="M2548" s="33">
        <v>1234753.8315040434</v>
      </c>
    </row>
    <row r="2549" spans="1:13">
      <c r="A2549" s="124">
        <v>2478</v>
      </c>
      <c r="B2549" s="73"/>
      <c r="C2549" s="152"/>
      <c r="D2549" s="73"/>
      <c r="E2549" s="73"/>
      <c r="F2549" s="73"/>
      <c r="G2549" s="73"/>
      <c r="H2549" s="129"/>
      <c r="I2549" s="37">
        <v>9979945.8399999999</v>
      </c>
      <c r="J2549" s="37">
        <v>8350547.6556993248</v>
      </c>
      <c r="K2549" s="37">
        <v>1629398.1843006748</v>
      </c>
      <c r="L2549" s="37">
        <v>0</v>
      </c>
      <c r="M2549" s="37">
        <v>1629398.1843006748</v>
      </c>
    </row>
    <row r="2550" spans="1:13">
      <c r="A2550" s="124">
        <v>2479</v>
      </c>
      <c r="B2550" s="73"/>
      <c r="C2550" s="152"/>
      <c r="D2550" s="73"/>
      <c r="E2550" s="73"/>
      <c r="F2550" s="73"/>
      <c r="G2550" s="73"/>
      <c r="H2550" s="129"/>
      <c r="I2550" s="33"/>
      <c r="J2550" s="33"/>
      <c r="K2550" s="33"/>
      <c r="L2550" s="33"/>
      <c r="M2550" s="33"/>
    </row>
    <row r="2551" spans="1:13">
      <c r="A2551" s="124">
        <v>2480</v>
      </c>
      <c r="B2551" s="73"/>
      <c r="C2551" s="152"/>
      <c r="D2551" s="73"/>
      <c r="E2551" s="167" t="s">
        <v>835</v>
      </c>
      <c r="F2551" s="73"/>
      <c r="G2551" s="73"/>
      <c r="H2551" s="129"/>
      <c r="I2551" s="37">
        <v>-9979945.8399999999</v>
      </c>
      <c r="J2551" s="37">
        <v>-8350547.6556993248</v>
      </c>
      <c r="K2551" s="37">
        <v>-1629398.1843006748</v>
      </c>
      <c r="L2551" s="37">
        <v>0</v>
      </c>
      <c r="M2551" s="37">
        <v>-1629398.1843006748</v>
      </c>
    </row>
    <row r="2552" spans="1:13">
      <c r="A2552" s="124">
        <v>2481</v>
      </c>
      <c r="B2552" s="73"/>
      <c r="C2552" s="152"/>
      <c r="D2552" s="73"/>
      <c r="E2552" s="73"/>
      <c r="F2552" s="73"/>
      <c r="G2552" s="73"/>
      <c r="H2552" s="129"/>
      <c r="I2552" s="33"/>
      <c r="J2552" s="33"/>
      <c r="K2552" s="33"/>
      <c r="L2552" s="33"/>
      <c r="M2552" s="33"/>
    </row>
    <row r="2553" spans="1:13" ht="13.5" thickBot="1">
      <c r="A2553" s="124">
        <v>2482</v>
      </c>
      <c r="B2553" s="73"/>
      <c r="C2553" s="153" t="s">
        <v>836</v>
      </c>
      <c r="D2553" s="73"/>
      <c r="E2553" s="73"/>
      <c r="F2553" s="73"/>
      <c r="G2553" s="73"/>
      <c r="H2553" s="154" t="s">
        <v>827</v>
      </c>
      <c r="I2553" s="49">
        <v>-543221349.75</v>
      </c>
      <c r="J2553" s="49">
        <v>-466537569.89633417</v>
      </c>
      <c r="K2553" s="49">
        <v>-76683779.853665784</v>
      </c>
      <c r="L2553" s="49">
        <v>-603022.71318454086</v>
      </c>
      <c r="M2553" s="49">
        <v>-77286802.56685032</v>
      </c>
    </row>
    <row r="2554" spans="1:13" ht="13.5" thickTop="1">
      <c r="A2554" s="124">
        <v>2483</v>
      </c>
      <c r="B2554" s="73"/>
      <c r="C2554" s="152" t="s">
        <v>223</v>
      </c>
      <c r="D2554" s="73"/>
      <c r="E2554" s="73"/>
      <c r="F2554" s="73"/>
      <c r="G2554" s="73"/>
      <c r="H2554" s="129"/>
      <c r="I2554" s="41"/>
      <c r="J2554" s="33"/>
      <c r="K2554" s="33"/>
      <c r="L2554" s="33"/>
      <c r="M2554" s="33"/>
    </row>
    <row r="2555" spans="1:13">
      <c r="A2555" s="124">
        <v>2484</v>
      </c>
      <c r="B2555" s="73"/>
      <c r="C2555" s="152"/>
      <c r="D2555" s="73"/>
      <c r="E2555" s="73"/>
      <c r="F2555" s="73"/>
      <c r="G2555" s="73"/>
      <c r="H2555" s="129"/>
      <c r="I2555" s="41"/>
      <c r="J2555" s="33"/>
      <c r="K2555" s="33"/>
      <c r="L2555" s="33"/>
      <c r="M2555" s="33"/>
    </row>
    <row r="2556" spans="1:13">
      <c r="A2556" s="124">
        <v>2485</v>
      </c>
      <c r="B2556" s="73"/>
      <c r="C2556" s="152"/>
      <c r="D2556" s="73"/>
      <c r="E2556" s="126"/>
      <c r="F2556" s="73"/>
      <c r="G2556" s="73"/>
      <c r="H2556" s="129"/>
      <c r="I2556" s="41"/>
      <c r="J2556" s="41"/>
      <c r="K2556" s="41"/>
      <c r="L2556" s="41"/>
      <c r="M2556" s="41"/>
    </row>
    <row r="2557" spans="1:13">
      <c r="A2557" s="124">
        <v>2486</v>
      </c>
      <c r="B2557" s="73"/>
      <c r="C2557" s="155"/>
      <c r="D2557" s="156"/>
      <c r="E2557" s="157"/>
      <c r="F2557" s="73"/>
      <c r="G2557" s="156"/>
      <c r="H2557" s="158"/>
      <c r="I2557" s="42"/>
      <c r="J2557" s="42"/>
      <c r="K2557" s="42"/>
      <c r="L2557" s="42"/>
      <c r="M2557" s="42"/>
    </row>
    <row r="2558" spans="1:13">
      <c r="A2558" s="124">
        <v>2487</v>
      </c>
      <c r="B2558" s="73"/>
      <c r="C2558" s="152" t="s">
        <v>837</v>
      </c>
      <c r="D2558" s="73"/>
      <c r="E2558" s="73"/>
      <c r="F2558" s="73"/>
      <c r="G2558" s="73"/>
      <c r="H2558" s="129"/>
      <c r="I2558" s="33"/>
      <c r="J2558" s="33"/>
      <c r="K2558" s="33"/>
      <c r="L2558" s="33"/>
      <c r="M2558" s="33"/>
    </row>
    <row r="2559" spans="1:13">
      <c r="A2559" s="124">
        <v>2488</v>
      </c>
      <c r="B2559" s="73"/>
      <c r="C2559" s="152"/>
      <c r="D2559" s="73"/>
      <c r="E2559" s="152" t="s">
        <v>359</v>
      </c>
      <c r="F2559" s="73"/>
      <c r="G2559" s="73"/>
      <c r="H2559" s="129"/>
      <c r="I2559" s="33">
        <v>1891357.6999999969</v>
      </c>
      <c r="J2559" s="33">
        <v>7011423.4799999967</v>
      </c>
      <c r="K2559" s="36">
        <v>-5120065.78</v>
      </c>
      <c r="L2559" s="33">
        <v>0</v>
      </c>
      <c r="M2559" s="33">
        <v>-5120065.78</v>
      </c>
    </row>
    <row r="2560" spans="1:13">
      <c r="A2560" s="124">
        <v>2489</v>
      </c>
      <c r="B2560" s="73"/>
      <c r="C2560" s="152"/>
      <c r="D2560" s="73"/>
      <c r="E2560" s="73" t="s">
        <v>252</v>
      </c>
      <c r="F2560" s="73"/>
      <c r="G2560" s="73"/>
      <c r="H2560" s="129"/>
      <c r="I2560" s="33">
        <v>0</v>
      </c>
      <c r="J2560" s="33">
        <v>0</v>
      </c>
      <c r="K2560" s="36">
        <v>0</v>
      </c>
      <c r="L2560" s="33">
        <v>0</v>
      </c>
      <c r="M2560" s="33">
        <v>0</v>
      </c>
    </row>
    <row r="2561" spans="1:13">
      <c r="A2561" s="124">
        <v>2490</v>
      </c>
      <c r="B2561" s="73"/>
      <c r="C2561" s="152"/>
      <c r="D2561" s="73"/>
      <c r="E2561" s="73" t="s">
        <v>434</v>
      </c>
      <c r="F2561" s="73"/>
      <c r="G2561" s="73"/>
      <c r="H2561" s="129"/>
      <c r="I2561" s="33">
        <v>0</v>
      </c>
      <c r="J2561" s="33">
        <v>0</v>
      </c>
      <c r="K2561" s="36">
        <v>0</v>
      </c>
      <c r="L2561" s="33">
        <v>0</v>
      </c>
      <c r="M2561" s="33">
        <v>0</v>
      </c>
    </row>
    <row r="2562" spans="1:13">
      <c r="A2562" s="124">
        <v>2491</v>
      </c>
      <c r="B2562" s="73"/>
      <c r="C2562" s="152"/>
      <c r="D2562" s="73"/>
      <c r="E2562" s="126" t="s">
        <v>192</v>
      </c>
      <c r="F2562" s="73"/>
      <c r="G2562" s="73"/>
      <c r="H2562" s="129"/>
      <c r="I2562" s="33">
        <v>-2526169.09</v>
      </c>
      <c r="J2562" s="33">
        <v>-2097514.3529721592</v>
      </c>
      <c r="K2562" s="36">
        <v>-428654.73702784057</v>
      </c>
      <c r="L2562" s="33">
        <v>400700.9341808969</v>
      </c>
      <c r="M2562" s="33">
        <v>-27953.802846943683</v>
      </c>
    </row>
    <row r="2563" spans="1:13">
      <c r="A2563" s="124">
        <v>2492</v>
      </c>
      <c r="B2563" s="73"/>
      <c r="C2563" s="152"/>
      <c r="D2563" s="73"/>
      <c r="E2563" s="126" t="s">
        <v>186</v>
      </c>
      <c r="F2563" s="73"/>
      <c r="G2563" s="73"/>
      <c r="H2563" s="129"/>
      <c r="I2563" s="33">
        <v>-287727814.35000002</v>
      </c>
      <c r="J2563" s="33">
        <v>-246766050.22280076</v>
      </c>
      <c r="K2563" s="36">
        <v>-40961764.12719927</v>
      </c>
      <c r="L2563" s="33">
        <v>-75823.481954053044</v>
      </c>
      <c r="M2563" s="33">
        <v>-41037587.609153323</v>
      </c>
    </row>
    <row r="2564" spans="1:13">
      <c r="A2564" s="124">
        <v>2493</v>
      </c>
      <c r="B2564" s="73"/>
      <c r="C2564" s="152"/>
      <c r="D2564" s="73"/>
      <c r="E2564" s="126" t="s">
        <v>251</v>
      </c>
      <c r="F2564" s="73"/>
      <c r="G2564" s="73"/>
      <c r="H2564" s="129"/>
      <c r="I2564" s="33">
        <v>-115693521.47999999</v>
      </c>
      <c r="J2564" s="33">
        <v>-107033201.1203761</v>
      </c>
      <c r="K2564" s="36">
        <v>-8660320.3596238922</v>
      </c>
      <c r="L2564" s="33">
        <v>0</v>
      </c>
      <c r="M2564" s="33">
        <v>-8660320.3596238922</v>
      </c>
    </row>
    <row r="2565" spans="1:13">
      <c r="A2565" s="124">
        <v>2494</v>
      </c>
      <c r="B2565" s="73"/>
      <c r="C2565" s="152"/>
      <c r="D2565" s="73"/>
      <c r="E2565" s="152" t="s">
        <v>436</v>
      </c>
      <c r="F2565" s="73"/>
      <c r="G2565" s="73"/>
      <c r="H2565" s="129"/>
      <c r="I2565" s="33">
        <v>0</v>
      </c>
      <c r="J2565" s="33">
        <v>0</v>
      </c>
      <c r="K2565" s="36">
        <v>0</v>
      </c>
      <c r="L2565" s="33">
        <v>0</v>
      </c>
      <c r="M2565" s="33">
        <v>0</v>
      </c>
    </row>
    <row r="2566" spans="1:13">
      <c r="A2566" s="124">
        <v>2495</v>
      </c>
      <c r="B2566" s="73"/>
      <c r="C2566" s="152"/>
      <c r="D2566" s="73"/>
      <c r="E2566" s="152" t="s">
        <v>439</v>
      </c>
      <c r="F2566" s="73"/>
      <c r="G2566" s="73"/>
      <c r="H2566" s="129"/>
      <c r="I2566" s="33">
        <v>0</v>
      </c>
      <c r="J2566" s="33">
        <v>0</v>
      </c>
      <c r="K2566" s="36">
        <v>0</v>
      </c>
      <c r="L2566" s="33">
        <v>0</v>
      </c>
      <c r="M2566" s="33">
        <v>0</v>
      </c>
    </row>
    <row r="2567" spans="1:13">
      <c r="A2567" s="124">
        <v>2496</v>
      </c>
      <c r="B2567" s="73"/>
      <c r="C2567" s="152"/>
      <c r="D2567" s="73"/>
      <c r="E2567" s="73" t="s">
        <v>193</v>
      </c>
      <c r="F2567" s="73"/>
      <c r="G2567" s="73"/>
      <c r="H2567" s="129"/>
      <c r="I2567" s="33">
        <v>-129185256.69</v>
      </c>
      <c r="J2567" s="33">
        <v>-109301680.0244859</v>
      </c>
      <c r="K2567" s="36">
        <v>-19883576.665514097</v>
      </c>
      <c r="L2567" s="33">
        <v>-927900.16541138291</v>
      </c>
      <c r="M2567" s="33">
        <v>-20811476.83092548</v>
      </c>
    </row>
    <row r="2568" spans="1:13">
      <c r="A2568" s="124">
        <v>2497</v>
      </c>
      <c r="B2568" s="73"/>
      <c r="C2568" s="152"/>
      <c r="D2568" s="73"/>
      <c r="E2568" s="73" t="s">
        <v>838</v>
      </c>
      <c r="F2568" s="73"/>
      <c r="G2568" s="73"/>
      <c r="H2568" s="129"/>
      <c r="I2568" s="33">
        <v>-9979945.8399999999</v>
      </c>
      <c r="J2568" s="33">
        <v>-8350547.6556993248</v>
      </c>
      <c r="K2568" s="33">
        <v>-1629398.1843006748</v>
      </c>
      <c r="L2568" s="33">
        <v>0</v>
      </c>
      <c r="M2568" s="33">
        <v>-1629398.1843006748</v>
      </c>
    </row>
    <row r="2569" spans="1:13" ht="13.5" thickBot="1">
      <c r="A2569" s="124">
        <v>2498</v>
      </c>
      <c r="B2569" s="73"/>
      <c r="C2569" s="152" t="s">
        <v>839</v>
      </c>
      <c r="D2569" s="73"/>
      <c r="E2569" s="73"/>
      <c r="F2569" s="73"/>
      <c r="G2569" s="73"/>
      <c r="H2569" s="129" t="s">
        <v>223</v>
      </c>
      <c r="I2569" s="45">
        <v>-543221349.75</v>
      </c>
      <c r="J2569" s="45">
        <v>-466537569.89633423</v>
      </c>
      <c r="K2569" s="45">
        <v>-76683779.853665784</v>
      </c>
      <c r="L2569" s="45">
        <v>-603022.713184539</v>
      </c>
      <c r="M2569" s="45">
        <v>-77286802.56685032</v>
      </c>
    </row>
    <row r="2570" spans="1:13" ht="13.5" thickTop="1">
      <c r="A2570" s="124"/>
      <c r="B2570" s="73"/>
      <c r="C2570" s="152"/>
      <c r="D2570" s="73"/>
      <c r="E2570" s="73"/>
      <c r="F2570" s="73"/>
      <c r="G2570" s="73"/>
      <c r="H2570" s="124"/>
      <c r="I2570" s="33"/>
      <c r="J2570" s="33"/>
      <c r="K2570" s="33"/>
      <c r="L2570" s="33"/>
      <c r="M2570" s="33"/>
    </row>
    <row r="2571" spans="1:13">
      <c r="A2571" s="73"/>
      <c r="B2571" s="73"/>
      <c r="C2571" s="152"/>
      <c r="D2571" s="73"/>
      <c r="E2571" s="73"/>
      <c r="F2571" s="73"/>
      <c r="G2571" s="73"/>
      <c r="H2571" s="124"/>
      <c r="I2571" s="33"/>
      <c r="J2571" s="33"/>
      <c r="K2571" s="33"/>
      <c r="L2571" s="33"/>
      <c r="M2571" s="33"/>
    </row>
    <row r="2572" spans="1:13">
      <c r="A2572" s="73"/>
      <c r="B2572" s="160"/>
      <c r="C2572" s="152"/>
      <c r="D2572" s="160"/>
      <c r="E2572" s="160"/>
      <c r="F2572" s="160"/>
      <c r="G2572" s="160"/>
      <c r="H2572" s="124"/>
      <c r="I2572" s="41"/>
      <c r="J2572" s="33"/>
      <c r="K2572" s="33"/>
      <c r="L2572" s="33"/>
      <c r="M2572" s="33"/>
    </row>
    <row r="2573" spans="1:13">
      <c r="A2573" s="73" t="s">
        <v>5237</v>
      </c>
      <c r="B2573" s="73"/>
      <c r="C2573" s="152" t="s">
        <v>5237</v>
      </c>
      <c r="D2573" s="73"/>
      <c r="E2573" s="73" t="s">
        <v>5237</v>
      </c>
      <c r="F2573" s="73" t="s">
        <v>5237</v>
      </c>
      <c r="G2573" s="73" t="s">
        <v>5237</v>
      </c>
      <c r="H2573" s="124" t="s">
        <v>5237</v>
      </c>
      <c r="I2573" s="73" t="s">
        <v>5237</v>
      </c>
      <c r="J2573" s="73" t="s">
        <v>5237</v>
      </c>
      <c r="K2573" s="73" t="s">
        <v>5237</v>
      </c>
      <c r="L2573" s="73" t="s">
        <v>5237</v>
      </c>
      <c r="M2573" s="73" t="s">
        <v>5237</v>
      </c>
    </row>
    <row r="2574" spans="1:13">
      <c r="A2574" s="73"/>
      <c r="B2574" s="73"/>
      <c r="C2574" s="73"/>
      <c r="D2574" s="73"/>
      <c r="E2574" s="73"/>
      <c r="F2574" s="73"/>
      <c r="G2574" s="73"/>
      <c r="H2574" s="124"/>
      <c r="I2574" s="73"/>
      <c r="J2574" s="33"/>
      <c r="K2574" s="33"/>
      <c r="L2574" s="33"/>
      <c r="M2574" s="33"/>
    </row>
    <row r="2575" spans="1:13">
      <c r="A2575" s="73"/>
      <c r="B2575" s="73"/>
      <c r="C2575" s="73"/>
      <c r="D2575" s="73"/>
      <c r="E2575" s="73"/>
      <c r="F2575" s="73"/>
      <c r="G2575" s="73"/>
      <c r="H2575" s="124"/>
      <c r="I2575" s="73"/>
      <c r="J2575" s="33"/>
      <c r="K2575" s="33"/>
      <c r="L2575" s="33"/>
      <c r="M2575" s="33"/>
    </row>
    <row r="2576" spans="1:13">
      <c r="A2576" s="73"/>
      <c r="B2576" s="73"/>
      <c r="C2576" s="73"/>
      <c r="D2576" s="73"/>
      <c r="E2576" s="73"/>
      <c r="F2576" s="73"/>
      <c r="G2576" s="73"/>
      <c r="H2576" s="124"/>
      <c r="I2576" s="73"/>
      <c r="J2576" s="33"/>
      <c r="K2576" s="33"/>
      <c r="L2576" s="33"/>
      <c r="M2576" s="33"/>
    </row>
    <row r="2577" spans="1:13">
      <c r="A2577" s="73"/>
      <c r="B2577" s="73"/>
      <c r="C2577" s="73"/>
      <c r="D2577" s="73"/>
      <c r="E2577" s="73"/>
      <c r="F2577" s="73"/>
      <c r="G2577" s="73"/>
      <c r="H2577" s="124"/>
      <c r="I2577" s="73"/>
      <c r="J2577" s="33"/>
      <c r="K2577" s="33"/>
      <c r="L2577" s="33"/>
      <c r="M2577" s="33"/>
    </row>
    <row r="2578" spans="1:13">
      <c r="A2578" s="73"/>
      <c r="B2578" s="73"/>
      <c r="C2578" s="73"/>
      <c r="D2578" s="73"/>
      <c r="E2578" s="73"/>
      <c r="F2578" s="73"/>
      <c r="G2578" s="73"/>
      <c r="H2578" s="124"/>
      <c r="I2578" s="73"/>
      <c r="J2578" s="33"/>
      <c r="K2578" s="33"/>
      <c r="L2578" s="33"/>
      <c r="M2578" s="33"/>
    </row>
    <row r="2579" spans="1:13">
      <c r="A2579" s="73"/>
      <c r="B2579" s="73"/>
      <c r="C2579" s="73"/>
      <c r="D2579" s="73"/>
      <c r="E2579" s="73"/>
      <c r="F2579" s="73"/>
      <c r="G2579" s="73"/>
      <c r="H2579" s="124"/>
      <c r="I2579" s="73"/>
      <c r="J2579" s="33"/>
      <c r="K2579" s="33"/>
      <c r="L2579" s="33"/>
      <c r="M2579" s="33"/>
    </row>
    <row r="2580" spans="1:13">
      <c r="A2580" s="73"/>
      <c r="B2580" s="73"/>
      <c r="C2580" s="73"/>
      <c r="D2580" s="73"/>
      <c r="E2580" s="73"/>
      <c r="F2580" s="73"/>
      <c r="G2580" s="73"/>
      <c r="H2580" s="124"/>
      <c r="I2580" s="73"/>
      <c r="J2580" s="33"/>
      <c r="K2580" s="33"/>
      <c r="L2580" s="33"/>
      <c r="M2580" s="33"/>
    </row>
    <row r="2581" spans="1:13">
      <c r="A2581" s="73"/>
      <c r="B2581" s="73"/>
      <c r="C2581" s="73"/>
      <c r="D2581" s="73"/>
      <c r="E2581" s="73"/>
      <c r="F2581" s="73"/>
      <c r="G2581" s="73"/>
      <c r="H2581" s="124"/>
      <c r="I2581" s="73"/>
      <c r="J2581" s="33"/>
      <c r="K2581" s="33"/>
      <c r="L2581" s="33"/>
      <c r="M2581" s="33"/>
    </row>
    <row r="2582" spans="1:13">
      <c r="A2582" s="73"/>
      <c r="B2582" s="73"/>
      <c r="C2582" s="73"/>
      <c r="D2582" s="73"/>
      <c r="E2582" s="73"/>
      <c r="F2582" s="73"/>
      <c r="G2582" s="73"/>
      <c r="H2582" s="124"/>
      <c r="I2582" s="73"/>
      <c r="J2582" s="33"/>
      <c r="K2582" s="33"/>
      <c r="L2582" s="33"/>
      <c r="M2582" s="33"/>
    </row>
    <row r="2583" spans="1:13">
      <c r="A2583" s="73"/>
      <c r="B2583" s="73"/>
      <c r="C2583" s="73"/>
      <c r="D2583" s="73"/>
      <c r="E2583" s="73"/>
      <c r="F2583" s="73"/>
      <c r="G2583" s="73"/>
      <c r="H2583" s="124"/>
      <c r="I2583" s="73"/>
      <c r="J2583" s="33"/>
      <c r="K2583" s="33"/>
      <c r="L2583" s="33"/>
      <c r="M2583" s="33"/>
    </row>
    <row r="2584" spans="1:13">
      <c r="A2584" s="73"/>
      <c r="B2584" s="73"/>
      <c r="C2584" s="73"/>
      <c r="D2584" s="73"/>
      <c r="E2584" s="73"/>
      <c r="F2584" s="73"/>
      <c r="G2584" s="73"/>
      <c r="H2584" s="124"/>
      <c r="I2584" s="73"/>
      <c r="J2584" s="33"/>
      <c r="K2584" s="33"/>
      <c r="L2584" s="33"/>
      <c r="M2584" s="33"/>
    </row>
    <row r="2585" spans="1:13">
      <c r="A2585" s="73"/>
      <c r="B2585" s="73"/>
      <c r="C2585" s="73"/>
      <c r="D2585" s="73"/>
      <c r="E2585" s="73"/>
      <c r="F2585" s="73"/>
      <c r="G2585" s="73"/>
      <c r="H2585" s="124"/>
      <c r="I2585" s="73"/>
      <c r="J2585" s="33"/>
      <c r="K2585" s="33"/>
      <c r="L2585" s="33"/>
      <c r="M2585" s="33"/>
    </row>
    <row r="2586" spans="1:13">
      <c r="A2586" s="73"/>
      <c r="B2586" s="73"/>
      <c r="C2586" s="73"/>
      <c r="D2586" s="73"/>
      <c r="E2586" s="73"/>
      <c r="F2586" s="73"/>
      <c r="G2586" s="73"/>
      <c r="H2586" s="124"/>
      <c r="I2586" s="73"/>
      <c r="J2586" s="33"/>
      <c r="K2586" s="33"/>
      <c r="L2586" s="33"/>
      <c r="M2586" s="33"/>
    </row>
    <row r="2587" spans="1:13">
      <c r="A2587" s="73"/>
      <c r="B2587" s="73"/>
      <c r="C2587" s="73"/>
      <c r="D2587" s="73"/>
      <c r="E2587" s="73"/>
      <c r="F2587" s="73"/>
      <c r="G2587" s="73"/>
      <c r="H2587" s="124"/>
      <c r="I2587" s="73"/>
      <c r="J2587" s="33"/>
      <c r="K2587" s="33"/>
      <c r="L2587" s="33"/>
      <c r="M2587" s="33"/>
    </row>
    <row r="2588" spans="1:13">
      <c r="A2588" s="73"/>
      <c r="B2588" s="73"/>
      <c r="C2588" s="73"/>
      <c r="D2588" s="73"/>
      <c r="E2588" s="73"/>
      <c r="F2588" s="73"/>
      <c r="G2588" s="73"/>
      <c r="H2588" s="124"/>
      <c r="I2588" s="73"/>
      <c r="J2588" s="33"/>
      <c r="K2588" s="33"/>
      <c r="L2588" s="33"/>
      <c r="M2588" s="33"/>
    </row>
    <row r="2589" spans="1:13">
      <c r="A2589" s="73"/>
      <c r="B2589" s="73"/>
      <c r="C2589" s="73"/>
      <c r="D2589" s="73"/>
      <c r="E2589" s="73"/>
      <c r="F2589" s="73"/>
      <c r="G2589" s="73"/>
      <c r="H2589" s="124"/>
      <c r="I2589" s="73"/>
      <c r="J2589" s="33"/>
      <c r="K2589" s="33"/>
      <c r="L2589" s="33"/>
      <c r="M2589" s="33"/>
    </row>
    <row r="2590" spans="1:13">
      <c r="A2590" s="73"/>
      <c r="B2590" s="73"/>
      <c r="C2590" s="73"/>
      <c r="D2590" s="73"/>
      <c r="E2590" s="73"/>
      <c r="F2590" s="73"/>
      <c r="G2590" s="73"/>
      <c r="H2590" s="124"/>
      <c r="I2590" s="73"/>
      <c r="J2590" s="33"/>
      <c r="K2590" s="33"/>
      <c r="L2590" s="33"/>
      <c r="M2590" s="33"/>
    </row>
    <row r="2591" spans="1:13">
      <c r="A2591" s="73"/>
      <c r="B2591" s="73"/>
      <c r="C2591" s="73"/>
      <c r="D2591" s="73"/>
      <c r="E2591" s="73"/>
      <c r="F2591" s="73"/>
      <c r="G2591" s="73"/>
      <c r="H2591" s="124"/>
      <c r="I2591" s="73"/>
      <c r="J2591" s="33"/>
      <c r="K2591" s="33"/>
      <c r="L2591" s="33"/>
      <c r="M2591" s="33"/>
    </row>
    <row r="2592" spans="1:13">
      <c r="A2592" s="73"/>
      <c r="B2592" s="73"/>
      <c r="C2592" s="73"/>
      <c r="D2592" s="73"/>
      <c r="E2592" s="73"/>
      <c r="F2592" s="73"/>
      <c r="G2592" s="73"/>
      <c r="H2592" s="124"/>
      <c r="I2592" s="73"/>
      <c r="J2592" s="33"/>
      <c r="K2592" s="33"/>
      <c r="L2592" s="33"/>
      <c r="M2592" s="33"/>
    </row>
    <row r="2593" spans="1:13">
      <c r="A2593" s="73"/>
      <c r="B2593" s="73"/>
      <c r="C2593" s="73"/>
      <c r="D2593" s="73"/>
      <c r="E2593" s="73"/>
      <c r="F2593" s="73"/>
      <c r="G2593" s="73"/>
      <c r="H2593" s="124"/>
      <c r="I2593" s="73"/>
      <c r="J2593" s="33"/>
      <c r="K2593" s="33"/>
      <c r="L2593" s="33"/>
      <c r="M2593" s="33"/>
    </row>
    <row r="2594" spans="1:13">
      <c r="A2594" s="73"/>
      <c r="B2594" s="73"/>
      <c r="C2594" s="73"/>
      <c r="D2594" s="73"/>
      <c r="E2594" s="73"/>
      <c r="F2594" s="73"/>
      <c r="G2594" s="73"/>
      <c r="H2594" s="124"/>
      <c r="I2594" s="73"/>
      <c r="J2594" s="33"/>
      <c r="K2594" s="33"/>
      <c r="L2594" s="33"/>
      <c r="M2594" s="33"/>
    </row>
    <row r="2595" spans="1:13">
      <c r="A2595" s="73"/>
      <c r="B2595" s="73"/>
      <c r="C2595" s="73"/>
      <c r="D2595" s="73"/>
      <c r="E2595" s="73"/>
      <c r="F2595" s="73"/>
      <c r="G2595" s="73"/>
      <c r="H2595" s="124"/>
      <c r="I2595" s="73"/>
      <c r="J2595" s="33"/>
      <c r="K2595" s="33"/>
      <c r="L2595" s="33"/>
      <c r="M2595" s="33"/>
    </row>
    <row r="2596" spans="1:13">
      <c r="A2596" s="73"/>
      <c r="B2596" s="73"/>
      <c r="C2596" s="73"/>
      <c r="D2596" s="73"/>
      <c r="E2596" s="73"/>
      <c r="F2596" s="73"/>
      <c r="G2596" s="73"/>
      <c r="H2596" s="124"/>
      <c r="I2596" s="73"/>
      <c r="J2596" s="33"/>
      <c r="K2596" s="33"/>
      <c r="L2596" s="33"/>
      <c r="M2596" s="33"/>
    </row>
    <row r="2597" spans="1:13">
      <c r="A2597" s="73"/>
      <c r="B2597" s="73"/>
      <c r="C2597" s="73"/>
      <c r="D2597" s="73"/>
      <c r="E2597" s="73"/>
      <c r="F2597" s="73"/>
      <c r="G2597" s="73"/>
      <c r="H2597" s="124"/>
      <c r="I2597" s="73"/>
      <c r="J2597" s="33"/>
      <c r="K2597" s="33"/>
      <c r="L2597" s="33"/>
      <c r="M2597" s="33"/>
    </row>
    <row r="2598" spans="1:13">
      <c r="A2598" s="73"/>
      <c r="B2598" s="73"/>
      <c r="C2598" s="73"/>
      <c r="D2598" s="73"/>
      <c r="E2598" s="73"/>
      <c r="F2598" s="73"/>
      <c r="G2598" s="73"/>
      <c r="H2598" s="124"/>
      <c r="I2598" s="73"/>
      <c r="J2598" s="33"/>
      <c r="K2598" s="33"/>
      <c r="L2598" s="33"/>
      <c r="M2598" s="33"/>
    </row>
    <row r="2599" spans="1:13">
      <c r="A2599" s="73"/>
      <c r="B2599" s="73"/>
      <c r="C2599" s="73"/>
      <c r="D2599" s="73"/>
      <c r="E2599" s="73"/>
      <c r="F2599" s="73"/>
      <c r="G2599" s="73"/>
      <c r="H2599" s="124"/>
      <c r="I2599" s="73"/>
      <c r="J2599" s="33"/>
      <c r="K2599" s="33"/>
      <c r="L2599" s="33"/>
      <c r="M2599" s="33"/>
    </row>
    <row r="2600" spans="1:13">
      <c r="A2600" s="73"/>
      <c r="B2600" s="73"/>
      <c r="C2600" s="73"/>
      <c r="D2600" s="73"/>
      <c r="E2600" s="73"/>
      <c r="F2600" s="73"/>
      <c r="G2600" s="73"/>
      <c r="H2600" s="124"/>
      <c r="I2600" s="73"/>
      <c r="J2600" s="33"/>
      <c r="K2600" s="33"/>
      <c r="L2600" s="33"/>
      <c r="M2600" s="33"/>
    </row>
    <row r="2601" spans="1:13">
      <c r="A2601" s="73"/>
      <c r="B2601" s="73"/>
      <c r="C2601" s="73"/>
      <c r="D2601" s="73"/>
      <c r="E2601" s="73"/>
      <c r="F2601" s="73"/>
      <c r="G2601" s="73"/>
      <c r="H2601" s="124"/>
      <c r="I2601" s="73"/>
      <c r="J2601" s="33"/>
      <c r="K2601" s="33"/>
      <c r="L2601" s="33"/>
      <c r="M2601" s="33"/>
    </row>
    <row r="2602" spans="1:13">
      <c r="A2602" s="73"/>
      <c r="B2602" s="73"/>
      <c r="C2602" s="73"/>
      <c r="D2602" s="73"/>
      <c r="E2602" s="73"/>
      <c r="F2602" s="73"/>
      <c r="G2602" s="73"/>
      <c r="H2602" s="124"/>
      <c r="I2602" s="73"/>
      <c r="J2602" s="33"/>
      <c r="K2602" s="33"/>
      <c r="L2602" s="33"/>
      <c r="M2602" s="33"/>
    </row>
    <row r="2603" spans="1:13">
      <c r="A2603" s="73"/>
      <c r="B2603" s="73"/>
      <c r="C2603" s="73"/>
      <c r="D2603" s="73"/>
      <c r="E2603" s="73"/>
      <c r="F2603" s="73"/>
      <c r="G2603" s="73"/>
      <c r="H2603" s="124"/>
      <c r="I2603" s="73"/>
      <c r="J2603" s="33"/>
      <c r="K2603" s="33"/>
      <c r="L2603" s="33"/>
      <c r="M2603" s="33"/>
    </row>
    <row r="2604" spans="1:13">
      <c r="A2604" s="73"/>
      <c r="B2604" s="73"/>
      <c r="C2604" s="73"/>
      <c r="D2604" s="73"/>
      <c r="E2604" s="73"/>
      <c r="F2604" s="73"/>
      <c r="G2604" s="73"/>
      <c r="H2604" s="124"/>
      <c r="I2604" s="73"/>
      <c r="J2604" s="33"/>
      <c r="K2604" s="33"/>
      <c r="L2604" s="33"/>
      <c r="M2604" s="33"/>
    </row>
    <row r="2605" spans="1:13">
      <c r="A2605" s="73"/>
      <c r="B2605" s="73"/>
      <c r="C2605" s="73"/>
      <c r="D2605" s="73"/>
      <c r="E2605" s="73"/>
      <c r="F2605" s="73"/>
      <c r="G2605" s="73"/>
      <c r="H2605" s="124"/>
      <c r="I2605" s="73"/>
      <c r="J2605" s="33"/>
      <c r="K2605" s="33"/>
      <c r="L2605" s="33"/>
      <c r="M2605" s="33"/>
    </row>
    <row r="2606" spans="1:13">
      <c r="A2606" s="73"/>
      <c r="B2606" s="73"/>
      <c r="C2606" s="73"/>
      <c r="D2606" s="73"/>
      <c r="E2606" s="73"/>
      <c r="F2606" s="73"/>
      <c r="G2606" s="73"/>
      <c r="H2606" s="124"/>
      <c r="I2606" s="73"/>
      <c r="J2606" s="33"/>
      <c r="K2606" s="33"/>
      <c r="L2606" s="33"/>
      <c r="M2606" s="33"/>
    </row>
    <row r="2607" spans="1:13">
      <c r="A2607" s="73"/>
      <c r="B2607" s="73"/>
      <c r="C2607" s="73"/>
      <c r="D2607" s="73"/>
      <c r="E2607" s="73"/>
      <c r="F2607" s="73"/>
      <c r="G2607" s="73"/>
      <c r="H2607" s="124"/>
      <c r="I2607" s="73"/>
      <c r="J2607" s="33"/>
      <c r="K2607" s="33"/>
      <c r="L2607" s="33"/>
      <c r="M2607" s="33"/>
    </row>
    <row r="2608" spans="1:13">
      <c r="A2608" s="73"/>
      <c r="B2608" s="73"/>
      <c r="C2608" s="73"/>
      <c r="D2608" s="73"/>
      <c r="E2608" s="73"/>
      <c r="F2608" s="73"/>
      <c r="G2608" s="73"/>
      <c r="H2608" s="124"/>
      <c r="I2608" s="73"/>
      <c r="J2608" s="33"/>
      <c r="K2608" s="33"/>
      <c r="L2608" s="33"/>
      <c r="M2608" s="33"/>
    </row>
    <row r="2609" spans="1:13">
      <c r="A2609" s="73"/>
      <c r="B2609" s="73"/>
      <c r="C2609" s="73"/>
      <c r="D2609" s="73"/>
      <c r="E2609" s="73"/>
      <c r="F2609" s="73"/>
      <c r="G2609" s="73"/>
      <c r="H2609" s="124"/>
      <c r="I2609" s="73"/>
      <c r="J2609" s="33"/>
      <c r="K2609" s="33"/>
      <c r="L2609" s="33"/>
      <c r="M2609" s="33"/>
    </row>
    <row r="2610" spans="1:13">
      <c r="A2610" s="73"/>
      <c r="B2610" s="73"/>
      <c r="C2610" s="73"/>
      <c r="D2610" s="73"/>
      <c r="E2610" s="73"/>
      <c r="F2610" s="73"/>
      <c r="G2610" s="73"/>
      <c r="H2610" s="124"/>
      <c r="I2610" s="73"/>
      <c r="J2610" s="33"/>
      <c r="K2610" s="33"/>
      <c r="L2610" s="33"/>
      <c r="M2610" s="33"/>
    </row>
    <row r="2611" spans="1:13">
      <c r="A2611" s="73"/>
      <c r="B2611" s="73"/>
      <c r="C2611" s="73"/>
      <c r="D2611" s="73"/>
      <c r="E2611" s="73"/>
      <c r="F2611" s="73"/>
      <c r="G2611" s="73"/>
      <c r="H2611" s="124"/>
      <c r="I2611" s="73"/>
      <c r="J2611" s="33"/>
      <c r="K2611" s="33"/>
      <c r="L2611" s="33"/>
      <c r="M2611" s="33"/>
    </row>
    <row r="2612" spans="1:13">
      <c r="A2612" s="73"/>
      <c r="B2612" s="73"/>
      <c r="C2612" s="73"/>
      <c r="D2612" s="73"/>
      <c r="E2612" s="73"/>
      <c r="F2612" s="73"/>
      <c r="G2612" s="73"/>
      <c r="H2612" s="124"/>
      <c r="I2612" s="73"/>
      <c r="J2612" s="33"/>
      <c r="K2612" s="33"/>
      <c r="L2612" s="33"/>
      <c r="M2612" s="33"/>
    </row>
    <row r="2613" spans="1:13">
      <c r="A2613" s="73"/>
      <c r="B2613" s="73"/>
      <c r="C2613" s="73"/>
      <c r="D2613" s="73"/>
      <c r="E2613" s="73"/>
      <c r="F2613" s="73"/>
      <c r="G2613" s="73"/>
      <c r="H2613" s="124"/>
      <c r="I2613" s="73"/>
      <c r="J2613" s="33"/>
      <c r="K2613" s="33"/>
      <c r="L2613" s="33"/>
      <c r="M2613" s="33"/>
    </row>
    <row r="2614" spans="1:13">
      <c r="A2614" s="73"/>
      <c r="B2614" s="73"/>
      <c r="C2614" s="73"/>
      <c r="D2614" s="73"/>
      <c r="E2614" s="73"/>
      <c r="F2614" s="73"/>
      <c r="G2614" s="73"/>
      <c r="H2614" s="124"/>
      <c r="I2614" s="73"/>
      <c r="J2614" s="33"/>
      <c r="K2614" s="33"/>
      <c r="L2614" s="33"/>
      <c r="M2614" s="33"/>
    </row>
    <row r="2615" spans="1:13">
      <c r="A2615" s="73"/>
      <c r="B2615" s="73"/>
      <c r="C2615" s="73"/>
      <c r="D2615" s="73"/>
      <c r="E2615" s="73"/>
      <c r="F2615" s="73"/>
      <c r="G2615" s="73"/>
      <c r="H2615" s="124"/>
      <c r="I2615" s="73"/>
      <c r="J2615" s="33"/>
      <c r="K2615" s="33"/>
      <c r="L2615" s="33"/>
      <c r="M2615" s="33"/>
    </row>
    <row r="2616" spans="1:13">
      <c r="A2616" s="73"/>
      <c r="B2616" s="73"/>
      <c r="C2616" s="73"/>
      <c r="D2616" s="73"/>
      <c r="E2616" s="73"/>
      <c r="F2616" s="73"/>
      <c r="G2616" s="73"/>
      <c r="H2616" s="124"/>
      <c r="I2616" s="73"/>
      <c r="J2616" s="33"/>
      <c r="K2616" s="33"/>
      <c r="L2616" s="33"/>
      <c r="M2616" s="33"/>
    </row>
    <row r="2617" spans="1:13">
      <c r="A2617" s="73"/>
      <c r="B2617" s="73"/>
      <c r="C2617" s="73"/>
      <c r="D2617" s="73"/>
      <c r="E2617" s="73"/>
      <c r="F2617" s="73"/>
      <c r="G2617" s="73"/>
      <c r="H2617" s="124"/>
      <c r="I2617" s="73"/>
      <c r="J2617" s="33"/>
      <c r="K2617" s="33"/>
      <c r="L2617" s="33"/>
      <c r="M2617" s="33"/>
    </row>
  </sheetData>
  <mergeCells count="1">
    <mergeCell ref="O2147:Q2147"/>
  </mergeCells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workbookViewId="0"/>
  </sheetViews>
  <sheetFormatPr defaultRowHeight="12.75"/>
  <sheetData/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43"/>
  <sheetViews>
    <sheetView topLeftCell="A14" workbookViewId="0">
      <selection activeCell="A43" sqref="A43:XFD43"/>
    </sheetView>
  </sheetViews>
  <sheetFormatPr defaultRowHeight="12.75"/>
  <cols>
    <col min="4" max="4" width="37.5703125" bestFit="1" customWidth="1"/>
    <col min="6" max="6" width="10.7109375" bestFit="1" customWidth="1"/>
  </cols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 ht="15">
      <c r="A3" s="237" t="e">
        <v>#N/A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42136.75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42137.582877256944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B17" t="s">
        <v>5242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3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5244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235</v>
      </c>
      <c r="B35" s="288" t="s">
        <v>5245</v>
      </c>
      <c r="C35" s="288" t="s">
        <v>236</v>
      </c>
      <c r="D35" s="288" t="s">
        <v>237</v>
      </c>
      <c r="E35" s="287" t="s">
        <v>3</v>
      </c>
      <c r="F35" s="289">
        <v>44887.961069999998</v>
      </c>
      <c r="G35" s="289"/>
      <c r="H35" s="289"/>
      <c r="I35" s="289"/>
      <c r="J35" s="289"/>
      <c r="K35" s="289"/>
      <c r="L35" s="289"/>
      <c r="M35" s="289"/>
      <c r="N35" s="289"/>
      <c r="O35" s="289"/>
      <c r="P35" s="289"/>
      <c r="Q35" s="289"/>
      <c r="R35" s="290">
        <v>44887.961069999998</v>
      </c>
    </row>
    <row r="36" spans="1:18">
      <c r="A36" s="287" t="s">
        <v>235</v>
      </c>
      <c r="B36" s="288" t="s">
        <v>5245</v>
      </c>
      <c r="C36" s="288" t="s">
        <v>239</v>
      </c>
      <c r="D36" s="288" t="s">
        <v>240</v>
      </c>
      <c r="E36" s="287" t="s">
        <v>3</v>
      </c>
      <c r="F36" s="289">
        <v>56579.908000000003</v>
      </c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90">
        <v>56579.908000000003</v>
      </c>
    </row>
    <row r="37" spans="1:18">
      <c r="A37" s="287" t="s">
        <v>235</v>
      </c>
      <c r="B37" s="288" t="s">
        <v>5245</v>
      </c>
      <c r="C37" s="288" t="s">
        <v>241</v>
      </c>
      <c r="D37" s="288" t="s">
        <v>242</v>
      </c>
      <c r="E37" s="287" t="s">
        <v>3</v>
      </c>
      <c r="F37" s="289">
        <v>9474.6506700000009</v>
      </c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90">
        <v>9474.6506700000009</v>
      </c>
    </row>
    <row r="38" spans="1:18">
      <c r="A38" s="287" t="s">
        <v>235</v>
      </c>
      <c r="B38" s="288" t="s">
        <v>5245</v>
      </c>
      <c r="C38" s="288" t="s">
        <v>243</v>
      </c>
      <c r="D38" s="288" t="s">
        <v>244</v>
      </c>
      <c r="E38" s="287" t="s">
        <v>3</v>
      </c>
      <c r="F38" s="289">
        <v>1507.08</v>
      </c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90">
        <v>1507.08</v>
      </c>
    </row>
    <row r="39" spans="1:18">
      <c r="A39" s="287" t="s">
        <v>235</v>
      </c>
      <c r="B39" s="288" t="s">
        <v>5245</v>
      </c>
      <c r="C39" s="288" t="s">
        <v>245</v>
      </c>
      <c r="D39" s="288" t="s">
        <v>246</v>
      </c>
      <c r="E39" s="287" t="s">
        <v>3</v>
      </c>
      <c r="F39" s="289">
        <v>39.747999999999998</v>
      </c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90">
        <v>39.747999999999998</v>
      </c>
    </row>
    <row r="40" spans="1:18">
      <c r="A40" s="287" t="s">
        <v>235</v>
      </c>
      <c r="B40" s="288" t="s">
        <v>5245</v>
      </c>
      <c r="C40" s="288" t="s">
        <v>247</v>
      </c>
      <c r="D40" s="288" t="s">
        <v>248</v>
      </c>
      <c r="E40" s="287" t="s">
        <v>3</v>
      </c>
      <c r="F40" s="289">
        <v>4202.6755499999999</v>
      </c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90">
        <v>4202.6755499999999</v>
      </c>
    </row>
    <row r="41" spans="1:18">
      <c r="A41" s="287" t="s">
        <v>3332</v>
      </c>
      <c r="B41" s="288" t="s">
        <v>5246</v>
      </c>
      <c r="C41" s="288" t="s">
        <v>209</v>
      </c>
      <c r="D41" s="288" t="s">
        <v>3333</v>
      </c>
      <c r="E41" s="287" t="s">
        <v>3</v>
      </c>
      <c r="F41" s="289">
        <v>16793.118999999999</v>
      </c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90">
        <v>16793.118999999999</v>
      </c>
    </row>
    <row r="42" spans="1:18">
      <c r="A42" s="287" t="s">
        <v>3332</v>
      </c>
      <c r="B42" s="288" t="s">
        <v>5246</v>
      </c>
      <c r="C42" s="288" t="s">
        <v>3336</v>
      </c>
      <c r="D42" s="288" t="s">
        <v>3337</v>
      </c>
      <c r="E42" s="287" t="s">
        <v>3</v>
      </c>
      <c r="F42" s="289">
        <v>-16793.118999999999</v>
      </c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90">
        <v>-16793.118999999999</v>
      </c>
    </row>
    <row r="43" spans="1:18">
      <c r="A43" s="297" t="s">
        <v>249</v>
      </c>
      <c r="B43" s="298"/>
      <c r="C43" s="298"/>
      <c r="D43" s="298"/>
      <c r="E43" s="299"/>
      <c r="F43" s="300">
        <v>116692.02329</v>
      </c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1">
        <v>116692.02329</v>
      </c>
    </row>
  </sheetData>
  <pageMargins left="0.7" right="0.7" top="0.75" bottom="0.75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38"/>
  <sheetViews>
    <sheetView workbookViewId="0">
      <selection sqref="A1:R48"/>
    </sheetView>
  </sheetViews>
  <sheetFormatPr defaultRowHeight="12.75"/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 ht="15">
      <c r="A3" s="237" t="s">
        <v>3349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42136.75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42137.600538449071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B17" t="s">
        <v>842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5247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5248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843</v>
      </c>
      <c r="B35" s="288" t="s">
        <v>5249</v>
      </c>
      <c r="C35" s="288" t="s">
        <v>209</v>
      </c>
      <c r="D35" s="288" t="s">
        <v>844</v>
      </c>
      <c r="E35" s="287" t="s">
        <v>192</v>
      </c>
      <c r="F35" s="289">
        <v>30136.544999999998</v>
      </c>
      <c r="G35" s="289">
        <v>496.45666443492001</v>
      </c>
      <c r="H35" s="289">
        <v>7440.9380804911498</v>
      </c>
      <c r="I35" s="289">
        <v>2295.81736773795</v>
      </c>
      <c r="J35" s="289"/>
      <c r="K35" s="289"/>
      <c r="L35" s="289">
        <v>4356.8814771704701</v>
      </c>
      <c r="M35" s="289">
        <v>12553.772005758599</v>
      </c>
      <c r="N35" s="289">
        <v>1896.40483841169</v>
      </c>
      <c r="O35" s="289">
        <v>994.20166616859001</v>
      </c>
      <c r="P35" s="289">
        <v>102.07289982663001</v>
      </c>
      <c r="Q35" s="289"/>
      <c r="R35" s="290"/>
    </row>
    <row r="36" spans="1:18">
      <c r="A36" s="287" t="s">
        <v>843</v>
      </c>
      <c r="B36" s="288" t="s">
        <v>5249</v>
      </c>
      <c r="C36" s="288" t="s">
        <v>209</v>
      </c>
      <c r="D36" s="288" t="s">
        <v>844</v>
      </c>
      <c r="E36" s="291" t="s">
        <v>238</v>
      </c>
      <c r="F36" s="292">
        <v>30136.544999999998</v>
      </c>
      <c r="G36" s="292">
        <v>496.45666443492001</v>
      </c>
      <c r="H36" s="292">
        <v>7440.9380804911498</v>
      </c>
      <c r="I36" s="292">
        <v>2295.81736773795</v>
      </c>
      <c r="J36" s="292"/>
      <c r="K36" s="292"/>
      <c r="L36" s="292">
        <v>4356.8814771704701</v>
      </c>
      <c r="M36" s="292">
        <v>12553.772005758599</v>
      </c>
      <c r="N36" s="292">
        <v>1896.40483841169</v>
      </c>
      <c r="O36" s="292">
        <v>994.20166616859001</v>
      </c>
      <c r="P36" s="292">
        <v>102.07289982663001</v>
      </c>
      <c r="Q36" s="292"/>
      <c r="R36" s="293"/>
    </row>
    <row r="37" spans="1:18">
      <c r="A37" s="287" t="s">
        <v>843</v>
      </c>
      <c r="B37" s="288" t="s">
        <v>5249</v>
      </c>
      <c r="C37" s="294" t="s">
        <v>238</v>
      </c>
      <c r="D37" s="295"/>
      <c r="E37" s="296"/>
      <c r="F37" s="292">
        <v>30136.544999999998</v>
      </c>
      <c r="G37" s="292">
        <v>496.45666443492001</v>
      </c>
      <c r="H37" s="292">
        <v>7440.9380804911498</v>
      </c>
      <c r="I37" s="292">
        <v>2295.81736773795</v>
      </c>
      <c r="J37" s="292"/>
      <c r="K37" s="292"/>
      <c r="L37" s="292">
        <v>4356.8814771704701</v>
      </c>
      <c r="M37" s="292">
        <v>12553.772005758599</v>
      </c>
      <c r="N37" s="292">
        <v>1896.40483841169</v>
      </c>
      <c r="O37" s="292">
        <v>994.20166616859001</v>
      </c>
      <c r="P37" s="292">
        <v>102.07289982663001</v>
      </c>
      <c r="Q37" s="292"/>
      <c r="R37" s="293"/>
    </row>
    <row r="38" spans="1:18">
      <c r="A38" s="297" t="s">
        <v>249</v>
      </c>
      <c r="B38" s="298"/>
      <c r="C38" s="298"/>
      <c r="D38" s="298"/>
      <c r="E38" s="299"/>
      <c r="F38" s="300">
        <v>30136.544999999998</v>
      </c>
      <c r="G38" s="300">
        <v>496.45666443492001</v>
      </c>
      <c r="H38" s="300">
        <v>7440.9380804911498</v>
      </c>
      <c r="I38" s="300">
        <v>2295.81736773795</v>
      </c>
      <c r="J38" s="300"/>
      <c r="K38" s="300"/>
      <c r="L38" s="300">
        <v>4356.8814771704701</v>
      </c>
      <c r="M38" s="300">
        <v>12553.772005758599</v>
      </c>
      <c r="N38" s="300">
        <v>1896.40483841169</v>
      </c>
      <c r="O38" s="300">
        <v>994.20166616859001</v>
      </c>
      <c r="P38" s="300">
        <v>102.07289982663001</v>
      </c>
      <c r="Q38" s="300"/>
      <c r="R38" s="301"/>
    </row>
  </sheetData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95"/>
  <sheetViews>
    <sheetView topLeftCell="A88" workbookViewId="0">
      <selection sqref="A1:R131"/>
    </sheetView>
  </sheetViews>
  <sheetFormatPr defaultRowHeight="12.75"/>
  <cols>
    <col min="2" max="2" width="34.28515625" bestFit="1" customWidth="1"/>
    <col min="4" max="4" width="40.5703125" bestFit="1" customWidth="1"/>
    <col min="6" max="6" width="10.7109375" bestFit="1" customWidth="1"/>
  </cols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 ht="15">
      <c r="A3" s="237" t="s">
        <v>3320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42136.75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42137.620271377316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B17" t="s">
        <v>845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3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5244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846</v>
      </c>
      <c r="B35" s="288" t="s">
        <v>5252</v>
      </c>
      <c r="C35" s="288" t="s">
        <v>239</v>
      </c>
      <c r="D35" s="288" t="s">
        <v>240</v>
      </c>
      <c r="E35" s="287" t="s">
        <v>3</v>
      </c>
      <c r="F35" s="289">
        <v>-33415.724629999997</v>
      </c>
      <c r="G35" s="289"/>
      <c r="H35" s="289"/>
      <c r="I35" s="289"/>
      <c r="J35" s="289"/>
      <c r="K35" s="289"/>
      <c r="L35" s="289"/>
      <c r="M35" s="289"/>
      <c r="N35" s="289"/>
      <c r="O35" s="289"/>
      <c r="P35" s="289"/>
      <c r="Q35" s="289"/>
      <c r="R35" s="290">
        <v>-33415.724629999997</v>
      </c>
    </row>
    <row r="36" spans="1:18">
      <c r="A36" s="287" t="s">
        <v>846</v>
      </c>
      <c r="B36" s="288" t="s">
        <v>5252</v>
      </c>
      <c r="C36" s="288" t="s">
        <v>239</v>
      </c>
      <c r="D36" s="288" t="s">
        <v>240</v>
      </c>
      <c r="E36" s="291" t="s">
        <v>238</v>
      </c>
      <c r="F36" s="292">
        <v>-33415.724629999997</v>
      </c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3">
        <v>-33415.724629999997</v>
      </c>
    </row>
    <row r="37" spans="1:18">
      <c r="A37" s="287" t="s">
        <v>846</v>
      </c>
      <c r="B37" s="288" t="s">
        <v>5252</v>
      </c>
      <c r="C37" s="288" t="s">
        <v>241</v>
      </c>
      <c r="D37" s="288" t="s">
        <v>242</v>
      </c>
      <c r="E37" s="287" t="s">
        <v>3</v>
      </c>
      <c r="F37" s="289">
        <v>-1362.45489</v>
      </c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90">
        <v>-1362.45489</v>
      </c>
    </row>
    <row r="38" spans="1:18">
      <c r="A38" s="287" t="s">
        <v>846</v>
      </c>
      <c r="B38" s="288" t="s">
        <v>5252</v>
      </c>
      <c r="C38" s="288" t="s">
        <v>241</v>
      </c>
      <c r="D38" s="288" t="s">
        <v>242</v>
      </c>
      <c r="E38" s="291" t="s">
        <v>238</v>
      </c>
      <c r="F38" s="292">
        <v>-1362.45489</v>
      </c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3">
        <v>-1362.45489</v>
      </c>
    </row>
    <row r="39" spans="1:18">
      <c r="A39" s="287" t="s">
        <v>846</v>
      </c>
      <c r="B39" s="288" t="s">
        <v>5252</v>
      </c>
      <c r="C39" s="288" t="s">
        <v>243</v>
      </c>
      <c r="D39" s="288" t="s">
        <v>244</v>
      </c>
      <c r="E39" s="287" t="s">
        <v>3</v>
      </c>
      <c r="F39" s="289">
        <v>-1176.06647</v>
      </c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90">
        <v>-1176.06647</v>
      </c>
    </row>
    <row r="40" spans="1:18">
      <c r="A40" s="287" t="s">
        <v>846</v>
      </c>
      <c r="B40" s="288" t="s">
        <v>5252</v>
      </c>
      <c r="C40" s="288" t="s">
        <v>243</v>
      </c>
      <c r="D40" s="288" t="s">
        <v>244</v>
      </c>
      <c r="E40" s="291" t="s">
        <v>238</v>
      </c>
      <c r="F40" s="292">
        <v>-1176.06647</v>
      </c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3">
        <v>-1176.06647</v>
      </c>
    </row>
    <row r="41" spans="1:18">
      <c r="A41" s="287" t="s">
        <v>846</v>
      </c>
      <c r="B41" s="288" t="s">
        <v>5252</v>
      </c>
      <c r="C41" s="288" t="s">
        <v>245</v>
      </c>
      <c r="D41" s="288" t="s">
        <v>246</v>
      </c>
      <c r="E41" s="287" t="s">
        <v>3</v>
      </c>
      <c r="F41" s="289">
        <v>-28.429390000000001</v>
      </c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90">
        <v>-28.429390000000001</v>
      </c>
    </row>
    <row r="42" spans="1:18">
      <c r="A42" s="287" t="s">
        <v>846</v>
      </c>
      <c r="B42" s="288" t="s">
        <v>5252</v>
      </c>
      <c r="C42" s="288" t="s">
        <v>245</v>
      </c>
      <c r="D42" s="288" t="s">
        <v>246</v>
      </c>
      <c r="E42" s="291" t="s">
        <v>238</v>
      </c>
      <c r="F42" s="292">
        <v>-28.429390000000001</v>
      </c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3">
        <v>-28.429390000000001</v>
      </c>
    </row>
    <row r="43" spans="1:18">
      <c r="A43" s="287" t="s">
        <v>846</v>
      </c>
      <c r="B43" s="288" t="s">
        <v>5252</v>
      </c>
      <c r="C43" s="288" t="s">
        <v>247</v>
      </c>
      <c r="D43" s="288" t="s">
        <v>847</v>
      </c>
      <c r="E43" s="287" t="s">
        <v>3</v>
      </c>
      <c r="F43" s="289">
        <v>-858.10985000000005</v>
      </c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90">
        <v>-858.10985000000005</v>
      </c>
    </row>
    <row r="44" spans="1:18">
      <c r="A44" s="287" t="s">
        <v>846</v>
      </c>
      <c r="B44" s="288" t="s">
        <v>5252</v>
      </c>
      <c r="C44" s="288" t="s">
        <v>247</v>
      </c>
      <c r="D44" s="288" t="s">
        <v>847</v>
      </c>
      <c r="E44" s="291" t="s">
        <v>238</v>
      </c>
      <c r="F44" s="292">
        <v>-858.10985000000005</v>
      </c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3">
        <v>-858.10985000000005</v>
      </c>
    </row>
    <row r="45" spans="1:18">
      <c r="A45" s="287" t="s">
        <v>846</v>
      </c>
      <c r="B45" s="288" t="s">
        <v>5252</v>
      </c>
      <c r="C45" s="294" t="s">
        <v>238</v>
      </c>
      <c r="D45" s="295"/>
      <c r="E45" s="296"/>
      <c r="F45" s="292">
        <v>-36840.785230000001</v>
      </c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3">
        <v>-36840.785230000001</v>
      </c>
    </row>
    <row r="46" spans="1:18">
      <c r="A46" s="287" t="s">
        <v>848</v>
      </c>
      <c r="B46" s="288" t="s">
        <v>5253</v>
      </c>
      <c r="C46" s="288" t="s">
        <v>209</v>
      </c>
      <c r="D46" s="288" t="s">
        <v>849</v>
      </c>
      <c r="E46" s="287" t="s">
        <v>3</v>
      </c>
      <c r="F46" s="289">
        <v>-1170.7669699999999</v>
      </c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90">
        <v>-1170.7669699999999</v>
      </c>
    </row>
    <row r="47" spans="1:18">
      <c r="A47" s="287" t="s">
        <v>848</v>
      </c>
      <c r="B47" s="288" t="s">
        <v>5253</v>
      </c>
      <c r="C47" s="288" t="s">
        <v>209</v>
      </c>
      <c r="D47" s="288" t="s">
        <v>849</v>
      </c>
      <c r="E47" s="291" t="s">
        <v>238</v>
      </c>
      <c r="F47" s="292">
        <v>-1170.7669699999999</v>
      </c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3">
        <v>-1170.7669699999999</v>
      </c>
    </row>
    <row r="48" spans="1:18">
      <c r="A48" s="287" t="s">
        <v>848</v>
      </c>
      <c r="B48" s="288" t="s">
        <v>5253</v>
      </c>
      <c r="C48" s="288" t="s">
        <v>850</v>
      </c>
      <c r="D48" s="288" t="s">
        <v>849</v>
      </c>
      <c r="E48" s="287" t="s">
        <v>3</v>
      </c>
      <c r="F48" s="289">
        <v>0.16139999999999999</v>
      </c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90">
        <v>0.16139999999999999</v>
      </c>
    </row>
    <row r="49" spans="1:18">
      <c r="A49" s="287" t="s">
        <v>848</v>
      </c>
      <c r="B49" s="288" t="s">
        <v>5253</v>
      </c>
      <c r="C49" s="288" t="s">
        <v>850</v>
      </c>
      <c r="D49" s="288" t="s">
        <v>849</v>
      </c>
      <c r="E49" s="291" t="s">
        <v>238</v>
      </c>
      <c r="F49" s="292">
        <v>0.16139999999999999</v>
      </c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3">
        <v>0.16139999999999999</v>
      </c>
    </row>
    <row r="50" spans="1:18">
      <c r="A50" s="287" t="s">
        <v>848</v>
      </c>
      <c r="B50" s="288" t="s">
        <v>5253</v>
      </c>
      <c r="C50" s="288" t="s">
        <v>851</v>
      </c>
      <c r="D50" s="288" t="s">
        <v>849</v>
      </c>
      <c r="E50" s="287" t="s">
        <v>3</v>
      </c>
      <c r="F50" s="289">
        <v>28.711559999999999</v>
      </c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90">
        <v>28.711559999999999</v>
      </c>
    </row>
    <row r="51" spans="1:18">
      <c r="A51" s="287" t="s">
        <v>848</v>
      </c>
      <c r="B51" s="288" t="s">
        <v>5253</v>
      </c>
      <c r="C51" s="288" t="s">
        <v>851</v>
      </c>
      <c r="D51" s="288" t="s">
        <v>849</v>
      </c>
      <c r="E51" s="291" t="s">
        <v>238</v>
      </c>
      <c r="F51" s="292">
        <v>28.711559999999999</v>
      </c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3">
        <v>28.711559999999999</v>
      </c>
    </row>
    <row r="52" spans="1:18">
      <c r="A52" s="287" t="s">
        <v>848</v>
      </c>
      <c r="B52" s="288" t="s">
        <v>5253</v>
      </c>
      <c r="C52" s="288" t="s">
        <v>852</v>
      </c>
      <c r="D52" s="288" t="s">
        <v>849</v>
      </c>
      <c r="E52" s="287" t="s">
        <v>3</v>
      </c>
      <c r="F52" s="289">
        <v>25.439509999999999</v>
      </c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90">
        <v>25.439509999999999</v>
      </c>
    </row>
    <row r="53" spans="1:18">
      <c r="A53" s="287" t="s">
        <v>848</v>
      </c>
      <c r="B53" s="288" t="s">
        <v>5253</v>
      </c>
      <c r="C53" s="288" t="s">
        <v>852</v>
      </c>
      <c r="D53" s="288" t="s">
        <v>849</v>
      </c>
      <c r="E53" s="291" t="s">
        <v>238</v>
      </c>
      <c r="F53" s="292">
        <v>25.439509999999999</v>
      </c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3">
        <v>25.439509999999999</v>
      </c>
    </row>
    <row r="54" spans="1:18">
      <c r="A54" s="287" t="s">
        <v>848</v>
      </c>
      <c r="B54" s="288" t="s">
        <v>5253</v>
      </c>
      <c r="C54" s="288" t="s">
        <v>853</v>
      </c>
      <c r="D54" s="288" t="s">
        <v>849</v>
      </c>
      <c r="E54" s="287" t="s">
        <v>3</v>
      </c>
      <c r="F54" s="289">
        <v>913.35433999999998</v>
      </c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90">
        <v>913.35433999999998</v>
      </c>
    </row>
    <row r="55" spans="1:18">
      <c r="A55" s="287" t="s">
        <v>848</v>
      </c>
      <c r="B55" s="288" t="s">
        <v>5253</v>
      </c>
      <c r="C55" s="288" t="s">
        <v>853</v>
      </c>
      <c r="D55" s="288" t="s">
        <v>849</v>
      </c>
      <c r="E55" s="291" t="s">
        <v>238</v>
      </c>
      <c r="F55" s="292">
        <v>913.35433999999998</v>
      </c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3">
        <v>913.35433999999998</v>
      </c>
    </row>
    <row r="56" spans="1:18">
      <c r="A56" s="287" t="s">
        <v>848</v>
      </c>
      <c r="B56" s="288" t="s">
        <v>5253</v>
      </c>
      <c r="C56" s="288" t="s">
        <v>854</v>
      </c>
      <c r="D56" s="288" t="s">
        <v>849</v>
      </c>
      <c r="E56" s="287" t="s">
        <v>3</v>
      </c>
      <c r="F56" s="289">
        <v>203.10015999999999</v>
      </c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90">
        <v>203.10015999999999</v>
      </c>
    </row>
    <row r="57" spans="1:18">
      <c r="A57" s="287" t="s">
        <v>848</v>
      </c>
      <c r="B57" s="288" t="s">
        <v>5253</v>
      </c>
      <c r="C57" s="288" t="s">
        <v>854</v>
      </c>
      <c r="D57" s="288" t="s">
        <v>849</v>
      </c>
      <c r="E57" s="291" t="s">
        <v>238</v>
      </c>
      <c r="F57" s="292">
        <v>203.10015999999999</v>
      </c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3">
        <v>203.10015999999999</v>
      </c>
    </row>
    <row r="58" spans="1:18">
      <c r="A58" s="287" t="s">
        <v>848</v>
      </c>
      <c r="B58" s="288" t="s">
        <v>5253</v>
      </c>
      <c r="C58" s="294" t="s">
        <v>238</v>
      </c>
      <c r="D58" s="295"/>
      <c r="E58" s="296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3"/>
    </row>
    <row r="59" spans="1:18">
      <c r="A59" s="287" t="s">
        <v>855</v>
      </c>
      <c r="B59" s="288" t="s">
        <v>5254</v>
      </c>
      <c r="C59" s="288" t="s">
        <v>209</v>
      </c>
      <c r="D59" s="288" t="s">
        <v>849</v>
      </c>
      <c r="E59" s="287" t="s">
        <v>3</v>
      </c>
      <c r="F59" s="289">
        <v>-5914.0199199999997</v>
      </c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  <c r="R59" s="290">
        <v>-5914.0199199999997</v>
      </c>
    </row>
    <row r="60" spans="1:18">
      <c r="A60" s="287" t="s">
        <v>855</v>
      </c>
      <c r="B60" s="288" t="s">
        <v>5254</v>
      </c>
      <c r="C60" s="288" t="s">
        <v>209</v>
      </c>
      <c r="D60" s="288" t="s">
        <v>849</v>
      </c>
      <c r="E60" s="291" t="s">
        <v>238</v>
      </c>
      <c r="F60" s="292">
        <v>-5914.0199199999997</v>
      </c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3">
        <v>-5914.0199199999997</v>
      </c>
    </row>
    <row r="61" spans="1:18">
      <c r="A61" s="287" t="s">
        <v>855</v>
      </c>
      <c r="B61" s="288" t="s">
        <v>5254</v>
      </c>
      <c r="C61" s="288" t="s">
        <v>856</v>
      </c>
      <c r="D61" s="288" t="s">
        <v>849</v>
      </c>
      <c r="E61" s="287" t="s">
        <v>3</v>
      </c>
      <c r="F61" s="289">
        <v>67.019319999999993</v>
      </c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  <c r="R61" s="290">
        <v>67.019319999999993</v>
      </c>
    </row>
    <row r="62" spans="1:18">
      <c r="A62" s="287" t="s">
        <v>855</v>
      </c>
      <c r="B62" s="288" t="s">
        <v>5254</v>
      </c>
      <c r="C62" s="288" t="s">
        <v>856</v>
      </c>
      <c r="D62" s="288" t="s">
        <v>849</v>
      </c>
      <c r="E62" s="291" t="s">
        <v>238</v>
      </c>
      <c r="F62" s="292">
        <v>67.019319999999993</v>
      </c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3">
        <v>67.019319999999993</v>
      </c>
    </row>
    <row r="63" spans="1:18">
      <c r="A63" s="287" t="s">
        <v>855</v>
      </c>
      <c r="B63" s="288" t="s">
        <v>5254</v>
      </c>
      <c r="C63" s="288" t="s">
        <v>857</v>
      </c>
      <c r="D63" s="288" t="s">
        <v>849</v>
      </c>
      <c r="E63" s="287" t="s">
        <v>3</v>
      </c>
      <c r="F63" s="289">
        <v>-184.54267999999999</v>
      </c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90">
        <v>-184.54267999999999</v>
      </c>
    </row>
    <row r="64" spans="1:18">
      <c r="A64" s="287" t="s">
        <v>855</v>
      </c>
      <c r="B64" s="288" t="s">
        <v>5254</v>
      </c>
      <c r="C64" s="288" t="s">
        <v>857</v>
      </c>
      <c r="D64" s="288" t="s">
        <v>849</v>
      </c>
      <c r="E64" s="291" t="s">
        <v>238</v>
      </c>
      <c r="F64" s="292">
        <v>-184.54267999999999</v>
      </c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3">
        <v>-184.54267999999999</v>
      </c>
    </row>
    <row r="65" spans="1:18">
      <c r="A65" s="287" t="s">
        <v>855</v>
      </c>
      <c r="B65" s="288" t="s">
        <v>5254</v>
      </c>
      <c r="C65" s="288" t="s">
        <v>858</v>
      </c>
      <c r="D65" s="288" t="s">
        <v>849</v>
      </c>
      <c r="E65" s="287" t="s">
        <v>3</v>
      </c>
      <c r="F65" s="289">
        <v>1798.48288</v>
      </c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90">
        <v>1798.48288</v>
      </c>
    </row>
    <row r="66" spans="1:18">
      <c r="A66" s="287" t="s">
        <v>855</v>
      </c>
      <c r="B66" s="288" t="s">
        <v>5254</v>
      </c>
      <c r="C66" s="288" t="s">
        <v>858</v>
      </c>
      <c r="D66" s="288" t="s">
        <v>849</v>
      </c>
      <c r="E66" s="291" t="s">
        <v>238</v>
      </c>
      <c r="F66" s="292">
        <v>1798.48288</v>
      </c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3">
        <v>1798.48288</v>
      </c>
    </row>
    <row r="67" spans="1:18">
      <c r="A67" s="287" t="s">
        <v>855</v>
      </c>
      <c r="B67" s="288" t="s">
        <v>5254</v>
      </c>
      <c r="C67" s="288" t="s">
        <v>859</v>
      </c>
      <c r="D67" s="288" t="s">
        <v>849</v>
      </c>
      <c r="E67" s="287" t="s">
        <v>3</v>
      </c>
      <c r="F67" s="289">
        <v>3731.7059800000002</v>
      </c>
      <c r="G67" s="289"/>
      <c r="H67" s="289"/>
      <c r="I67" s="289"/>
      <c r="J67" s="289"/>
      <c r="K67" s="289"/>
      <c r="L67" s="289"/>
      <c r="M67" s="289"/>
      <c r="N67" s="289"/>
      <c r="O67" s="289"/>
      <c r="P67" s="289"/>
      <c r="Q67" s="289"/>
      <c r="R67" s="290">
        <v>3731.7059800000002</v>
      </c>
    </row>
    <row r="68" spans="1:18">
      <c r="A68" s="287" t="s">
        <v>855</v>
      </c>
      <c r="B68" s="288" t="s">
        <v>5254</v>
      </c>
      <c r="C68" s="288" t="s">
        <v>859</v>
      </c>
      <c r="D68" s="288" t="s">
        <v>849</v>
      </c>
      <c r="E68" s="291" t="s">
        <v>238</v>
      </c>
      <c r="F68" s="292">
        <v>3731.7059800000002</v>
      </c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3">
        <v>3731.7059800000002</v>
      </c>
    </row>
    <row r="69" spans="1:18">
      <c r="A69" s="287" t="s">
        <v>855</v>
      </c>
      <c r="B69" s="288" t="s">
        <v>5254</v>
      </c>
      <c r="C69" s="288" t="s">
        <v>860</v>
      </c>
      <c r="D69" s="288" t="s">
        <v>849</v>
      </c>
      <c r="E69" s="287" t="s">
        <v>3</v>
      </c>
      <c r="F69" s="289">
        <v>378.22095999999999</v>
      </c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90">
        <v>378.22095999999999</v>
      </c>
    </row>
    <row r="70" spans="1:18">
      <c r="A70" s="287" t="s">
        <v>855</v>
      </c>
      <c r="B70" s="288" t="s">
        <v>5254</v>
      </c>
      <c r="C70" s="288" t="s">
        <v>860</v>
      </c>
      <c r="D70" s="288" t="s">
        <v>849</v>
      </c>
      <c r="E70" s="291" t="s">
        <v>238</v>
      </c>
      <c r="F70" s="292">
        <v>378.22095999999999</v>
      </c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3">
        <v>378.22095999999999</v>
      </c>
    </row>
    <row r="71" spans="1:18">
      <c r="A71" s="287" t="s">
        <v>855</v>
      </c>
      <c r="B71" s="288" t="s">
        <v>5254</v>
      </c>
      <c r="C71" s="288" t="s">
        <v>861</v>
      </c>
      <c r="D71" s="288" t="s">
        <v>849</v>
      </c>
      <c r="E71" s="287" t="s">
        <v>3</v>
      </c>
      <c r="F71" s="289">
        <v>123.12999000000001</v>
      </c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90">
        <v>123.12999000000001</v>
      </c>
    </row>
    <row r="72" spans="1:18">
      <c r="A72" s="287" t="s">
        <v>855</v>
      </c>
      <c r="B72" s="288" t="s">
        <v>5254</v>
      </c>
      <c r="C72" s="288" t="s">
        <v>861</v>
      </c>
      <c r="D72" s="288" t="s">
        <v>849</v>
      </c>
      <c r="E72" s="291" t="s">
        <v>238</v>
      </c>
      <c r="F72" s="292">
        <v>123.12999000000001</v>
      </c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3">
        <v>123.12999000000001</v>
      </c>
    </row>
    <row r="73" spans="1:18">
      <c r="A73" s="287" t="s">
        <v>855</v>
      </c>
      <c r="B73" s="288" t="s">
        <v>5254</v>
      </c>
      <c r="C73" s="288" t="s">
        <v>2271</v>
      </c>
      <c r="D73" s="288" t="s">
        <v>2400</v>
      </c>
      <c r="E73" s="287" t="s">
        <v>3</v>
      </c>
      <c r="F73" s="289">
        <v>255.18799999999999</v>
      </c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  <c r="R73" s="290">
        <v>255.18799999999999</v>
      </c>
    </row>
    <row r="74" spans="1:18">
      <c r="A74" s="287" t="s">
        <v>855</v>
      </c>
      <c r="B74" s="288" t="s">
        <v>5254</v>
      </c>
      <c r="C74" s="288" t="s">
        <v>2271</v>
      </c>
      <c r="D74" s="288" t="s">
        <v>2400</v>
      </c>
      <c r="E74" s="291" t="s">
        <v>238</v>
      </c>
      <c r="F74" s="292">
        <v>255.18799999999999</v>
      </c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3">
        <v>255.18799999999999</v>
      </c>
    </row>
    <row r="75" spans="1:18">
      <c r="A75" s="287" t="s">
        <v>855</v>
      </c>
      <c r="B75" s="288" t="s">
        <v>5254</v>
      </c>
      <c r="C75" s="288" t="s">
        <v>2179</v>
      </c>
      <c r="D75" s="288" t="s">
        <v>2401</v>
      </c>
      <c r="E75" s="287" t="s">
        <v>3</v>
      </c>
      <c r="F75" s="289">
        <v>-13.383900000000001</v>
      </c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90">
        <v>-13.383900000000001</v>
      </c>
    </row>
    <row r="76" spans="1:18">
      <c r="A76" s="287" t="s">
        <v>855</v>
      </c>
      <c r="B76" s="288" t="s">
        <v>5254</v>
      </c>
      <c r="C76" s="288" t="s">
        <v>2179</v>
      </c>
      <c r="D76" s="288" t="s">
        <v>2401</v>
      </c>
      <c r="E76" s="291" t="s">
        <v>238</v>
      </c>
      <c r="F76" s="292">
        <v>-13.383900000000001</v>
      </c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3">
        <v>-13.383900000000001</v>
      </c>
    </row>
    <row r="77" spans="1:18">
      <c r="A77" s="287" t="s">
        <v>855</v>
      </c>
      <c r="B77" s="288" t="s">
        <v>5254</v>
      </c>
      <c r="C77" s="288" t="s">
        <v>2180</v>
      </c>
      <c r="D77" s="288" t="s">
        <v>2402</v>
      </c>
      <c r="E77" s="287" t="s">
        <v>3</v>
      </c>
      <c r="F77" s="289">
        <v>-50974.102980000003</v>
      </c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90">
        <v>-50974.102980000003</v>
      </c>
    </row>
    <row r="78" spans="1:18">
      <c r="A78" s="287" t="s">
        <v>855</v>
      </c>
      <c r="B78" s="288" t="s">
        <v>5254</v>
      </c>
      <c r="C78" s="288" t="s">
        <v>2180</v>
      </c>
      <c r="D78" s="288" t="s">
        <v>2402</v>
      </c>
      <c r="E78" s="291" t="s">
        <v>238</v>
      </c>
      <c r="F78" s="292">
        <v>-50974.102980000003</v>
      </c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3">
        <v>-50974.102980000003</v>
      </c>
    </row>
    <row r="79" spans="1:18">
      <c r="A79" s="287" t="s">
        <v>855</v>
      </c>
      <c r="B79" s="288" t="s">
        <v>5254</v>
      </c>
      <c r="C79" s="288" t="s">
        <v>2181</v>
      </c>
      <c r="D79" s="288" t="s">
        <v>2403</v>
      </c>
      <c r="E79" s="287" t="s">
        <v>3</v>
      </c>
      <c r="F79" s="289">
        <v>96485.767219999994</v>
      </c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90">
        <v>96485.767219999994</v>
      </c>
    </row>
    <row r="80" spans="1:18">
      <c r="A80" s="287" t="s">
        <v>855</v>
      </c>
      <c r="B80" s="288" t="s">
        <v>5254</v>
      </c>
      <c r="C80" s="288" t="s">
        <v>2181</v>
      </c>
      <c r="D80" s="288" t="s">
        <v>2403</v>
      </c>
      <c r="E80" s="291" t="s">
        <v>238</v>
      </c>
      <c r="F80" s="292">
        <v>96485.767219999994</v>
      </c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3">
        <v>96485.767219999994</v>
      </c>
    </row>
    <row r="81" spans="1:18">
      <c r="A81" s="287" t="s">
        <v>855</v>
      </c>
      <c r="B81" s="288" t="s">
        <v>5254</v>
      </c>
      <c r="C81" s="288" t="s">
        <v>2182</v>
      </c>
      <c r="D81" s="288" t="s">
        <v>2404</v>
      </c>
      <c r="E81" s="287" t="s">
        <v>3</v>
      </c>
      <c r="F81" s="289">
        <v>903.601</v>
      </c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90">
        <v>903.601</v>
      </c>
    </row>
    <row r="82" spans="1:18">
      <c r="A82" s="287" t="s">
        <v>855</v>
      </c>
      <c r="B82" s="288" t="s">
        <v>5254</v>
      </c>
      <c r="C82" s="288" t="s">
        <v>2182</v>
      </c>
      <c r="D82" s="288" t="s">
        <v>2404</v>
      </c>
      <c r="E82" s="291" t="s">
        <v>238</v>
      </c>
      <c r="F82" s="292">
        <v>903.601</v>
      </c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3">
        <v>903.601</v>
      </c>
    </row>
    <row r="83" spans="1:18">
      <c r="A83" s="287" t="s">
        <v>855</v>
      </c>
      <c r="B83" s="288" t="s">
        <v>5254</v>
      </c>
      <c r="C83" s="288" t="s">
        <v>862</v>
      </c>
      <c r="D83" s="288" t="s">
        <v>863</v>
      </c>
      <c r="E83" s="287" t="s">
        <v>3</v>
      </c>
      <c r="F83" s="289">
        <v>-1392.03241</v>
      </c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90">
        <v>-1392.03241</v>
      </c>
    </row>
    <row r="84" spans="1:18">
      <c r="A84" s="287" t="s">
        <v>855</v>
      </c>
      <c r="B84" s="288" t="s">
        <v>5254</v>
      </c>
      <c r="C84" s="288" t="s">
        <v>862</v>
      </c>
      <c r="D84" s="288" t="s">
        <v>863</v>
      </c>
      <c r="E84" s="291" t="s">
        <v>238</v>
      </c>
      <c r="F84" s="292">
        <v>-1392.03241</v>
      </c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3">
        <v>-1392.03241</v>
      </c>
    </row>
    <row r="85" spans="1:18">
      <c r="A85" s="287" t="s">
        <v>855</v>
      </c>
      <c r="B85" s="288" t="s">
        <v>5254</v>
      </c>
      <c r="C85" s="288" t="s">
        <v>2270</v>
      </c>
      <c r="D85" s="288" t="s">
        <v>2405</v>
      </c>
      <c r="E85" s="287" t="s">
        <v>3</v>
      </c>
      <c r="F85" s="289">
        <v>2143.5929999999998</v>
      </c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90">
        <v>2143.5929999999998</v>
      </c>
    </row>
    <row r="86" spans="1:18">
      <c r="A86" s="287" t="s">
        <v>855</v>
      </c>
      <c r="B86" s="288" t="s">
        <v>5254</v>
      </c>
      <c r="C86" s="288" t="s">
        <v>2270</v>
      </c>
      <c r="D86" s="288" t="s">
        <v>2405</v>
      </c>
      <c r="E86" s="291" t="s">
        <v>238</v>
      </c>
      <c r="F86" s="292">
        <v>2143.5929999999998</v>
      </c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3">
        <v>2143.5929999999998</v>
      </c>
    </row>
    <row r="87" spans="1:18">
      <c r="A87" s="287" t="s">
        <v>855</v>
      </c>
      <c r="B87" s="288" t="s">
        <v>5254</v>
      </c>
      <c r="C87" s="294" t="s">
        <v>238</v>
      </c>
      <c r="D87" s="295"/>
      <c r="E87" s="296"/>
      <c r="F87" s="292">
        <v>47408.626459999999</v>
      </c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3">
        <v>47408.626459999999</v>
      </c>
    </row>
    <row r="88" spans="1:18">
      <c r="A88" s="287" t="s">
        <v>864</v>
      </c>
      <c r="B88" s="288" t="s">
        <v>5255</v>
      </c>
      <c r="C88" s="288" t="s">
        <v>865</v>
      </c>
      <c r="D88" s="288" t="s">
        <v>866</v>
      </c>
      <c r="E88" s="287" t="s">
        <v>3</v>
      </c>
      <c r="F88" s="289">
        <v>-95893.71183</v>
      </c>
      <c r="G88" s="289"/>
      <c r="H88" s="289"/>
      <c r="I88" s="289"/>
      <c r="J88" s="289"/>
      <c r="K88" s="289"/>
      <c r="L88" s="289"/>
      <c r="M88" s="289"/>
      <c r="N88" s="289"/>
      <c r="O88" s="289"/>
      <c r="P88" s="289"/>
      <c r="Q88" s="289"/>
      <c r="R88" s="290">
        <v>-95893.71183</v>
      </c>
    </row>
    <row r="89" spans="1:18">
      <c r="A89" s="287" t="s">
        <v>864</v>
      </c>
      <c r="B89" s="288" t="s">
        <v>5255</v>
      </c>
      <c r="C89" s="288" t="s">
        <v>865</v>
      </c>
      <c r="D89" s="288" t="s">
        <v>866</v>
      </c>
      <c r="E89" s="291" t="s">
        <v>238</v>
      </c>
      <c r="F89" s="292">
        <v>-95893.71183</v>
      </c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3">
        <v>-95893.71183</v>
      </c>
    </row>
    <row r="90" spans="1:18">
      <c r="A90" s="287" t="s">
        <v>864</v>
      </c>
      <c r="B90" s="288" t="s">
        <v>5255</v>
      </c>
      <c r="C90" s="288" t="s">
        <v>867</v>
      </c>
      <c r="D90" s="288" t="s">
        <v>868</v>
      </c>
      <c r="E90" s="287" t="s">
        <v>3</v>
      </c>
      <c r="F90" s="289">
        <v>4220.8111600000002</v>
      </c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90">
        <v>4220.8111600000002</v>
      </c>
    </row>
    <row r="91" spans="1:18">
      <c r="A91" s="287" t="s">
        <v>864</v>
      </c>
      <c r="B91" s="288" t="s">
        <v>5255</v>
      </c>
      <c r="C91" s="288" t="s">
        <v>867</v>
      </c>
      <c r="D91" s="288" t="s">
        <v>868</v>
      </c>
      <c r="E91" s="291" t="s">
        <v>238</v>
      </c>
      <c r="F91" s="292">
        <v>4220.8111600000002</v>
      </c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3">
        <v>4220.8111600000002</v>
      </c>
    </row>
    <row r="92" spans="1:18">
      <c r="A92" s="287" t="s">
        <v>864</v>
      </c>
      <c r="B92" s="288" t="s">
        <v>5255</v>
      </c>
      <c r="C92" s="288" t="s">
        <v>869</v>
      </c>
      <c r="D92" s="288" t="s">
        <v>870</v>
      </c>
      <c r="E92" s="287" t="s">
        <v>3</v>
      </c>
      <c r="F92" s="289">
        <v>607.26264000000003</v>
      </c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90">
        <v>607.26264000000003</v>
      </c>
    </row>
    <row r="93" spans="1:18">
      <c r="A93" s="287" t="s">
        <v>864</v>
      </c>
      <c r="B93" s="288" t="s">
        <v>5255</v>
      </c>
      <c r="C93" s="288" t="s">
        <v>869</v>
      </c>
      <c r="D93" s="288" t="s">
        <v>870</v>
      </c>
      <c r="E93" s="291" t="s">
        <v>238</v>
      </c>
      <c r="F93" s="292">
        <v>607.26264000000003</v>
      </c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3">
        <v>607.26264000000003</v>
      </c>
    </row>
    <row r="94" spans="1:18">
      <c r="A94" s="287" t="s">
        <v>864</v>
      </c>
      <c r="B94" s="288" t="s">
        <v>5255</v>
      </c>
      <c r="C94" s="294" t="s">
        <v>238</v>
      </c>
      <c r="D94" s="295"/>
      <c r="E94" s="296"/>
      <c r="F94" s="292">
        <v>-91065.638030000002</v>
      </c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3">
        <v>-91065.638030000002</v>
      </c>
    </row>
    <row r="95" spans="1:18">
      <c r="A95" s="297" t="s">
        <v>249</v>
      </c>
      <c r="B95" s="298"/>
      <c r="C95" s="298"/>
      <c r="D95" s="298"/>
      <c r="E95" s="299"/>
      <c r="F95" s="300">
        <v>-80497.796799999996</v>
      </c>
      <c r="G95" s="300"/>
      <c r="H95" s="300"/>
      <c r="I95" s="300"/>
      <c r="J95" s="300"/>
      <c r="K95" s="300"/>
      <c r="L95" s="300"/>
      <c r="M95" s="300"/>
      <c r="N95" s="300"/>
      <c r="O95" s="300"/>
      <c r="P95" s="300"/>
      <c r="Q95" s="300"/>
      <c r="R95" s="301">
        <v>-80497.796799999996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41"/>
  <sheetViews>
    <sheetView workbookViewId="0">
      <selection sqref="A1:R55"/>
    </sheetView>
  </sheetViews>
  <sheetFormatPr defaultRowHeight="12.75"/>
  <cols>
    <col min="6" max="6" width="10.7109375" bestFit="1" customWidth="1"/>
  </cols>
  <sheetData>
    <row r="1" spans="1:18">
      <c r="A1" s="234"/>
      <c r="B1" s="234"/>
      <c r="C1" s="234"/>
      <c r="D1" s="278"/>
      <c r="E1" s="234"/>
      <c r="F1" s="278"/>
      <c r="G1" s="234"/>
      <c r="H1" s="278"/>
      <c r="I1" s="234"/>
      <c r="J1" s="278"/>
      <c r="K1" s="234"/>
      <c r="L1" s="278"/>
      <c r="M1" s="234"/>
      <c r="N1" s="278"/>
      <c r="O1" s="234"/>
      <c r="P1" s="278"/>
      <c r="Q1" s="234"/>
      <c r="R1" s="278"/>
    </row>
    <row r="2" spans="1:18" ht="18">
      <c r="A2" s="235"/>
      <c r="B2" s="236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</row>
    <row r="3" spans="1:18" ht="15">
      <c r="A3" s="237" t="s">
        <v>3350</v>
      </c>
      <c r="B3" s="279"/>
      <c r="C3" s="278"/>
      <c r="D3" s="234"/>
      <c r="E3" s="278"/>
      <c r="F3" s="234"/>
      <c r="G3" s="278"/>
      <c r="H3" s="234"/>
      <c r="I3" s="278"/>
      <c r="J3" s="234"/>
      <c r="K3" s="278"/>
      <c r="L3" s="234"/>
      <c r="M3" s="278"/>
      <c r="N3" s="234"/>
      <c r="O3" s="278"/>
      <c r="P3" s="234"/>
      <c r="Q3" s="278"/>
      <c r="R3" s="234"/>
    </row>
    <row r="4" spans="1:18" ht="15">
      <c r="A4" s="237" t="s">
        <v>5238</v>
      </c>
      <c r="B4" s="236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</row>
    <row r="5" spans="1:18" ht="15">
      <c r="A5" s="237" t="s">
        <v>3321</v>
      </c>
      <c r="B5" s="236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</row>
    <row r="6" spans="1:18">
      <c r="A6" s="238" t="s">
        <v>204</v>
      </c>
      <c r="B6" s="236"/>
      <c r="C6" s="234"/>
      <c r="D6" s="280"/>
      <c r="E6" s="234"/>
      <c r="F6" s="280"/>
      <c r="G6" s="234"/>
      <c r="H6" s="280"/>
      <c r="I6" s="234"/>
      <c r="J6" s="280"/>
      <c r="K6" s="234"/>
      <c r="L6" s="280"/>
      <c r="M6" s="234"/>
      <c r="N6" s="280"/>
      <c r="O6" s="234"/>
      <c r="P6" s="280"/>
      <c r="Q6" s="234"/>
      <c r="R6" s="280"/>
    </row>
    <row r="7" spans="1:18">
      <c r="A7" s="236"/>
      <c r="B7" s="236"/>
      <c r="C7" s="234"/>
      <c r="D7" s="280"/>
      <c r="E7" s="234"/>
      <c r="F7" s="280"/>
      <c r="G7" s="234"/>
      <c r="H7" s="280"/>
      <c r="I7" s="234"/>
      <c r="J7" s="280"/>
      <c r="K7" s="234"/>
      <c r="L7" s="280"/>
      <c r="M7" s="234"/>
      <c r="N7" s="280"/>
      <c r="O7" s="234"/>
      <c r="P7" s="280"/>
      <c r="Q7" s="234"/>
      <c r="R7" s="280"/>
    </row>
    <row r="8" spans="1:18">
      <c r="A8" s="279" t="s">
        <v>5239</v>
      </c>
      <c r="B8" s="281" t="s">
        <v>205</v>
      </c>
      <c r="C8" s="279" t="s">
        <v>206</v>
      </c>
      <c r="D8" s="282">
        <v>42136.75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</row>
    <row r="9" spans="1:18">
      <c r="A9" s="279" t="s">
        <v>5240</v>
      </c>
      <c r="B9" s="283">
        <v>42137.622492511575</v>
      </c>
      <c r="C9" s="279" t="s">
        <v>5241</v>
      </c>
      <c r="D9" s="283">
        <v>42130.560486111113</v>
      </c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</row>
    <row r="10" spans="1:18">
      <c r="A10" s="236"/>
      <c r="B10" s="236"/>
      <c r="C10" s="234"/>
      <c r="D10" s="280"/>
      <c r="E10" s="234"/>
      <c r="F10" s="280"/>
      <c r="G10" s="234"/>
      <c r="H10" s="280"/>
      <c r="I10" s="234"/>
      <c r="J10" s="280"/>
      <c r="K10" s="234"/>
      <c r="L10" s="280"/>
      <c r="M10" s="234"/>
      <c r="N10" s="280"/>
      <c r="O10" s="234"/>
      <c r="P10" s="280"/>
      <c r="Q10" s="234"/>
      <c r="R10" s="280"/>
    </row>
    <row r="11" spans="1:18"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>
      <c r="C13" s="239"/>
      <c r="D13" s="284"/>
      <c r="E13" s="239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</row>
    <row r="14" spans="1:18"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>
      <c r="B17" t="s">
        <v>871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</row>
    <row r="19" spans="1:18"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</row>
    <row r="20" spans="1:18"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</row>
    <row r="21" spans="1:18"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</row>
    <row r="22" spans="1:18"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</row>
    <row r="23" spans="1:18">
      <c r="C23" s="280"/>
      <c r="D23" s="234"/>
      <c r="E23" s="280"/>
      <c r="F23" s="234"/>
      <c r="G23" s="280"/>
      <c r="H23" s="234"/>
      <c r="I23" s="280"/>
      <c r="J23" s="234"/>
      <c r="K23" s="280"/>
      <c r="L23" s="234"/>
      <c r="M23" s="280"/>
      <c r="N23" s="234"/>
      <c r="O23" s="280"/>
      <c r="P23" s="234"/>
      <c r="Q23" s="280"/>
      <c r="R23" s="234"/>
    </row>
    <row r="24" spans="1:18">
      <c r="A24" s="236"/>
      <c r="B24" s="236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</row>
    <row r="25" spans="1:18">
      <c r="A25" s="279" t="s">
        <v>212</v>
      </c>
      <c r="B25" s="281" t="s">
        <v>5243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>
      <c r="A26" s="279" t="s">
        <v>213</v>
      </c>
      <c r="B26" s="281" t="s">
        <v>214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</row>
    <row r="27" spans="1:18">
      <c r="A27" s="279" t="s">
        <v>215</v>
      </c>
      <c r="B27" s="281" t="s">
        <v>3</v>
      </c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</row>
    <row r="28" spans="1:18">
      <c r="A28" s="279" t="s">
        <v>216</v>
      </c>
      <c r="B28" s="281" t="s">
        <v>217</v>
      </c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0"/>
      <c r="R28" s="280"/>
    </row>
    <row r="29" spans="1:18">
      <c r="A29" s="279" t="s">
        <v>218</v>
      </c>
      <c r="B29" s="281" t="s">
        <v>250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8">
      <c r="A30" s="279" t="s">
        <v>219</v>
      </c>
      <c r="B30" s="281" t="s">
        <v>43</v>
      </c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</row>
    <row r="31" spans="1:18">
      <c r="A31" s="279" t="s">
        <v>220</v>
      </c>
      <c r="B31" s="281" t="s">
        <v>5244</v>
      </c>
      <c r="C31" s="280"/>
      <c r="D31" s="281"/>
      <c r="E31" s="280"/>
      <c r="F31" s="281"/>
      <c r="G31" s="280"/>
      <c r="H31" s="281"/>
      <c r="I31" s="280"/>
      <c r="J31" s="281"/>
      <c r="K31" s="280"/>
      <c r="L31" s="281"/>
      <c r="M31" s="280"/>
      <c r="N31" s="281"/>
      <c r="O31" s="280"/>
      <c r="P31" s="281"/>
      <c r="Q31" s="280"/>
      <c r="R31" s="281"/>
    </row>
    <row r="32" spans="1:18">
      <c r="A32" s="279" t="s">
        <v>222</v>
      </c>
      <c r="B32" s="281" t="s">
        <v>43</v>
      </c>
      <c r="C32" s="280"/>
      <c r="D32" s="281"/>
      <c r="E32" s="280"/>
      <c r="F32" s="281"/>
      <c r="G32" s="280"/>
      <c r="H32" s="281"/>
      <c r="I32" s="280"/>
      <c r="J32" s="281"/>
      <c r="L32" s="281"/>
      <c r="N32" s="281"/>
      <c r="O32" s="280"/>
      <c r="P32" s="281"/>
      <c r="R32" s="281"/>
    </row>
    <row r="33" spans="1:18">
      <c r="A33" s="284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</row>
    <row r="34" spans="1:18">
      <c r="A34" s="285" t="s">
        <v>210</v>
      </c>
      <c r="B34" s="286"/>
      <c r="C34" s="285" t="s">
        <v>208</v>
      </c>
      <c r="D34" s="286"/>
      <c r="E34" s="285" t="s">
        <v>211</v>
      </c>
      <c r="F34" s="287" t="s">
        <v>224</v>
      </c>
      <c r="G34" s="287" t="s">
        <v>225</v>
      </c>
      <c r="H34" s="287" t="s">
        <v>226</v>
      </c>
      <c r="I34" s="287" t="s">
        <v>227</v>
      </c>
      <c r="J34" s="287" t="s">
        <v>228</v>
      </c>
      <c r="K34" s="287" t="s">
        <v>229</v>
      </c>
      <c r="L34" s="287" t="s">
        <v>230</v>
      </c>
      <c r="M34" s="287" t="s">
        <v>231</v>
      </c>
      <c r="N34" s="287" t="s">
        <v>232</v>
      </c>
      <c r="O34" s="287" t="s">
        <v>233</v>
      </c>
      <c r="P34" s="287" t="s">
        <v>0</v>
      </c>
      <c r="Q34" s="287" t="s">
        <v>4</v>
      </c>
      <c r="R34" s="287" t="s">
        <v>234</v>
      </c>
    </row>
    <row r="35" spans="1:18">
      <c r="A35" s="287" t="s">
        <v>872</v>
      </c>
      <c r="B35" s="288" t="s">
        <v>5256</v>
      </c>
      <c r="C35" s="288" t="s">
        <v>236</v>
      </c>
      <c r="D35" s="288" t="s">
        <v>237</v>
      </c>
      <c r="E35" s="287" t="s">
        <v>3</v>
      </c>
      <c r="F35" s="289">
        <v>-12597.15034</v>
      </c>
      <c r="G35" s="289"/>
      <c r="H35" s="289"/>
      <c r="I35" s="289"/>
      <c r="J35" s="289"/>
      <c r="K35" s="289"/>
      <c r="L35" s="289"/>
      <c r="M35" s="289"/>
      <c r="N35" s="289"/>
      <c r="O35" s="289"/>
      <c r="P35" s="289"/>
      <c r="Q35" s="289"/>
      <c r="R35" s="290">
        <v>-12597.15034</v>
      </c>
    </row>
    <row r="36" spans="1:18">
      <c r="A36" s="287" t="s">
        <v>872</v>
      </c>
      <c r="B36" s="288" t="s">
        <v>5256</v>
      </c>
      <c r="C36" s="288" t="s">
        <v>236</v>
      </c>
      <c r="D36" s="288" t="s">
        <v>237</v>
      </c>
      <c r="E36" s="291" t="s">
        <v>238</v>
      </c>
      <c r="F36" s="292">
        <v>-12597.15034</v>
      </c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3">
        <v>-12597.15034</v>
      </c>
    </row>
    <row r="37" spans="1:18">
      <c r="A37" s="287" t="s">
        <v>872</v>
      </c>
      <c r="B37" s="288" t="s">
        <v>5256</v>
      </c>
      <c r="C37" s="294" t="s">
        <v>238</v>
      </c>
      <c r="D37" s="295"/>
      <c r="E37" s="296"/>
      <c r="F37" s="292">
        <v>-12597.15034</v>
      </c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3">
        <v>-12597.15034</v>
      </c>
    </row>
    <row r="38" spans="1:18">
      <c r="A38" s="287" t="s">
        <v>5257</v>
      </c>
      <c r="B38" s="288" t="s">
        <v>5258</v>
      </c>
      <c r="C38" s="288" t="s">
        <v>5259</v>
      </c>
      <c r="D38" s="288" t="s">
        <v>5260</v>
      </c>
      <c r="E38" s="287" t="s">
        <v>3</v>
      </c>
      <c r="F38" s="289">
        <v>233.74224000000001</v>
      </c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90">
        <v>233.74224000000001</v>
      </c>
    </row>
    <row r="39" spans="1:18">
      <c r="A39" s="287" t="s">
        <v>5257</v>
      </c>
      <c r="B39" s="288" t="s">
        <v>5258</v>
      </c>
      <c r="C39" s="288" t="s">
        <v>5259</v>
      </c>
      <c r="D39" s="288" t="s">
        <v>5260</v>
      </c>
      <c r="E39" s="291" t="s">
        <v>238</v>
      </c>
      <c r="F39" s="292">
        <v>233.74224000000001</v>
      </c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3">
        <v>233.74224000000001</v>
      </c>
    </row>
    <row r="40" spans="1:18">
      <c r="A40" s="287" t="s">
        <v>5257</v>
      </c>
      <c r="B40" s="288" t="s">
        <v>5258</v>
      </c>
      <c r="C40" s="294" t="s">
        <v>238</v>
      </c>
      <c r="D40" s="295"/>
      <c r="E40" s="296"/>
      <c r="F40" s="292">
        <v>233.74224000000001</v>
      </c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3">
        <v>233.74224000000001</v>
      </c>
    </row>
    <row r="41" spans="1:18">
      <c r="A41" s="297" t="s">
        <v>249</v>
      </c>
      <c r="B41" s="298"/>
      <c r="C41" s="298"/>
      <c r="D41" s="298"/>
      <c r="E41" s="299"/>
      <c r="F41" s="300">
        <v>-12363.408100000001</v>
      </c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1">
        <v>-12363.408100000001</v>
      </c>
    </row>
  </sheetData>
  <pageMargins left="0.7" right="0.7" top="0.75" bottom="0.75" header="0.3" footer="0.3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880"/>
  <sheetViews>
    <sheetView topLeftCell="A47" workbookViewId="0">
      <selection activeCell="E880" sqref="E880"/>
    </sheetView>
  </sheetViews>
  <sheetFormatPr defaultRowHeight="15"/>
  <cols>
    <col min="1" max="2" width="9.140625" style="329"/>
    <col min="3" max="3" width="48.7109375" style="329" bestFit="1" customWidth="1"/>
    <col min="4" max="16384" width="9.140625" style="329"/>
  </cols>
  <sheetData>
    <row r="1" spans="1:16">
      <c r="A1" s="325"/>
      <c r="B1" s="325"/>
      <c r="C1" s="325"/>
      <c r="D1" s="326"/>
      <c r="E1" s="327"/>
      <c r="F1" s="328"/>
      <c r="G1" s="327"/>
      <c r="H1" s="328"/>
      <c r="I1" s="327"/>
      <c r="J1" s="328"/>
      <c r="K1" s="327"/>
      <c r="L1" s="328"/>
      <c r="M1" s="327"/>
      <c r="N1" s="328"/>
      <c r="O1" s="327"/>
      <c r="P1" s="328"/>
    </row>
    <row r="2" spans="1:16" ht="18">
      <c r="A2" s="330"/>
      <c r="B2" s="331"/>
      <c r="C2" s="325"/>
      <c r="D2" s="325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</row>
    <row r="3" spans="1:16" ht="18">
      <c r="A3" s="332" t="s">
        <v>3469</v>
      </c>
      <c r="B3" s="333"/>
      <c r="C3" s="326"/>
      <c r="D3" s="325"/>
      <c r="E3" s="328"/>
      <c r="F3" s="327"/>
      <c r="G3" s="328"/>
      <c r="H3" s="327"/>
      <c r="I3" s="328"/>
      <c r="J3" s="327"/>
      <c r="K3" s="328"/>
      <c r="L3" s="327"/>
      <c r="M3" s="328"/>
      <c r="N3" s="327"/>
      <c r="O3" s="328"/>
      <c r="P3" s="327"/>
    </row>
    <row r="4" spans="1:16" ht="15.75">
      <c r="A4" s="334" t="s">
        <v>5306</v>
      </c>
      <c r="B4" s="331"/>
      <c r="C4" s="325"/>
      <c r="D4" s="325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</row>
    <row r="5" spans="1:16" ht="15.75">
      <c r="A5" s="334" t="s">
        <v>3321</v>
      </c>
      <c r="B5" s="331"/>
      <c r="C5" s="325"/>
      <c r="D5" s="325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</row>
    <row r="6" spans="1:16">
      <c r="A6" s="335" t="s">
        <v>204</v>
      </c>
      <c r="B6" s="331"/>
      <c r="C6" s="325"/>
      <c r="D6" s="336"/>
      <c r="E6" s="327"/>
      <c r="F6" s="337"/>
      <c r="G6" s="327"/>
      <c r="H6" s="337"/>
      <c r="I6" s="327"/>
      <c r="J6" s="337"/>
      <c r="K6" s="327"/>
      <c r="L6" s="337"/>
      <c r="M6" s="327"/>
      <c r="N6" s="337"/>
      <c r="O6" s="327"/>
      <c r="P6" s="337"/>
    </row>
    <row r="7" spans="1:16">
      <c r="A7" s="331"/>
      <c r="B7" s="331"/>
      <c r="C7" s="325"/>
      <c r="D7" s="336"/>
      <c r="E7" s="327"/>
      <c r="F7" s="337"/>
      <c r="G7" s="327"/>
      <c r="H7" s="337"/>
      <c r="I7" s="327"/>
      <c r="J7" s="337"/>
      <c r="K7" s="327"/>
      <c r="L7" s="337"/>
      <c r="M7" s="327"/>
      <c r="N7" s="337"/>
      <c r="O7" s="327"/>
      <c r="P7" s="337"/>
    </row>
    <row r="8" spans="1:16">
      <c r="A8" s="333" t="s">
        <v>5239</v>
      </c>
      <c r="B8" s="338" t="s">
        <v>5307</v>
      </c>
      <c r="C8" s="333" t="s">
        <v>206</v>
      </c>
      <c r="D8" s="339">
        <v>42087.75</v>
      </c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340"/>
    </row>
    <row r="9" spans="1:16">
      <c r="A9" s="333" t="s">
        <v>5240</v>
      </c>
      <c r="B9" s="341">
        <v>42088.551774016203</v>
      </c>
      <c r="C9" s="333" t="s">
        <v>5241</v>
      </c>
      <c r="D9" s="341">
        <v>42087.533414351848</v>
      </c>
      <c r="E9" s="340"/>
      <c r="F9" s="340"/>
      <c r="G9" s="340"/>
      <c r="H9" s="340"/>
      <c r="I9" s="340"/>
      <c r="J9" s="340"/>
      <c r="K9" s="340"/>
      <c r="L9" s="340"/>
      <c r="M9" s="340"/>
      <c r="N9" s="340"/>
      <c r="O9" s="340"/>
      <c r="P9" s="340"/>
    </row>
    <row r="10" spans="1:16">
      <c r="A10" s="331"/>
      <c r="B10" s="331"/>
      <c r="C10" s="325"/>
      <c r="D10" s="336"/>
      <c r="E10" s="327"/>
      <c r="F10" s="337"/>
      <c r="G10" s="327"/>
      <c r="H10" s="337"/>
      <c r="I10" s="327"/>
      <c r="J10" s="337"/>
      <c r="K10" s="327"/>
      <c r="L10" s="337"/>
      <c r="M10" s="327"/>
      <c r="N10" s="337"/>
      <c r="O10" s="327"/>
      <c r="P10" s="337"/>
    </row>
    <row r="11" spans="1:16">
      <c r="C11" s="336"/>
      <c r="D11" s="336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337"/>
      <c r="P11" s="337"/>
    </row>
    <row r="12" spans="1:16">
      <c r="C12" s="336"/>
      <c r="D12" s="336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</row>
    <row r="13" spans="1:16">
      <c r="C13" s="342"/>
      <c r="D13" s="343"/>
      <c r="E13" s="344"/>
      <c r="F13" s="344"/>
      <c r="G13" s="344"/>
      <c r="H13" s="344"/>
      <c r="I13" s="344"/>
      <c r="J13" s="344"/>
      <c r="K13" s="344"/>
      <c r="L13" s="344"/>
      <c r="M13" s="344"/>
      <c r="N13" s="344"/>
      <c r="O13" s="344"/>
      <c r="P13" s="344"/>
    </row>
    <row r="14" spans="1:16">
      <c r="C14" s="336"/>
      <c r="D14" s="336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</row>
    <row r="15" spans="1:16">
      <c r="C15" s="336"/>
      <c r="D15" s="336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</row>
    <row r="16" spans="1:16">
      <c r="C16" s="336"/>
      <c r="D16" s="336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</row>
    <row r="17" spans="1:16">
      <c r="C17" s="336"/>
      <c r="D17" s="336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</row>
    <row r="18" spans="1:16">
      <c r="C18" s="336"/>
      <c r="D18" s="336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</row>
    <row r="19" spans="1:16">
      <c r="C19" s="336"/>
      <c r="D19" s="336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</row>
    <row r="20" spans="1:16">
      <c r="C20" s="336"/>
      <c r="D20" s="336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</row>
    <row r="21" spans="1:16">
      <c r="C21" s="343"/>
      <c r="D21" s="343"/>
      <c r="E21" s="345"/>
      <c r="F21" s="345"/>
      <c r="G21" s="345"/>
      <c r="H21" s="345"/>
      <c r="I21" s="345"/>
      <c r="J21" s="345"/>
      <c r="K21" s="345"/>
      <c r="L21" s="345"/>
      <c r="M21" s="345"/>
      <c r="N21" s="345"/>
      <c r="O21" s="345"/>
      <c r="P21" s="345"/>
    </row>
    <row r="22" spans="1:16">
      <c r="C22" s="342"/>
      <c r="D22" s="342"/>
      <c r="E22" s="344"/>
      <c r="F22" s="344"/>
      <c r="G22" s="344"/>
      <c r="H22" s="344"/>
      <c r="I22" s="344"/>
      <c r="J22" s="344"/>
      <c r="K22" s="344"/>
      <c r="L22" s="344"/>
      <c r="M22" s="344"/>
      <c r="N22" s="344"/>
      <c r="O22" s="344"/>
      <c r="P22" s="344"/>
    </row>
    <row r="23" spans="1:16">
      <c r="C23" s="336"/>
      <c r="D23" s="325"/>
      <c r="E23" s="337"/>
      <c r="F23" s="327"/>
      <c r="G23" s="337"/>
      <c r="H23" s="327"/>
      <c r="I23" s="337"/>
      <c r="J23" s="327"/>
      <c r="K23" s="337"/>
      <c r="L23" s="327"/>
      <c r="M23" s="337"/>
      <c r="N23" s="327"/>
      <c r="O23" s="337"/>
      <c r="P23" s="327"/>
    </row>
    <row r="24" spans="1:16">
      <c r="A24" s="331"/>
      <c r="B24" s="331"/>
      <c r="C24" s="336"/>
      <c r="D24" s="336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</row>
    <row r="25" spans="1:16">
      <c r="A25" s="333" t="s">
        <v>212</v>
      </c>
      <c r="B25" s="338" t="s">
        <v>5308</v>
      </c>
      <c r="C25" s="336"/>
      <c r="D25" s="336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</row>
    <row r="26" spans="1:16">
      <c r="A26" s="333" t="s">
        <v>213</v>
      </c>
      <c r="B26" s="338" t="s">
        <v>3470</v>
      </c>
      <c r="C26" s="336"/>
      <c r="D26" s="336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</row>
    <row r="27" spans="1:16">
      <c r="A27" s="333" t="s">
        <v>215</v>
      </c>
      <c r="B27" s="338" t="s">
        <v>5247</v>
      </c>
      <c r="C27" s="336"/>
      <c r="D27" s="336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</row>
    <row r="28" spans="1:16">
      <c r="A28" s="333" t="s">
        <v>216</v>
      </c>
      <c r="B28" s="338" t="s">
        <v>217</v>
      </c>
      <c r="C28" s="336"/>
      <c r="D28" s="336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</row>
    <row r="29" spans="1:16">
      <c r="A29" s="333" t="s">
        <v>218</v>
      </c>
      <c r="B29" s="338" t="s">
        <v>250</v>
      </c>
      <c r="C29" s="336"/>
      <c r="D29" s="336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</row>
    <row r="30" spans="1:16">
      <c r="A30" s="333" t="s">
        <v>219</v>
      </c>
      <c r="B30" s="338" t="s">
        <v>43</v>
      </c>
      <c r="C30" s="336"/>
      <c r="D30" s="336"/>
      <c r="E30" s="337"/>
      <c r="F30" s="337"/>
      <c r="G30" s="337"/>
      <c r="H30" s="337"/>
      <c r="I30" s="337"/>
      <c r="J30" s="337"/>
      <c r="K30" s="337"/>
      <c r="L30" s="337"/>
      <c r="M30" s="337"/>
      <c r="N30" s="337"/>
      <c r="O30" s="337"/>
      <c r="P30" s="337"/>
    </row>
    <row r="31" spans="1:16">
      <c r="A31" s="333" t="s">
        <v>220</v>
      </c>
      <c r="B31" s="338" t="s">
        <v>5309</v>
      </c>
      <c r="C31" s="336"/>
      <c r="D31" s="338"/>
      <c r="E31" s="337"/>
      <c r="F31" s="344"/>
      <c r="G31" s="337"/>
      <c r="H31" s="344"/>
      <c r="I31" s="337"/>
      <c r="J31" s="344"/>
      <c r="K31" s="337"/>
      <c r="L31" s="344"/>
      <c r="M31" s="337"/>
      <c r="N31" s="344"/>
      <c r="O31" s="337"/>
      <c r="P31" s="344"/>
    </row>
    <row r="32" spans="1:16">
      <c r="A32" s="333" t="s">
        <v>222</v>
      </c>
      <c r="B32" s="338" t="s">
        <v>43</v>
      </c>
      <c r="C32" s="336"/>
      <c r="D32" s="338"/>
      <c r="E32" s="337"/>
      <c r="F32" s="344"/>
      <c r="G32" s="337"/>
      <c r="H32" s="344"/>
      <c r="I32" s="337"/>
      <c r="J32" s="344"/>
      <c r="K32" s="346"/>
      <c r="L32" s="344"/>
      <c r="M32" s="346"/>
      <c r="N32" s="344"/>
      <c r="O32" s="337"/>
      <c r="P32" s="344"/>
    </row>
    <row r="33" spans="1:16">
      <c r="A33" s="343"/>
      <c r="B33" s="343"/>
      <c r="C33" s="343"/>
      <c r="D33" s="343"/>
      <c r="E33" s="345"/>
      <c r="F33" s="345"/>
      <c r="G33" s="345"/>
      <c r="H33" s="345"/>
      <c r="I33" s="345"/>
      <c r="J33" s="345"/>
      <c r="K33" s="345"/>
      <c r="L33" s="345"/>
      <c r="M33" s="345"/>
      <c r="N33" s="345"/>
      <c r="O33" s="345"/>
      <c r="P33" s="345"/>
    </row>
    <row r="34" spans="1:16">
      <c r="A34" s="347" t="s">
        <v>210</v>
      </c>
      <c r="B34" s="347" t="s">
        <v>208</v>
      </c>
      <c r="C34" s="348"/>
      <c r="D34" s="347" t="s">
        <v>211</v>
      </c>
      <c r="E34" s="349" t="s">
        <v>224</v>
      </c>
      <c r="F34" s="349" t="s">
        <v>225</v>
      </c>
      <c r="G34" s="349" t="s">
        <v>226</v>
      </c>
      <c r="H34" s="349" t="s">
        <v>227</v>
      </c>
      <c r="I34" s="349" t="s">
        <v>228</v>
      </c>
      <c r="J34" s="349" t="s">
        <v>3471</v>
      </c>
      <c r="K34" s="349" t="s">
        <v>230</v>
      </c>
      <c r="L34" s="349" t="s">
        <v>231</v>
      </c>
      <c r="M34" s="349" t="s">
        <v>232</v>
      </c>
      <c r="N34" s="349" t="s">
        <v>233</v>
      </c>
      <c r="O34" s="349" t="s">
        <v>0</v>
      </c>
      <c r="P34" s="349" t="s">
        <v>4</v>
      </c>
    </row>
    <row r="35" spans="1:16">
      <c r="A35" s="350" t="s">
        <v>3472</v>
      </c>
      <c r="B35" s="350" t="s">
        <v>209</v>
      </c>
      <c r="C35" s="350" t="s">
        <v>3473</v>
      </c>
      <c r="D35" s="350" t="s">
        <v>291</v>
      </c>
      <c r="E35" s="351">
        <v>1408.83122</v>
      </c>
      <c r="F35" s="352">
        <v>0</v>
      </c>
      <c r="G35" s="352">
        <v>0</v>
      </c>
      <c r="H35" s="352">
        <v>0</v>
      </c>
      <c r="I35" s="351"/>
      <c r="J35" s="351">
        <v>0</v>
      </c>
      <c r="K35" s="352">
        <v>0</v>
      </c>
      <c r="L35" s="352">
        <v>0</v>
      </c>
      <c r="M35" s="352">
        <v>0</v>
      </c>
      <c r="N35" s="352">
        <v>0</v>
      </c>
      <c r="O35" s="352">
        <v>0</v>
      </c>
      <c r="P35" s="352">
        <v>1408.83122</v>
      </c>
    </row>
    <row r="36" spans="1:16">
      <c r="A36" s="350" t="s">
        <v>3472</v>
      </c>
      <c r="B36" s="350" t="s">
        <v>209</v>
      </c>
      <c r="C36" s="350" t="s">
        <v>3473</v>
      </c>
      <c r="D36" s="350" t="s">
        <v>3342</v>
      </c>
      <c r="E36" s="351">
        <v>8.2457899999999995</v>
      </c>
      <c r="F36" s="352">
        <v>0</v>
      </c>
      <c r="G36" s="352">
        <v>0</v>
      </c>
      <c r="H36" s="352">
        <v>8.2457899999999995</v>
      </c>
      <c r="I36" s="351"/>
      <c r="J36" s="351">
        <v>0</v>
      </c>
      <c r="K36" s="352">
        <v>0</v>
      </c>
      <c r="L36" s="352">
        <v>0</v>
      </c>
      <c r="M36" s="352">
        <v>0</v>
      </c>
      <c r="N36" s="352">
        <v>0</v>
      </c>
      <c r="O36" s="352">
        <v>0</v>
      </c>
      <c r="P36" s="352">
        <v>0</v>
      </c>
    </row>
    <row r="37" spans="1:16" ht="15.75" thickBot="1">
      <c r="A37" s="353" t="s">
        <v>3474</v>
      </c>
      <c r="B37" s="354"/>
      <c r="C37" s="354"/>
      <c r="D37" s="354"/>
      <c r="E37" s="355">
        <v>1417.07701</v>
      </c>
      <c r="F37" s="355">
        <v>0</v>
      </c>
      <c r="G37" s="355">
        <v>0</v>
      </c>
      <c r="H37" s="355">
        <v>8.2457899999999995</v>
      </c>
      <c r="I37" s="355">
        <v>0</v>
      </c>
      <c r="J37" s="355">
        <v>0</v>
      </c>
      <c r="K37" s="355">
        <v>0</v>
      </c>
      <c r="L37" s="355">
        <v>0</v>
      </c>
      <c r="M37" s="355">
        <v>0</v>
      </c>
      <c r="N37" s="355">
        <v>0</v>
      </c>
      <c r="O37" s="355">
        <v>0</v>
      </c>
      <c r="P37" s="355">
        <v>1408.83122</v>
      </c>
    </row>
    <row r="38" spans="1:16">
      <c r="A38" s="356" t="s">
        <v>3475</v>
      </c>
      <c r="B38" s="356" t="s">
        <v>209</v>
      </c>
      <c r="C38" s="356" t="s">
        <v>3476</v>
      </c>
      <c r="D38" s="356" t="s">
        <v>3339</v>
      </c>
      <c r="E38" s="357">
        <v>1.7000000000000001E-4</v>
      </c>
      <c r="F38" s="352">
        <v>0</v>
      </c>
      <c r="G38" s="352">
        <v>1.7000000000000001E-4</v>
      </c>
      <c r="H38" s="352">
        <v>0</v>
      </c>
      <c r="I38" s="351"/>
      <c r="J38" s="351">
        <v>0</v>
      </c>
      <c r="K38" s="352">
        <v>0</v>
      </c>
      <c r="L38" s="352">
        <v>0</v>
      </c>
      <c r="M38" s="352">
        <v>0</v>
      </c>
      <c r="N38" s="352">
        <v>0</v>
      </c>
      <c r="O38" s="352">
        <v>0</v>
      </c>
      <c r="P38" s="352">
        <v>0</v>
      </c>
    </row>
    <row r="39" spans="1:16">
      <c r="A39" s="350" t="s">
        <v>3475</v>
      </c>
      <c r="B39" s="350" t="s">
        <v>209</v>
      </c>
      <c r="C39" s="350" t="s">
        <v>3476</v>
      </c>
      <c r="D39" s="350" t="s">
        <v>3342</v>
      </c>
      <c r="E39" s="351">
        <v>-1.7000000000000001E-4</v>
      </c>
      <c r="F39" s="352">
        <v>0</v>
      </c>
      <c r="G39" s="352">
        <v>0</v>
      </c>
      <c r="H39" s="352">
        <v>-1.7000000000000001E-4</v>
      </c>
      <c r="I39" s="351"/>
      <c r="J39" s="351">
        <v>0</v>
      </c>
      <c r="K39" s="352">
        <v>0</v>
      </c>
      <c r="L39" s="352">
        <v>0</v>
      </c>
      <c r="M39" s="352">
        <v>0</v>
      </c>
      <c r="N39" s="352">
        <v>0</v>
      </c>
      <c r="O39" s="352">
        <v>0</v>
      </c>
      <c r="P39" s="352">
        <v>0</v>
      </c>
    </row>
    <row r="40" spans="1:16" ht="15.75" thickBot="1">
      <c r="A40" s="353" t="s">
        <v>3477</v>
      </c>
      <c r="B40" s="354"/>
      <c r="C40" s="354"/>
      <c r="D40" s="354"/>
      <c r="E40" s="355">
        <v>0</v>
      </c>
      <c r="F40" s="355">
        <v>0</v>
      </c>
      <c r="G40" s="355">
        <v>1.7000000000000001E-4</v>
      </c>
      <c r="H40" s="355">
        <v>-1.7000000000000001E-4</v>
      </c>
      <c r="I40" s="355">
        <v>0</v>
      </c>
      <c r="J40" s="355">
        <v>0</v>
      </c>
      <c r="K40" s="355">
        <v>0</v>
      </c>
      <c r="L40" s="355">
        <v>0</v>
      </c>
      <c r="M40" s="355">
        <v>0</v>
      </c>
      <c r="N40" s="355">
        <v>0</v>
      </c>
      <c r="O40" s="355">
        <v>0</v>
      </c>
      <c r="P40" s="355">
        <v>0</v>
      </c>
    </row>
    <row r="41" spans="1:16">
      <c r="A41" s="356" t="s">
        <v>3478</v>
      </c>
      <c r="B41" s="356" t="s">
        <v>209</v>
      </c>
      <c r="C41" s="356" t="s">
        <v>3479</v>
      </c>
      <c r="D41" s="356" t="s">
        <v>291</v>
      </c>
      <c r="E41" s="357">
        <v>1.4444300000000001</v>
      </c>
      <c r="F41" s="352">
        <v>0</v>
      </c>
      <c r="G41" s="352">
        <v>0</v>
      </c>
      <c r="H41" s="352">
        <v>0</v>
      </c>
      <c r="I41" s="351"/>
      <c r="J41" s="351">
        <v>0</v>
      </c>
      <c r="K41" s="352">
        <v>0</v>
      </c>
      <c r="L41" s="352">
        <v>0</v>
      </c>
      <c r="M41" s="352">
        <v>0</v>
      </c>
      <c r="N41" s="352">
        <v>0</v>
      </c>
      <c r="O41" s="352">
        <v>0</v>
      </c>
      <c r="P41" s="352">
        <v>1.4444300000000001</v>
      </c>
    </row>
    <row r="42" spans="1:16">
      <c r="A42" s="350" t="s">
        <v>3478</v>
      </c>
      <c r="B42" s="350" t="s">
        <v>209</v>
      </c>
      <c r="C42" s="350" t="s">
        <v>3479</v>
      </c>
      <c r="D42" s="350" t="s">
        <v>186</v>
      </c>
      <c r="E42" s="351">
        <v>-1.2099999999999999E-3</v>
      </c>
      <c r="F42" s="352">
        <v>-2.666801409064923E-5</v>
      </c>
      <c r="G42" s="352">
        <v>-3.2575746066713007E-4</v>
      </c>
      <c r="H42" s="352">
        <v>-9.4546644776373975E-5</v>
      </c>
      <c r="I42" s="351"/>
      <c r="J42" s="351">
        <v>-1.7225910086544649E-4</v>
      </c>
      <c r="K42" s="352">
        <v>-1.4195574584794133E-4</v>
      </c>
      <c r="L42" s="352">
        <v>-5.2010047623342705E-4</v>
      </c>
      <c r="M42" s="352">
        <v>-6.7321193074165422E-5</v>
      </c>
      <c r="N42" s="352">
        <v>-3.0303355017505154E-5</v>
      </c>
      <c r="O42" s="352">
        <v>-3.3471102928074127E-6</v>
      </c>
      <c r="P42" s="352">
        <v>0</v>
      </c>
    </row>
    <row r="43" spans="1:16">
      <c r="A43" s="350" t="s">
        <v>3478</v>
      </c>
      <c r="B43" s="350" t="s">
        <v>209</v>
      </c>
      <c r="C43" s="350" t="s">
        <v>3479</v>
      </c>
      <c r="D43" s="350" t="s">
        <v>3341</v>
      </c>
      <c r="E43" s="351">
        <v>57.222479999999997</v>
      </c>
      <c r="F43" s="352">
        <v>0</v>
      </c>
      <c r="G43" s="352">
        <v>0</v>
      </c>
      <c r="H43" s="352">
        <v>0</v>
      </c>
      <c r="I43" s="351"/>
      <c r="J43" s="351">
        <v>0</v>
      </c>
      <c r="K43" s="352">
        <v>0</v>
      </c>
      <c r="L43" s="352">
        <v>57.222479999999997</v>
      </c>
      <c r="M43" s="352">
        <v>0</v>
      </c>
      <c r="N43" s="352">
        <v>0</v>
      </c>
      <c r="O43" s="352">
        <v>0</v>
      </c>
      <c r="P43" s="352">
        <v>0</v>
      </c>
    </row>
    <row r="44" spans="1:16" ht="15.75" thickBot="1">
      <c r="A44" s="353" t="s">
        <v>3480</v>
      </c>
      <c r="B44" s="354"/>
      <c r="C44" s="354"/>
      <c r="D44" s="354"/>
      <c r="E44" s="355">
        <v>58.665700000000001</v>
      </c>
      <c r="F44" s="355">
        <v>-2.666801409064923E-5</v>
      </c>
      <c r="G44" s="355">
        <v>-3.2575746066713007E-4</v>
      </c>
      <c r="H44" s="355">
        <v>-9.4546644776373975E-5</v>
      </c>
      <c r="I44" s="355">
        <v>0</v>
      </c>
      <c r="J44" s="355">
        <v>-1.7225910086544649E-4</v>
      </c>
      <c r="K44" s="355">
        <v>-1.4195574584794133E-4</v>
      </c>
      <c r="L44" s="355">
        <v>57.22195989952376</v>
      </c>
      <c r="M44" s="355">
        <v>-6.7321193074165422E-5</v>
      </c>
      <c r="N44" s="355">
        <v>-3.0303355017505154E-5</v>
      </c>
      <c r="O44" s="355">
        <v>-3.3471102928074127E-6</v>
      </c>
      <c r="P44" s="355">
        <v>1.4444300000000001</v>
      </c>
    </row>
    <row r="45" spans="1:16">
      <c r="A45" s="356" t="s">
        <v>3481</v>
      </c>
      <c r="B45" s="356" t="s">
        <v>209</v>
      </c>
      <c r="C45" s="356" t="s">
        <v>3482</v>
      </c>
      <c r="D45" s="356" t="s">
        <v>3343</v>
      </c>
      <c r="E45" s="357">
        <v>4.0637400000000001</v>
      </c>
      <c r="F45" s="352">
        <v>4.0637400000000001</v>
      </c>
      <c r="G45" s="352">
        <v>0</v>
      </c>
      <c r="H45" s="352">
        <v>0</v>
      </c>
      <c r="I45" s="351"/>
      <c r="J45" s="351">
        <v>0</v>
      </c>
      <c r="K45" s="352">
        <v>0</v>
      </c>
      <c r="L45" s="352">
        <v>0</v>
      </c>
      <c r="M45" s="352">
        <v>0</v>
      </c>
      <c r="N45" s="352">
        <v>0</v>
      </c>
      <c r="O45" s="352">
        <v>0</v>
      </c>
      <c r="P45" s="352">
        <v>0</v>
      </c>
    </row>
    <row r="46" spans="1:16">
      <c r="A46" s="350" t="s">
        <v>3481</v>
      </c>
      <c r="B46" s="350" t="s">
        <v>209</v>
      </c>
      <c r="C46" s="350" t="s">
        <v>3482</v>
      </c>
      <c r="D46" s="350" t="s">
        <v>291</v>
      </c>
      <c r="E46" s="351">
        <v>6.1361600000000003</v>
      </c>
      <c r="F46" s="352">
        <v>0</v>
      </c>
      <c r="G46" s="352">
        <v>0</v>
      </c>
      <c r="H46" s="352">
        <v>0</v>
      </c>
      <c r="I46" s="351"/>
      <c r="J46" s="351">
        <v>0</v>
      </c>
      <c r="K46" s="352">
        <v>0</v>
      </c>
      <c r="L46" s="352">
        <v>0</v>
      </c>
      <c r="M46" s="352">
        <v>0</v>
      </c>
      <c r="N46" s="352">
        <v>0</v>
      </c>
      <c r="O46" s="352">
        <v>0</v>
      </c>
      <c r="P46" s="352">
        <v>6.1361600000000003</v>
      </c>
    </row>
    <row r="47" spans="1:16">
      <c r="A47" s="350" t="s">
        <v>3481</v>
      </c>
      <c r="B47" s="350" t="s">
        <v>209</v>
      </c>
      <c r="C47" s="350" t="s">
        <v>3482</v>
      </c>
      <c r="D47" s="350" t="s">
        <v>186</v>
      </c>
      <c r="E47" s="351">
        <v>-4.4524799999984799</v>
      </c>
      <c r="F47" s="352">
        <v>-9.813123915561435E-2</v>
      </c>
      <c r="G47" s="352">
        <v>-1.19870130452123</v>
      </c>
      <c r="H47" s="352">
        <v>-0.34790664870559163</v>
      </c>
      <c r="I47" s="351"/>
      <c r="J47" s="351">
        <v>-0.63386793505877803</v>
      </c>
      <c r="K47" s="352">
        <v>-0.52235960270481496</v>
      </c>
      <c r="L47" s="352">
        <v>-1.9138322053049741</v>
      </c>
      <c r="M47" s="352">
        <v>-0.24772418656095682</v>
      </c>
      <c r="N47" s="352">
        <v>-0.11150833235396305</v>
      </c>
      <c r="O47" s="352">
        <v>-1.2316480691333936E-2</v>
      </c>
      <c r="P47" s="352">
        <v>0</v>
      </c>
    </row>
    <row r="48" spans="1:16">
      <c r="A48" s="350" t="s">
        <v>3481</v>
      </c>
      <c r="B48" s="350" t="s">
        <v>209</v>
      </c>
      <c r="C48" s="350" t="s">
        <v>3482</v>
      </c>
      <c r="D48" s="350" t="s">
        <v>3342</v>
      </c>
      <c r="E48" s="351">
        <v>2.8890099999999999</v>
      </c>
      <c r="F48" s="352">
        <v>0</v>
      </c>
      <c r="G48" s="352">
        <v>0</v>
      </c>
      <c r="H48" s="352">
        <v>2.8890099999999999</v>
      </c>
      <c r="I48" s="351"/>
      <c r="J48" s="351">
        <v>0</v>
      </c>
      <c r="K48" s="352">
        <v>0</v>
      </c>
      <c r="L48" s="352">
        <v>0</v>
      </c>
      <c r="M48" s="352">
        <v>0</v>
      </c>
      <c r="N48" s="352">
        <v>0</v>
      </c>
      <c r="O48" s="352">
        <v>0</v>
      </c>
      <c r="P48" s="352">
        <v>0</v>
      </c>
    </row>
    <row r="49" spans="1:16" ht="15.75" thickBot="1">
      <c r="A49" s="353" t="s">
        <v>3483</v>
      </c>
      <c r="B49" s="354"/>
      <c r="C49" s="354"/>
      <c r="D49" s="354"/>
      <c r="E49" s="355">
        <v>8.6364300000015195</v>
      </c>
      <c r="F49" s="355">
        <v>3.9656087608443857</v>
      </c>
      <c r="G49" s="355">
        <v>-1.19870130452123</v>
      </c>
      <c r="H49" s="355">
        <v>2.5411033512944083</v>
      </c>
      <c r="I49" s="355">
        <v>0</v>
      </c>
      <c r="J49" s="355">
        <v>-0.63386793505877803</v>
      </c>
      <c r="K49" s="355">
        <v>-0.52235960270481496</v>
      </c>
      <c r="L49" s="355">
        <v>-1.9138322053049741</v>
      </c>
      <c r="M49" s="355">
        <v>-0.24772418656095682</v>
      </c>
      <c r="N49" s="355">
        <v>-0.11150833235396305</v>
      </c>
      <c r="O49" s="355">
        <v>-1.2316480691333936E-2</v>
      </c>
      <c r="P49" s="355">
        <v>6.1361600000000003</v>
      </c>
    </row>
    <row r="50" spans="1:16">
      <c r="A50" s="356" t="s">
        <v>3484</v>
      </c>
      <c r="B50" s="356" t="s">
        <v>209</v>
      </c>
      <c r="C50" s="356" t="s">
        <v>3485</v>
      </c>
      <c r="D50" s="356" t="s">
        <v>291</v>
      </c>
      <c r="E50" s="357">
        <v>-0.43358000000000002</v>
      </c>
      <c r="F50" s="352">
        <v>0</v>
      </c>
      <c r="G50" s="352">
        <v>0</v>
      </c>
      <c r="H50" s="352">
        <v>0</v>
      </c>
      <c r="I50" s="351"/>
      <c r="J50" s="351">
        <v>0</v>
      </c>
      <c r="K50" s="352">
        <v>0</v>
      </c>
      <c r="L50" s="352">
        <v>0</v>
      </c>
      <c r="M50" s="352">
        <v>0</v>
      </c>
      <c r="N50" s="352">
        <v>0</v>
      </c>
      <c r="O50" s="352">
        <v>0</v>
      </c>
      <c r="P50" s="352">
        <v>-0.43358000000000002</v>
      </c>
    </row>
    <row r="51" spans="1:16">
      <c r="A51" s="350" t="s">
        <v>3484</v>
      </c>
      <c r="B51" s="350" t="s">
        <v>209</v>
      </c>
      <c r="C51" s="350" t="s">
        <v>3485</v>
      </c>
      <c r="D51" s="350" t="s">
        <v>3341</v>
      </c>
      <c r="E51" s="351">
        <v>0.53495999999999999</v>
      </c>
      <c r="F51" s="352">
        <v>0</v>
      </c>
      <c r="G51" s="352">
        <v>0</v>
      </c>
      <c r="H51" s="352">
        <v>0</v>
      </c>
      <c r="I51" s="351"/>
      <c r="J51" s="351">
        <v>0</v>
      </c>
      <c r="K51" s="352">
        <v>0</v>
      </c>
      <c r="L51" s="352">
        <v>0.53495999999999999</v>
      </c>
      <c r="M51" s="352">
        <v>0</v>
      </c>
      <c r="N51" s="352">
        <v>0</v>
      </c>
      <c r="O51" s="352">
        <v>0</v>
      </c>
      <c r="P51" s="352">
        <v>0</v>
      </c>
    </row>
    <row r="52" spans="1:16" ht="15.75" thickBot="1">
      <c r="A52" s="353" t="s">
        <v>3486</v>
      </c>
      <c r="B52" s="354"/>
      <c r="C52" s="354"/>
      <c r="D52" s="354"/>
      <c r="E52" s="355">
        <v>0.10137999999999997</v>
      </c>
      <c r="F52" s="355">
        <v>0</v>
      </c>
      <c r="G52" s="355">
        <v>0</v>
      </c>
      <c r="H52" s="355">
        <v>0</v>
      </c>
      <c r="I52" s="355">
        <v>0</v>
      </c>
      <c r="J52" s="355">
        <v>0</v>
      </c>
      <c r="K52" s="355">
        <v>0</v>
      </c>
      <c r="L52" s="355">
        <v>0.53495999999999999</v>
      </c>
      <c r="M52" s="355">
        <v>0</v>
      </c>
      <c r="N52" s="355">
        <v>0</v>
      </c>
      <c r="O52" s="355">
        <v>0</v>
      </c>
      <c r="P52" s="355">
        <v>-0.43358000000000002</v>
      </c>
    </row>
    <row r="53" spans="1:16">
      <c r="A53" s="356" t="s">
        <v>3487</v>
      </c>
      <c r="B53" s="356" t="s">
        <v>209</v>
      </c>
      <c r="C53" s="356" t="s">
        <v>3488</v>
      </c>
      <c r="D53" s="356" t="s">
        <v>3343</v>
      </c>
      <c r="E53" s="357">
        <v>20.414709999999999</v>
      </c>
      <c r="F53" s="352">
        <v>20.414709999999999</v>
      </c>
      <c r="G53" s="352">
        <v>0</v>
      </c>
      <c r="H53" s="352">
        <v>0</v>
      </c>
      <c r="I53" s="351"/>
      <c r="J53" s="351">
        <v>0</v>
      </c>
      <c r="K53" s="352">
        <v>0</v>
      </c>
      <c r="L53" s="352">
        <v>0</v>
      </c>
      <c r="M53" s="352">
        <v>0</v>
      </c>
      <c r="N53" s="352">
        <v>0</v>
      </c>
      <c r="O53" s="352">
        <v>0</v>
      </c>
      <c r="P53" s="352">
        <v>0</v>
      </c>
    </row>
    <row r="54" spans="1:16">
      <c r="A54" s="350" t="s">
        <v>3487</v>
      </c>
      <c r="B54" s="350" t="s">
        <v>209</v>
      </c>
      <c r="C54" s="350" t="s">
        <v>3488</v>
      </c>
      <c r="D54" s="350" t="s">
        <v>291</v>
      </c>
      <c r="E54" s="351">
        <v>-20.414709999999999</v>
      </c>
      <c r="F54" s="352">
        <v>0</v>
      </c>
      <c r="G54" s="352">
        <v>0</v>
      </c>
      <c r="H54" s="352">
        <v>0</v>
      </c>
      <c r="I54" s="351"/>
      <c r="J54" s="351">
        <v>0</v>
      </c>
      <c r="K54" s="352">
        <v>0</v>
      </c>
      <c r="L54" s="352">
        <v>0</v>
      </c>
      <c r="M54" s="352">
        <v>0</v>
      </c>
      <c r="N54" s="352">
        <v>0</v>
      </c>
      <c r="O54" s="352">
        <v>0</v>
      </c>
      <c r="P54" s="352">
        <v>-20.414709999999999</v>
      </c>
    </row>
    <row r="55" spans="1:16" ht="15.75" thickBot="1">
      <c r="A55" s="353" t="s">
        <v>3489</v>
      </c>
      <c r="B55" s="354"/>
      <c r="C55" s="354"/>
      <c r="D55" s="354"/>
      <c r="E55" s="355">
        <v>0</v>
      </c>
      <c r="F55" s="355">
        <v>20.414709999999999</v>
      </c>
      <c r="G55" s="355">
        <v>0</v>
      </c>
      <c r="H55" s="355">
        <v>0</v>
      </c>
      <c r="I55" s="355">
        <v>0</v>
      </c>
      <c r="J55" s="355">
        <v>0</v>
      </c>
      <c r="K55" s="355">
        <v>0</v>
      </c>
      <c r="L55" s="355">
        <v>0</v>
      </c>
      <c r="M55" s="355">
        <v>0</v>
      </c>
      <c r="N55" s="355">
        <v>0</v>
      </c>
      <c r="O55" s="355">
        <v>0</v>
      </c>
      <c r="P55" s="355">
        <v>-20.414709999999999</v>
      </c>
    </row>
    <row r="56" spans="1:16">
      <c r="A56" s="356" t="s">
        <v>3490</v>
      </c>
      <c r="B56" s="356" t="s">
        <v>209</v>
      </c>
      <c r="C56" s="356" t="s">
        <v>3491</v>
      </c>
      <c r="D56" s="356" t="s">
        <v>291</v>
      </c>
      <c r="E56" s="357">
        <v>4.39229</v>
      </c>
      <c r="F56" s="352">
        <v>0</v>
      </c>
      <c r="G56" s="352">
        <v>0</v>
      </c>
      <c r="H56" s="352">
        <v>0</v>
      </c>
      <c r="I56" s="351"/>
      <c r="J56" s="351">
        <v>0</v>
      </c>
      <c r="K56" s="352">
        <v>0</v>
      </c>
      <c r="L56" s="352">
        <v>0</v>
      </c>
      <c r="M56" s="352">
        <v>0</v>
      </c>
      <c r="N56" s="352">
        <v>0</v>
      </c>
      <c r="O56" s="352">
        <v>0</v>
      </c>
      <c r="P56" s="352">
        <v>4.39229</v>
      </c>
    </row>
    <row r="57" spans="1:16">
      <c r="A57" s="350" t="s">
        <v>3490</v>
      </c>
      <c r="B57" s="350" t="s">
        <v>209</v>
      </c>
      <c r="C57" s="350" t="s">
        <v>3491</v>
      </c>
      <c r="D57" s="350" t="s">
        <v>3341</v>
      </c>
      <c r="E57" s="351">
        <v>-4.39229</v>
      </c>
      <c r="F57" s="352">
        <v>0</v>
      </c>
      <c r="G57" s="352">
        <v>0</v>
      </c>
      <c r="H57" s="352">
        <v>0</v>
      </c>
      <c r="I57" s="351"/>
      <c r="J57" s="351">
        <v>0</v>
      </c>
      <c r="K57" s="352">
        <v>0</v>
      </c>
      <c r="L57" s="352">
        <v>-4.39229</v>
      </c>
      <c r="M57" s="352">
        <v>0</v>
      </c>
      <c r="N57" s="352">
        <v>0</v>
      </c>
      <c r="O57" s="352">
        <v>0</v>
      </c>
      <c r="P57" s="352">
        <v>0</v>
      </c>
    </row>
    <row r="58" spans="1:16" ht="15.75" thickBot="1">
      <c r="A58" s="353" t="s">
        <v>3492</v>
      </c>
      <c r="B58" s="354"/>
      <c r="C58" s="354"/>
      <c r="D58" s="354"/>
      <c r="E58" s="355">
        <v>0</v>
      </c>
      <c r="F58" s="355">
        <v>0</v>
      </c>
      <c r="G58" s="355">
        <v>0</v>
      </c>
      <c r="H58" s="355">
        <v>0</v>
      </c>
      <c r="I58" s="355">
        <v>0</v>
      </c>
      <c r="J58" s="355">
        <v>0</v>
      </c>
      <c r="K58" s="355">
        <v>0</v>
      </c>
      <c r="L58" s="355">
        <v>-4.39229</v>
      </c>
      <c r="M58" s="355">
        <v>0</v>
      </c>
      <c r="N58" s="355">
        <v>0</v>
      </c>
      <c r="O58" s="355">
        <v>0</v>
      </c>
      <c r="P58" s="355">
        <v>4.39229</v>
      </c>
    </row>
    <row r="59" spans="1:16">
      <c r="A59" s="356" t="s">
        <v>3493</v>
      </c>
      <c r="B59" s="356" t="s">
        <v>209</v>
      </c>
      <c r="C59" s="356" t="s">
        <v>3494</v>
      </c>
      <c r="D59" s="356" t="s">
        <v>3343</v>
      </c>
      <c r="E59" s="357">
        <v>362.13551999999999</v>
      </c>
      <c r="F59" s="352">
        <v>362.13551999999999</v>
      </c>
      <c r="G59" s="352">
        <v>0</v>
      </c>
      <c r="H59" s="352">
        <v>0</v>
      </c>
      <c r="I59" s="351"/>
      <c r="J59" s="351">
        <v>0</v>
      </c>
      <c r="K59" s="352">
        <v>0</v>
      </c>
      <c r="L59" s="352">
        <v>0</v>
      </c>
      <c r="M59" s="352">
        <v>0</v>
      </c>
      <c r="N59" s="352">
        <v>0</v>
      </c>
      <c r="O59" s="352">
        <v>0</v>
      </c>
      <c r="P59" s="352">
        <v>0</v>
      </c>
    </row>
    <row r="60" spans="1:16">
      <c r="A60" s="350" t="s">
        <v>3493</v>
      </c>
      <c r="B60" s="350" t="s">
        <v>209</v>
      </c>
      <c r="C60" s="350" t="s">
        <v>3494</v>
      </c>
      <c r="D60" s="350" t="s">
        <v>3338</v>
      </c>
      <c r="E60" s="351">
        <v>16.47306</v>
      </c>
      <c r="F60" s="352">
        <v>0</v>
      </c>
      <c r="G60" s="352">
        <v>0</v>
      </c>
      <c r="H60" s="352">
        <v>0</v>
      </c>
      <c r="I60" s="351"/>
      <c r="J60" s="351">
        <v>0</v>
      </c>
      <c r="K60" s="352">
        <v>0</v>
      </c>
      <c r="L60" s="352">
        <v>0</v>
      </c>
      <c r="M60" s="352">
        <v>16.47306</v>
      </c>
      <c r="N60" s="352">
        <v>0</v>
      </c>
      <c r="O60" s="352">
        <v>0</v>
      </c>
      <c r="P60" s="352">
        <v>0</v>
      </c>
    </row>
    <row r="61" spans="1:16">
      <c r="A61" s="350" t="s">
        <v>3493</v>
      </c>
      <c r="B61" s="350" t="s">
        <v>209</v>
      </c>
      <c r="C61" s="350" t="s">
        <v>3494</v>
      </c>
      <c r="D61" s="350" t="s">
        <v>291</v>
      </c>
      <c r="E61" s="351">
        <v>-7000.7744499999999</v>
      </c>
      <c r="F61" s="352">
        <v>0</v>
      </c>
      <c r="G61" s="352">
        <v>0</v>
      </c>
      <c r="H61" s="352">
        <v>0</v>
      </c>
      <c r="I61" s="351"/>
      <c r="J61" s="351">
        <v>0</v>
      </c>
      <c r="K61" s="352">
        <v>0</v>
      </c>
      <c r="L61" s="352">
        <v>0</v>
      </c>
      <c r="M61" s="352">
        <v>0</v>
      </c>
      <c r="N61" s="352">
        <v>0</v>
      </c>
      <c r="O61" s="352">
        <v>0</v>
      </c>
      <c r="P61" s="352">
        <v>-7000.7744499999999</v>
      </c>
    </row>
    <row r="62" spans="1:16">
      <c r="A62" s="350" t="s">
        <v>3493</v>
      </c>
      <c r="B62" s="350" t="s">
        <v>209</v>
      </c>
      <c r="C62" s="350" t="s">
        <v>3494</v>
      </c>
      <c r="D62" s="350" t="s">
        <v>3341</v>
      </c>
      <c r="E62" s="351">
        <v>4593.3470500000003</v>
      </c>
      <c r="F62" s="352">
        <v>0</v>
      </c>
      <c r="G62" s="352">
        <v>0</v>
      </c>
      <c r="H62" s="352">
        <v>0</v>
      </c>
      <c r="I62" s="351"/>
      <c r="J62" s="351">
        <v>0</v>
      </c>
      <c r="K62" s="352">
        <v>0</v>
      </c>
      <c r="L62" s="352">
        <v>4593.3470500000003</v>
      </c>
      <c r="M62" s="352">
        <v>0</v>
      </c>
      <c r="N62" s="352">
        <v>0</v>
      </c>
      <c r="O62" s="352">
        <v>0</v>
      </c>
      <c r="P62" s="352">
        <v>0</v>
      </c>
    </row>
    <row r="63" spans="1:16">
      <c r="A63" s="350" t="s">
        <v>3493</v>
      </c>
      <c r="B63" s="350" t="s">
        <v>209</v>
      </c>
      <c r="C63" s="350" t="s">
        <v>3494</v>
      </c>
      <c r="D63" s="350" t="s">
        <v>3342</v>
      </c>
      <c r="E63" s="351">
        <v>1909.97957</v>
      </c>
      <c r="F63" s="352">
        <v>0</v>
      </c>
      <c r="G63" s="352">
        <v>0</v>
      </c>
      <c r="H63" s="352">
        <v>1909.97957</v>
      </c>
      <c r="I63" s="351"/>
      <c r="J63" s="351">
        <v>0</v>
      </c>
      <c r="K63" s="352">
        <v>0</v>
      </c>
      <c r="L63" s="352">
        <v>0</v>
      </c>
      <c r="M63" s="352">
        <v>0</v>
      </c>
      <c r="N63" s="352">
        <v>0</v>
      </c>
      <c r="O63" s="352">
        <v>0</v>
      </c>
      <c r="P63" s="352">
        <v>0</v>
      </c>
    </row>
    <row r="64" spans="1:16">
      <c r="A64" s="350" t="s">
        <v>3493</v>
      </c>
      <c r="B64" s="350" t="s">
        <v>209</v>
      </c>
      <c r="C64" s="350" t="s">
        <v>3494</v>
      </c>
      <c r="D64" s="350" t="s">
        <v>3340</v>
      </c>
      <c r="E64" s="351">
        <v>117.21594</v>
      </c>
      <c r="F64" s="352">
        <v>0</v>
      </c>
      <c r="G64" s="352">
        <v>0</v>
      </c>
      <c r="H64" s="352">
        <v>0</v>
      </c>
      <c r="I64" s="351"/>
      <c r="J64" s="351">
        <v>117.21594</v>
      </c>
      <c r="K64" s="352">
        <v>117.21594</v>
      </c>
      <c r="L64" s="352">
        <v>0</v>
      </c>
      <c r="M64" s="352">
        <v>0</v>
      </c>
      <c r="N64" s="352">
        <v>0</v>
      </c>
      <c r="O64" s="352">
        <v>0</v>
      </c>
      <c r="P64" s="352">
        <v>0</v>
      </c>
    </row>
    <row r="65" spans="1:16">
      <c r="A65" s="350" t="s">
        <v>3493</v>
      </c>
      <c r="B65" s="350" t="s">
        <v>209</v>
      </c>
      <c r="C65" s="350" t="s">
        <v>3494</v>
      </c>
      <c r="D65" s="350" t="s">
        <v>3345</v>
      </c>
      <c r="E65" s="351">
        <v>4.7500600000000004</v>
      </c>
      <c r="F65" s="352">
        <v>0</v>
      </c>
      <c r="G65" s="352">
        <v>0</v>
      </c>
      <c r="H65" s="352">
        <v>0</v>
      </c>
      <c r="I65" s="351"/>
      <c r="J65" s="351">
        <v>4.7500600000000004</v>
      </c>
      <c r="K65" s="352">
        <v>0</v>
      </c>
      <c r="L65" s="352">
        <v>0</v>
      </c>
      <c r="M65" s="352">
        <v>0</v>
      </c>
      <c r="N65" s="352">
        <v>4.7500600000000004</v>
      </c>
      <c r="O65" s="352">
        <v>0</v>
      </c>
      <c r="P65" s="352">
        <v>0</v>
      </c>
    </row>
    <row r="66" spans="1:16" ht="15.75" thickBot="1">
      <c r="A66" s="353" t="s">
        <v>3495</v>
      </c>
      <c r="B66" s="354"/>
      <c r="C66" s="354"/>
      <c r="D66" s="354"/>
      <c r="E66" s="355">
        <v>3.1267500000004658</v>
      </c>
      <c r="F66" s="355">
        <v>362.13551999999999</v>
      </c>
      <c r="G66" s="355">
        <v>0</v>
      </c>
      <c r="H66" s="355">
        <v>1909.97957</v>
      </c>
      <c r="I66" s="355">
        <v>0</v>
      </c>
      <c r="J66" s="355">
        <v>121.96600000000001</v>
      </c>
      <c r="K66" s="355">
        <v>117.21594</v>
      </c>
      <c r="L66" s="355">
        <v>4593.3470500000003</v>
      </c>
      <c r="M66" s="355">
        <v>16.47306</v>
      </c>
      <c r="N66" s="355">
        <v>4.7500600000000004</v>
      </c>
      <c r="O66" s="355">
        <v>0</v>
      </c>
      <c r="P66" s="355">
        <v>-7000.7744499999999</v>
      </c>
    </row>
    <row r="67" spans="1:16">
      <c r="A67" s="356" t="s">
        <v>3496</v>
      </c>
      <c r="B67" s="356" t="s">
        <v>209</v>
      </c>
      <c r="C67" s="356" t="s">
        <v>3497</v>
      </c>
      <c r="D67" s="356" t="s">
        <v>291</v>
      </c>
      <c r="E67" s="357">
        <v>-0.43876999999999999</v>
      </c>
      <c r="F67" s="352">
        <v>0</v>
      </c>
      <c r="G67" s="352">
        <v>0</v>
      </c>
      <c r="H67" s="352">
        <v>0</v>
      </c>
      <c r="I67" s="351"/>
      <c r="J67" s="351">
        <v>0</v>
      </c>
      <c r="K67" s="352">
        <v>0</v>
      </c>
      <c r="L67" s="352">
        <v>0</v>
      </c>
      <c r="M67" s="352">
        <v>0</v>
      </c>
      <c r="N67" s="352">
        <v>0</v>
      </c>
      <c r="O67" s="352">
        <v>0</v>
      </c>
      <c r="P67" s="352">
        <v>-0.43876999999999999</v>
      </c>
    </row>
    <row r="68" spans="1:16" ht="15.75" thickBot="1">
      <c r="A68" s="353" t="s">
        <v>3498</v>
      </c>
      <c r="B68" s="354"/>
      <c r="C68" s="354"/>
      <c r="D68" s="354"/>
      <c r="E68" s="355">
        <v>-0.43876999999999999</v>
      </c>
      <c r="F68" s="355">
        <v>0</v>
      </c>
      <c r="G68" s="355">
        <v>0</v>
      </c>
      <c r="H68" s="355">
        <v>0</v>
      </c>
      <c r="I68" s="355">
        <v>0</v>
      </c>
      <c r="J68" s="355">
        <v>0</v>
      </c>
      <c r="K68" s="355">
        <v>0</v>
      </c>
      <c r="L68" s="355">
        <v>0</v>
      </c>
      <c r="M68" s="355">
        <v>0</v>
      </c>
      <c r="N68" s="355">
        <v>0</v>
      </c>
      <c r="O68" s="355">
        <v>0</v>
      </c>
      <c r="P68" s="355">
        <v>-0.43876999999999999</v>
      </c>
    </row>
    <row r="69" spans="1:16">
      <c r="A69" s="356" t="s">
        <v>3499</v>
      </c>
      <c r="B69" s="356" t="s">
        <v>209</v>
      </c>
      <c r="C69" s="356" t="s">
        <v>3500</v>
      </c>
      <c r="D69" s="356" t="s">
        <v>3343</v>
      </c>
      <c r="E69" s="357">
        <v>-0.22639000000000001</v>
      </c>
      <c r="F69" s="352">
        <v>-0.22639000000000001</v>
      </c>
      <c r="G69" s="352">
        <v>0</v>
      </c>
      <c r="H69" s="352">
        <v>0</v>
      </c>
      <c r="I69" s="351"/>
      <c r="J69" s="351">
        <v>0</v>
      </c>
      <c r="K69" s="352">
        <v>0</v>
      </c>
      <c r="L69" s="352">
        <v>0</v>
      </c>
      <c r="M69" s="352">
        <v>0</v>
      </c>
      <c r="N69" s="352">
        <v>0</v>
      </c>
      <c r="O69" s="352">
        <v>0</v>
      </c>
      <c r="P69" s="352">
        <v>0</v>
      </c>
    </row>
    <row r="70" spans="1:16">
      <c r="A70" s="350" t="s">
        <v>3499</v>
      </c>
      <c r="B70" s="350" t="s">
        <v>209</v>
      </c>
      <c r="C70" s="350" t="s">
        <v>3500</v>
      </c>
      <c r="D70" s="350" t="s">
        <v>291</v>
      </c>
      <c r="E70" s="351">
        <v>-94.157110000000003</v>
      </c>
      <c r="F70" s="352">
        <v>0</v>
      </c>
      <c r="G70" s="352">
        <v>0</v>
      </c>
      <c r="H70" s="352">
        <v>0</v>
      </c>
      <c r="I70" s="351"/>
      <c r="J70" s="351">
        <v>0</v>
      </c>
      <c r="K70" s="352">
        <v>0</v>
      </c>
      <c r="L70" s="352">
        <v>0</v>
      </c>
      <c r="M70" s="352">
        <v>0</v>
      </c>
      <c r="N70" s="352">
        <v>0</v>
      </c>
      <c r="O70" s="352">
        <v>0</v>
      </c>
      <c r="P70" s="352">
        <v>-94.157110000000003</v>
      </c>
    </row>
    <row r="71" spans="1:16">
      <c r="A71" s="350" t="s">
        <v>3499</v>
      </c>
      <c r="B71" s="350" t="s">
        <v>209</v>
      </c>
      <c r="C71" s="350" t="s">
        <v>3500</v>
      </c>
      <c r="D71" s="350" t="s">
        <v>3341</v>
      </c>
      <c r="E71" s="351">
        <v>-3.80193</v>
      </c>
      <c r="F71" s="352">
        <v>0</v>
      </c>
      <c r="G71" s="352">
        <v>0</v>
      </c>
      <c r="H71" s="352">
        <v>0</v>
      </c>
      <c r="I71" s="351"/>
      <c r="J71" s="351">
        <v>0</v>
      </c>
      <c r="K71" s="352">
        <v>0</v>
      </c>
      <c r="L71" s="352">
        <v>-3.80193</v>
      </c>
      <c r="M71" s="352">
        <v>0</v>
      </c>
      <c r="N71" s="352">
        <v>0</v>
      </c>
      <c r="O71" s="352">
        <v>0</v>
      </c>
      <c r="P71" s="352">
        <v>0</v>
      </c>
    </row>
    <row r="72" spans="1:16">
      <c r="A72" s="350" t="s">
        <v>3499</v>
      </c>
      <c r="B72" s="350" t="s">
        <v>209</v>
      </c>
      <c r="C72" s="350" t="s">
        <v>3500</v>
      </c>
      <c r="D72" s="350" t="s">
        <v>3342</v>
      </c>
      <c r="E72" s="351">
        <v>-0.44708999999999999</v>
      </c>
      <c r="F72" s="352">
        <v>0</v>
      </c>
      <c r="G72" s="352">
        <v>0</v>
      </c>
      <c r="H72" s="352">
        <v>-0.44708999999999999</v>
      </c>
      <c r="I72" s="351"/>
      <c r="J72" s="351">
        <v>0</v>
      </c>
      <c r="K72" s="352">
        <v>0</v>
      </c>
      <c r="L72" s="352">
        <v>0</v>
      </c>
      <c r="M72" s="352">
        <v>0</v>
      </c>
      <c r="N72" s="352">
        <v>0</v>
      </c>
      <c r="O72" s="352">
        <v>0</v>
      </c>
      <c r="P72" s="352">
        <v>0</v>
      </c>
    </row>
    <row r="73" spans="1:16" ht="15.75" thickBot="1">
      <c r="A73" s="353" t="s">
        <v>3501</v>
      </c>
      <c r="B73" s="354"/>
      <c r="C73" s="354"/>
      <c r="D73" s="354"/>
      <c r="E73" s="355">
        <v>-98.63252</v>
      </c>
      <c r="F73" s="355">
        <v>-0.22639000000000001</v>
      </c>
      <c r="G73" s="355">
        <v>0</v>
      </c>
      <c r="H73" s="355">
        <v>-0.44708999999999999</v>
      </c>
      <c r="I73" s="355">
        <v>0</v>
      </c>
      <c r="J73" s="355">
        <v>0</v>
      </c>
      <c r="K73" s="355">
        <v>0</v>
      </c>
      <c r="L73" s="355">
        <v>-3.80193</v>
      </c>
      <c r="M73" s="355">
        <v>0</v>
      </c>
      <c r="N73" s="355">
        <v>0</v>
      </c>
      <c r="O73" s="355">
        <v>0</v>
      </c>
      <c r="P73" s="355">
        <v>-94.157110000000003</v>
      </c>
    </row>
    <row r="74" spans="1:16">
      <c r="A74" s="356" t="s">
        <v>3502</v>
      </c>
      <c r="B74" s="356" t="s">
        <v>3503</v>
      </c>
      <c r="C74" s="356" t="s">
        <v>3504</v>
      </c>
      <c r="D74" s="356" t="s">
        <v>189</v>
      </c>
      <c r="E74" s="357">
        <v>7.0000000000000001E-12</v>
      </c>
      <c r="F74" s="352">
        <v>1.0832008556924057E-13</v>
      </c>
      <c r="G74" s="352">
        <v>1.7748196736237497E-12</v>
      </c>
      <c r="H74" s="352">
        <v>5.5692145181940864E-13</v>
      </c>
      <c r="I74" s="351"/>
      <c r="J74" s="351">
        <v>1.0941760974549602E-12</v>
      </c>
      <c r="K74" s="352">
        <v>8.9905005771114551E-13</v>
      </c>
      <c r="L74" s="352">
        <v>3.0349734429616194E-12</v>
      </c>
      <c r="M74" s="352">
        <v>4.0433972706510019E-13</v>
      </c>
      <c r="N74" s="352">
        <v>1.9512603974381479E-13</v>
      </c>
      <c r="O74" s="352">
        <v>2.6449521505920582E-14</v>
      </c>
      <c r="P74" s="352">
        <v>0</v>
      </c>
    </row>
    <row r="75" spans="1:16">
      <c r="A75" s="350" t="s">
        <v>3502</v>
      </c>
      <c r="B75" s="350" t="s">
        <v>3505</v>
      </c>
      <c r="C75" s="350" t="s">
        <v>3506</v>
      </c>
      <c r="D75" s="350" t="s">
        <v>189</v>
      </c>
      <c r="E75" s="351">
        <v>6.0000000000000003E-12</v>
      </c>
      <c r="F75" s="352">
        <v>9.2845787630777633E-14</v>
      </c>
      <c r="G75" s="352">
        <v>1.521274005963214E-12</v>
      </c>
      <c r="H75" s="352">
        <v>4.7736124441663599E-13</v>
      </c>
      <c r="I75" s="351"/>
      <c r="J75" s="351">
        <v>9.3786522638996594E-13</v>
      </c>
      <c r="K75" s="352">
        <v>7.7061433518098185E-13</v>
      </c>
      <c r="L75" s="352">
        <v>2.6014058082528168E-12</v>
      </c>
      <c r="M75" s="352">
        <v>3.4657690891294305E-13</v>
      </c>
      <c r="N75" s="352">
        <v>1.6725089120898409E-13</v>
      </c>
      <c r="O75" s="352">
        <v>2.2671018433646214E-14</v>
      </c>
      <c r="P75" s="352">
        <v>0</v>
      </c>
    </row>
    <row r="76" spans="1:16">
      <c r="A76" s="350" t="s">
        <v>3502</v>
      </c>
      <c r="B76" s="350" t="s">
        <v>3507</v>
      </c>
      <c r="C76" s="350" t="s">
        <v>3508</v>
      </c>
      <c r="D76" s="350" t="s">
        <v>2446</v>
      </c>
      <c r="E76" s="351">
        <v>4.9999999999999997E-12</v>
      </c>
      <c r="F76" s="352">
        <v>7.7338044540164427E-14</v>
      </c>
      <c r="G76" s="352">
        <v>1.2663233870140291E-12</v>
      </c>
      <c r="H76" s="352">
        <v>3.9720472713025353E-13</v>
      </c>
      <c r="I76" s="351"/>
      <c r="J76" s="351">
        <v>7.8366996097899823E-13</v>
      </c>
      <c r="K76" s="352">
        <v>6.4385553310021571E-13</v>
      </c>
      <c r="L76" s="352">
        <v>2.1670330633252355E-12</v>
      </c>
      <c r="M76" s="352">
        <v>2.8957785673582037E-13</v>
      </c>
      <c r="N76" s="352">
        <v>1.3981442787878247E-13</v>
      </c>
      <c r="O76" s="352">
        <v>1.8852960275498356E-14</v>
      </c>
      <c r="P76" s="352">
        <v>0</v>
      </c>
    </row>
    <row r="77" spans="1:16">
      <c r="A77" s="350" t="s">
        <v>3502</v>
      </c>
      <c r="B77" s="350" t="s">
        <v>3509</v>
      </c>
      <c r="C77" s="350" t="s">
        <v>3510</v>
      </c>
      <c r="D77" s="350" t="s">
        <v>2446</v>
      </c>
      <c r="E77" s="351">
        <v>-3.0000000000000001E-12</v>
      </c>
      <c r="F77" s="352">
        <v>-4.6402826724098668E-14</v>
      </c>
      <c r="G77" s="352">
        <v>-7.5979403220841752E-13</v>
      </c>
      <c r="H77" s="352">
        <v>-2.3832283627815211E-13</v>
      </c>
      <c r="I77" s="351"/>
      <c r="J77" s="351">
        <v>-4.7020197658739896E-13</v>
      </c>
      <c r="K77" s="352">
        <v>-3.8631331986012949E-13</v>
      </c>
      <c r="L77" s="352">
        <v>-1.3002198379951413E-12</v>
      </c>
      <c r="M77" s="352">
        <v>-1.7374671404149223E-13</v>
      </c>
      <c r="N77" s="352">
        <v>-8.3888656727269484E-14</v>
      </c>
      <c r="O77" s="352">
        <v>-1.1311776165299015E-14</v>
      </c>
      <c r="P77" s="352">
        <v>0</v>
      </c>
    </row>
    <row r="78" spans="1:16" ht="15.75" thickBot="1">
      <c r="A78" s="353" t="s">
        <v>3511</v>
      </c>
      <c r="B78" s="354"/>
      <c r="C78" s="354"/>
      <c r="D78" s="354"/>
      <c r="E78" s="355">
        <v>1.5E-11</v>
      </c>
      <c r="F78" s="355">
        <v>2.3210109101608398E-13</v>
      </c>
      <c r="G78" s="355">
        <v>3.8026230343925748E-12</v>
      </c>
      <c r="H78" s="355">
        <v>1.193164587088146E-12</v>
      </c>
      <c r="I78" s="355">
        <v>0</v>
      </c>
      <c r="J78" s="355">
        <v>2.3455093082365255E-12</v>
      </c>
      <c r="K78" s="355">
        <v>1.9272066061322133E-12</v>
      </c>
      <c r="L78" s="355">
        <v>6.5031924765445309E-12</v>
      </c>
      <c r="M78" s="355">
        <v>8.6674777867237147E-13</v>
      </c>
      <c r="N78" s="355">
        <v>4.1830270210431182E-13</v>
      </c>
      <c r="O78" s="355">
        <v>5.6661724049766143E-14</v>
      </c>
      <c r="P78" s="355">
        <v>0</v>
      </c>
    </row>
    <row r="79" spans="1:16">
      <c r="A79" s="356" t="s">
        <v>3512</v>
      </c>
      <c r="B79" s="356" t="s">
        <v>3513</v>
      </c>
      <c r="C79" s="356" t="s">
        <v>3514</v>
      </c>
      <c r="D79" s="356" t="s">
        <v>192</v>
      </c>
      <c r="E79" s="357">
        <v>-9.9999999999999998E-13</v>
      </c>
      <c r="F79" s="352">
        <v>-1.5262858369548255E-14</v>
      </c>
      <c r="G79" s="352">
        <v>-2.4466359430403218E-13</v>
      </c>
      <c r="H79" s="352">
        <v>-7.5790348495763105E-14</v>
      </c>
      <c r="I79" s="351"/>
      <c r="J79" s="351">
        <v>-1.6968568680722818E-13</v>
      </c>
      <c r="K79" s="352">
        <v>-1.3903717936706924E-13</v>
      </c>
      <c r="L79" s="352">
        <v>-4.2847774434674141E-13</v>
      </c>
      <c r="M79" s="352">
        <v>-6.259133104955519E-14</v>
      </c>
      <c r="N79" s="352">
        <v>-3.0648507440158938E-14</v>
      </c>
      <c r="O79" s="352">
        <v>-3.528436627131731E-15</v>
      </c>
      <c r="P79" s="352">
        <v>0</v>
      </c>
    </row>
    <row r="80" spans="1:16">
      <c r="A80" s="350" t="s">
        <v>3512</v>
      </c>
      <c r="B80" s="350" t="s">
        <v>3515</v>
      </c>
      <c r="C80" s="350" t="s">
        <v>3516</v>
      </c>
      <c r="D80" s="350" t="s">
        <v>192</v>
      </c>
      <c r="E80" s="351">
        <v>-4.9999999999999997E-12</v>
      </c>
      <c r="F80" s="352">
        <v>-7.6314291847741265E-14</v>
      </c>
      <c r="G80" s="352">
        <v>-1.2233179715201607E-12</v>
      </c>
      <c r="H80" s="352">
        <v>-3.7895174247881551E-13</v>
      </c>
      <c r="I80" s="351"/>
      <c r="J80" s="351">
        <v>-8.4842843403614085E-13</v>
      </c>
      <c r="K80" s="352">
        <v>-6.9518589683534616E-13</v>
      </c>
      <c r="L80" s="352">
        <v>-2.1423887217337071E-12</v>
      </c>
      <c r="M80" s="352">
        <v>-3.1295665524777592E-13</v>
      </c>
      <c r="N80" s="352">
        <v>-1.5324253720079469E-13</v>
      </c>
      <c r="O80" s="352">
        <v>-1.7642183135658655E-14</v>
      </c>
      <c r="P80" s="352">
        <v>0</v>
      </c>
    </row>
    <row r="81" spans="1:16" ht="15.75" thickBot="1">
      <c r="A81" s="353" t="s">
        <v>3517</v>
      </c>
      <c r="B81" s="354"/>
      <c r="C81" s="354"/>
      <c r="D81" s="354"/>
      <c r="E81" s="355">
        <v>-5.9999999999999995E-12</v>
      </c>
      <c r="F81" s="355">
        <v>-9.1577150217289523E-14</v>
      </c>
      <c r="G81" s="355">
        <v>-1.467981565824193E-12</v>
      </c>
      <c r="H81" s="355">
        <v>-4.5474209097457861E-13</v>
      </c>
      <c r="I81" s="355">
        <v>0</v>
      </c>
      <c r="J81" s="355">
        <v>-1.0181141208433691E-12</v>
      </c>
      <c r="K81" s="355">
        <v>-8.3422307620241538E-13</v>
      </c>
      <c r="L81" s="355">
        <v>-2.5708664660804484E-12</v>
      </c>
      <c r="M81" s="355">
        <v>-3.7554798629733109E-13</v>
      </c>
      <c r="N81" s="355">
        <v>-1.8389104464095363E-13</v>
      </c>
      <c r="O81" s="355">
        <v>-2.1170619762790386E-14</v>
      </c>
      <c r="P81" s="355">
        <v>0</v>
      </c>
    </row>
    <row r="82" spans="1:16">
      <c r="A82" s="356" t="s">
        <v>1108</v>
      </c>
      <c r="B82" s="356" t="s">
        <v>3518</v>
      </c>
      <c r="C82" s="356" t="s">
        <v>1102</v>
      </c>
      <c r="D82" s="356" t="s">
        <v>291</v>
      </c>
      <c r="E82" s="357">
        <v>259.69938000000002</v>
      </c>
      <c r="F82" s="352">
        <v>0</v>
      </c>
      <c r="G82" s="352">
        <v>0</v>
      </c>
      <c r="H82" s="352">
        <v>0</v>
      </c>
      <c r="I82" s="351"/>
      <c r="J82" s="351">
        <v>0</v>
      </c>
      <c r="K82" s="352">
        <v>0</v>
      </c>
      <c r="L82" s="352">
        <v>0</v>
      </c>
      <c r="M82" s="352">
        <v>0</v>
      </c>
      <c r="N82" s="352">
        <v>0</v>
      </c>
      <c r="O82" s="352">
        <v>0</v>
      </c>
      <c r="P82" s="352">
        <v>259.69938000000002</v>
      </c>
    </row>
    <row r="83" spans="1:16" ht="15.75" thickBot="1">
      <c r="A83" s="353" t="s">
        <v>3519</v>
      </c>
      <c r="B83" s="354"/>
      <c r="C83" s="354"/>
      <c r="D83" s="354"/>
      <c r="E83" s="355">
        <v>259.69938000000002</v>
      </c>
      <c r="F83" s="355">
        <v>0</v>
      </c>
      <c r="G83" s="355">
        <v>0</v>
      </c>
      <c r="H83" s="355">
        <v>0</v>
      </c>
      <c r="I83" s="355">
        <v>0</v>
      </c>
      <c r="J83" s="355">
        <v>0</v>
      </c>
      <c r="K83" s="355">
        <v>0</v>
      </c>
      <c r="L83" s="355">
        <v>0</v>
      </c>
      <c r="M83" s="355">
        <v>0</v>
      </c>
      <c r="N83" s="355">
        <v>0</v>
      </c>
      <c r="O83" s="355">
        <v>0</v>
      </c>
      <c r="P83" s="355">
        <v>259.69938000000002</v>
      </c>
    </row>
    <row r="84" spans="1:16">
      <c r="A84" s="356" t="s">
        <v>5310</v>
      </c>
      <c r="B84" s="356" t="s">
        <v>5311</v>
      </c>
      <c r="C84" s="356" t="s">
        <v>5312</v>
      </c>
      <c r="D84" s="356" t="s">
        <v>192</v>
      </c>
      <c r="E84" s="357">
        <v>-5512.384</v>
      </c>
      <c r="F84" s="352">
        <v>-84.134736270563877</v>
      </c>
      <c r="G84" s="352">
        <v>-1348.6796826240382</v>
      </c>
      <c r="H84" s="352">
        <v>-417.78550440246863</v>
      </c>
      <c r="I84" s="351"/>
      <c r="J84" s="351">
        <v>-935.37266498517579</v>
      </c>
      <c r="K84" s="352">
        <v>-766.42632294816269</v>
      </c>
      <c r="L84" s="352">
        <v>-2361.9338622930677</v>
      </c>
      <c r="M84" s="352">
        <v>-345.02745181627125</v>
      </c>
      <c r="N84" s="352">
        <v>-168.9463420370131</v>
      </c>
      <c r="O84" s="352">
        <v>-19.450097608414918</v>
      </c>
      <c r="P84" s="352">
        <v>0</v>
      </c>
    </row>
    <row r="85" spans="1:16">
      <c r="A85" s="350" t="s">
        <v>5310</v>
      </c>
      <c r="B85" s="350" t="s">
        <v>5313</v>
      </c>
      <c r="C85" s="350" t="s">
        <v>5314</v>
      </c>
      <c r="D85" s="350" t="s">
        <v>192</v>
      </c>
      <c r="E85" s="351">
        <v>-941.16399999999999</v>
      </c>
      <c r="F85" s="352">
        <v>-14.364852834517512</v>
      </c>
      <c r="G85" s="352">
        <v>-230.26856706956013</v>
      </c>
      <c r="H85" s="352">
        <v>-71.33114755166639</v>
      </c>
      <c r="I85" s="351"/>
      <c r="J85" s="351">
        <v>-159.70205973823809</v>
      </c>
      <c r="K85" s="352">
        <v>-130.85678788182835</v>
      </c>
      <c r="L85" s="352">
        <v>-403.26782778035653</v>
      </c>
      <c r="M85" s="352">
        <v>-58.908707495923565</v>
      </c>
      <c r="N85" s="352">
        <v>-28.845271856409749</v>
      </c>
      <c r="O85" s="352">
        <v>-3.3208375297378083</v>
      </c>
      <c r="P85" s="352">
        <v>0</v>
      </c>
    </row>
    <row r="86" spans="1:16">
      <c r="A86" s="350" t="s">
        <v>5310</v>
      </c>
      <c r="B86" s="350" t="s">
        <v>5315</v>
      </c>
      <c r="C86" s="350" t="s">
        <v>5316</v>
      </c>
      <c r="D86" s="350" t="s">
        <v>192</v>
      </c>
      <c r="E86" s="351">
        <v>-264460.223</v>
      </c>
      <c r="F86" s="352">
        <v>-4036.4189280281475</v>
      </c>
      <c r="G86" s="352">
        <v>-64703.788709625878</v>
      </c>
      <c r="H86" s="352">
        <v>-20043.532464437227</v>
      </c>
      <c r="I86" s="351"/>
      <c r="J86" s="351">
        <v>-44875.114572947728</v>
      </c>
      <c r="K86" s="352">
        <v>-36769.803460706135</v>
      </c>
      <c r="L86" s="352">
        <v>-113315.31982047622</v>
      </c>
      <c r="M86" s="352">
        <v>-16552.917367232189</v>
      </c>
      <c r="N86" s="352">
        <v>-8105.3111122415921</v>
      </c>
      <c r="O86" s="352">
        <v>-933.13113725262542</v>
      </c>
      <c r="P86" s="352">
        <v>0</v>
      </c>
    </row>
    <row r="87" spans="1:16">
      <c r="A87" s="350" t="s">
        <v>5310</v>
      </c>
      <c r="B87" s="350" t="s">
        <v>5317</v>
      </c>
      <c r="C87" s="350" t="s">
        <v>5318</v>
      </c>
      <c r="D87" s="350" t="s">
        <v>192</v>
      </c>
      <c r="E87" s="351">
        <v>-4202.6760000000004</v>
      </c>
      <c r="F87" s="352">
        <v>-64.144848561099579</v>
      </c>
      <c r="G87" s="352">
        <v>-1028.2418158552928</v>
      </c>
      <c r="H87" s="352">
        <v>-318.52227865477971</v>
      </c>
      <c r="I87" s="351"/>
      <c r="J87" s="351">
        <v>-713.13396348825461</v>
      </c>
      <c r="K87" s="352">
        <v>-584.32821683367717</v>
      </c>
      <c r="L87" s="352">
        <v>-1800.7531327001859</v>
      </c>
      <c r="M87" s="352">
        <v>-263.05108481002043</v>
      </c>
      <c r="N87" s="352">
        <v>-128.80574665457743</v>
      </c>
      <c r="O87" s="352">
        <v>-14.828875930367476</v>
      </c>
      <c r="P87" s="352">
        <v>0</v>
      </c>
    </row>
    <row r="88" spans="1:16">
      <c r="A88" s="350" t="s">
        <v>5310</v>
      </c>
      <c r="B88" s="350" t="s">
        <v>5319</v>
      </c>
      <c r="C88" s="350" t="s">
        <v>5320</v>
      </c>
      <c r="D88" s="350" t="s">
        <v>192</v>
      </c>
      <c r="E88" s="351">
        <v>170128.27600000001</v>
      </c>
      <c r="F88" s="352">
        <v>2596.6437812434156</v>
      </c>
      <c r="G88" s="352">
        <v>41624.195498908419</v>
      </c>
      <c r="H88" s="352">
        <v>12894.081327023372</v>
      </c>
      <c r="I88" s="351"/>
      <c r="J88" s="351">
        <v>28868.333358389678</v>
      </c>
      <c r="K88" s="352">
        <v>23654.155625622265</v>
      </c>
      <c r="L88" s="352">
        <v>72896.179950079866</v>
      </c>
      <c r="M88" s="352">
        <v>10648.555244006096</v>
      </c>
      <c r="N88" s="352">
        <v>5214.1777327674135</v>
      </c>
      <c r="O88" s="352">
        <v>600.28684034917626</v>
      </c>
      <c r="P88" s="352">
        <v>0</v>
      </c>
    </row>
    <row r="89" spans="1:16">
      <c r="A89" s="350" t="s">
        <v>5310</v>
      </c>
      <c r="B89" s="350" t="s">
        <v>5321</v>
      </c>
      <c r="C89" s="350" t="s">
        <v>5322</v>
      </c>
      <c r="D89" s="350" t="s">
        <v>192</v>
      </c>
      <c r="E89" s="351">
        <v>858.11</v>
      </c>
      <c r="F89" s="352">
        <v>13.097211395493053</v>
      </c>
      <c r="G89" s="352">
        <v>209.94827690823305</v>
      </c>
      <c r="H89" s="352">
        <v>65.036455947699281</v>
      </c>
      <c r="I89" s="351"/>
      <c r="J89" s="351">
        <v>145.60898470615058</v>
      </c>
      <c r="K89" s="352">
        <v>119.30919398667579</v>
      </c>
      <c r="L89" s="352">
        <v>367.68103720138225</v>
      </c>
      <c r="M89" s="352">
        <v>53.710247086933805</v>
      </c>
      <c r="N89" s="352">
        <v>26.299790719474789</v>
      </c>
      <c r="O89" s="352">
        <v>3.0277867541080097</v>
      </c>
      <c r="P89" s="352">
        <v>0</v>
      </c>
    </row>
    <row r="90" spans="1:16">
      <c r="A90" s="350" t="s">
        <v>5310</v>
      </c>
      <c r="B90" s="350" t="s">
        <v>5323</v>
      </c>
      <c r="C90" s="350" t="s">
        <v>5324</v>
      </c>
      <c r="D90" s="350" t="s">
        <v>192</v>
      </c>
      <c r="E90" s="351">
        <v>2353.4</v>
      </c>
      <c r="F90" s="352">
        <v>35.919610886894858</v>
      </c>
      <c r="G90" s="352">
        <v>575.79130283510938</v>
      </c>
      <c r="H90" s="352">
        <v>178.36500614992889</v>
      </c>
      <c r="I90" s="351"/>
      <c r="J90" s="351">
        <v>399.33829533213083</v>
      </c>
      <c r="K90" s="352">
        <v>327.21009792246076</v>
      </c>
      <c r="L90" s="352">
        <v>1008.3795235456213</v>
      </c>
      <c r="M90" s="352">
        <v>147.30243849202319</v>
      </c>
      <c r="N90" s="352">
        <v>72.128197409670051</v>
      </c>
      <c r="O90" s="352">
        <v>8.3038227582918154</v>
      </c>
      <c r="P90" s="352">
        <v>0</v>
      </c>
    </row>
    <row r="91" spans="1:16">
      <c r="A91" s="350" t="s">
        <v>5310</v>
      </c>
      <c r="B91" s="350" t="s">
        <v>5325</v>
      </c>
      <c r="C91" s="350" t="s">
        <v>5326</v>
      </c>
      <c r="D91" s="350" t="s">
        <v>192</v>
      </c>
      <c r="E91" s="351">
        <v>-4515.6059999999998</v>
      </c>
      <c r="F91" s="352">
        <v>-68.921054830682309</v>
      </c>
      <c r="G91" s="352">
        <v>-1104.8043944208534</v>
      </c>
      <c r="H91" s="352">
        <v>-342.23935240955882</v>
      </c>
      <c r="I91" s="351"/>
      <c r="J91" s="351">
        <v>-766.23370546084038</v>
      </c>
      <c r="K91" s="352">
        <v>-627.83712137301404</v>
      </c>
      <c r="L91" s="352">
        <v>-1934.8366732386114</v>
      </c>
      <c r="M91" s="352">
        <v>-282.63779003535774</v>
      </c>
      <c r="N91" s="352">
        <v>-138.39658408782634</v>
      </c>
      <c r="O91" s="352">
        <v>-15.933029604095806</v>
      </c>
      <c r="P91" s="352">
        <v>0</v>
      </c>
    </row>
    <row r="92" spans="1:16">
      <c r="A92" s="350" t="s">
        <v>5310</v>
      </c>
      <c r="B92" s="350" t="s">
        <v>5327</v>
      </c>
      <c r="C92" s="350" t="s">
        <v>5328</v>
      </c>
      <c r="D92" s="350" t="s">
        <v>192</v>
      </c>
      <c r="E92" s="351">
        <v>-1614.21</v>
      </c>
      <c r="F92" s="352">
        <v>-24.637458608708489</v>
      </c>
      <c r="G92" s="352">
        <v>-394.9384205615118</v>
      </c>
      <c r="H92" s="352">
        <v>-122.34153844534576</v>
      </c>
      <c r="I92" s="351"/>
      <c r="J92" s="351">
        <v>-273.9083325010958</v>
      </c>
      <c r="K92" s="352">
        <v>-224.43520530611684</v>
      </c>
      <c r="L92" s="352">
        <v>-691.65305970195345</v>
      </c>
      <c r="M92" s="352">
        <v>-101.03555249350249</v>
      </c>
      <c r="N92" s="352">
        <v>-49.473127194978964</v>
      </c>
      <c r="O92" s="352">
        <v>-5.6956376878823116</v>
      </c>
      <c r="P92" s="352">
        <v>0</v>
      </c>
    </row>
    <row r="93" spans="1:16">
      <c r="A93" s="350" t="s">
        <v>5310</v>
      </c>
      <c r="B93" s="350" t="s">
        <v>5329</v>
      </c>
      <c r="C93" s="350" t="s">
        <v>5330</v>
      </c>
      <c r="D93" s="350" t="s">
        <v>192</v>
      </c>
      <c r="E93" s="351">
        <v>80444.736000000004</v>
      </c>
      <c r="F93" s="352">
        <v>1227.8166121436998</v>
      </c>
      <c r="G93" s="352">
        <v>19681.898252598974</v>
      </c>
      <c r="H93" s="352">
        <v>6096.9345760896604</v>
      </c>
      <c r="I93" s="351"/>
      <c r="J93" s="351">
        <v>13650.320278186155</v>
      </c>
      <c r="K93" s="352">
        <v>11184.809188368534</v>
      </c>
      <c r="L93" s="352">
        <v>34468.779025849108</v>
      </c>
      <c r="M93" s="352">
        <v>5035.143102170071</v>
      </c>
      <c r="N93" s="352">
        <v>2465.5110898176217</v>
      </c>
      <c r="O93" s="352">
        <v>283.84415296234255</v>
      </c>
      <c r="P93" s="352">
        <v>0</v>
      </c>
    </row>
    <row r="94" spans="1:16">
      <c r="A94" s="350" t="s">
        <v>5310</v>
      </c>
      <c r="B94" s="350" t="s">
        <v>5331</v>
      </c>
      <c r="C94" s="350" t="s">
        <v>5332</v>
      </c>
      <c r="D94" s="350" t="s">
        <v>192</v>
      </c>
      <c r="E94" s="351">
        <v>1077.694</v>
      </c>
      <c r="F94" s="352">
        <v>16.448690887711937</v>
      </c>
      <c r="G94" s="352">
        <v>263.67248759988962</v>
      </c>
      <c r="H94" s="352">
        <v>81.678803831792919</v>
      </c>
      <c r="I94" s="351"/>
      <c r="J94" s="351">
        <v>182.86924655802895</v>
      </c>
      <c r="K94" s="352">
        <v>149.83953398081431</v>
      </c>
      <c r="L94" s="352">
        <v>461.76789421601711</v>
      </c>
      <c r="M94" s="352">
        <v>67.454301924119335</v>
      </c>
      <c r="N94" s="352">
        <v>33.029712577214646</v>
      </c>
      <c r="O94" s="352">
        <v>3.8025749824401034</v>
      </c>
      <c r="P94" s="352">
        <v>0</v>
      </c>
    </row>
    <row r="95" spans="1:16">
      <c r="A95" s="350" t="s">
        <v>5310</v>
      </c>
      <c r="B95" s="350" t="s">
        <v>5333</v>
      </c>
      <c r="C95" s="350" t="s">
        <v>5334</v>
      </c>
      <c r="D95" s="350" t="s">
        <v>192</v>
      </c>
      <c r="E95" s="351">
        <v>4454.192</v>
      </c>
      <c r="F95" s="352">
        <v>67.983701646774875</v>
      </c>
      <c r="G95" s="352">
        <v>1089.7786244402657</v>
      </c>
      <c r="H95" s="352">
        <v>337.58476394704007</v>
      </c>
      <c r="I95" s="351"/>
      <c r="J95" s="351">
        <v>755.81262869126135</v>
      </c>
      <c r="K95" s="352">
        <v>619.29829203936492</v>
      </c>
      <c r="L95" s="352">
        <v>1908.5221410473007</v>
      </c>
      <c r="M95" s="352">
        <v>278.79380603028034</v>
      </c>
      <c r="N95" s="352">
        <v>136.51433665189643</v>
      </c>
      <c r="O95" s="352">
        <v>15.716334197077138</v>
      </c>
      <c r="P95" s="352">
        <v>0</v>
      </c>
    </row>
    <row r="96" spans="1:16">
      <c r="A96" s="350" t="s">
        <v>5310</v>
      </c>
      <c r="B96" s="350" t="s">
        <v>5335</v>
      </c>
      <c r="C96" s="350" t="s">
        <v>5336</v>
      </c>
      <c r="D96" s="350" t="s">
        <v>192</v>
      </c>
      <c r="E96" s="351">
        <v>1614.21</v>
      </c>
      <c r="F96" s="352">
        <v>24.637458608708489</v>
      </c>
      <c r="G96" s="352">
        <v>394.9384205615118</v>
      </c>
      <c r="H96" s="352">
        <v>122.34153844534576</v>
      </c>
      <c r="I96" s="351"/>
      <c r="J96" s="351">
        <v>273.9083325010958</v>
      </c>
      <c r="K96" s="352">
        <v>224.43520530611684</v>
      </c>
      <c r="L96" s="352">
        <v>691.65305970195345</v>
      </c>
      <c r="M96" s="352">
        <v>101.03555249350249</v>
      </c>
      <c r="N96" s="352">
        <v>49.473127194978964</v>
      </c>
      <c r="O96" s="352">
        <v>5.6956376878823116</v>
      </c>
      <c r="P96" s="352">
        <v>0</v>
      </c>
    </row>
    <row r="97" spans="1:16">
      <c r="A97" s="350" t="s">
        <v>5310</v>
      </c>
      <c r="B97" s="350" t="s">
        <v>5337</v>
      </c>
      <c r="C97" s="350" t="s">
        <v>5338</v>
      </c>
      <c r="D97" s="350" t="s">
        <v>192</v>
      </c>
      <c r="E97" s="351">
        <v>10456.117</v>
      </c>
      <c r="F97" s="352">
        <v>159.59023286642579</v>
      </c>
      <c r="G97" s="352">
        <v>2558.2311676834938</v>
      </c>
      <c r="H97" s="352">
        <v>792.47275134247309</v>
      </c>
      <c r="I97" s="351"/>
      <c r="J97" s="351">
        <v>1774.2533944817344</v>
      </c>
      <c r="K97" s="352">
        <v>1453.7890148120621</v>
      </c>
      <c r="L97" s="352">
        <v>4480.2134267856172</v>
      </c>
      <c r="M97" s="352">
        <v>654.4622806398819</v>
      </c>
      <c r="N97" s="352">
        <v>320.46437966967238</v>
      </c>
      <c r="O97" s="352">
        <v>36.893746200374757</v>
      </c>
      <c r="P97" s="352">
        <v>0</v>
      </c>
    </row>
    <row r="98" spans="1:16">
      <c r="A98" s="350" t="s">
        <v>5310</v>
      </c>
      <c r="B98" s="350" t="s">
        <v>5339</v>
      </c>
      <c r="C98" s="350" t="s">
        <v>5340</v>
      </c>
      <c r="D98" s="350" t="s">
        <v>192</v>
      </c>
      <c r="E98" s="351">
        <v>61.414000000000001</v>
      </c>
      <c r="F98" s="352">
        <v>0.93735318390743649</v>
      </c>
      <c r="G98" s="352">
        <v>15.025769980587832</v>
      </c>
      <c r="H98" s="352">
        <v>4.6545884625187952</v>
      </c>
      <c r="I98" s="351"/>
      <c r="J98" s="351">
        <v>10.421076769579113</v>
      </c>
      <c r="K98" s="352">
        <v>8.5388293336491916</v>
      </c>
      <c r="L98" s="352">
        <v>26.314532191310779</v>
      </c>
      <c r="M98" s="352">
        <v>3.8439840050773828</v>
      </c>
      <c r="N98" s="352">
        <v>1.8822474359299211</v>
      </c>
      <c r="O98" s="352">
        <v>0.21669540701866813</v>
      </c>
      <c r="P98" s="352">
        <v>0</v>
      </c>
    </row>
    <row r="99" spans="1:16">
      <c r="A99" s="350" t="s">
        <v>5310</v>
      </c>
      <c r="B99" s="350" t="s">
        <v>5341</v>
      </c>
      <c r="C99" s="350" t="s">
        <v>5342</v>
      </c>
      <c r="D99" s="350" t="s">
        <v>192</v>
      </c>
      <c r="E99" s="351">
        <v>3177.4589999999998</v>
      </c>
      <c r="F99" s="352">
        <v>48.497106692046422</v>
      </c>
      <c r="G99" s="352">
        <v>777.40853969369573</v>
      </c>
      <c r="H99" s="352">
        <v>240.82072494099893</v>
      </c>
      <c r="I99" s="351"/>
      <c r="J99" s="351">
        <v>539.16931271680846</v>
      </c>
      <c r="K99" s="352">
        <v>441.78493691450848</v>
      </c>
      <c r="L99" s="352">
        <v>1361.4704650742526</v>
      </c>
      <c r="M99" s="352">
        <v>198.88138816538859</v>
      </c>
      <c r="N99" s="352">
        <v>97.384375802299971</v>
      </c>
      <c r="O99" s="352">
        <v>11.211462716809361</v>
      </c>
      <c r="P99" s="352">
        <v>0</v>
      </c>
    </row>
    <row r="100" spans="1:16">
      <c r="A100" s="350" t="s">
        <v>5310</v>
      </c>
      <c r="B100" s="350" t="s">
        <v>5343</v>
      </c>
      <c r="C100" s="350" t="s">
        <v>5344</v>
      </c>
      <c r="D100" s="350" t="s">
        <v>192</v>
      </c>
      <c r="E100" s="351">
        <v>5512.384</v>
      </c>
      <c r="F100" s="352">
        <v>84.134736270563877</v>
      </c>
      <c r="G100" s="352">
        <v>1348.6796826240382</v>
      </c>
      <c r="H100" s="352">
        <v>417.78550440246863</v>
      </c>
      <c r="I100" s="351"/>
      <c r="J100" s="351">
        <v>935.37266498517579</v>
      </c>
      <c r="K100" s="352">
        <v>766.42632294816269</v>
      </c>
      <c r="L100" s="352">
        <v>2361.9338622930677</v>
      </c>
      <c r="M100" s="352">
        <v>345.02745181627125</v>
      </c>
      <c r="N100" s="352">
        <v>168.9463420370131</v>
      </c>
      <c r="O100" s="352">
        <v>19.450097608414918</v>
      </c>
      <c r="P100" s="352">
        <v>0</v>
      </c>
    </row>
    <row r="101" spans="1:16">
      <c r="A101" s="350" t="s">
        <v>5310</v>
      </c>
      <c r="B101" s="350" t="s">
        <v>5345</v>
      </c>
      <c r="C101" s="350" t="s">
        <v>5346</v>
      </c>
      <c r="D101" s="350" t="s">
        <v>192</v>
      </c>
      <c r="E101" s="351">
        <v>941.16399999999999</v>
      </c>
      <c r="F101" s="352">
        <v>14.364852834517512</v>
      </c>
      <c r="G101" s="352">
        <v>230.26856706956013</v>
      </c>
      <c r="H101" s="352">
        <v>71.33114755166639</v>
      </c>
      <c r="I101" s="351"/>
      <c r="J101" s="351">
        <v>159.70205973823809</v>
      </c>
      <c r="K101" s="352">
        <v>130.85678788182835</v>
      </c>
      <c r="L101" s="352">
        <v>403.26782778035653</v>
      </c>
      <c r="M101" s="352">
        <v>58.908707495923565</v>
      </c>
      <c r="N101" s="352">
        <v>28.845271856409749</v>
      </c>
      <c r="O101" s="352">
        <v>3.3208375297378083</v>
      </c>
      <c r="P101" s="352">
        <v>0</v>
      </c>
    </row>
    <row r="102" spans="1:16">
      <c r="A102" s="350" t="s">
        <v>5310</v>
      </c>
      <c r="B102" s="350" t="s">
        <v>5347</v>
      </c>
      <c r="C102" s="350" t="s">
        <v>5348</v>
      </c>
      <c r="D102" s="350" t="s">
        <v>192</v>
      </c>
      <c r="E102" s="351">
        <v>3130.7080000000001</v>
      </c>
      <c r="F102" s="352">
        <v>47.783552800411677</v>
      </c>
      <c r="G102" s="352">
        <v>765.97027199638796</v>
      </c>
      <c r="H102" s="352">
        <v>237.27745035847352</v>
      </c>
      <c r="I102" s="351"/>
      <c r="J102" s="351">
        <v>531.23633717288374</v>
      </c>
      <c r="K102" s="352">
        <v>435.28480974191865</v>
      </c>
      <c r="L102" s="352">
        <v>1341.4387020482982</v>
      </c>
      <c r="M102" s="352">
        <v>195.95518084749085</v>
      </c>
      <c r="N102" s="352">
        <v>95.951527430965115</v>
      </c>
      <c r="O102" s="352">
        <v>11.046504776054327</v>
      </c>
      <c r="P102" s="352">
        <v>0</v>
      </c>
    </row>
    <row r="103" spans="1:16">
      <c r="A103" s="350" t="s">
        <v>5310</v>
      </c>
      <c r="B103" s="350" t="s">
        <v>5349</v>
      </c>
      <c r="C103" s="350" t="s">
        <v>5350</v>
      </c>
      <c r="D103" s="350" t="s">
        <v>192</v>
      </c>
      <c r="E103" s="351">
        <v>305.79700000000003</v>
      </c>
      <c r="F103" s="352">
        <v>4.6673363008327478</v>
      </c>
      <c r="G103" s="352">
        <v>74.817393147390135</v>
      </c>
      <c r="H103" s="352">
        <v>23.176461198958872</v>
      </c>
      <c r="I103" s="351"/>
      <c r="J103" s="351">
        <v>51.889373968589965</v>
      </c>
      <c r="K103" s="352">
        <v>42.517152338911679</v>
      </c>
      <c r="L103" s="352">
        <v>131.02720878800048</v>
      </c>
      <c r="M103" s="352">
        <v>19.140241260960831</v>
      </c>
      <c r="N103" s="352">
        <v>9.3722216296782843</v>
      </c>
      <c r="O103" s="352">
        <v>1.078985335267002</v>
      </c>
      <c r="P103" s="352">
        <v>0</v>
      </c>
    </row>
    <row r="104" spans="1:16">
      <c r="A104" s="350" t="s">
        <v>5310</v>
      </c>
      <c r="B104" s="350" t="s">
        <v>5351</v>
      </c>
      <c r="C104" s="350" t="s">
        <v>5352</v>
      </c>
      <c r="D104" s="350" t="s">
        <v>192</v>
      </c>
      <c r="E104" s="351">
        <v>2978.683</v>
      </c>
      <c r="F104" s="352">
        <v>45.463216756781101</v>
      </c>
      <c r="G104" s="352">
        <v>728.77528907231749</v>
      </c>
      <c r="H104" s="352">
        <v>225.75542262840514</v>
      </c>
      <c r="I104" s="351"/>
      <c r="J104" s="351">
        <v>505.43987063601486</v>
      </c>
      <c r="K104" s="352">
        <v>414.14768254863992</v>
      </c>
      <c r="L104" s="352">
        <v>1276.2993729639848</v>
      </c>
      <c r="M104" s="352">
        <v>186.4397337446822</v>
      </c>
      <c r="N104" s="352">
        <v>91.292188087374953</v>
      </c>
      <c r="O104" s="352">
        <v>10.510094197814626</v>
      </c>
      <c r="P104" s="352">
        <v>0</v>
      </c>
    </row>
    <row r="105" spans="1:16">
      <c r="A105" s="350" t="s">
        <v>5310</v>
      </c>
      <c r="B105" s="350" t="s">
        <v>5353</v>
      </c>
      <c r="C105" s="350" t="s">
        <v>5354</v>
      </c>
      <c r="D105" s="350" t="s">
        <v>192</v>
      </c>
      <c r="E105" s="351">
        <v>-30571.023000000001</v>
      </c>
      <c r="F105" s="352">
        <v>-466.60119426120218</v>
      </c>
      <c r="G105" s="352">
        <v>-7479.6163687312364</v>
      </c>
      <c r="H105" s="352">
        <v>-2316.9884870419892</v>
      </c>
      <c r="I105" s="351"/>
      <c r="J105" s="351">
        <v>-5187.4650341545694</v>
      </c>
      <c r="K105" s="352">
        <v>-4250.5088082857992</v>
      </c>
      <c r="L105" s="352">
        <v>-13099.002977412352</v>
      </c>
      <c r="M105" s="352">
        <v>-1913.4810211165661</v>
      </c>
      <c r="N105" s="352">
        <v>-936.95622586877005</v>
      </c>
      <c r="O105" s="352">
        <v>-107.86791728208658</v>
      </c>
      <c r="P105" s="352">
        <v>0</v>
      </c>
    </row>
    <row r="106" spans="1:16">
      <c r="A106" s="350" t="s">
        <v>5310</v>
      </c>
      <c r="B106" s="350" t="s">
        <v>5355</v>
      </c>
      <c r="C106" s="350" t="s">
        <v>5356</v>
      </c>
      <c r="D106" s="350" t="s">
        <v>192</v>
      </c>
      <c r="E106" s="351">
        <v>110680.65700000001</v>
      </c>
      <c r="F106" s="352">
        <v>1689.3031920395497</v>
      </c>
      <c r="G106" s="352">
        <v>27079.52736155174</v>
      </c>
      <c r="H106" s="352">
        <v>8388.5255657700218</v>
      </c>
      <c r="I106" s="351"/>
      <c r="J106" s="351">
        <v>18780.923299320249</v>
      </c>
      <c r="K106" s="352">
        <v>15388.726359774069</v>
      </c>
      <c r="L106" s="352">
        <v>47424.198254175375</v>
      </c>
      <c r="M106" s="352">
        <v>6927.6496430692687</v>
      </c>
      <c r="N106" s="352">
        <v>3392.1969395461797</v>
      </c>
      <c r="O106" s="352">
        <v>390.52968407380405</v>
      </c>
      <c r="P106" s="352">
        <v>0</v>
      </c>
    </row>
    <row r="107" spans="1:16">
      <c r="A107" s="350" t="s">
        <v>5310</v>
      </c>
      <c r="B107" s="350" t="s">
        <v>5357</v>
      </c>
      <c r="C107" s="350" t="s">
        <v>5358</v>
      </c>
      <c r="D107" s="350" t="s">
        <v>192</v>
      </c>
      <c r="E107" s="351">
        <v>-259.69900000000001</v>
      </c>
      <c r="F107" s="352">
        <v>-3.9637490557133122</v>
      </c>
      <c r="G107" s="352">
        <v>-63.538890777162855</v>
      </c>
      <c r="H107" s="352">
        <v>-19.682677714001183</v>
      </c>
      <c r="I107" s="351"/>
      <c r="J107" s="351">
        <v>-44.067203178150351</v>
      </c>
      <c r="K107" s="352">
        <v>-36.107816444448517</v>
      </c>
      <c r="L107" s="352">
        <v>-111.27524172910441</v>
      </c>
      <c r="M107" s="352">
        <v>-16.254906082238435</v>
      </c>
      <c r="N107" s="352">
        <v>-7.9593867337018365</v>
      </c>
      <c r="O107" s="352">
        <v>-0.91633146362948348</v>
      </c>
      <c r="P107" s="352">
        <v>0</v>
      </c>
    </row>
    <row r="108" spans="1:16" ht="15.75" thickBot="1">
      <c r="A108" s="353" t="s">
        <v>5359</v>
      </c>
      <c r="B108" s="354"/>
      <c r="C108" s="354"/>
      <c r="D108" s="354"/>
      <c r="E108" s="355">
        <v>86098.016000000032</v>
      </c>
      <c r="F108" s="355">
        <v>1314.1018241070992</v>
      </c>
      <c r="G108" s="355">
        <v>21065.050057006083</v>
      </c>
      <c r="H108" s="355">
        <v>6525.3986374337883</v>
      </c>
      <c r="I108" s="355">
        <v>0</v>
      </c>
      <c r="J108" s="358">
        <v>14609.600977699729</v>
      </c>
      <c r="K108" s="355">
        <v>11970.825293740801</v>
      </c>
      <c r="L108" s="355">
        <v>36891.08368840965</v>
      </c>
      <c r="M108" s="355">
        <v>5388.989422165906</v>
      </c>
      <c r="N108" s="355">
        <v>2638.7756839589229</v>
      </c>
      <c r="O108" s="355">
        <v>303.7913931777739</v>
      </c>
      <c r="P108" s="355">
        <v>0</v>
      </c>
    </row>
    <row r="109" spans="1:16">
      <c r="A109" s="356" t="s">
        <v>1109</v>
      </c>
      <c r="B109" s="356" t="s">
        <v>2241</v>
      </c>
      <c r="C109" s="356" t="s">
        <v>2242</v>
      </c>
      <c r="D109" s="356" t="s">
        <v>186</v>
      </c>
      <c r="E109" s="357">
        <v>477123.50300000003</v>
      </c>
      <c r="F109" s="352">
        <v>10515.649835523902</v>
      </c>
      <c r="G109" s="352">
        <v>128451.68658007095</v>
      </c>
      <c r="H109" s="352">
        <v>37281.344093058018</v>
      </c>
      <c r="I109" s="351"/>
      <c r="J109" s="359">
        <v>67924.682337646431</v>
      </c>
      <c r="K109" s="352">
        <v>55975.55597516321</v>
      </c>
      <c r="L109" s="352">
        <v>205084.43068798428</v>
      </c>
      <c r="M109" s="352">
        <v>26545.887161723262</v>
      </c>
      <c r="N109" s="352">
        <v>11949.126362483214</v>
      </c>
      <c r="O109" s="352">
        <v>1319.8223039930815</v>
      </c>
      <c r="P109" s="352">
        <v>0</v>
      </c>
    </row>
    <row r="110" spans="1:16">
      <c r="A110" s="350" t="s">
        <v>1109</v>
      </c>
      <c r="B110" s="350" t="s">
        <v>2243</v>
      </c>
      <c r="C110" s="350" t="s">
        <v>2244</v>
      </c>
      <c r="D110" s="350" t="s">
        <v>3339</v>
      </c>
      <c r="E110" s="351">
        <v>-4058.5342599999999</v>
      </c>
      <c r="F110" s="352">
        <v>0</v>
      </c>
      <c r="G110" s="352">
        <v>-4058.5342599999999</v>
      </c>
      <c r="H110" s="352">
        <v>0</v>
      </c>
      <c r="I110" s="351"/>
      <c r="J110" s="351">
        <v>0</v>
      </c>
      <c r="K110" s="352">
        <v>0</v>
      </c>
      <c r="L110" s="352">
        <v>0</v>
      </c>
      <c r="M110" s="352">
        <v>0</v>
      </c>
      <c r="N110" s="352">
        <v>0</v>
      </c>
      <c r="O110" s="352">
        <v>0</v>
      </c>
      <c r="P110" s="352">
        <v>0</v>
      </c>
    </row>
    <row r="111" spans="1:16">
      <c r="A111" s="350" t="s">
        <v>1109</v>
      </c>
      <c r="B111" s="350" t="s">
        <v>2245</v>
      </c>
      <c r="C111" s="350" t="s">
        <v>2246</v>
      </c>
      <c r="D111" s="350" t="s">
        <v>3341</v>
      </c>
      <c r="E111" s="351">
        <v>849.52792999999997</v>
      </c>
      <c r="F111" s="352">
        <v>0</v>
      </c>
      <c r="G111" s="352">
        <v>0</v>
      </c>
      <c r="H111" s="352">
        <v>0</v>
      </c>
      <c r="I111" s="351"/>
      <c r="J111" s="351">
        <v>0</v>
      </c>
      <c r="K111" s="352">
        <v>0</v>
      </c>
      <c r="L111" s="352">
        <v>849.52792999999997</v>
      </c>
      <c r="M111" s="352">
        <v>0</v>
      </c>
      <c r="N111" s="352">
        <v>0</v>
      </c>
      <c r="O111" s="352">
        <v>0</v>
      </c>
      <c r="P111" s="352">
        <v>0</v>
      </c>
    </row>
    <row r="112" spans="1:16">
      <c r="A112" s="350" t="s">
        <v>1109</v>
      </c>
      <c r="B112" s="350" t="s">
        <v>2247</v>
      </c>
      <c r="C112" s="350" t="s">
        <v>2248</v>
      </c>
      <c r="D112" s="350" t="s">
        <v>3343</v>
      </c>
      <c r="E112" s="351">
        <v>-367.68081000000001</v>
      </c>
      <c r="F112" s="352">
        <v>-367.68081000000001</v>
      </c>
      <c r="G112" s="352">
        <v>0</v>
      </c>
      <c r="H112" s="352">
        <v>0</v>
      </c>
      <c r="I112" s="351"/>
      <c r="J112" s="351">
        <v>0</v>
      </c>
      <c r="K112" s="352">
        <v>0</v>
      </c>
      <c r="L112" s="352">
        <v>0</v>
      </c>
      <c r="M112" s="352">
        <v>0</v>
      </c>
      <c r="N112" s="352">
        <v>0</v>
      </c>
      <c r="O112" s="352">
        <v>0</v>
      </c>
      <c r="P112" s="352">
        <v>0</v>
      </c>
    </row>
    <row r="113" spans="1:16">
      <c r="A113" s="350" t="s">
        <v>1109</v>
      </c>
      <c r="B113" s="350" t="s">
        <v>2249</v>
      </c>
      <c r="C113" s="350" t="s">
        <v>2250</v>
      </c>
      <c r="D113" s="350" t="s">
        <v>186</v>
      </c>
      <c r="E113" s="351">
        <v>15079.975</v>
      </c>
      <c r="F113" s="352">
        <v>332.35783949308939</v>
      </c>
      <c r="G113" s="352">
        <v>4059.846580928765</v>
      </c>
      <c r="H113" s="352">
        <v>1178.3149087285951</v>
      </c>
      <c r="I113" s="351"/>
      <c r="J113" s="359">
        <v>2146.828871548274</v>
      </c>
      <c r="K113" s="352">
        <v>1769.1645442093466</v>
      </c>
      <c r="L113" s="352">
        <v>6481.9026273455984</v>
      </c>
      <c r="M113" s="352">
        <v>839.00984175916346</v>
      </c>
      <c r="N113" s="352">
        <v>377.66432733892754</v>
      </c>
      <c r="O113" s="352">
        <v>41.714330196511128</v>
      </c>
      <c r="P113" s="352">
        <v>0</v>
      </c>
    </row>
    <row r="114" spans="1:16">
      <c r="A114" s="350" t="s">
        <v>1109</v>
      </c>
      <c r="B114" s="350" t="s">
        <v>2251</v>
      </c>
      <c r="C114" s="350" t="s">
        <v>2252</v>
      </c>
      <c r="D114" s="350" t="s">
        <v>3339</v>
      </c>
      <c r="E114" s="351">
        <v>772.13899000000004</v>
      </c>
      <c r="F114" s="352">
        <v>0</v>
      </c>
      <c r="G114" s="352">
        <v>772.13899000000004</v>
      </c>
      <c r="H114" s="352">
        <v>0</v>
      </c>
      <c r="I114" s="351"/>
      <c r="J114" s="351">
        <v>0</v>
      </c>
      <c r="K114" s="352">
        <v>0</v>
      </c>
      <c r="L114" s="352">
        <v>0</v>
      </c>
      <c r="M114" s="352">
        <v>0</v>
      </c>
      <c r="N114" s="352">
        <v>0</v>
      </c>
      <c r="O114" s="352">
        <v>0</v>
      </c>
      <c r="P114" s="352">
        <v>0</v>
      </c>
    </row>
    <row r="115" spans="1:16">
      <c r="A115" s="350" t="s">
        <v>1109</v>
      </c>
      <c r="B115" s="350" t="s">
        <v>2253</v>
      </c>
      <c r="C115" s="350" t="s">
        <v>2254</v>
      </c>
      <c r="D115" s="350" t="s">
        <v>3341</v>
      </c>
      <c r="E115" s="351">
        <v>835.94407000000001</v>
      </c>
      <c r="F115" s="352">
        <v>0</v>
      </c>
      <c r="G115" s="352">
        <v>0</v>
      </c>
      <c r="H115" s="352">
        <v>0</v>
      </c>
      <c r="I115" s="351"/>
      <c r="J115" s="351">
        <v>0</v>
      </c>
      <c r="K115" s="352">
        <v>0</v>
      </c>
      <c r="L115" s="352">
        <v>835.94407000000001</v>
      </c>
      <c r="M115" s="352">
        <v>0</v>
      </c>
      <c r="N115" s="352">
        <v>0</v>
      </c>
      <c r="O115" s="352">
        <v>0</v>
      </c>
      <c r="P115" s="352">
        <v>0</v>
      </c>
    </row>
    <row r="116" spans="1:16">
      <c r="A116" s="350" t="s">
        <v>1109</v>
      </c>
      <c r="B116" s="350" t="s">
        <v>2255</v>
      </c>
      <c r="C116" s="350" t="s">
        <v>2256</v>
      </c>
      <c r="D116" s="350" t="s">
        <v>3343</v>
      </c>
      <c r="E116" s="351">
        <v>69.951629999999994</v>
      </c>
      <c r="F116" s="352">
        <v>69.951629999999994</v>
      </c>
      <c r="G116" s="352">
        <v>0</v>
      </c>
      <c r="H116" s="352">
        <v>0</v>
      </c>
      <c r="I116" s="351"/>
      <c r="J116" s="351">
        <v>0</v>
      </c>
      <c r="K116" s="352">
        <v>0</v>
      </c>
      <c r="L116" s="352">
        <v>0</v>
      </c>
      <c r="M116" s="352">
        <v>0</v>
      </c>
      <c r="N116" s="352">
        <v>0</v>
      </c>
      <c r="O116" s="352">
        <v>0</v>
      </c>
      <c r="P116" s="352">
        <v>0</v>
      </c>
    </row>
    <row r="117" spans="1:16" ht="15.75" thickBot="1">
      <c r="A117" s="353" t="s">
        <v>5360</v>
      </c>
      <c r="B117" s="354"/>
      <c r="C117" s="354"/>
      <c r="D117" s="354"/>
      <c r="E117" s="355">
        <v>490304.82555000007</v>
      </c>
      <c r="F117" s="355">
        <v>10550.278495016992</v>
      </c>
      <c r="G117" s="355">
        <v>129225.13789099971</v>
      </c>
      <c r="H117" s="355">
        <v>38459.659001786611</v>
      </c>
      <c r="I117" s="355">
        <v>0</v>
      </c>
      <c r="J117" s="355">
        <v>70071.511209194708</v>
      </c>
      <c r="K117" s="355">
        <v>57744.720519372553</v>
      </c>
      <c r="L117" s="355">
        <v>213251.8053153299</v>
      </c>
      <c r="M117" s="355">
        <v>27384.897003482423</v>
      </c>
      <c r="N117" s="355">
        <v>12326.790689822141</v>
      </c>
      <c r="O117" s="355">
        <v>1361.5366341895926</v>
      </c>
      <c r="P117" s="355">
        <v>0</v>
      </c>
    </row>
    <row r="118" spans="1:16">
      <c r="A118" s="356" t="s">
        <v>2562</v>
      </c>
      <c r="B118" s="356" t="s">
        <v>3522</v>
      </c>
      <c r="C118" s="356" t="s">
        <v>3520</v>
      </c>
      <c r="D118" s="356" t="s">
        <v>186</v>
      </c>
      <c r="E118" s="357">
        <v>9.7225300000000008</v>
      </c>
      <c r="F118" s="352">
        <v>0.2142814603609586</v>
      </c>
      <c r="G118" s="352">
        <v>2.6175096562479281</v>
      </c>
      <c r="H118" s="352">
        <v>0.75969635556829695</v>
      </c>
      <c r="I118" s="351"/>
      <c r="J118" s="351">
        <v>1.3841275007746527</v>
      </c>
      <c r="K118" s="352">
        <v>1.1406355352718887</v>
      </c>
      <c r="L118" s="352">
        <v>4.1790846968543649</v>
      </c>
      <c r="M118" s="352">
        <v>0.54093580107385586</v>
      </c>
      <c r="N118" s="352">
        <v>0.243491965502764</v>
      </c>
      <c r="O118" s="352">
        <v>2.6894529119941207E-2</v>
      </c>
      <c r="P118" s="352">
        <v>0</v>
      </c>
    </row>
    <row r="119" spans="1:16">
      <c r="A119" s="350" t="s">
        <v>2562</v>
      </c>
      <c r="B119" s="350" t="s">
        <v>3523</v>
      </c>
      <c r="C119" s="350" t="s">
        <v>3521</v>
      </c>
      <c r="D119" s="350" t="s">
        <v>186</v>
      </c>
      <c r="E119" s="351">
        <v>0.17876</v>
      </c>
      <c r="F119" s="352">
        <v>3.9398133874747575E-3</v>
      </c>
      <c r="G119" s="352">
        <v>4.8125953445335684E-2</v>
      </c>
      <c r="H119" s="352">
        <v>1.396789935555753E-2</v>
      </c>
      <c r="I119" s="351"/>
      <c r="J119" s="351">
        <v>2.5448790802237369E-2</v>
      </c>
      <c r="K119" s="352">
        <v>2.0971908370064459E-2</v>
      </c>
      <c r="L119" s="352">
        <v>7.6837323249163161E-2</v>
      </c>
      <c r="M119" s="352">
        <v>9.9457326230890999E-3</v>
      </c>
      <c r="N119" s="352">
        <v>4.4768824321729109E-3</v>
      </c>
      <c r="O119" s="352">
        <v>4.9448713714235796E-4</v>
      </c>
      <c r="P119" s="352">
        <v>0</v>
      </c>
    </row>
    <row r="120" spans="1:16">
      <c r="A120" s="350" t="s">
        <v>2562</v>
      </c>
      <c r="B120" s="350" t="s">
        <v>3524</v>
      </c>
      <c r="C120" s="350" t="s">
        <v>3520</v>
      </c>
      <c r="D120" s="350" t="s">
        <v>186</v>
      </c>
      <c r="E120" s="351">
        <v>34.1905</v>
      </c>
      <c r="F120" s="352">
        <v>0.75354771550937405</v>
      </c>
      <c r="G120" s="352">
        <v>9.2048020321814157</v>
      </c>
      <c r="H120" s="352">
        <v>2.6715678167162102</v>
      </c>
      <c r="I120" s="351"/>
      <c r="J120" s="351">
        <v>4.8674585025950821</v>
      </c>
      <c r="K120" s="352">
        <v>4.0111883705901148</v>
      </c>
      <c r="L120" s="352">
        <v>14.696277134428916</v>
      </c>
      <c r="M120" s="352">
        <v>1.9022688031423578</v>
      </c>
      <c r="N120" s="352">
        <v>0.85627013200496704</v>
      </c>
      <c r="O120" s="352">
        <v>9.457799542663789E-2</v>
      </c>
      <c r="P120" s="352">
        <v>0</v>
      </c>
    </row>
    <row r="121" spans="1:16">
      <c r="A121" s="350" t="s">
        <v>2562</v>
      </c>
      <c r="B121" s="350" t="s">
        <v>3525</v>
      </c>
      <c r="C121" s="350" t="s">
        <v>3520</v>
      </c>
      <c r="D121" s="350" t="s">
        <v>186</v>
      </c>
      <c r="E121" s="351">
        <v>3630.5686700000001</v>
      </c>
      <c r="F121" s="352">
        <v>80.016575577379868</v>
      </c>
      <c r="G121" s="352">
        <v>977.42547993127266</v>
      </c>
      <c r="H121" s="352">
        <v>283.68436890803514</v>
      </c>
      <c r="I121" s="351"/>
      <c r="J121" s="351">
        <v>516.8582601028595</v>
      </c>
      <c r="K121" s="352">
        <v>425.93395322480865</v>
      </c>
      <c r="L121" s="352">
        <v>1560.5458630290577</v>
      </c>
      <c r="M121" s="352">
        <v>201.99521851412067</v>
      </c>
      <c r="N121" s="352">
        <v>90.924306878050842</v>
      </c>
      <c r="O121" s="352">
        <v>10.042903937273653</v>
      </c>
      <c r="P121" s="352">
        <v>0</v>
      </c>
    </row>
    <row r="122" spans="1:16">
      <c r="A122" s="350" t="s">
        <v>2562</v>
      </c>
      <c r="B122" s="350" t="s">
        <v>3526</v>
      </c>
      <c r="C122" s="350" t="s">
        <v>3520</v>
      </c>
      <c r="D122" s="350" t="s">
        <v>186</v>
      </c>
      <c r="E122" s="351">
        <v>234.24901</v>
      </c>
      <c r="F122" s="352">
        <v>5.1627734705790358</v>
      </c>
      <c r="G122" s="352">
        <v>63.064762530073693</v>
      </c>
      <c r="H122" s="352">
        <v>18.303684246022542</v>
      </c>
      <c r="I122" s="351"/>
      <c r="J122" s="351">
        <v>33.348366810926436</v>
      </c>
      <c r="K122" s="352">
        <v>27.481812337761877</v>
      </c>
      <c r="L122" s="352">
        <v>100.68844765141225</v>
      </c>
      <c r="M122" s="352">
        <v>13.032994074084387</v>
      </c>
      <c r="N122" s="352">
        <v>5.866554473164558</v>
      </c>
      <c r="O122" s="352">
        <v>0.64798121690160881</v>
      </c>
      <c r="P122" s="352">
        <v>0</v>
      </c>
    </row>
    <row r="123" spans="1:16">
      <c r="A123" s="350" t="s">
        <v>2562</v>
      </c>
      <c r="B123" s="350" t="s">
        <v>3527</v>
      </c>
      <c r="C123" s="350" t="s">
        <v>3520</v>
      </c>
      <c r="D123" s="350" t="s">
        <v>186</v>
      </c>
      <c r="E123" s="351">
        <v>445.46224000000001</v>
      </c>
      <c r="F123" s="352">
        <v>9.8178456968365051</v>
      </c>
      <c r="G123" s="352">
        <v>119.92780836817494</v>
      </c>
      <c r="H123" s="352">
        <v>34.807405096337064</v>
      </c>
      <c r="I123" s="351"/>
      <c r="J123" s="351">
        <v>63.417293332155154</v>
      </c>
      <c r="K123" s="352">
        <v>52.261094649830291</v>
      </c>
      <c r="L123" s="352">
        <v>191.47530840331336</v>
      </c>
      <c r="M123" s="352">
        <v>24.784338401892743</v>
      </c>
      <c r="N123" s="352">
        <v>11.156198682324865</v>
      </c>
      <c r="O123" s="352">
        <v>1.2322407012901206</v>
      </c>
      <c r="P123" s="352">
        <v>0</v>
      </c>
    </row>
    <row r="124" spans="1:16">
      <c r="A124" s="350" t="s">
        <v>2562</v>
      </c>
      <c r="B124" s="350" t="s">
        <v>3528</v>
      </c>
      <c r="C124" s="350" t="s">
        <v>3520</v>
      </c>
      <c r="D124" s="350" t="s">
        <v>186</v>
      </c>
      <c r="E124" s="351">
        <v>699.94357000000002</v>
      </c>
      <c r="F124" s="352">
        <v>15.42653304745399</v>
      </c>
      <c r="G124" s="352">
        <v>188.43953716816995</v>
      </c>
      <c r="H124" s="352">
        <v>54.691996757270296</v>
      </c>
      <c r="I124" s="351"/>
      <c r="J124" s="351">
        <v>99.645991755992327</v>
      </c>
      <c r="K124" s="352">
        <v>82.116538455223761</v>
      </c>
      <c r="L124" s="352">
        <v>300.86031743266534</v>
      </c>
      <c r="M124" s="352">
        <v>38.943005138008779</v>
      </c>
      <c r="N124" s="352">
        <v>17.529453300768573</v>
      </c>
      <c r="O124" s="352">
        <v>1.9361887004391454</v>
      </c>
      <c r="P124" s="352">
        <v>0</v>
      </c>
    </row>
    <row r="125" spans="1:16">
      <c r="A125" s="350" t="s">
        <v>2562</v>
      </c>
      <c r="B125" s="350" t="s">
        <v>3529</v>
      </c>
      <c r="C125" s="350" t="s">
        <v>3520</v>
      </c>
      <c r="D125" s="350" t="s">
        <v>186</v>
      </c>
      <c r="E125" s="351">
        <v>940.69277999999997</v>
      </c>
      <c r="F125" s="352">
        <v>20.732568852902478</v>
      </c>
      <c r="G125" s="352">
        <v>253.25429031463079</v>
      </c>
      <c r="H125" s="352">
        <v>73.503591830049345</v>
      </c>
      <c r="I125" s="351"/>
      <c r="J125" s="351">
        <v>133.91974584579938</v>
      </c>
      <c r="K125" s="352">
        <v>110.36094644518462</v>
      </c>
      <c r="L125" s="352">
        <v>404.34277922921189</v>
      </c>
      <c r="M125" s="352">
        <v>52.337653112275554</v>
      </c>
      <c r="N125" s="352">
        <v>23.55879940061477</v>
      </c>
      <c r="O125" s="352">
        <v>2.6021508151302637</v>
      </c>
      <c r="P125" s="352">
        <v>0</v>
      </c>
    </row>
    <row r="126" spans="1:16">
      <c r="A126" s="350" t="s">
        <v>2562</v>
      </c>
      <c r="B126" s="350" t="s">
        <v>3530</v>
      </c>
      <c r="C126" s="350" t="s">
        <v>3520</v>
      </c>
      <c r="D126" s="350" t="s">
        <v>186</v>
      </c>
      <c r="E126" s="351">
        <v>1132.5134</v>
      </c>
      <c r="F126" s="352">
        <v>24.960234139709979</v>
      </c>
      <c r="G126" s="352">
        <v>304.89643748388249</v>
      </c>
      <c r="H126" s="352">
        <v>88.492018292796317</v>
      </c>
      <c r="I126" s="351"/>
      <c r="J126" s="351">
        <v>161.22788429923122</v>
      </c>
      <c r="K126" s="352">
        <v>132.86511105767599</v>
      </c>
      <c r="L126" s="352">
        <v>486.79401543862616</v>
      </c>
      <c r="M126" s="352">
        <v>63.010044016925242</v>
      </c>
      <c r="N126" s="352">
        <v>28.362773241555228</v>
      </c>
      <c r="O126" s="352">
        <v>3.1327663288283629</v>
      </c>
      <c r="P126" s="352">
        <v>0</v>
      </c>
    </row>
    <row r="127" spans="1:16">
      <c r="A127" s="350" t="s">
        <v>2562</v>
      </c>
      <c r="B127" s="350" t="s">
        <v>3531</v>
      </c>
      <c r="C127" s="350" t="s">
        <v>3532</v>
      </c>
      <c r="D127" s="350" t="s">
        <v>186</v>
      </c>
      <c r="E127" s="351">
        <v>1.12714</v>
      </c>
      <c r="F127" s="352">
        <v>2.4841806117466426E-2</v>
      </c>
      <c r="G127" s="352">
        <v>0.30344980513747855</v>
      </c>
      <c r="H127" s="352">
        <v>8.8072153052266247E-2</v>
      </c>
      <c r="I127" s="351"/>
      <c r="J127" s="351">
        <v>0.16046291152849534</v>
      </c>
      <c r="K127" s="352">
        <v>0.1322347102273129</v>
      </c>
      <c r="L127" s="352">
        <v>0.48448433948904546</v>
      </c>
      <c r="M127" s="352">
        <v>6.2711082282326303E-2</v>
      </c>
      <c r="N127" s="352">
        <v>2.8228201301182448E-2</v>
      </c>
      <c r="O127" s="352">
        <v>3.1179023929214442E-3</v>
      </c>
      <c r="P127" s="352">
        <v>0</v>
      </c>
    </row>
    <row r="128" spans="1:16">
      <c r="A128" s="350" t="s">
        <v>2562</v>
      </c>
      <c r="B128" s="350" t="s">
        <v>3533</v>
      </c>
      <c r="C128" s="350" t="s">
        <v>3532</v>
      </c>
      <c r="D128" s="350" t="s">
        <v>186</v>
      </c>
      <c r="E128" s="351">
        <v>58.61139</v>
      </c>
      <c r="F128" s="352">
        <v>1.2917763424731714</v>
      </c>
      <c r="G128" s="352">
        <v>15.77941948146349</v>
      </c>
      <c r="H128" s="352">
        <v>4.57976055386737</v>
      </c>
      <c r="I128" s="351"/>
      <c r="J128" s="351">
        <v>8.3440870594000192</v>
      </c>
      <c r="K128" s="352">
        <v>6.8762178368880758</v>
      </c>
      <c r="L128" s="352">
        <v>25.193232935291839</v>
      </c>
      <c r="M128" s="352">
        <v>3.2609823987894289</v>
      </c>
      <c r="N128" s="352">
        <v>1.4678692225119434</v>
      </c>
      <c r="O128" s="352">
        <v>0.16213122871466898</v>
      </c>
      <c r="P128" s="352">
        <v>0</v>
      </c>
    </row>
    <row r="129" spans="1:16">
      <c r="A129" s="350" t="s">
        <v>2562</v>
      </c>
      <c r="B129" s="350" t="s">
        <v>3534</v>
      </c>
      <c r="C129" s="350" t="s">
        <v>3532</v>
      </c>
      <c r="D129" s="350" t="s">
        <v>186</v>
      </c>
      <c r="E129" s="351">
        <v>96.192939999999993</v>
      </c>
      <c r="F129" s="352">
        <v>2.1200617184636164</v>
      </c>
      <c r="G129" s="352">
        <v>25.897163527690584</v>
      </c>
      <c r="H129" s="352">
        <v>7.5162972960124419</v>
      </c>
      <c r="I129" s="351"/>
      <c r="J129" s="351">
        <v>13.694305251242845</v>
      </c>
      <c r="K129" s="352">
        <v>11.285240118187</v>
      </c>
      <c r="L129" s="352">
        <v>41.347102400242541</v>
      </c>
      <c r="M129" s="352">
        <v>5.351920236455876</v>
      </c>
      <c r="N129" s="352">
        <v>2.409065133055845</v>
      </c>
      <c r="O129" s="352">
        <v>0.266089569892071</v>
      </c>
      <c r="P129" s="352">
        <v>0</v>
      </c>
    </row>
    <row r="130" spans="1:16">
      <c r="A130" s="350" t="s">
        <v>2562</v>
      </c>
      <c r="B130" s="350" t="s">
        <v>3535</v>
      </c>
      <c r="C130" s="350" t="s">
        <v>3532</v>
      </c>
      <c r="D130" s="350" t="s">
        <v>186</v>
      </c>
      <c r="E130" s="351">
        <v>-82.68544</v>
      </c>
      <c r="F130" s="352">
        <v>-1.8223607264558113</v>
      </c>
      <c r="G130" s="352">
        <v>-22.260660304582103</v>
      </c>
      <c r="H130" s="352">
        <v>-6.4608520031885819</v>
      </c>
      <c r="I130" s="351"/>
      <c r="J130" s="351">
        <v>-11.771338470300684</v>
      </c>
      <c r="K130" s="352">
        <v>-9.7005564512109128</v>
      </c>
      <c r="L130" s="352">
        <v>-35.541104728570623</v>
      </c>
      <c r="M130" s="352">
        <v>-4.6003987360845624</v>
      </c>
      <c r="N130" s="352">
        <v>-2.0707820190897701</v>
      </c>
      <c r="O130" s="352">
        <v>-0.22872503081761139</v>
      </c>
      <c r="P130" s="352">
        <v>0</v>
      </c>
    </row>
    <row r="131" spans="1:16">
      <c r="A131" s="350" t="s">
        <v>2562</v>
      </c>
      <c r="B131" s="350" t="s">
        <v>3536</v>
      </c>
      <c r="C131" s="350" t="s">
        <v>3532</v>
      </c>
      <c r="D131" s="350" t="s">
        <v>186</v>
      </c>
      <c r="E131" s="351">
        <v>103.92532</v>
      </c>
      <c r="F131" s="352">
        <v>2.2904809075497772</v>
      </c>
      <c r="G131" s="352">
        <v>27.978882927453643</v>
      </c>
      <c r="H131" s="352">
        <v>8.1204878622404912</v>
      </c>
      <c r="I131" s="351"/>
      <c r="J131" s="351">
        <v>14.795109239961823</v>
      </c>
      <c r="K131" s="352">
        <v>12.192393647178493</v>
      </c>
      <c r="L131" s="352">
        <v>44.670750764224216</v>
      </c>
      <c r="M131" s="352">
        <v>5.7821293661276245</v>
      </c>
      <c r="N131" s="352">
        <v>2.6027155927833299</v>
      </c>
      <c r="O131" s="352">
        <v>0.28747893244240008</v>
      </c>
      <c r="P131" s="352">
        <v>0</v>
      </c>
    </row>
    <row r="132" spans="1:16">
      <c r="A132" s="350" t="s">
        <v>2562</v>
      </c>
      <c r="B132" s="350" t="s">
        <v>3537</v>
      </c>
      <c r="C132" s="350" t="s">
        <v>3532</v>
      </c>
      <c r="D132" s="350" t="s">
        <v>186</v>
      </c>
      <c r="E132" s="351">
        <v>527.30119000000002</v>
      </c>
      <c r="F132" s="352">
        <v>11.621550053666205</v>
      </c>
      <c r="G132" s="352">
        <v>141.9605757530214</v>
      </c>
      <c r="H132" s="352">
        <v>41.202114298420895</v>
      </c>
      <c r="I132" s="351"/>
      <c r="J132" s="351">
        <v>75.068123036925599</v>
      </c>
      <c r="K132" s="352">
        <v>61.862341911534742</v>
      </c>
      <c r="L132" s="352">
        <v>226.65256201442381</v>
      </c>
      <c r="M132" s="352">
        <v>29.337640677873711</v>
      </c>
      <c r="N132" s="352">
        <v>13.20578112539086</v>
      </c>
      <c r="O132" s="352">
        <v>1.4586241656682624</v>
      </c>
      <c r="P132" s="352">
        <v>0</v>
      </c>
    </row>
    <row r="133" spans="1:16">
      <c r="A133" s="350" t="s">
        <v>2562</v>
      </c>
      <c r="B133" s="350" t="s">
        <v>3538</v>
      </c>
      <c r="C133" s="350" t="s">
        <v>3532</v>
      </c>
      <c r="D133" s="350" t="s">
        <v>186</v>
      </c>
      <c r="E133" s="351">
        <v>371.88652000000002</v>
      </c>
      <c r="F133" s="352">
        <v>8.1962602937871978</v>
      </c>
      <c r="G133" s="352">
        <v>100.11967637317017</v>
      </c>
      <c r="H133" s="352">
        <v>29.058365870712311</v>
      </c>
      <c r="I133" s="351"/>
      <c r="J133" s="351">
        <v>52.942840957999913</v>
      </c>
      <c r="K133" s="352">
        <v>43.629279601153193</v>
      </c>
      <c r="L133" s="352">
        <v>159.84988112131563</v>
      </c>
      <c r="M133" s="352">
        <v>20.690780342644199</v>
      </c>
      <c r="N133" s="352">
        <v>9.313561356846721</v>
      </c>
      <c r="O133" s="352">
        <v>1.0287150403705205</v>
      </c>
      <c r="P133" s="352">
        <v>0</v>
      </c>
    </row>
    <row r="134" spans="1:16">
      <c r="A134" s="350" t="s">
        <v>2562</v>
      </c>
      <c r="B134" s="350" t="s">
        <v>3539</v>
      </c>
      <c r="C134" s="350" t="s">
        <v>3540</v>
      </c>
      <c r="D134" s="350" t="s">
        <v>186</v>
      </c>
      <c r="E134" s="351">
        <v>135.49906999999999</v>
      </c>
      <c r="F134" s="352">
        <v>2.9863562876279888</v>
      </c>
      <c r="G134" s="352">
        <v>36.479200798312156</v>
      </c>
      <c r="H134" s="352">
        <v>10.587588792412422</v>
      </c>
      <c r="I134" s="351"/>
      <c r="J134" s="351">
        <v>19.290039641573717</v>
      </c>
      <c r="K134" s="352">
        <v>15.896588052522656</v>
      </c>
      <c r="L134" s="352">
        <v>58.242256889410299</v>
      </c>
      <c r="M134" s="352">
        <v>7.5388091345783925</v>
      </c>
      <c r="N134" s="352">
        <v>3.3934515890510597</v>
      </c>
      <c r="O134" s="352">
        <v>0.37481845608498521</v>
      </c>
      <c r="P134" s="352">
        <v>0</v>
      </c>
    </row>
    <row r="135" spans="1:16">
      <c r="A135" s="350" t="s">
        <v>2562</v>
      </c>
      <c r="B135" s="350" t="s">
        <v>3541</v>
      </c>
      <c r="C135" s="350" t="s">
        <v>3540</v>
      </c>
      <c r="D135" s="350" t="s">
        <v>186</v>
      </c>
      <c r="E135" s="351">
        <v>70.647559999999999</v>
      </c>
      <c r="F135" s="352">
        <v>1.5570496905371793</v>
      </c>
      <c r="G135" s="352">
        <v>19.019809709031996</v>
      </c>
      <c r="H135" s="352">
        <v>5.5202394707748486</v>
      </c>
      <c r="I135" s="351"/>
      <c r="J135" s="351">
        <v>10.057591044576599</v>
      </c>
      <c r="K135" s="352">
        <v>8.288286836477015</v>
      </c>
      <c r="L135" s="352">
        <v>30.366801322917034</v>
      </c>
      <c r="M135" s="352">
        <v>3.9306429975030466</v>
      </c>
      <c r="N135" s="352">
        <v>1.769304208099584</v>
      </c>
      <c r="O135" s="352">
        <v>0.19542576465928038</v>
      </c>
      <c r="P135" s="352">
        <v>0</v>
      </c>
    </row>
    <row r="136" spans="1:16">
      <c r="A136" s="350" t="s">
        <v>2562</v>
      </c>
      <c r="B136" s="350" t="s">
        <v>3542</v>
      </c>
      <c r="C136" s="350" t="s">
        <v>3540</v>
      </c>
      <c r="D136" s="350" t="s">
        <v>186</v>
      </c>
      <c r="E136" s="351">
        <v>102.70416</v>
      </c>
      <c r="F136" s="352">
        <v>2.2635669306184241</v>
      </c>
      <c r="G136" s="352">
        <v>27.650120959959207</v>
      </c>
      <c r="H136" s="352">
        <v>8.0250692004759312</v>
      </c>
      <c r="I136" s="351"/>
      <c r="J136" s="351">
        <v>14.621261369207401</v>
      </c>
      <c r="K136" s="352">
        <v>12.0491286235424</v>
      </c>
      <c r="L136" s="352">
        <v>44.145853328226522</v>
      </c>
      <c r="M136" s="352">
        <v>5.7141872602313866</v>
      </c>
      <c r="N136" s="352">
        <v>2.5721327456650021</v>
      </c>
      <c r="O136" s="352">
        <v>0.28410095128110696</v>
      </c>
      <c r="P136" s="352">
        <v>0</v>
      </c>
    </row>
    <row r="137" spans="1:16">
      <c r="A137" s="350" t="s">
        <v>2562</v>
      </c>
      <c r="B137" s="350" t="s">
        <v>3543</v>
      </c>
      <c r="C137" s="350" t="s">
        <v>3540</v>
      </c>
      <c r="D137" s="350" t="s">
        <v>186</v>
      </c>
      <c r="E137" s="351">
        <v>76.458359999999999</v>
      </c>
      <c r="F137" s="352">
        <v>1.6851178692792823</v>
      </c>
      <c r="G137" s="352">
        <v>20.584199339151468</v>
      </c>
      <c r="H137" s="352">
        <v>5.9742821513257196</v>
      </c>
      <c r="I137" s="351"/>
      <c r="J137" s="351">
        <v>10.884833344831918</v>
      </c>
      <c r="K137" s="352">
        <v>8.9700029091821527</v>
      </c>
      <c r="L137" s="352">
        <v>32.864487147129594</v>
      </c>
      <c r="M137" s="352">
        <v>4.2539405088380553</v>
      </c>
      <c r="N137" s="352">
        <v>1.914830435649765</v>
      </c>
      <c r="O137" s="352">
        <v>0.21149963944394595</v>
      </c>
      <c r="P137" s="352">
        <v>0</v>
      </c>
    </row>
    <row r="138" spans="1:16">
      <c r="A138" s="350" t="s">
        <v>2562</v>
      </c>
      <c r="B138" s="350" t="s">
        <v>3544</v>
      </c>
      <c r="C138" s="350" t="s">
        <v>3540</v>
      </c>
      <c r="D138" s="350" t="s">
        <v>186</v>
      </c>
      <c r="E138" s="351">
        <v>111.61769</v>
      </c>
      <c r="F138" s="352">
        <v>2.4600182889964612</v>
      </c>
      <c r="G138" s="352">
        <v>30.049830793331338</v>
      </c>
      <c r="H138" s="352">
        <v>8.7215521381730827</v>
      </c>
      <c r="I138" s="351"/>
      <c r="J138" s="351">
        <v>15.890217289320775</v>
      </c>
      <c r="K138" s="352">
        <v>13.094853251053143</v>
      </c>
      <c r="L138" s="352">
        <v>47.977201425681841</v>
      </c>
      <c r="M138" s="352">
        <v>6.210112445439953</v>
      </c>
      <c r="N138" s="352">
        <v>2.7953640382676324</v>
      </c>
      <c r="O138" s="352">
        <v>0.30875761905651822</v>
      </c>
      <c r="P138" s="352">
        <v>0</v>
      </c>
    </row>
    <row r="139" spans="1:16">
      <c r="A139" s="350" t="s">
        <v>2562</v>
      </c>
      <c r="B139" s="350" t="s">
        <v>3545</v>
      </c>
      <c r="C139" s="350" t="s">
        <v>3540</v>
      </c>
      <c r="D139" s="350" t="s">
        <v>186</v>
      </c>
      <c r="E139" s="351">
        <v>3120.5587599999999</v>
      </c>
      <c r="F139" s="352">
        <v>68.776119820147841</v>
      </c>
      <c r="G139" s="352">
        <v>840.12008059518041</v>
      </c>
      <c r="H139" s="352">
        <v>243.83335585580335</v>
      </c>
      <c r="I139" s="351"/>
      <c r="J139" s="351">
        <v>444.25177371520056</v>
      </c>
      <c r="K139" s="352">
        <v>366.10020350258429</v>
      </c>
      <c r="L139" s="352">
        <v>1341.3257001573493</v>
      </c>
      <c r="M139" s="352">
        <v>173.61961882746962</v>
      </c>
      <c r="N139" s="352">
        <v>78.151570212616249</v>
      </c>
      <c r="O139" s="352">
        <v>8.6321110288482128</v>
      </c>
      <c r="P139" s="352">
        <v>0</v>
      </c>
    </row>
    <row r="140" spans="1:16">
      <c r="A140" s="350" t="s">
        <v>2562</v>
      </c>
      <c r="B140" s="350" t="s">
        <v>3546</v>
      </c>
      <c r="C140" s="350" t="s">
        <v>3547</v>
      </c>
      <c r="D140" s="350" t="s">
        <v>3342</v>
      </c>
      <c r="E140" s="351">
        <v>-2.1152799999999998</v>
      </c>
      <c r="F140" s="352">
        <v>0</v>
      </c>
      <c r="G140" s="352">
        <v>0</v>
      </c>
      <c r="H140" s="352">
        <v>-2.1152799999999998</v>
      </c>
      <c r="I140" s="351"/>
      <c r="J140" s="351">
        <v>0</v>
      </c>
      <c r="K140" s="352">
        <v>0</v>
      </c>
      <c r="L140" s="352">
        <v>0</v>
      </c>
      <c r="M140" s="352">
        <v>0</v>
      </c>
      <c r="N140" s="352">
        <v>0</v>
      </c>
      <c r="O140" s="352">
        <v>0</v>
      </c>
      <c r="P140" s="352">
        <v>0</v>
      </c>
    </row>
    <row r="141" spans="1:16">
      <c r="A141" s="350" t="s">
        <v>2562</v>
      </c>
      <c r="B141" s="350" t="s">
        <v>3548</v>
      </c>
      <c r="C141" s="350" t="s">
        <v>3547</v>
      </c>
      <c r="D141" s="350" t="s">
        <v>3342</v>
      </c>
      <c r="E141" s="351">
        <v>-31.796669999999999</v>
      </c>
      <c r="F141" s="352">
        <v>0</v>
      </c>
      <c r="G141" s="352">
        <v>0</v>
      </c>
      <c r="H141" s="352">
        <v>-31.796669999999999</v>
      </c>
      <c r="I141" s="351"/>
      <c r="J141" s="351">
        <v>0</v>
      </c>
      <c r="K141" s="352">
        <v>0</v>
      </c>
      <c r="L141" s="352">
        <v>0</v>
      </c>
      <c r="M141" s="352">
        <v>0</v>
      </c>
      <c r="N141" s="352">
        <v>0</v>
      </c>
      <c r="O141" s="352">
        <v>0</v>
      </c>
      <c r="P141" s="352">
        <v>0</v>
      </c>
    </row>
    <row r="142" spans="1:16">
      <c r="A142" s="350" t="s">
        <v>2562</v>
      </c>
      <c r="B142" s="350" t="s">
        <v>3549</v>
      </c>
      <c r="C142" s="350" t="s">
        <v>3547</v>
      </c>
      <c r="D142" s="350" t="s">
        <v>3342</v>
      </c>
      <c r="E142" s="351">
        <v>-50.972020000000001</v>
      </c>
      <c r="F142" s="352">
        <v>0</v>
      </c>
      <c r="G142" s="352">
        <v>0</v>
      </c>
      <c r="H142" s="352">
        <v>-50.972020000000001</v>
      </c>
      <c r="I142" s="351"/>
      <c r="J142" s="351">
        <v>0</v>
      </c>
      <c r="K142" s="352">
        <v>0</v>
      </c>
      <c r="L142" s="352">
        <v>0</v>
      </c>
      <c r="M142" s="352">
        <v>0</v>
      </c>
      <c r="N142" s="352">
        <v>0</v>
      </c>
      <c r="O142" s="352">
        <v>0</v>
      </c>
      <c r="P142" s="352">
        <v>0</v>
      </c>
    </row>
    <row r="143" spans="1:16">
      <c r="A143" s="350" t="s">
        <v>2562</v>
      </c>
      <c r="B143" s="350" t="s">
        <v>3550</v>
      </c>
      <c r="C143" s="350" t="s">
        <v>3547</v>
      </c>
      <c r="D143" s="350" t="s">
        <v>3342</v>
      </c>
      <c r="E143" s="351">
        <v>-52.996139999999997</v>
      </c>
      <c r="F143" s="352">
        <v>0</v>
      </c>
      <c r="G143" s="352">
        <v>0</v>
      </c>
      <c r="H143" s="352">
        <v>-52.996139999999997</v>
      </c>
      <c r="I143" s="351"/>
      <c r="J143" s="351">
        <v>0</v>
      </c>
      <c r="K143" s="352">
        <v>0</v>
      </c>
      <c r="L143" s="352">
        <v>0</v>
      </c>
      <c r="M143" s="352">
        <v>0</v>
      </c>
      <c r="N143" s="352">
        <v>0</v>
      </c>
      <c r="O143" s="352">
        <v>0</v>
      </c>
      <c r="P143" s="352">
        <v>0</v>
      </c>
    </row>
    <row r="144" spans="1:16">
      <c r="A144" s="350" t="s">
        <v>2562</v>
      </c>
      <c r="B144" s="350" t="s">
        <v>3551</v>
      </c>
      <c r="C144" s="350" t="s">
        <v>3547</v>
      </c>
      <c r="D144" s="350" t="s">
        <v>3342</v>
      </c>
      <c r="E144" s="351">
        <v>-81.678039999999996</v>
      </c>
      <c r="F144" s="352">
        <v>0</v>
      </c>
      <c r="G144" s="352">
        <v>0</v>
      </c>
      <c r="H144" s="352">
        <v>-81.678039999999996</v>
      </c>
      <c r="I144" s="351"/>
      <c r="J144" s="351">
        <v>0</v>
      </c>
      <c r="K144" s="352">
        <v>0</v>
      </c>
      <c r="L144" s="352">
        <v>0</v>
      </c>
      <c r="M144" s="352">
        <v>0</v>
      </c>
      <c r="N144" s="352">
        <v>0</v>
      </c>
      <c r="O144" s="352">
        <v>0</v>
      </c>
      <c r="P144" s="352">
        <v>0</v>
      </c>
    </row>
    <row r="145" spans="1:16">
      <c r="A145" s="350" t="s">
        <v>2562</v>
      </c>
      <c r="B145" s="350" t="s">
        <v>3552</v>
      </c>
      <c r="C145" s="350" t="s">
        <v>3547</v>
      </c>
      <c r="D145" s="350" t="s">
        <v>3342</v>
      </c>
      <c r="E145" s="351">
        <v>-136.83491000000001</v>
      </c>
      <c r="F145" s="352">
        <v>0</v>
      </c>
      <c r="G145" s="352">
        <v>0</v>
      </c>
      <c r="H145" s="352">
        <v>-136.83491000000001</v>
      </c>
      <c r="I145" s="351"/>
      <c r="J145" s="351">
        <v>0</v>
      </c>
      <c r="K145" s="352">
        <v>0</v>
      </c>
      <c r="L145" s="352">
        <v>0</v>
      </c>
      <c r="M145" s="352">
        <v>0</v>
      </c>
      <c r="N145" s="352">
        <v>0</v>
      </c>
      <c r="O145" s="352">
        <v>0</v>
      </c>
      <c r="P145" s="352">
        <v>0</v>
      </c>
    </row>
    <row r="146" spans="1:16">
      <c r="A146" s="350" t="s">
        <v>2562</v>
      </c>
      <c r="B146" s="350" t="s">
        <v>3553</v>
      </c>
      <c r="C146" s="350" t="s">
        <v>3547</v>
      </c>
      <c r="D146" s="350" t="s">
        <v>3342</v>
      </c>
      <c r="E146" s="351">
        <v>-1051.9127100000001</v>
      </c>
      <c r="F146" s="352">
        <v>0</v>
      </c>
      <c r="G146" s="352">
        <v>0</v>
      </c>
      <c r="H146" s="352">
        <v>-1051.9127100000001</v>
      </c>
      <c r="I146" s="351"/>
      <c r="J146" s="351">
        <v>0</v>
      </c>
      <c r="K146" s="352">
        <v>0</v>
      </c>
      <c r="L146" s="352">
        <v>0</v>
      </c>
      <c r="M146" s="352">
        <v>0</v>
      </c>
      <c r="N146" s="352">
        <v>0</v>
      </c>
      <c r="O146" s="352">
        <v>0</v>
      </c>
      <c r="P146" s="352">
        <v>0</v>
      </c>
    </row>
    <row r="147" spans="1:16">
      <c r="A147" s="350" t="s">
        <v>2562</v>
      </c>
      <c r="B147" s="350" t="s">
        <v>3554</v>
      </c>
      <c r="C147" s="350" t="s">
        <v>3532</v>
      </c>
      <c r="D147" s="350" t="s">
        <v>186</v>
      </c>
      <c r="E147" s="351">
        <v>14.950609999999999</v>
      </c>
      <c r="F147" s="352">
        <v>0.32950667615190193</v>
      </c>
      <c r="G147" s="352">
        <v>4.0250188008467784</v>
      </c>
      <c r="H147" s="352">
        <v>1.1682066221984335</v>
      </c>
      <c r="I147" s="351"/>
      <c r="J147" s="351">
        <v>2.1284120958594652</v>
      </c>
      <c r="K147" s="352">
        <v>1.75398759787743</v>
      </c>
      <c r="L147" s="352">
        <v>6.4262970090745757</v>
      </c>
      <c r="M147" s="352">
        <v>0.83181231602194072</v>
      </c>
      <c r="N147" s="352">
        <v>0.37442449798203531</v>
      </c>
      <c r="O147" s="352">
        <v>4.1356479846900357E-2</v>
      </c>
      <c r="P147" s="352">
        <v>0</v>
      </c>
    </row>
    <row r="148" spans="1:16">
      <c r="A148" s="350" t="s">
        <v>2562</v>
      </c>
      <c r="B148" s="350" t="s">
        <v>3555</v>
      </c>
      <c r="C148" s="350" t="s">
        <v>3520</v>
      </c>
      <c r="D148" s="350" t="s">
        <v>186</v>
      </c>
      <c r="E148" s="351">
        <v>8.9271599999999598</v>
      </c>
      <c r="F148" s="352">
        <v>0.19675175923097449</v>
      </c>
      <c r="G148" s="352">
        <v>2.4033793161728627</v>
      </c>
      <c r="H148" s="352">
        <v>0.69754795486103383</v>
      </c>
      <c r="I148" s="351"/>
      <c r="J148" s="351">
        <v>1.2708963263487376</v>
      </c>
      <c r="K148" s="352">
        <v>1.0473236827304979</v>
      </c>
      <c r="L148" s="352">
        <v>3.837206749927256</v>
      </c>
      <c r="M148" s="352">
        <v>0.49668352228426771</v>
      </c>
      <c r="N148" s="352">
        <v>0.22357264361823978</v>
      </c>
      <c r="O148" s="352">
        <v>2.4694371174825199E-2</v>
      </c>
      <c r="P148" s="352">
        <v>0</v>
      </c>
    </row>
    <row r="149" spans="1:16">
      <c r="A149" s="350" t="s">
        <v>2562</v>
      </c>
      <c r="B149" s="350" t="s">
        <v>3556</v>
      </c>
      <c r="C149" s="350" t="s">
        <v>3540</v>
      </c>
      <c r="D149" s="350" t="s">
        <v>186</v>
      </c>
      <c r="E149" s="351">
        <v>67.073639999999799</v>
      </c>
      <c r="F149" s="352">
        <v>1.4782816335794451</v>
      </c>
      <c r="G149" s="352">
        <v>18.057635243058826</v>
      </c>
      <c r="H149" s="352">
        <v>5.2409814999490658</v>
      </c>
      <c r="I149" s="351"/>
      <c r="J149" s="351">
        <v>9.5487974530352169</v>
      </c>
      <c r="K149" s="352">
        <v>7.8689988371374247</v>
      </c>
      <c r="L149" s="352">
        <v>28.83060504686722</v>
      </c>
      <c r="M149" s="352">
        <v>3.731799560848803</v>
      </c>
      <c r="N149" s="352">
        <v>1.6797986158977922</v>
      </c>
      <c r="O149" s="352">
        <v>0.18553956266120522</v>
      </c>
      <c r="P149" s="352">
        <v>0</v>
      </c>
    </row>
    <row r="150" spans="1:16">
      <c r="A150" s="350" t="s">
        <v>2562</v>
      </c>
      <c r="B150" s="350" t="s">
        <v>3557</v>
      </c>
      <c r="C150" s="350" t="s">
        <v>3547</v>
      </c>
      <c r="D150" s="350" t="s">
        <v>3342</v>
      </c>
      <c r="E150" s="351">
        <v>-10.22912</v>
      </c>
      <c r="F150" s="352">
        <v>0</v>
      </c>
      <c r="G150" s="352">
        <v>0</v>
      </c>
      <c r="H150" s="352">
        <v>-10.22912</v>
      </c>
      <c r="I150" s="351"/>
      <c r="J150" s="351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352">
        <v>0</v>
      </c>
    </row>
    <row r="151" spans="1:16">
      <c r="A151" s="350" t="s">
        <v>2562</v>
      </c>
      <c r="B151" s="350" t="s">
        <v>3558</v>
      </c>
      <c r="C151" s="350" t="s">
        <v>3559</v>
      </c>
      <c r="D151" s="350" t="s">
        <v>186</v>
      </c>
      <c r="E151" s="351">
        <v>181.5273</v>
      </c>
      <c r="F151" s="352">
        <v>4.0008037968905041</v>
      </c>
      <c r="G151" s="352">
        <v>48.870968834512666</v>
      </c>
      <c r="H151" s="352">
        <v>14.184129876292786</v>
      </c>
      <c r="I151" s="351"/>
      <c r="J151" s="351">
        <v>25.842751636803445</v>
      </c>
      <c r="K151" s="352">
        <v>21.296564680382648</v>
      </c>
      <c r="L151" s="352">
        <v>78.026805933362127</v>
      </c>
      <c r="M151" s="352">
        <v>10.099697860770206</v>
      </c>
      <c r="N151" s="352">
        <v>4.5461869564207964</v>
      </c>
      <c r="O151" s="352">
        <v>0.50214206136821415</v>
      </c>
      <c r="P151" s="352">
        <v>0</v>
      </c>
    </row>
    <row r="152" spans="1:16">
      <c r="A152" s="350" t="s">
        <v>2562</v>
      </c>
      <c r="B152" s="350" t="s">
        <v>3560</v>
      </c>
      <c r="C152" s="350" t="s">
        <v>3561</v>
      </c>
      <c r="D152" s="350" t="s">
        <v>186</v>
      </c>
      <c r="E152" s="351">
        <v>171.30394000000001</v>
      </c>
      <c r="F152" s="352">
        <v>3.7754842030609348</v>
      </c>
      <c r="G152" s="352">
        <v>46.118625203863154</v>
      </c>
      <c r="H152" s="352">
        <v>13.385299804936597</v>
      </c>
      <c r="I152" s="351"/>
      <c r="J152" s="351">
        <v>24.387324528188756</v>
      </c>
      <c r="K152" s="352">
        <v>20.097172371397516</v>
      </c>
      <c r="L152" s="352">
        <v>73.632446921208611</v>
      </c>
      <c r="M152" s="352">
        <v>9.5308972058721082</v>
      </c>
      <c r="N152" s="352">
        <v>4.2901521567912422</v>
      </c>
      <c r="O152" s="352">
        <v>0.47386213286980455</v>
      </c>
      <c r="P152" s="352">
        <v>0</v>
      </c>
    </row>
    <row r="153" spans="1:16">
      <c r="A153" s="350" t="s">
        <v>2562</v>
      </c>
      <c r="B153" s="350" t="s">
        <v>3562</v>
      </c>
      <c r="C153" s="350" t="s">
        <v>3563</v>
      </c>
      <c r="D153" s="350" t="s">
        <v>186</v>
      </c>
      <c r="E153" s="351">
        <v>138.17981</v>
      </c>
      <c r="F153" s="352">
        <v>3.0454389422506063</v>
      </c>
      <c r="G153" s="352">
        <v>37.200912414104558</v>
      </c>
      <c r="H153" s="352">
        <v>10.797055711848635</v>
      </c>
      <c r="I153" s="351"/>
      <c r="J153" s="351">
        <v>19.671677544097715</v>
      </c>
      <c r="K153" s="352">
        <v>16.211089247666798</v>
      </c>
      <c r="L153" s="352">
        <v>59.3945330469789</v>
      </c>
      <c r="M153" s="352">
        <v>7.6879584032739627</v>
      </c>
      <c r="N153" s="352">
        <v>3.4605882964309167</v>
      </c>
      <c r="O153" s="352">
        <v>0.38223393744559725</v>
      </c>
      <c r="P153" s="352">
        <v>0</v>
      </c>
    </row>
    <row r="154" spans="1:16">
      <c r="A154" s="350" t="s">
        <v>2562</v>
      </c>
      <c r="B154" s="350" t="s">
        <v>3564</v>
      </c>
      <c r="C154" s="350" t="s">
        <v>3565</v>
      </c>
      <c r="D154" s="350" t="s">
        <v>186</v>
      </c>
      <c r="E154" s="351">
        <v>150.82783000000001</v>
      </c>
      <c r="F154" s="352">
        <v>3.3241972691752455</v>
      </c>
      <c r="G154" s="352">
        <v>40.606025536143463</v>
      </c>
      <c r="H154" s="352">
        <v>11.785343194546547</v>
      </c>
      <c r="I154" s="351"/>
      <c r="J154" s="351">
        <v>21.472286265525966</v>
      </c>
      <c r="K154" s="352">
        <v>17.694939753947523</v>
      </c>
      <c r="L154" s="352">
        <v>64.83109604318544</v>
      </c>
      <c r="M154" s="352">
        <v>8.3916607143697526</v>
      </c>
      <c r="N154" s="352">
        <v>3.7773465115784424</v>
      </c>
      <c r="O154" s="352">
        <v>0.41722097705355926</v>
      </c>
      <c r="P154" s="352">
        <v>0</v>
      </c>
    </row>
    <row r="155" spans="1:16">
      <c r="A155" s="350" t="s">
        <v>2562</v>
      </c>
      <c r="B155" s="350" t="s">
        <v>3566</v>
      </c>
      <c r="C155" s="350" t="s">
        <v>3567</v>
      </c>
      <c r="D155" s="350" t="s">
        <v>186</v>
      </c>
      <c r="E155" s="351">
        <v>294.54568</v>
      </c>
      <c r="F155" s="352">
        <v>6.4916928467602153</v>
      </c>
      <c r="G155" s="352">
        <v>79.297894848986033</v>
      </c>
      <c r="H155" s="352">
        <v>23.015128741632662</v>
      </c>
      <c r="I155" s="351"/>
      <c r="J155" s="351">
        <v>41.932375207108706</v>
      </c>
      <c r="K155" s="352">
        <v>34.555745198916583</v>
      </c>
      <c r="L155" s="352">
        <v>126.60607309132116</v>
      </c>
      <c r="M155" s="352">
        <v>16.387740985488715</v>
      </c>
      <c r="N155" s="352">
        <v>7.376630008192123</v>
      </c>
      <c r="O155" s="352">
        <v>0.81477427870244512</v>
      </c>
      <c r="P155" s="352">
        <v>0</v>
      </c>
    </row>
    <row r="156" spans="1:16">
      <c r="A156" s="350" t="s">
        <v>2562</v>
      </c>
      <c r="B156" s="350" t="s">
        <v>3568</v>
      </c>
      <c r="C156" s="350" t="s">
        <v>3569</v>
      </c>
      <c r="D156" s="350" t="s">
        <v>186</v>
      </c>
      <c r="E156" s="351">
        <v>220.74284</v>
      </c>
      <c r="F156" s="352">
        <v>4.8651017913470485</v>
      </c>
      <c r="G156" s="352">
        <v>59.428617370950903</v>
      </c>
      <c r="H156" s="352">
        <v>17.248342876370213</v>
      </c>
      <c r="I156" s="351"/>
      <c r="J156" s="351">
        <v>31.425589372632331</v>
      </c>
      <c r="K156" s="352">
        <v>25.897284704787424</v>
      </c>
      <c r="L156" s="352">
        <v>94.88302166042908</v>
      </c>
      <c r="M156" s="352">
        <v>12.281546571388105</v>
      </c>
      <c r="N156" s="352">
        <v>5.5283046678449077</v>
      </c>
      <c r="O156" s="352">
        <v>0.61062035688226435</v>
      </c>
      <c r="P156" s="352">
        <v>0</v>
      </c>
    </row>
    <row r="157" spans="1:16">
      <c r="A157" s="350" t="s">
        <v>2562</v>
      </c>
      <c r="B157" s="350" t="s">
        <v>3570</v>
      </c>
      <c r="C157" s="350" t="s">
        <v>3571</v>
      </c>
      <c r="D157" s="350" t="s">
        <v>186</v>
      </c>
      <c r="E157" s="351">
        <v>49.631030000000003</v>
      </c>
      <c r="F157" s="352">
        <v>1.0938520722094502</v>
      </c>
      <c r="G157" s="352">
        <v>13.361717605862939</v>
      </c>
      <c r="H157" s="352">
        <v>3.8780556721450914</v>
      </c>
      <c r="I157" s="351"/>
      <c r="J157" s="351">
        <v>7.0656170271289271</v>
      </c>
      <c r="K157" s="352">
        <v>5.8226527940921926</v>
      </c>
      <c r="L157" s="352">
        <v>21.333158957814469</v>
      </c>
      <c r="M157" s="352">
        <v>2.7613389695038815</v>
      </c>
      <c r="N157" s="352">
        <v>1.2429642330367348</v>
      </c>
      <c r="O157" s="352">
        <v>0.1372896953352343</v>
      </c>
      <c r="P157" s="352">
        <v>0</v>
      </c>
    </row>
    <row r="158" spans="1:16">
      <c r="A158" s="350" t="s">
        <v>2562</v>
      </c>
      <c r="B158" s="350" t="s">
        <v>3572</v>
      </c>
      <c r="C158" s="350" t="s">
        <v>3573</v>
      </c>
      <c r="D158" s="350" t="s">
        <v>186</v>
      </c>
      <c r="E158" s="351">
        <v>204.20273</v>
      </c>
      <c r="F158" s="352">
        <v>4.5005630421397029</v>
      </c>
      <c r="G158" s="352">
        <v>54.975671724045945</v>
      </c>
      <c r="H158" s="352">
        <v>15.955936343533724</v>
      </c>
      <c r="I158" s="351"/>
      <c r="J158" s="351">
        <v>29.070891457908711</v>
      </c>
      <c r="K158" s="352">
        <v>23.956818877137017</v>
      </c>
      <c r="L158" s="352">
        <v>87.773501753029691</v>
      </c>
      <c r="M158" s="352">
        <v>11.361298688100556</v>
      </c>
      <c r="N158" s="352">
        <v>5.1140725807716949</v>
      </c>
      <c r="O158" s="352">
        <v>0.56486699124163064</v>
      </c>
      <c r="P158" s="352">
        <v>0</v>
      </c>
    </row>
    <row r="159" spans="1:16">
      <c r="A159" s="350" t="s">
        <v>2562</v>
      </c>
      <c r="B159" s="350" t="s">
        <v>3574</v>
      </c>
      <c r="C159" s="350" t="s">
        <v>3575</v>
      </c>
      <c r="D159" s="350" t="s">
        <v>186</v>
      </c>
      <c r="E159" s="351">
        <v>29.50609</v>
      </c>
      <c r="F159" s="352">
        <v>0.65030481312393751</v>
      </c>
      <c r="G159" s="352">
        <v>7.9436602914180172</v>
      </c>
      <c r="H159" s="352">
        <v>2.3055386859253888</v>
      </c>
      <c r="I159" s="351"/>
      <c r="J159" s="351">
        <v>4.2005723416982992</v>
      </c>
      <c r="K159" s="352">
        <v>3.4616190190136229</v>
      </c>
      <c r="L159" s="352">
        <v>12.682753273377157</v>
      </c>
      <c r="M159" s="352">
        <v>1.6416406460774395</v>
      </c>
      <c r="N159" s="352">
        <v>0.73895332268467662</v>
      </c>
      <c r="O159" s="352">
        <v>8.1619948379753615E-2</v>
      </c>
      <c r="P159" s="352">
        <v>0</v>
      </c>
    </row>
    <row r="160" spans="1:16">
      <c r="A160" s="350" t="s">
        <v>2562</v>
      </c>
      <c r="B160" s="350" t="s">
        <v>3576</v>
      </c>
      <c r="C160" s="350" t="s">
        <v>3577</v>
      </c>
      <c r="D160" s="350" t="s">
        <v>186</v>
      </c>
      <c r="E160" s="351">
        <v>0.95301999999999998</v>
      </c>
      <c r="F160" s="352">
        <v>2.1004256850140936E-2</v>
      </c>
      <c r="G160" s="352">
        <v>0.25657303732643666</v>
      </c>
      <c r="H160" s="352">
        <v>7.4466812731223075E-2</v>
      </c>
      <c r="I160" s="351"/>
      <c r="J160" s="351">
        <v>0.13567468455106432</v>
      </c>
      <c r="K160" s="352">
        <v>0.11180716108099592</v>
      </c>
      <c r="L160" s="352">
        <v>0.40964145112395095</v>
      </c>
      <c r="M160" s="352">
        <v>5.3023506961604239E-2</v>
      </c>
      <c r="N160" s="352">
        <v>2.3867523470068399E-2</v>
      </c>
      <c r="O160" s="352">
        <v>2.6362504555796037E-3</v>
      </c>
      <c r="P160" s="352">
        <v>0</v>
      </c>
    </row>
    <row r="161" spans="1:16">
      <c r="A161" s="350" t="s">
        <v>2562</v>
      </c>
      <c r="B161" s="350" t="s">
        <v>3578</v>
      </c>
      <c r="C161" s="350" t="s">
        <v>3579</v>
      </c>
      <c r="D161" s="350" t="s">
        <v>186</v>
      </c>
      <c r="E161" s="351">
        <v>0.64354</v>
      </c>
      <c r="F161" s="352">
        <v>1.4183416353633394E-2</v>
      </c>
      <c r="G161" s="352">
        <v>0.17325450928737596</v>
      </c>
      <c r="H161" s="352">
        <v>5.0284750230898935E-2</v>
      </c>
      <c r="I161" s="351"/>
      <c r="J161" s="351">
        <v>9.1616216339627646E-2</v>
      </c>
      <c r="K161" s="352">
        <v>7.549933940742494E-2</v>
      </c>
      <c r="L161" s="352">
        <v>0.27661608303740465</v>
      </c>
      <c r="M161" s="352">
        <v>3.5804859992519353E-2</v>
      </c>
      <c r="N161" s="352">
        <v>1.6116876932202703E-2</v>
      </c>
      <c r="O161" s="352">
        <v>1.7801647585399029E-3</v>
      </c>
      <c r="P161" s="352">
        <v>0</v>
      </c>
    </row>
    <row r="162" spans="1:16">
      <c r="A162" s="350" t="s">
        <v>2562</v>
      </c>
      <c r="B162" s="350" t="s">
        <v>3580</v>
      </c>
      <c r="C162" s="350" t="s">
        <v>3581</v>
      </c>
      <c r="D162" s="350" t="s">
        <v>186</v>
      </c>
      <c r="E162" s="351">
        <v>116.77634</v>
      </c>
      <c r="F162" s="352">
        <v>2.5737132897309469</v>
      </c>
      <c r="G162" s="352">
        <v>31.438647920992903</v>
      </c>
      <c r="H162" s="352">
        <v>9.1246373026984067</v>
      </c>
      <c r="I162" s="351"/>
      <c r="J162" s="351">
        <v>16.624617628725353</v>
      </c>
      <c r="K162" s="352">
        <v>13.700059869498173</v>
      </c>
      <c r="L162" s="352">
        <v>50.194570286608759</v>
      </c>
      <c r="M162" s="352">
        <v>6.4971260592019728</v>
      </c>
      <c r="N162" s="352">
        <v>2.9245577592271803</v>
      </c>
      <c r="O162" s="352">
        <v>0.32302751204163471</v>
      </c>
      <c r="P162" s="352">
        <v>0</v>
      </c>
    </row>
    <row r="163" spans="1:16">
      <c r="A163" s="350" t="s">
        <v>2562</v>
      </c>
      <c r="B163" s="350" t="s">
        <v>3582</v>
      </c>
      <c r="C163" s="350" t="s">
        <v>3583</v>
      </c>
      <c r="D163" s="350" t="s">
        <v>186</v>
      </c>
      <c r="E163" s="351">
        <v>492.47532999999999</v>
      </c>
      <c r="F163" s="352">
        <v>10.853999206394322</v>
      </c>
      <c r="G163" s="352">
        <v>132.58472143967515</v>
      </c>
      <c r="H163" s="352">
        <v>38.480900898047558</v>
      </c>
      <c r="I163" s="351"/>
      <c r="J163" s="351">
        <v>70.110212846457898</v>
      </c>
      <c r="K163" s="352">
        <v>57.776613869306651</v>
      </c>
      <c r="L163" s="352">
        <v>211.68318484811087</v>
      </c>
      <c r="M163" s="352">
        <v>27.40002212825895</v>
      </c>
      <c r="N163" s="352">
        <v>12.333598977151246</v>
      </c>
      <c r="O163" s="352">
        <v>1.3622886330551465</v>
      </c>
      <c r="P163" s="352">
        <v>0</v>
      </c>
    </row>
    <row r="164" spans="1:16">
      <c r="A164" s="350" t="s">
        <v>2562</v>
      </c>
      <c r="B164" s="350" t="s">
        <v>3584</v>
      </c>
      <c r="C164" s="350" t="s">
        <v>3585</v>
      </c>
      <c r="D164" s="350" t="s">
        <v>186</v>
      </c>
      <c r="E164" s="351">
        <v>21.337039999999998</v>
      </c>
      <c r="F164" s="352">
        <v>0.47026155650640189</v>
      </c>
      <c r="G164" s="352">
        <v>5.7443801392999845</v>
      </c>
      <c r="H164" s="352">
        <v>1.6672277202142829</v>
      </c>
      <c r="I164" s="351"/>
      <c r="J164" s="351">
        <v>3.0376027483719561</v>
      </c>
      <c r="K164" s="352">
        <v>2.5032358904027756</v>
      </c>
      <c r="L164" s="352">
        <v>9.1714088143898191</v>
      </c>
      <c r="M164" s="352">
        <v>1.1871363549348681</v>
      </c>
      <c r="N164" s="352">
        <v>0.53436685796918026</v>
      </c>
      <c r="O164" s="352">
        <v>5.9022666282680561E-2</v>
      </c>
      <c r="P164" s="352">
        <v>0</v>
      </c>
    </row>
    <row r="165" spans="1:16">
      <c r="A165" s="350" t="s">
        <v>2562</v>
      </c>
      <c r="B165" s="350" t="s">
        <v>3586</v>
      </c>
      <c r="C165" s="350" t="s">
        <v>3587</v>
      </c>
      <c r="D165" s="350" t="s">
        <v>186</v>
      </c>
      <c r="E165" s="351">
        <v>111.59296999999999</v>
      </c>
      <c r="F165" s="352">
        <v>2.4594734680804935</v>
      </c>
      <c r="G165" s="352">
        <v>30.043175649176224</v>
      </c>
      <c r="H165" s="352">
        <v>8.7196205736616168</v>
      </c>
      <c r="I165" s="351"/>
      <c r="J165" s="351">
        <v>15.886698078598965</v>
      </c>
      <c r="K165" s="352">
        <v>13.091953130361111</v>
      </c>
      <c r="L165" s="352">
        <v>47.966575901902921</v>
      </c>
      <c r="M165" s="352">
        <v>6.208737090156653</v>
      </c>
      <c r="N165" s="352">
        <v>2.7947449482378532</v>
      </c>
      <c r="O165" s="352">
        <v>0.3086892384230982</v>
      </c>
      <c r="P165" s="352">
        <v>0</v>
      </c>
    </row>
    <row r="166" spans="1:16">
      <c r="A166" s="350" t="s">
        <v>2562</v>
      </c>
      <c r="B166" s="350" t="s">
        <v>3588</v>
      </c>
      <c r="C166" s="350" t="s">
        <v>3589</v>
      </c>
      <c r="D166" s="350" t="s">
        <v>186</v>
      </c>
      <c r="E166" s="351">
        <v>67.166730000000001</v>
      </c>
      <c r="F166" s="352">
        <v>1.4803333074899443</v>
      </c>
      <c r="G166" s="352">
        <v>18.082697029846898</v>
      </c>
      <c r="H166" s="352">
        <v>5.2482553405790258</v>
      </c>
      <c r="I166" s="351"/>
      <c r="J166" s="351">
        <v>9.5620500147704242</v>
      </c>
      <c r="K166" s="352">
        <v>7.8799200440638826</v>
      </c>
      <c r="L166" s="352">
        <v>28.870618396728936</v>
      </c>
      <c r="M166" s="352">
        <v>3.7369788417275531</v>
      </c>
      <c r="N166" s="352">
        <v>1.6821299707065407</v>
      </c>
      <c r="O166" s="352">
        <v>0.18579706885720368</v>
      </c>
      <c r="P166" s="352">
        <v>0</v>
      </c>
    </row>
    <row r="167" spans="1:16">
      <c r="A167" s="350" t="s">
        <v>2562</v>
      </c>
      <c r="B167" s="350" t="s">
        <v>3590</v>
      </c>
      <c r="C167" s="350" t="s">
        <v>3591</v>
      </c>
      <c r="D167" s="350" t="s">
        <v>186</v>
      </c>
      <c r="E167" s="351">
        <v>91.571039999999996</v>
      </c>
      <c r="F167" s="352">
        <v>2.0181965165416567</v>
      </c>
      <c r="G167" s="352">
        <v>24.652850794254707</v>
      </c>
      <c r="H167" s="352">
        <v>7.1551525542835801</v>
      </c>
      <c r="I167" s="351"/>
      <c r="J167" s="351">
        <v>13.036318194804824</v>
      </c>
      <c r="K167" s="352">
        <v>10.743004364687332</v>
      </c>
      <c r="L167" s="352">
        <v>39.360447531562144</v>
      </c>
      <c r="M167" s="352">
        <v>5.0947699701174587</v>
      </c>
      <c r="N167" s="352">
        <v>2.293313830117492</v>
      </c>
      <c r="O167" s="352">
        <v>0.25330443843560274</v>
      </c>
      <c r="P167" s="352">
        <v>0</v>
      </c>
    </row>
    <row r="168" spans="1:16">
      <c r="A168" s="350" t="s">
        <v>2562</v>
      </c>
      <c r="B168" s="350" t="s">
        <v>3592</v>
      </c>
      <c r="C168" s="350" t="s">
        <v>3593</v>
      </c>
      <c r="D168" s="350" t="s">
        <v>186</v>
      </c>
      <c r="E168" s="351">
        <v>3703.91453</v>
      </c>
      <c r="F168" s="352">
        <v>81.633094939339202</v>
      </c>
      <c r="G168" s="352">
        <v>997.17172877759231</v>
      </c>
      <c r="H168" s="352">
        <v>289.41544739666131</v>
      </c>
      <c r="I168" s="351"/>
      <c r="J168" s="351">
        <v>527.29998894236599</v>
      </c>
      <c r="K168" s="352">
        <v>434.53880137452654</v>
      </c>
      <c r="L168" s="352">
        <v>1592.0724884139754</v>
      </c>
      <c r="M168" s="352">
        <v>206.07598777217908</v>
      </c>
      <c r="N168" s="352">
        <v>92.761187567839471</v>
      </c>
      <c r="O168" s="352">
        <v>10.245793757885894</v>
      </c>
      <c r="P168" s="352">
        <v>0</v>
      </c>
    </row>
    <row r="169" spans="1:16">
      <c r="A169" s="350" t="s">
        <v>2562</v>
      </c>
      <c r="B169" s="350" t="s">
        <v>3594</v>
      </c>
      <c r="C169" s="350" t="s">
        <v>3595</v>
      </c>
      <c r="D169" s="350" t="s">
        <v>186</v>
      </c>
      <c r="E169" s="351">
        <v>0.10272000000000001</v>
      </c>
      <c r="F169" s="352">
        <v>2.2639160391665202E-3</v>
      </c>
      <c r="G169" s="352">
        <v>2.7654385421262483E-2</v>
      </c>
      <c r="H169" s="352">
        <v>8.0263069020075507E-3</v>
      </c>
      <c r="I169" s="351"/>
      <c r="J169" s="351">
        <v>1.4623516397436915E-2</v>
      </c>
      <c r="K169" s="352">
        <v>1.2050986953306229E-2</v>
      </c>
      <c r="L169" s="352">
        <v>4.4152661916279035E-2</v>
      </c>
      <c r="M169" s="352">
        <v>5.7150685558498126E-3</v>
      </c>
      <c r="N169" s="352">
        <v>2.5725294441306858E-3</v>
      </c>
      <c r="O169" s="352">
        <v>2.8414476799766731E-4</v>
      </c>
      <c r="P169" s="352">
        <v>0</v>
      </c>
    </row>
    <row r="170" spans="1:16">
      <c r="A170" s="350" t="s">
        <v>2562</v>
      </c>
      <c r="B170" s="350" t="s">
        <v>3596</v>
      </c>
      <c r="C170" s="350" t="s">
        <v>3597</v>
      </c>
      <c r="D170" s="350" t="s">
        <v>186</v>
      </c>
      <c r="E170" s="351">
        <v>0.30915999999999999</v>
      </c>
      <c r="F170" s="352">
        <v>6.8137877985662123E-3</v>
      </c>
      <c r="G170" s="352">
        <v>8.3232377305661104E-2</v>
      </c>
      <c r="H170" s="352">
        <v>2.4157058428978327E-2</v>
      </c>
      <c r="I170" s="351"/>
      <c r="J170" s="351">
        <v>4.4012912085587969E-2</v>
      </c>
      <c r="K170" s="352">
        <v>3.6270279658140121E-2</v>
      </c>
      <c r="L170" s="352">
        <v>0.13288782085316223</v>
      </c>
      <c r="M170" s="352">
        <v>1.7200843017197508E-2</v>
      </c>
      <c r="N170" s="352">
        <v>7.7426324274478464E-3</v>
      </c>
      <c r="O170" s="352">
        <v>8.5520051084656175E-4</v>
      </c>
      <c r="P170" s="352">
        <v>0</v>
      </c>
    </row>
    <row r="171" spans="1:16">
      <c r="A171" s="350" t="s">
        <v>2562</v>
      </c>
      <c r="B171" s="350" t="s">
        <v>3598</v>
      </c>
      <c r="C171" s="350" t="s">
        <v>3599</v>
      </c>
      <c r="D171" s="350" t="s">
        <v>186</v>
      </c>
      <c r="E171" s="351">
        <v>1482.4405400000001</v>
      </c>
      <c r="F171" s="352">
        <v>32.67251670187575</v>
      </c>
      <c r="G171" s="352">
        <v>399.10418669455299</v>
      </c>
      <c r="H171" s="352">
        <v>115.8345282127901</v>
      </c>
      <c r="I171" s="351"/>
      <c r="J171" s="351">
        <v>211.04452438585702</v>
      </c>
      <c r="K171" s="352">
        <v>173.91814258754127</v>
      </c>
      <c r="L171" s="352">
        <v>637.20498416672626</v>
      </c>
      <c r="M171" s="352">
        <v>82.479062656454587</v>
      </c>
      <c r="N171" s="352">
        <v>37.126381798315748</v>
      </c>
      <c r="O171" s="352">
        <v>4.1007371817429581</v>
      </c>
      <c r="P171" s="352">
        <v>0</v>
      </c>
    </row>
    <row r="172" spans="1:16">
      <c r="A172" s="350" t="s">
        <v>2562</v>
      </c>
      <c r="B172" s="350" t="s">
        <v>3600</v>
      </c>
      <c r="C172" s="350" t="s">
        <v>3601</v>
      </c>
      <c r="D172" s="350" t="s">
        <v>186</v>
      </c>
      <c r="E172" s="351">
        <v>37.673879999999997</v>
      </c>
      <c r="F172" s="352">
        <v>0.8303202997433291</v>
      </c>
      <c r="G172" s="352">
        <v>10.142601225023288</v>
      </c>
      <c r="H172" s="352">
        <v>2.94375119810557</v>
      </c>
      <c r="I172" s="351"/>
      <c r="J172" s="351">
        <v>5.3633625577791131</v>
      </c>
      <c r="K172" s="352">
        <v>4.4198543259387106</v>
      </c>
      <c r="L172" s="352">
        <v>16.193556140133044</v>
      </c>
      <c r="M172" s="352">
        <v>2.0960748341594537</v>
      </c>
      <c r="N172" s="352">
        <v>0.94350823184040256</v>
      </c>
      <c r="O172" s="352">
        <v>0.10421374505619119</v>
      </c>
      <c r="P172" s="352">
        <v>0</v>
      </c>
    </row>
    <row r="173" spans="1:16">
      <c r="A173" s="350" t="s">
        <v>2562</v>
      </c>
      <c r="B173" s="350" t="s">
        <v>3602</v>
      </c>
      <c r="C173" s="350" t="s">
        <v>3603</v>
      </c>
      <c r="D173" s="350" t="s">
        <v>291</v>
      </c>
      <c r="E173" s="351">
        <v>82.140950000000004</v>
      </c>
      <c r="F173" s="352">
        <v>0</v>
      </c>
      <c r="G173" s="352">
        <v>0</v>
      </c>
      <c r="H173" s="352">
        <v>0</v>
      </c>
      <c r="I173" s="351"/>
      <c r="J173" s="351">
        <v>0</v>
      </c>
      <c r="K173" s="352">
        <v>0</v>
      </c>
      <c r="L173" s="352">
        <v>0</v>
      </c>
      <c r="M173" s="352">
        <v>0</v>
      </c>
      <c r="N173" s="352">
        <v>0</v>
      </c>
      <c r="O173" s="352">
        <v>0</v>
      </c>
      <c r="P173" s="352">
        <v>82.140950000000004</v>
      </c>
    </row>
    <row r="174" spans="1:16">
      <c r="A174" s="350" t="s">
        <v>2562</v>
      </c>
      <c r="B174" s="350" t="s">
        <v>3604</v>
      </c>
      <c r="C174" s="350" t="s">
        <v>3605</v>
      </c>
      <c r="D174" s="350" t="s">
        <v>186</v>
      </c>
      <c r="E174" s="351">
        <v>40.599240000000002</v>
      </c>
      <c r="F174" s="352">
        <v>0.89479430114847103</v>
      </c>
      <c r="G174" s="352">
        <v>10.930169692078824</v>
      </c>
      <c r="H174" s="352">
        <v>3.1723321673312013</v>
      </c>
      <c r="I174" s="351"/>
      <c r="J174" s="351">
        <v>5.7798252712565876</v>
      </c>
      <c r="K174" s="352">
        <v>4.7630540455037806</v>
      </c>
      <c r="L174" s="352">
        <v>17.450978560921655</v>
      </c>
      <c r="M174" s="352">
        <v>2.258834111325934</v>
      </c>
      <c r="N174" s="352">
        <v>1.0167712257528068</v>
      </c>
      <c r="O174" s="352">
        <v>0.11230589593732103</v>
      </c>
      <c r="P174" s="352">
        <v>0</v>
      </c>
    </row>
    <row r="175" spans="1:16">
      <c r="A175" s="350" t="s">
        <v>2562</v>
      </c>
      <c r="B175" s="350" t="s">
        <v>5361</v>
      </c>
      <c r="C175" s="350" t="s">
        <v>5362</v>
      </c>
      <c r="D175" s="350" t="s">
        <v>186</v>
      </c>
      <c r="E175" s="351">
        <v>0.1739</v>
      </c>
      <c r="F175" s="352">
        <v>3.8327005374908275E-3</v>
      </c>
      <c r="G175" s="352">
        <v>4.6817539181829688E-2</v>
      </c>
      <c r="H175" s="352">
        <v>1.3588150021992922E-2</v>
      </c>
      <c r="I175" s="351"/>
      <c r="J175" s="351">
        <v>2.4756907140910042E-2</v>
      </c>
      <c r="K175" s="352">
        <v>2.0401739010708266E-2</v>
      </c>
      <c r="L175" s="352">
        <v>7.4748324642142941E-2</v>
      </c>
      <c r="M175" s="352">
        <v>9.6753351037994779E-3</v>
      </c>
      <c r="N175" s="352">
        <v>4.3551681302017742E-3</v>
      </c>
      <c r="O175" s="352">
        <v>4.810433718340571E-4</v>
      </c>
      <c r="P175" s="352">
        <v>0</v>
      </c>
    </row>
    <row r="176" spans="1:16">
      <c r="A176" s="350" t="s">
        <v>2562</v>
      </c>
      <c r="B176" s="350" t="s">
        <v>5363</v>
      </c>
      <c r="C176" s="350" t="s">
        <v>5364</v>
      </c>
      <c r="D176" s="350" t="s">
        <v>186</v>
      </c>
      <c r="E176" s="351">
        <v>0.26084000000000002</v>
      </c>
      <c r="F176" s="352">
        <v>5.7488304094255758E-3</v>
      </c>
      <c r="G176" s="352">
        <v>7.02236165623258E-2</v>
      </c>
      <c r="H176" s="352">
        <v>2.0381443655759827E-2</v>
      </c>
      <c r="I176" s="351"/>
      <c r="J176" s="351">
        <v>3.7133937082432289E-2</v>
      </c>
      <c r="K176" s="352">
        <v>3.0601435328080184E-2</v>
      </c>
      <c r="L176" s="352">
        <v>0.11211818861217117</v>
      </c>
      <c r="M176" s="352">
        <v>1.4512446282202737E-2</v>
      </c>
      <c r="N176" s="352">
        <v>6.5325017543521038E-3</v>
      </c>
      <c r="O176" s="352">
        <v>7.2153739568255016E-4</v>
      </c>
      <c r="P176" s="352">
        <v>0</v>
      </c>
    </row>
    <row r="177" spans="1:16">
      <c r="A177" s="350" t="s">
        <v>2562</v>
      </c>
      <c r="B177" s="350" t="s">
        <v>5365</v>
      </c>
      <c r="C177" s="350" t="s">
        <v>5366</v>
      </c>
      <c r="D177" s="350" t="s">
        <v>186</v>
      </c>
      <c r="E177" s="351">
        <v>5.4060899999999998</v>
      </c>
      <c r="F177" s="352">
        <v>0.11914849941761811</v>
      </c>
      <c r="G177" s="352">
        <v>1.4554331822627813</v>
      </c>
      <c r="H177" s="352">
        <v>0.42241956269347736</v>
      </c>
      <c r="I177" s="351"/>
      <c r="J177" s="351">
        <v>0.76962661371709229</v>
      </c>
      <c r="K177" s="352">
        <v>0.63423598187693986</v>
      </c>
      <c r="L177" s="352">
        <v>2.3237272591411302</v>
      </c>
      <c r="M177" s="352">
        <v>0.30078051955893798</v>
      </c>
      <c r="N177" s="352">
        <v>0.13539063184015243</v>
      </c>
      <c r="O177" s="352">
        <v>1.4954363208961345E-2</v>
      </c>
      <c r="P177" s="352">
        <v>0</v>
      </c>
    </row>
    <row r="178" spans="1:16" ht="15.75" thickBot="1">
      <c r="A178" s="353" t="s">
        <v>3606</v>
      </c>
      <c r="B178" s="354"/>
      <c r="C178" s="354"/>
      <c r="D178" s="354"/>
      <c r="E178" s="355">
        <v>18189.78775</v>
      </c>
      <c r="F178" s="355">
        <v>430.35081689710501</v>
      </c>
      <c r="G178" s="355">
        <v>5256.8589783962061</v>
      </c>
      <c r="H178" s="355">
        <v>107.19648527551055</v>
      </c>
      <c r="I178" s="355">
        <v>0</v>
      </c>
      <c r="J178" s="358">
        <v>2779.8037200452436</v>
      </c>
      <c r="K178" s="355">
        <v>2290.7881697242697</v>
      </c>
      <c r="L178" s="355">
        <v>8393.0383437929122</v>
      </c>
      <c r="M178" s="355">
        <v>1086.384997978284</v>
      </c>
      <c r="N178" s="355">
        <v>489.01555032097417</v>
      </c>
      <c r="O178" s="355">
        <v>54.013457614732765</v>
      </c>
      <c r="P178" s="355">
        <v>82.140950000000004</v>
      </c>
    </row>
    <row r="179" spans="1:16">
      <c r="A179" s="356" t="s">
        <v>3607</v>
      </c>
      <c r="B179" s="356" t="s">
        <v>3608</v>
      </c>
      <c r="C179" s="356" t="s">
        <v>3609</v>
      </c>
      <c r="D179" s="356" t="s">
        <v>291</v>
      </c>
      <c r="E179" s="357">
        <v>5064.9558999999999</v>
      </c>
      <c r="F179" s="352">
        <v>0</v>
      </c>
      <c r="G179" s="352">
        <v>0</v>
      </c>
      <c r="H179" s="352">
        <v>0</v>
      </c>
      <c r="I179" s="351"/>
      <c r="J179" s="351">
        <v>0</v>
      </c>
      <c r="K179" s="352">
        <v>0</v>
      </c>
      <c r="L179" s="352">
        <v>0</v>
      </c>
      <c r="M179" s="352">
        <v>0</v>
      </c>
      <c r="N179" s="352">
        <v>0</v>
      </c>
      <c r="O179" s="352">
        <v>0</v>
      </c>
      <c r="P179" s="352">
        <v>5064.9558999999999</v>
      </c>
    </row>
    <row r="180" spans="1:16">
      <c r="A180" s="350" t="s">
        <v>3607</v>
      </c>
      <c r="B180" s="350" t="s">
        <v>3610</v>
      </c>
      <c r="C180" s="350" t="s">
        <v>3611</v>
      </c>
      <c r="D180" s="350" t="s">
        <v>291</v>
      </c>
      <c r="E180" s="351">
        <v>26337.081480000001</v>
      </c>
      <c r="F180" s="352">
        <v>0</v>
      </c>
      <c r="G180" s="352">
        <v>0</v>
      </c>
      <c r="H180" s="352">
        <v>0</v>
      </c>
      <c r="I180" s="351"/>
      <c r="J180" s="351">
        <v>0</v>
      </c>
      <c r="K180" s="352">
        <v>0</v>
      </c>
      <c r="L180" s="352">
        <v>0</v>
      </c>
      <c r="M180" s="352">
        <v>0</v>
      </c>
      <c r="N180" s="352">
        <v>0</v>
      </c>
      <c r="O180" s="352">
        <v>0</v>
      </c>
      <c r="P180" s="352">
        <v>26337.081480000001</v>
      </c>
    </row>
    <row r="181" spans="1:16">
      <c r="A181" s="350" t="s">
        <v>3607</v>
      </c>
      <c r="B181" s="350" t="s">
        <v>3612</v>
      </c>
      <c r="C181" s="350" t="s">
        <v>3613</v>
      </c>
      <c r="D181" s="350" t="s">
        <v>291</v>
      </c>
      <c r="E181" s="351">
        <v>9318.1226999999999</v>
      </c>
      <c r="F181" s="352">
        <v>0</v>
      </c>
      <c r="G181" s="352">
        <v>0</v>
      </c>
      <c r="H181" s="352">
        <v>0</v>
      </c>
      <c r="I181" s="351"/>
      <c r="J181" s="351">
        <v>0</v>
      </c>
      <c r="K181" s="352">
        <v>0</v>
      </c>
      <c r="L181" s="352">
        <v>0</v>
      </c>
      <c r="M181" s="352">
        <v>0</v>
      </c>
      <c r="N181" s="352">
        <v>0</v>
      </c>
      <c r="O181" s="352">
        <v>0</v>
      </c>
      <c r="P181" s="352">
        <v>9318.1226999999999</v>
      </c>
    </row>
    <row r="182" spans="1:16">
      <c r="A182" s="350" t="s">
        <v>3607</v>
      </c>
      <c r="B182" s="350" t="s">
        <v>3614</v>
      </c>
      <c r="C182" s="350" t="s">
        <v>3615</v>
      </c>
      <c r="D182" s="350" t="s">
        <v>291</v>
      </c>
      <c r="E182" s="351">
        <v>14.36074</v>
      </c>
      <c r="F182" s="352">
        <v>0</v>
      </c>
      <c r="G182" s="352">
        <v>0</v>
      </c>
      <c r="H182" s="352">
        <v>0</v>
      </c>
      <c r="I182" s="351"/>
      <c r="J182" s="351">
        <v>0</v>
      </c>
      <c r="K182" s="352">
        <v>0</v>
      </c>
      <c r="L182" s="352">
        <v>0</v>
      </c>
      <c r="M182" s="352">
        <v>0</v>
      </c>
      <c r="N182" s="352">
        <v>0</v>
      </c>
      <c r="O182" s="352">
        <v>0</v>
      </c>
      <c r="P182" s="352">
        <v>14.36074</v>
      </c>
    </row>
    <row r="183" spans="1:16">
      <c r="A183" s="350" t="s">
        <v>3607</v>
      </c>
      <c r="B183" s="350" t="s">
        <v>3616</v>
      </c>
      <c r="C183" s="350" t="s">
        <v>3617</v>
      </c>
      <c r="D183" s="350" t="s">
        <v>291</v>
      </c>
      <c r="E183" s="351">
        <v>787.73970999999995</v>
      </c>
      <c r="F183" s="352">
        <v>0</v>
      </c>
      <c r="G183" s="352">
        <v>0</v>
      </c>
      <c r="H183" s="352">
        <v>0</v>
      </c>
      <c r="I183" s="351"/>
      <c r="J183" s="351">
        <v>0</v>
      </c>
      <c r="K183" s="352">
        <v>0</v>
      </c>
      <c r="L183" s="352">
        <v>0</v>
      </c>
      <c r="M183" s="352">
        <v>0</v>
      </c>
      <c r="N183" s="352">
        <v>0</v>
      </c>
      <c r="O183" s="352">
        <v>0</v>
      </c>
      <c r="P183" s="352">
        <v>787.73970999999995</v>
      </c>
    </row>
    <row r="184" spans="1:16">
      <c r="A184" s="350" t="s">
        <v>3607</v>
      </c>
      <c r="B184" s="350" t="s">
        <v>3618</v>
      </c>
      <c r="C184" s="350" t="s">
        <v>3619</v>
      </c>
      <c r="D184" s="350" t="s">
        <v>291</v>
      </c>
      <c r="E184" s="351">
        <v>13.03795</v>
      </c>
      <c r="F184" s="352">
        <v>0</v>
      </c>
      <c r="G184" s="352">
        <v>0</v>
      </c>
      <c r="H184" s="352">
        <v>0</v>
      </c>
      <c r="I184" s="351"/>
      <c r="J184" s="351">
        <v>0</v>
      </c>
      <c r="K184" s="352">
        <v>0</v>
      </c>
      <c r="L184" s="352">
        <v>0</v>
      </c>
      <c r="M184" s="352">
        <v>0</v>
      </c>
      <c r="N184" s="352">
        <v>0</v>
      </c>
      <c r="O184" s="352">
        <v>0</v>
      </c>
      <c r="P184" s="352">
        <v>13.03795</v>
      </c>
    </row>
    <row r="185" spans="1:16">
      <c r="A185" s="350" t="s">
        <v>3607</v>
      </c>
      <c r="B185" s="350" t="s">
        <v>3620</v>
      </c>
      <c r="C185" s="350" t="s">
        <v>3621</v>
      </c>
      <c r="D185" s="350" t="s">
        <v>291</v>
      </c>
      <c r="E185" s="351">
        <v>624.37847999999997</v>
      </c>
      <c r="F185" s="352">
        <v>0</v>
      </c>
      <c r="G185" s="352">
        <v>0</v>
      </c>
      <c r="H185" s="352">
        <v>0</v>
      </c>
      <c r="I185" s="351"/>
      <c r="J185" s="351">
        <v>0</v>
      </c>
      <c r="K185" s="352">
        <v>0</v>
      </c>
      <c r="L185" s="352">
        <v>0</v>
      </c>
      <c r="M185" s="352">
        <v>0</v>
      </c>
      <c r="N185" s="352">
        <v>0</v>
      </c>
      <c r="O185" s="352">
        <v>0</v>
      </c>
      <c r="P185" s="352">
        <v>624.37847999999997</v>
      </c>
    </row>
    <row r="186" spans="1:16">
      <c r="A186" s="350" t="s">
        <v>3607</v>
      </c>
      <c r="B186" s="350" t="s">
        <v>3622</v>
      </c>
      <c r="C186" s="350" t="s">
        <v>3623</v>
      </c>
      <c r="D186" s="350" t="s">
        <v>291</v>
      </c>
      <c r="E186" s="351">
        <v>88.266459999999995</v>
      </c>
      <c r="F186" s="352">
        <v>0</v>
      </c>
      <c r="G186" s="352">
        <v>0</v>
      </c>
      <c r="H186" s="352">
        <v>0</v>
      </c>
      <c r="I186" s="351"/>
      <c r="J186" s="351">
        <v>0</v>
      </c>
      <c r="K186" s="352">
        <v>0</v>
      </c>
      <c r="L186" s="352">
        <v>0</v>
      </c>
      <c r="M186" s="352">
        <v>0</v>
      </c>
      <c r="N186" s="352">
        <v>0</v>
      </c>
      <c r="O186" s="352">
        <v>0</v>
      </c>
      <c r="P186" s="352">
        <v>88.266459999999995</v>
      </c>
    </row>
    <row r="187" spans="1:16">
      <c r="A187" s="350" t="s">
        <v>3607</v>
      </c>
      <c r="B187" s="350" t="s">
        <v>3624</v>
      </c>
      <c r="C187" s="350" t="s">
        <v>3625</v>
      </c>
      <c r="D187" s="350" t="s">
        <v>291</v>
      </c>
      <c r="E187" s="351">
        <v>9433.5571</v>
      </c>
      <c r="F187" s="352">
        <v>0</v>
      </c>
      <c r="G187" s="352">
        <v>0</v>
      </c>
      <c r="H187" s="352">
        <v>0</v>
      </c>
      <c r="I187" s="351"/>
      <c r="J187" s="351">
        <v>0</v>
      </c>
      <c r="K187" s="352">
        <v>0</v>
      </c>
      <c r="L187" s="352">
        <v>0</v>
      </c>
      <c r="M187" s="352">
        <v>0</v>
      </c>
      <c r="N187" s="352">
        <v>0</v>
      </c>
      <c r="O187" s="352">
        <v>0</v>
      </c>
      <c r="P187" s="352">
        <v>9433.5571</v>
      </c>
    </row>
    <row r="188" spans="1:16">
      <c r="A188" s="350" t="s">
        <v>3607</v>
      </c>
      <c r="B188" s="350" t="s">
        <v>3626</v>
      </c>
      <c r="C188" s="350" t="s">
        <v>3627</v>
      </c>
      <c r="D188" s="350" t="s">
        <v>291</v>
      </c>
      <c r="E188" s="351">
        <v>1.5</v>
      </c>
      <c r="F188" s="352">
        <v>0</v>
      </c>
      <c r="G188" s="352">
        <v>0</v>
      </c>
      <c r="H188" s="352">
        <v>0</v>
      </c>
      <c r="I188" s="351"/>
      <c r="J188" s="351">
        <v>0</v>
      </c>
      <c r="K188" s="352">
        <v>0</v>
      </c>
      <c r="L188" s="352">
        <v>0</v>
      </c>
      <c r="M188" s="352">
        <v>0</v>
      </c>
      <c r="N188" s="352">
        <v>0</v>
      </c>
      <c r="O188" s="352">
        <v>0</v>
      </c>
      <c r="P188" s="352">
        <v>1.5</v>
      </c>
    </row>
    <row r="189" spans="1:16">
      <c r="A189" s="350" t="s">
        <v>3607</v>
      </c>
      <c r="B189" s="350" t="s">
        <v>3628</v>
      </c>
      <c r="C189" s="350" t="s">
        <v>3629</v>
      </c>
      <c r="D189" s="350" t="s">
        <v>291</v>
      </c>
      <c r="E189" s="351">
        <v>161.90885</v>
      </c>
      <c r="F189" s="352">
        <v>0</v>
      </c>
      <c r="G189" s="352">
        <v>0</v>
      </c>
      <c r="H189" s="352">
        <v>0</v>
      </c>
      <c r="I189" s="351"/>
      <c r="J189" s="351">
        <v>0</v>
      </c>
      <c r="K189" s="352">
        <v>0</v>
      </c>
      <c r="L189" s="352">
        <v>0</v>
      </c>
      <c r="M189" s="352">
        <v>0</v>
      </c>
      <c r="N189" s="352">
        <v>0</v>
      </c>
      <c r="O189" s="352">
        <v>0</v>
      </c>
      <c r="P189" s="352">
        <v>161.90885</v>
      </c>
    </row>
    <row r="190" spans="1:16">
      <c r="A190" s="350" t="s">
        <v>3607</v>
      </c>
      <c r="B190" s="350" t="s">
        <v>3630</v>
      </c>
      <c r="C190" s="350" t="s">
        <v>3631</v>
      </c>
      <c r="D190" s="350" t="s">
        <v>291</v>
      </c>
      <c r="E190" s="351">
        <v>22.437750000000001</v>
      </c>
      <c r="F190" s="352">
        <v>0</v>
      </c>
      <c r="G190" s="352">
        <v>0</v>
      </c>
      <c r="H190" s="352">
        <v>0</v>
      </c>
      <c r="I190" s="351"/>
      <c r="J190" s="351">
        <v>0</v>
      </c>
      <c r="K190" s="352">
        <v>0</v>
      </c>
      <c r="L190" s="352">
        <v>0</v>
      </c>
      <c r="M190" s="352">
        <v>0</v>
      </c>
      <c r="N190" s="352">
        <v>0</v>
      </c>
      <c r="O190" s="352">
        <v>0</v>
      </c>
      <c r="P190" s="352">
        <v>22.437750000000001</v>
      </c>
    </row>
    <row r="191" spans="1:16">
      <c r="A191" s="350" t="s">
        <v>3607</v>
      </c>
      <c r="B191" s="350" t="s">
        <v>3632</v>
      </c>
      <c r="C191" s="350" t="s">
        <v>3633</v>
      </c>
      <c r="D191" s="350" t="s">
        <v>291</v>
      </c>
      <c r="E191" s="351">
        <v>40.649470000000001</v>
      </c>
      <c r="F191" s="352">
        <v>0</v>
      </c>
      <c r="G191" s="352">
        <v>0</v>
      </c>
      <c r="H191" s="352">
        <v>0</v>
      </c>
      <c r="I191" s="351"/>
      <c r="J191" s="351">
        <v>0</v>
      </c>
      <c r="K191" s="352">
        <v>0</v>
      </c>
      <c r="L191" s="352">
        <v>0</v>
      </c>
      <c r="M191" s="352">
        <v>0</v>
      </c>
      <c r="N191" s="352">
        <v>0</v>
      </c>
      <c r="O191" s="352">
        <v>0</v>
      </c>
      <c r="P191" s="352">
        <v>40.649470000000001</v>
      </c>
    </row>
    <row r="192" spans="1:16">
      <c r="A192" s="350" t="s">
        <v>3607</v>
      </c>
      <c r="B192" s="350" t="s">
        <v>3634</v>
      </c>
      <c r="C192" s="350" t="s">
        <v>3635</v>
      </c>
      <c r="D192" s="350" t="s">
        <v>291</v>
      </c>
      <c r="E192" s="351">
        <v>1182.8038899999999</v>
      </c>
      <c r="F192" s="352">
        <v>0</v>
      </c>
      <c r="G192" s="352">
        <v>0</v>
      </c>
      <c r="H192" s="352">
        <v>0</v>
      </c>
      <c r="I192" s="351"/>
      <c r="J192" s="351">
        <v>0</v>
      </c>
      <c r="K192" s="352">
        <v>0</v>
      </c>
      <c r="L192" s="352">
        <v>0</v>
      </c>
      <c r="M192" s="352">
        <v>0</v>
      </c>
      <c r="N192" s="352">
        <v>0</v>
      </c>
      <c r="O192" s="352">
        <v>0</v>
      </c>
      <c r="P192" s="352">
        <v>1182.8038899999999</v>
      </c>
    </row>
    <row r="193" spans="1:16">
      <c r="A193" s="350" t="s">
        <v>3607</v>
      </c>
      <c r="B193" s="350" t="s">
        <v>3636</v>
      </c>
      <c r="C193" s="350" t="s">
        <v>3637</v>
      </c>
      <c r="D193" s="350" t="s">
        <v>291</v>
      </c>
      <c r="E193" s="351">
        <v>24.17418</v>
      </c>
      <c r="F193" s="352">
        <v>0</v>
      </c>
      <c r="G193" s="352">
        <v>0</v>
      </c>
      <c r="H193" s="352">
        <v>0</v>
      </c>
      <c r="I193" s="351"/>
      <c r="J193" s="351">
        <v>0</v>
      </c>
      <c r="K193" s="352">
        <v>0</v>
      </c>
      <c r="L193" s="352">
        <v>0</v>
      </c>
      <c r="M193" s="352">
        <v>0</v>
      </c>
      <c r="N193" s="352">
        <v>0</v>
      </c>
      <c r="O193" s="352">
        <v>0</v>
      </c>
      <c r="P193" s="352">
        <v>24.17418</v>
      </c>
    </row>
    <row r="194" spans="1:16">
      <c r="A194" s="350" t="s">
        <v>3607</v>
      </c>
      <c r="B194" s="350" t="s">
        <v>3638</v>
      </c>
      <c r="C194" s="350" t="s">
        <v>3639</v>
      </c>
      <c r="D194" s="350" t="s">
        <v>291</v>
      </c>
      <c r="E194" s="351">
        <v>-94320.62427</v>
      </c>
      <c r="F194" s="352">
        <v>0</v>
      </c>
      <c r="G194" s="352">
        <v>0</v>
      </c>
      <c r="H194" s="352">
        <v>0</v>
      </c>
      <c r="I194" s="351"/>
      <c r="J194" s="351">
        <v>0</v>
      </c>
      <c r="K194" s="352">
        <v>0</v>
      </c>
      <c r="L194" s="352">
        <v>0</v>
      </c>
      <c r="M194" s="352">
        <v>0</v>
      </c>
      <c r="N194" s="352">
        <v>0</v>
      </c>
      <c r="O194" s="352">
        <v>0</v>
      </c>
      <c r="P194" s="352">
        <v>-94320.62427</v>
      </c>
    </row>
    <row r="195" spans="1:16">
      <c r="A195" s="350" t="s">
        <v>3607</v>
      </c>
      <c r="B195" s="350" t="s">
        <v>3640</v>
      </c>
      <c r="C195" s="350" t="s">
        <v>3641</v>
      </c>
      <c r="D195" s="350" t="s">
        <v>291</v>
      </c>
      <c r="E195" s="351">
        <v>1280.4835399999999</v>
      </c>
      <c r="F195" s="352">
        <v>0</v>
      </c>
      <c r="G195" s="352">
        <v>0</v>
      </c>
      <c r="H195" s="352">
        <v>0</v>
      </c>
      <c r="I195" s="351"/>
      <c r="J195" s="351">
        <v>0</v>
      </c>
      <c r="K195" s="352">
        <v>0</v>
      </c>
      <c r="L195" s="352">
        <v>0</v>
      </c>
      <c r="M195" s="352">
        <v>0</v>
      </c>
      <c r="N195" s="352">
        <v>0</v>
      </c>
      <c r="O195" s="352">
        <v>0</v>
      </c>
      <c r="P195" s="352">
        <v>1280.4835399999999</v>
      </c>
    </row>
    <row r="196" spans="1:16">
      <c r="A196" s="350" t="s">
        <v>3607</v>
      </c>
      <c r="B196" s="350" t="s">
        <v>3642</v>
      </c>
      <c r="C196" s="350" t="s">
        <v>3643</v>
      </c>
      <c r="D196" s="350" t="s">
        <v>291</v>
      </c>
      <c r="E196" s="351">
        <v>1353.1836699999999</v>
      </c>
      <c r="F196" s="352">
        <v>0</v>
      </c>
      <c r="G196" s="352">
        <v>0</v>
      </c>
      <c r="H196" s="352">
        <v>0</v>
      </c>
      <c r="I196" s="351"/>
      <c r="J196" s="351">
        <v>0</v>
      </c>
      <c r="K196" s="352">
        <v>0</v>
      </c>
      <c r="L196" s="352">
        <v>0</v>
      </c>
      <c r="M196" s="352">
        <v>0</v>
      </c>
      <c r="N196" s="352">
        <v>0</v>
      </c>
      <c r="O196" s="352">
        <v>0</v>
      </c>
      <c r="P196" s="352">
        <v>1353.1836699999999</v>
      </c>
    </row>
    <row r="197" spans="1:16">
      <c r="A197" s="350" t="s">
        <v>3607</v>
      </c>
      <c r="B197" s="350" t="s">
        <v>3644</v>
      </c>
      <c r="C197" s="350" t="s">
        <v>3645</v>
      </c>
      <c r="D197" s="350" t="s">
        <v>291</v>
      </c>
      <c r="E197" s="351">
        <v>4201.68523</v>
      </c>
      <c r="F197" s="352">
        <v>0</v>
      </c>
      <c r="G197" s="352">
        <v>0</v>
      </c>
      <c r="H197" s="352">
        <v>0</v>
      </c>
      <c r="I197" s="351"/>
      <c r="J197" s="351">
        <v>0</v>
      </c>
      <c r="K197" s="352">
        <v>0</v>
      </c>
      <c r="L197" s="352">
        <v>0</v>
      </c>
      <c r="M197" s="352">
        <v>0</v>
      </c>
      <c r="N197" s="352">
        <v>0</v>
      </c>
      <c r="O197" s="352">
        <v>0</v>
      </c>
      <c r="P197" s="352">
        <v>4201.68523</v>
      </c>
    </row>
    <row r="198" spans="1:16">
      <c r="A198" s="350" t="s">
        <v>3607</v>
      </c>
      <c r="B198" s="350" t="s">
        <v>3646</v>
      </c>
      <c r="C198" s="350" t="s">
        <v>3647</v>
      </c>
      <c r="D198" s="350" t="s">
        <v>291</v>
      </c>
      <c r="E198" s="351">
        <v>847.94334000000003</v>
      </c>
      <c r="F198" s="352">
        <v>0</v>
      </c>
      <c r="G198" s="352">
        <v>0</v>
      </c>
      <c r="H198" s="352">
        <v>0</v>
      </c>
      <c r="I198" s="351"/>
      <c r="J198" s="351">
        <v>0</v>
      </c>
      <c r="K198" s="352">
        <v>0</v>
      </c>
      <c r="L198" s="352">
        <v>0</v>
      </c>
      <c r="M198" s="352">
        <v>0</v>
      </c>
      <c r="N198" s="352">
        <v>0</v>
      </c>
      <c r="O198" s="352">
        <v>0</v>
      </c>
      <c r="P198" s="352">
        <v>847.94334000000003</v>
      </c>
    </row>
    <row r="199" spans="1:16">
      <c r="A199" s="350" t="s">
        <v>3607</v>
      </c>
      <c r="B199" s="350" t="s">
        <v>3648</v>
      </c>
      <c r="C199" s="350" t="s">
        <v>3649</v>
      </c>
      <c r="D199" s="350" t="s">
        <v>291</v>
      </c>
      <c r="E199" s="351">
        <v>2.3E-3</v>
      </c>
      <c r="F199" s="352">
        <v>0</v>
      </c>
      <c r="G199" s="352">
        <v>0</v>
      </c>
      <c r="H199" s="352">
        <v>0</v>
      </c>
      <c r="I199" s="351"/>
      <c r="J199" s="351">
        <v>0</v>
      </c>
      <c r="K199" s="352">
        <v>0</v>
      </c>
      <c r="L199" s="352">
        <v>0</v>
      </c>
      <c r="M199" s="352">
        <v>0</v>
      </c>
      <c r="N199" s="352">
        <v>0</v>
      </c>
      <c r="O199" s="352">
        <v>0</v>
      </c>
      <c r="P199" s="352">
        <v>2.3E-3</v>
      </c>
    </row>
    <row r="200" spans="1:16">
      <c r="A200" s="350" t="s">
        <v>3607</v>
      </c>
      <c r="B200" s="350" t="s">
        <v>3650</v>
      </c>
      <c r="C200" s="350" t="s">
        <v>3651</v>
      </c>
      <c r="D200" s="350" t="s">
        <v>291</v>
      </c>
      <c r="E200" s="351">
        <v>497.80975999999998</v>
      </c>
      <c r="F200" s="352">
        <v>0</v>
      </c>
      <c r="G200" s="352">
        <v>0</v>
      </c>
      <c r="H200" s="352">
        <v>0</v>
      </c>
      <c r="I200" s="351"/>
      <c r="J200" s="351">
        <v>0</v>
      </c>
      <c r="K200" s="352">
        <v>0</v>
      </c>
      <c r="L200" s="352">
        <v>0</v>
      </c>
      <c r="M200" s="352">
        <v>0</v>
      </c>
      <c r="N200" s="352">
        <v>0</v>
      </c>
      <c r="O200" s="352">
        <v>0</v>
      </c>
      <c r="P200" s="352">
        <v>497.80975999999998</v>
      </c>
    </row>
    <row r="201" spans="1:16">
      <c r="A201" s="350" t="s">
        <v>3607</v>
      </c>
      <c r="B201" s="350" t="s">
        <v>3652</v>
      </c>
      <c r="C201" s="350" t="s">
        <v>3653</v>
      </c>
      <c r="D201" s="350" t="s">
        <v>291</v>
      </c>
      <c r="E201" s="351">
        <v>81.799130000000005</v>
      </c>
      <c r="F201" s="352">
        <v>0</v>
      </c>
      <c r="G201" s="352">
        <v>0</v>
      </c>
      <c r="H201" s="352">
        <v>0</v>
      </c>
      <c r="I201" s="351"/>
      <c r="J201" s="351">
        <v>0</v>
      </c>
      <c r="K201" s="352">
        <v>0</v>
      </c>
      <c r="L201" s="352">
        <v>0</v>
      </c>
      <c r="M201" s="352">
        <v>0</v>
      </c>
      <c r="N201" s="352">
        <v>0</v>
      </c>
      <c r="O201" s="352">
        <v>0</v>
      </c>
      <c r="P201" s="352">
        <v>81.799130000000005</v>
      </c>
    </row>
    <row r="202" spans="1:16">
      <c r="A202" s="350" t="s">
        <v>3607</v>
      </c>
      <c r="B202" s="350" t="s">
        <v>3654</v>
      </c>
      <c r="C202" s="350" t="s">
        <v>3655</v>
      </c>
      <c r="D202" s="350" t="s">
        <v>291</v>
      </c>
      <c r="E202" s="351">
        <v>526.85176999999999</v>
      </c>
      <c r="F202" s="352">
        <v>0</v>
      </c>
      <c r="G202" s="352">
        <v>0</v>
      </c>
      <c r="H202" s="352">
        <v>0</v>
      </c>
      <c r="I202" s="351"/>
      <c r="J202" s="351">
        <v>0</v>
      </c>
      <c r="K202" s="352">
        <v>0</v>
      </c>
      <c r="L202" s="352">
        <v>0</v>
      </c>
      <c r="M202" s="352">
        <v>0</v>
      </c>
      <c r="N202" s="352">
        <v>0</v>
      </c>
      <c r="O202" s="352">
        <v>0</v>
      </c>
      <c r="P202" s="352">
        <v>526.85176999999999</v>
      </c>
    </row>
    <row r="203" spans="1:16">
      <c r="A203" s="350" t="s">
        <v>3607</v>
      </c>
      <c r="B203" s="350" t="s">
        <v>3656</v>
      </c>
      <c r="C203" s="350" t="s">
        <v>3657</v>
      </c>
      <c r="D203" s="350" t="s">
        <v>291</v>
      </c>
      <c r="E203" s="351">
        <v>17.985720000000001</v>
      </c>
      <c r="F203" s="352">
        <v>0</v>
      </c>
      <c r="G203" s="352">
        <v>0</v>
      </c>
      <c r="H203" s="352">
        <v>0</v>
      </c>
      <c r="I203" s="351"/>
      <c r="J203" s="351">
        <v>0</v>
      </c>
      <c r="K203" s="352">
        <v>0</v>
      </c>
      <c r="L203" s="352">
        <v>0</v>
      </c>
      <c r="M203" s="352">
        <v>0</v>
      </c>
      <c r="N203" s="352">
        <v>0</v>
      </c>
      <c r="O203" s="352">
        <v>0</v>
      </c>
      <c r="P203" s="352">
        <v>17.985720000000001</v>
      </c>
    </row>
    <row r="204" spans="1:16">
      <c r="A204" s="350" t="s">
        <v>3607</v>
      </c>
      <c r="B204" s="350" t="s">
        <v>3658</v>
      </c>
      <c r="C204" s="350" t="s">
        <v>3659</v>
      </c>
      <c r="D204" s="350" t="s">
        <v>291</v>
      </c>
      <c r="E204" s="351">
        <v>70.546120000000002</v>
      </c>
      <c r="F204" s="352">
        <v>0</v>
      </c>
      <c r="G204" s="352">
        <v>0</v>
      </c>
      <c r="H204" s="352">
        <v>0</v>
      </c>
      <c r="I204" s="351"/>
      <c r="J204" s="351">
        <v>0</v>
      </c>
      <c r="K204" s="352">
        <v>0</v>
      </c>
      <c r="L204" s="352">
        <v>0</v>
      </c>
      <c r="M204" s="352">
        <v>0</v>
      </c>
      <c r="N204" s="352">
        <v>0</v>
      </c>
      <c r="O204" s="352">
        <v>0</v>
      </c>
      <c r="P204" s="352">
        <v>70.546120000000002</v>
      </c>
    </row>
    <row r="205" spans="1:16">
      <c r="A205" s="350" t="s">
        <v>3607</v>
      </c>
      <c r="B205" s="350" t="s">
        <v>3660</v>
      </c>
      <c r="C205" s="350" t="s">
        <v>3661</v>
      </c>
      <c r="D205" s="350" t="s">
        <v>291</v>
      </c>
      <c r="E205" s="351">
        <v>115.02204999999999</v>
      </c>
      <c r="F205" s="352">
        <v>0</v>
      </c>
      <c r="G205" s="352">
        <v>0</v>
      </c>
      <c r="H205" s="352">
        <v>0</v>
      </c>
      <c r="I205" s="351"/>
      <c r="J205" s="351">
        <v>0</v>
      </c>
      <c r="K205" s="352">
        <v>0</v>
      </c>
      <c r="L205" s="352">
        <v>0</v>
      </c>
      <c r="M205" s="352">
        <v>0</v>
      </c>
      <c r="N205" s="352">
        <v>0</v>
      </c>
      <c r="O205" s="352">
        <v>0</v>
      </c>
      <c r="P205" s="352">
        <v>115.02204999999999</v>
      </c>
    </row>
    <row r="206" spans="1:16">
      <c r="A206" s="350" t="s">
        <v>3607</v>
      </c>
      <c r="B206" s="350" t="s">
        <v>3662</v>
      </c>
      <c r="C206" s="350" t="s">
        <v>3663</v>
      </c>
      <c r="D206" s="350" t="s">
        <v>291</v>
      </c>
      <c r="E206" s="351">
        <v>27.546109999999999</v>
      </c>
      <c r="F206" s="352">
        <v>0</v>
      </c>
      <c r="G206" s="352">
        <v>0</v>
      </c>
      <c r="H206" s="352">
        <v>0</v>
      </c>
      <c r="I206" s="351"/>
      <c r="J206" s="351">
        <v>0</v>
      </c>
      <c r="K206" s="352">
        <v>0</v>
      </c>
      <c r="L206" s="352">
        <v>0</v>
      </c>
      <c r="M206" s="352">
        <v>0</v>
      </c>
      <c r="N206" s="352">
        <v>0</v>
      </c>
      <c r="O206" s="352">
        <v>0</v>
      </c>
      <c r="P206" s="352">
        <v>27.546109999999999</v>
      </c>
    </row>
    <row r="207" spans="1:16">
      <c r="A207" s="350" t="s">
        <v>3607</v>
      </c>
      <c r="B207" s="350" t="s">
        <v>3664</v>
      </c>
      <c r="C207" s="350" t="s">
        <v>3665</v>
      </c>
      <c r="D207" s="350" t="s">
        <v>291</v>
      </c>
      <c r="E207" s="351">
        <v>3698.5222100000001</v>
      </c>
      <c r="F207" s="352">
        <v>0</v>
      </c>
      <c r="G207" s="352">
        <v>0</v>
      </c>
      <c r="H207" s="352">
        <v>0</v>
      </c>
      <c r="I207" s="351"/>
      <c r="J207" s="351">
        <v>0</v>
      </c>
      <c r="K207" s="352">
        <v>0</v>
      </c>
      <c r="L207" s="352">
        <v>0</v>
      </c>
      <c r="M207" s="352">
        <v>0</v>
      </c>
      <c r="N207" s="352">
        <v>0</v>
      </c>
      <c r="O207" s="352">
        <v>0</v>
      </c>
      <c r="P207" s="352">
        <v>3698.5222100000001</v>
      </c>
    </row>
    <row r="208" spans="1:16">
      <c r="A208" s="350" t="s">
        <v>3607</v>
      </c>
      <c r="B208" s="350" t="s">
        <v>3666</v>
      </c>
      <c r="C208" s="350" t="s">
        <v>3667</v>
      </c>
      <c r="D208" s="350" t="s">
        <v>291</v>
      </c>
      <c r="E208" s="351">
        <v>23.667570000000001</v>
      </c>
      <c r="F208" s="352">
        <v>0</v>
      </c>
      <c r="G208" s="352">
        <v>0</v>
      </c>
      <c r="H208" s="352">
        <v>0</v>
      </c>
      <c r="I208" s="351"/>
      <c r="J208" s="351">
        <v>0</v>
      </c>
      <c r="K208" s="352">
        <v>0</v>
      </c>
      <c r="L208" s="352">
        <v>0</v>
      </c>
      <c r="M208" s="352">
        <v>0</v>
      </c>
      <c r="N208" s="352">
        <v>0</v>
      </c>
      <c r="O208" s="352">
        <v>0</v>
      </c>
      <c r="P208" s="352">
        <v>23.667570000000001</v>
      </c>
    </row>
    <row r="209" spans="1:16">
      <c r="A209" s="350" t="s">
        <v>3607</v>
      </c>
      <c r="B209" s="350" t="s">
        <v>3668</v>
      </c>
      <c r="C209" s="350" t="s">
        <v>3669</v>
      </c>
      <c r="D209" s="350" t="s">
        <v>3338</v>
      </c>
      <c r="E209" s="351">
        <v>0.17258999999999999</v>
      </c>
      <c r="F209" s="352">
        <v>0</v>
      </c>
      <c r="G209" s="352">
        <v>0</v>
      </c>
      <c r="H209" s="352">
        <v>0</v>
      </c>
      <c r="I209" s="351"/>
      <c r="J209" s="351">
        <v>0</v>
      </c>
      <c r="K209" s="352">
        <v>0</v>
      </c>
      <c r="L209" s="352">
        <v>0</v>
      </c>
      <c r="M209" s="352">
        <v>0.17258999999999999</v>
      </c>
      <c r="N209" s="352">
        <v>0</v>
      </c>
      <c r="O209" s="352">
        <v>0</v>
      </c>
      <c r="P209" s="352">
        <v>0</v>
      </c>
    </row>
    <row r="210" spans="1:16">
      <c r="A210" s="350" t="s">
        <v>3607</v>
      </c>
      <c r="B210" s="350" t="s">
        <v>3670</v>
      </c>
      <c r="C210" s="350" t="s">
        <v>3671</v>
      </c>
      <c r="D210" s="350" t="s">
        <v>291</v>
      </c>
      <c r="E210" s="351">
        <v>1508.7507900000001</v>
      </c>
      <c r="F210" s="352">
        <v>0</v>
      </c>
      <c r="G210" s="352">
        <v>0</v>
      </c>
      <c r="H210" s="352">
        <v>0</v>
      </c>
      <c r="I210" s="351"/>
      <c r="J210" s="351">
        <v>0</v>
      </c>
      <c r="K210" s="352">
        <v>0</v>
      </c>
      <c r="L210" s="352">
        <v>0</v>
      </c>
      <c r="M210" s="352">
        <v>0</v>
      </c>
      <c r="N210" s="352">
        <v>0</v>
      </c>
      <c r="O210" s="352">
        <v>0</v>
      </c>
      <c r="P210" s="352">
        <v>1508.7507900000001</v>
      </c>
    </row>
    <row r="211" spans="1:16">
      <c r="A211" s="350" t="s">
        <v>3607</v>
      </c>
      <c r="B211" s="350" t="s">
        <v>3672</v>
      </c>
      <c r="C211" s="350" t="s">
        <v>3673</v>
      </c>
      <c r="D211" s="350" t="s">
        <v>291</v>
      </c>
      <c r="E211" s="351">
        <v>3525.7873199999999</v>
      </c>
      <c r="F211" s="352">
        <v>0</v>
      </c>
      <c r="G211" s="352">
        <v>0</v>
      </c>
      <c r="H211" s="352">
        <v>0</v>
      </c>
      <c r="I211" s="351"/>
      <c r="J211" s="351">
        <v>0</v>
      </c>
      <c r="K211" s="352">
        <v>0</v>
      </c>
      <c r="L211" s="352">
        <v>0</v>
      </c>
      <c r="M211" s="352">
        <v>0</v>
      </c>
      <c r="N211" s="352">
        <v>0</v>
      </c>
      <c r="O211" s="352">
        <v>0</v>
      </c>
      <c r="P211" s="352">
        <v>3525.7873199999999</v>
      </c>
    </row>
    <row r="212" spans="1:16">
      <c r="A212" s="350" t="s">
        <v>3607</v>
      </c>
      <c r="B212" s="350" t="s">
        <v>3674</v>
      </c>
      <c r="C212" s="350" t="s">
        <v>3675</v>
      </c>
      <c r="D212" s="350" t="s">
        <v>291</v>
      </c>
      <c r="E212" s="351">
        <v>460.33192000000003</v>
      </c>
      <c r="F212" s="352">
        <v>0</v>
      </c>
      <c r="G212" s="352">
        <v>0</v>
      </c>
      <c r="H212" s="352">
        <v>0</v>
      </c>
      <c r="I212" s="351"/>
      <c r="J212" s="351">
        <v>0</v>
      </c>
      <c r="K212" s="352">
        <v>0</v>
      </c>
      <c r="L212" s="352">
        <v>0</v>
      </c>
      <c r="M212" s="352">
        <v>0</v>
      </c>
      <c r="N212" s="352">
        <v>0</v>
      </c>
      <c r="O212" s="352">
        <v>0</v>
      </c>
      <c r="P212" s="352">
        <v>460.33192000000003</v>
      </c>
    </row>
    <row r="213" spans="1:16">
      <c r="A213" s="350" t="s">
        <v>3607</v>
      </c>
      <c r="B213" s="350" t="s">
        <v>3676</v>
      </c>
      <c r="C213" s="350" t="s">
        <v>3677</v>
      </c>
      <c r="D213" s="350" t="s">
        <v>291</v>
      </c>
      <c r="E213" s="351">
        <v>2563.5679700000001</v>
      </c>
      <c r="F213" s="352">
        <v>0</v>
      </c>
      <c r="G213" s="352">
        <v>0</v>
      </c>
      <c r="H213" s="352">
        <v>0</v>
      </c>
      <c r="I213" s="351"/>
      <c r="J213" s="351">
        <v>0</v>
      </c>
      <c r="K213" s="352">
        <v>0</v>
      </c>
      <c r="L213" s="352">
        <v>0</v>
      </c>
      <c r="M213" s="352">
        <v>0</v>
      </c>
      <c r="N213" s="352">
        <v>0</v>
      </c>
      <c r="O213" s="352">
        <v>0</v>
      </c>
      <c r="P213" s="352">
        <v>2563.5679700000001</v>
      </c>
    </row>
    <row r="214" spans="1:16">
      <c r="A214" s="350" t="s">
        <v>3607</v>
      </c>
      <c r="B214" s="350" t="s">
        <v>3678</v>
      </c>
      <c r="C214" s="350" t="s">
        <v>3679</v>
      </c>
      <c r="D214" s="350" t="s">
        <v>291</v>
      </c>
      <c r="E214" s="351">
        <v>1186.5769499999999</v>
      </c>
      <c r="F214" s="352">
        <v>0</v>
      </c>
      <c r="G214" s="352">
        <v>0</v>
      </c>
      <c r="H214" s="352">
        <v>0</v>
      </c>
      <c r="I214" s="351"/>
      <c r="J214" s="351">
        <v>0</v>
      </c>
      <c r="K214" s="352">
        <v>0</v>
      </c>
      <c r="L214" s="352">
        <v>0</v>
      </c>
      <c r="M214" s="352">
        <v>0</v>
      </c>
      <c r="N214" s="352">
        <v>0</v>
      </c>
      <c r="O214" s="352">
        <v>0</v>
      </c>
      <c r="P214" s="352">
        <v>1186.5769499999999</v>
      </c>
    </row>
    <row r="215" spans="1:16">
      <c r="A215" s="350" t="s">
        <v>3607</v>
      </c>
      <c r="B215" s="350" t="s">
        <v>3680</v>
      </c>
      <c r="C215" s="350" t="s">
        <v>3681</v>
      </c>
      <c r="D215" s="350" t="s">
        <v>291</v>
      </c>
      <c r="E215" s="351">
        <v>894.60586999999998</v>
      </c>
      <c r="F215" s="352">
        <v>0</v>
      </c>
      <c r="G215" s="352">
        <v>0</v>
      </c>
      <c r="H215" s="352">
        <v>0</v>
      </c>
      <c r="I215" s="351"/>
      <c r="J215" s="351">
        <v>0</v>
      </c>
      <c r="K215" s="352">
        <v>0</v>
      </c>
      <c r="L215" s="352">
        <v>0</v>
      </c>
      <c r="M215" s="352">
        <v>0</v>
      </c>
      <c r="N215" s="352">
        <v>0</v>
      </c>
      <c r="O215" s="352">
        <v>0</v>
      </c>
      <c r="P215" s="352">
        <v>894.60586999999998</v>
      </c>
    </row>
    <row r="216" spans="1:16">
      <c r="A216" s="350" t="s">
        <v>3607</v>
      </c>
      <c r="B216" s="350" t="s">
        <v>3682</v>
      </c>
      <c r="C216" s="350" t="s">
        <v>3683</v>
      </c>
      <c r="D216" s="350" t="s">
        <v>291</v>
      </c>
      <c r="E216" s="351">
        <v>13.223100000000001</v>
      </c>
      <c r="F216" s="352">
        <v>0</v>
      </c>
      <c r="G216" s="352">
        <v>0</v>
      </c>
      <c r="H216" s="352">
        <v>0</v>
      </c>
      <c r="I216" s="351"/>
      <c r="J216" s="351">
        <v>0</v>
      </c>
      <c r="K216" s="352">
        <v>0</v>
      </c>
      <c r="L216" s="352">
        <v>0</v>
      </c>
      <c r="M216" s="352">
        <v>0</v>
      </c>
      <c r="N216" s="352">
        <v>0</v>
      </c>
      <c r="O216" s="352">
        <v>0</v>
      </c>
      <c r="P216" s="352">
        <v>13.223100000000001</v>
      </c>
    </row>
    <row r="217" spans="1:16">
      <c r="A217" s="350" t="s">
        <v>3607</v>
      </c>
      <c r="B217" s="350" t="s">
        <v>3684</v>
      </c>
      <c r="C217" s="350" t="s">
        <v>3685</v>
      </c>
      <c r="D217" s="350" t="s">
        <v>291</v>
      </c>
      <c r="E217" s="351">
        <v>1541.96381</v>
      </c>
      <c r="F217" s="352">
        <v>0</v>
      </c>
      <c r="G217" s="352">
        <v>0</v>
      </c>
      <c r="H217" s="352">
        <v>0</v>
      </c>
      <c r="I217" s="351"/>
      <c r="J217" s="351">
        <v>0</v>
      </c>
      <c r="K217" s="352">
        <v>0</v>
      </c>
      <c r="L217" s="352">
        <v>0</v>
      </c>
      <c r="M217" s="352">
        <v>0</v>
      </c>
      <c r="N217" s="352">
        <v>0</v>
      </c>
      <c r="O217" s="352">
        <v>0</v>
      </c>
      <c r="P217" s="352">
        <v>1541.96381</v>
      </c>
    </row>
    <row r="218" spans="1:16">
      <c r="A218" s="350" t="s">
        <v>3607</v>
      </c>
      <c r="B218" s="350" t="s">
        <v>3686</v>
      </c>
      <c r="C218" s="350" t="s">
        <v>3687</v>
      </c>
      <c r="D218" s="350" t="s">
        <v>291</v>
      </c>
      <c r="E218" s="351">
        <v>1658.4727700000001</v>
      </c>
      <c r="F218" s="352">
        <v>0</v>
      </c>
      <c r="G218" s="352">
        <v>0</v>
      </c>
      <c r="H218" s="352">
        <v>0</v>
      </c>
      <c r="I218" s="351"/>
      <c r="J218" s="351">
        <v>0</v>
      </c>
      <c r="K218" s="352">
        <v>0</v>
      </c>
      <c r="L218" s="352">
        <v>0</v>
      </c>
      <c r="M218" s="352">
        <v>0</v>
      </c>
      <c r="N218" s="352">
        <v>0</v>
      </c>
      <c r="O218" s="352">
        <v>0</v>
      </c>
      <c r="P218" s="352">
        <v>1658.4727700000001</v>
      </c>
    </row>
    <row r="219" spans="1:16">
      <c r="A219" s="350" t="s">
        <v>3607</v>
      </c>
      <c r="B219" s="350" t="s">
        <v>3688</v>
      </c>
      <c r="C219" s="350" t="s">
        <v>3689</v>
      </c>
      <c r="D219" s="350" t="s">
        <v>291</v>
      </c>
      <c r="E219" s="351">
        <v>190.99912</v>
      </c>
      <c r="F219" s="352">
        <v>0</v>
      </c>
      <c r="G219" s="352">
        <v>0</v>
      </c>
      <c r="H219" s="352">
        <v>0</v>
      </c>
      <c r="I219" s="351"/>
      <c r="J219" s="351">
        <v>0</v>
      </c>
      <c r="K219" s="352">
        <v>0</v>
      </c>
      <c r="L219" s="352">
        <v>0</v>
      </c>
      <c r="M219" s="352">
        <v>0</v>
      </c>
      <c r="N219" s="352">
        <v>0</v>
      </c>
      <c r="O219" s="352">
        <v>0</v>
      </c>
      <c r="P219" s="352">
        <v>190.99912</v>
      </c>
    </row>
    <row r="220" spans="1:16">
      <c r="A220" s="350" t="s">
        <v>3607</v>
      </c>
      <c r="B220" s="350" t="s">
        <v>3690</v>
      </c>
      <c r="C220" s="350" t="s">
        <v>3691</v>
      </c>
      <c r="D220" s="350" t="s">
        <v>291</v>
      </c>
      <c r="E220" s="351">
        <v>14.031599999999999</v>
      </c>
      <c r="F220" s="352">
        <v>0</v>
      </c>
      <c r="G220" s="352">
        <v>0</v>
      </c>
      <c r="H220" s="352">
        <v>0</v>
      </c>
      <c r="I220" s="351"/>
      <c r="J220" s="351">
        <v>0</v>
      </c>
      <c r="K220" s="352">
        <v>0</v>
      </c>
      <c r="L220" s="352">
        <v>0</v>
      </c>
      <c r="M220" s="352">
        <v>0</v>
      </c>
      <c r="N220" s="352">
        <v>0</v>
      </c>
      <c r="O220" s="352">
        <v>0</v>
      </c>
      <c r="P220" s="352">
        <v>14.031599999999999</v>
      </c>
    </row>
    <row r="221" spans="1:16">
      <c r="A221" s="350" t="s">
        <v>3607</v>
      </c>
      <c r="B221" s="350" t="s">
        <v>3692</v>
      </c>
      <c r="C221" s="350" t="s">
        <v>3693</v>
      </c>
      <c r="D221" s="350" t="s">
        <v>291</v>
      </c>
      <c r="E221" s="351">
        <v>-27.3827</v>
      </c>
      <c r="F221" s="352">
        <v>0</v>
      </c>
      <c r="G221" s="352">
        <v>0</v>
      </c>
      <c r="H221" s="352">
        <v>0</v>
      </c>
      <c r="I221" s="351"/>
      <c r="J221" s="351">
        <v>0</v>
      </c>
      <c r="K221" s="352">
        <v>0</v>
      </c>
      <c r="L221" s="352">
        <v>0</v>
      </c>
      <c r="M221" s="352">
        <v>0</v>
      </c>
      <c r="N221" s="352">
        <v>0</v>
      </c>
      <c r="O221" s="352">
        <v>0</v>
      </c>
      <c r="P221" s="352">
        <v>-27.3827</v>
      </c>
    </row>
    <row r="222" spans="1:16">
      <c r="A222" s="350" t="s">
        <v>3607</v>
      </c>
      <c r="B222" s="350" t="s">
        <v>3694</v>
      </c>
      <c r="C222" s="350" t="s">
        <v>3695</v>
      </c>
      <c r="D222" s="350" t="s">
        <v>291</v>
      </c>
      <c r="E222" s="351">
        <v>848.38732000000005</v>
      </c>
      <c r="F222" s="352">
        <v>0</v>
      </c>
      <c r="G222" s="352">
        <v>0</v>
      </c>
      <c r="H222" s="352">
        <v>0</v>
      </c>
      <c r="I222" s="351"/>
      <c r="J222" s="351">
        <v>0</v>
      </c>
      <c r="K222" s="352">
        <v>0</v>
      </c>
      <c r="L222" s="352">
        <v>0</v>
      </c>
      <c r="M222" s="352">
        <v>0</v>
      </c>
      <c r="N222" s="352">
        <v>0</v>
      </c>
      <c r="O222" s="352">
        <v>0</v>
      </c>
      <c r="P222" s="352">
        <v>848.38732000000005</v>
      </c>
    </row>
    <row r="223" spans="1:16">
      <c r="A223" s="350" t="s">
        <v>3607</v>
      </c>
      <c r="B223" s="350" t="s">
        <v>3696</v>
      </c>
      <c r="C223" s="350" t="s">
        <v>3697</v>
      </c>
      <c r="D223" s="350" t="s">
        <v>291</v>
      </c>
      <c r="E223" s="351">
        <v>4.2194500000000001</v>
      </c>
      <c r="F223" s="352">
        <v>0</v>
      </c>
      <c r="G223" s="352">
        <v>0</v>
      </c>
      <c r="H223" s="352">
        <v>0</v>
      </c>
      <c r="I223" s="351"/>
      <c r="J223" s="351">
        <v>0</v>
      </c>
      <c r="K223" s="352">
        <v>0</v>
      </c>
      <c r="L223" s="352">
        <v>0</v>
      </c>
      <c r="M223" s="352">
        <v>0</v>
      </c>
      <c r="N223" s="352">
        <v>0</v>
      </c>
      <c r="O223" s="352">
        <v>0</v>
      </c>
      <c r="P223" s="352">
        <v>4.2194500000000001</v>
      </c>
    </row>
    <row r="224" spans="1:16">
      <c r="A224" s="350" t="s">
        <v>3607</v>
      </c>
      <c r="B224" s="350" t="s">
        <v>3698</v>
      </c>
      <c r="C224" s="350" t="s">
        <v>3699</v>
      </c>
      <c r="D224" s="350" t="s">
        <v>291</v>
      </c>
      <c r="E224" s="351">
        <v>7.3594999999999997</v>
      </c>
      <c r="F224" s="352">
        <v>0</v>
      </c>
      <c r="G224" s="352">
        <v>0</v>
      </c>
      <c r="H224" s="352">
        <v>0</v>
      </c>
      <c r="I224" s="351"/>
      <c r="J224" s="351">
        <v>0</v>
      </c>
      <c r="K224" s="352">
        <v>0</v>
      </c>
      <c r="L224" s="352">
        <v>0</v>
      </c>
      <c r="M224" s="352">
        <v>0</v>
      </c>
      <c r="N224" s="352">
        <v>0</v>
      </c>
      <c r="O224" s="352">
        <v>0</v>
      </c>
      <c r="P224" s="352">
        <v>7.3594999999999997</v>
      </c>
    </row>
    <row r="225" spans="1:16">
      <c r="A225" s="350" t="s">
        <v>3607</v>
      </c>
      <c r="B225" s="350" t="s">
        <v>3700</v>
      </c>
      <c r="C225" s="350" t="s">
        <v>3701</v>
      </c>
      <c r="D225" s="350" t="s">
        <v>291</v>
      </c>
      <c r="E225" s="351">
        <v>21.631540000000001</v>
      </c>
      <c r="F225" s="352">
        <v>0</v>
      </c>
      <c r="G225" s="352">
        <v>0</v>
      </c>
      <c r="H225" s="352">
        <v>0</v>
      </c>
      <c r="I225" s="351"/>
      <c r="J225" s="351">
        <v>0</v>
      </c>
      <c r="K225" s="352">
        <v>0</v>
      </c>
      <c r="L225" s="352">
        <v>0</v>
      </c>
      <c r="M225" s="352">
        <v>0</v>
      </c>
      <c r="N225" s="352">
        <v>0</v>
      </c>
      <c r="O225" s="352">
        <v>0</v>
      </c>
      <c r="P225" s="352">
        <v>21.631540000000001</v>
      </c>
    </row>
    <row r="226" spans="1:16">
      <c r="A226" s="350" t="s">
        <v>3607</v>
      </c>
      <c r="B226" s="350" t="s">
        <v>3702</v>
      </c>
      <c r="C226" s="350" t="s">
        <v>3703</v>
      </c>
      <c r="D226" s="350" t="s">
        <v>291</v>
      </c>
      <c r="E226" s="351">
        <v>3581.3064399999998</v>
      </c>
      <c r="F226" s="352">
        <v>0</v>
      </c>
      <c r="G226" s="352">
        <v>0</v>
      </c>
      <c r="H226" s="352">
        <v>0</v>
      </c>
      <c r="I226" s="351"/>
      <c r="J226" s="351">
        <v>0</v>
      </c>
      <c r="K226" s="352">
        <v>0</v>
      </c>
      <c r="L226" s="352">
        <v>0</v>
      </c>
      <c r="M226" s="352">
        <v>0</v>
      </c>
      <c r="N226" s="352">
        <v>0</v>
      </c>
      <c r="O226" s="352">
        <v>0</v>
      </c>
      <c r="P226" s="352">
        <v>3581.3064399999998</v>
      </c>
    </row>
    <row r="227" spans="1:16">
      <c r="A227" s="350" t="s">
        <v>3607</v>
      </c>
      <c r="B227" s="350" t="s">
        <v>3704</v>
      </c>
      <c r="C227" s="350" t="s">
        <v>3705</v>
      </c>
      <c r="D227" s="350" t="s">
        <v>291</v>
      </c>
      <c r="E227" s="351">
        <v>2910.0947700000002</v>
      </c>
      <c r="F227" s="352">
        <v>0</v>
      </c>
      <c r="G227" s="352">
        <v>0</v>
      </c>
      <c r="H227" s="352">
        <v>0</v>
      </c>
      <c r="I227" s="351"/>
      <c r="J227" s="351">
        <v>0</v>
      </c>
      <c r="K227" s="352">
        <v>0</v>
      </c>
      <c r="L227" s="352">
        <v>0</v>
      </c>
      <c r="M227" s="352">
        <v>0</v>
      </c>
      <c r="N227" s="352">
        <v>0</v>
      </c>
      <c r="O227" s="352">
        <v>0</v>
      </c>
      <c r="P227" s="352">
        <v>2910.0947700000002</v>
      </c>
    </row>
    <row r="228" spans="1:16">
      <c r="A228" s="350" t="s">
        <v>3607</v>
      </c>
      <c r="B228" s="350" t="s">
        <v>3706</v>
      </c>
      <c r="C228" s="350" t="s">
        <v>3707</v>
      </c>
      <c r="D228" s="350" t="s">
        <v>291</v>
      </c>
      <c r="E228" s="351">
        <v>3026.0272500000001</v>
      </c>
      <c r="F228" s="352">
        <v>0</v>
      </c>
      <c r="G228" s="352">
        <v>0</v>
      </c>
      <c r="H228" s="352">
        <v>0</v>
      </c>
      <c r="I228" s="351"/>
      <c r="J228" s="351">
        <v>0</v>
      </c>
      <c r="K228" s="352">
        <v>0</v>
      </c>
      <c r="L228" s="352">
        <v>0</v>
      </c>
      <c r="M228" s="352">
        <v>0</v>
      </c>
      <c r="N228" s="352">
        <v>0</v>
      </c>
      <c r="O228" s="352">
        <v>0</v>
      </c>
      <c r="P228" s="352">
        <v>3026.0272500000001</v>
      </c>
    </row>
    <row r="229" spans="1:16">
      <c r="A229" s="350" t="s">
        <v>3607</v>
      </c>
      <c r="B229" s="350" t="s">
        <v>3708</v>
      </c>
      <c r="C229" s="350" t="s">
        <v>3709</v>
      </c>
      <c r="D229" s="350" t="s">
        <v>291</v>
      </c>
      <c r="E229" s="351">
        <v>1547.34629</v>
      </c>
      <c r="F229" s="352">
        <v>0</v>
      </c>
      <c r="G229" s="352">
        <v>0</v>
      </c>
      <c r="H229" s="352">
        <v>0</v>
      </c>
      <c r="I229" s="351"/>
      <c r="J229" s="351">
        <v>0</v>
      </c>
      <c r="K229" s="352">
        <v>0</v>
      </c>
      <c r="L229" s="352">
        <v>0</v>
      </c>
      <c r="M229" s="352">
        <v>0</v>
      </c>
      <c r="N229" s="352">
        <v>0</v>
      </c>
      <c r="O229" s="352">
        <v>0</v>
      </c>
      <c r="P229" s="352">
        <v>1547.34629</v>
      </c>
    </row>
    <row r="230" spans="1:16">
      <c r="A230" s="350" t="s">
        <v>3607</v>
      </c>
      <c r="B230" s="350" t="s">
        <v>3710</v>
      </c>
      <c r="C230" s="350" t="s">
        <v>3711</v>
      </c>
      <c r="D230" s="350" t="s">
        <v>291</v>
      </c>
      <c r="E230" s="351">
        <v>284.66932000000003</v>
      </c>
      <c r="F230" s="352">
        <v>0</v>
      </c>
      <c r="G230" s="352">
        <v>0</v>
      </c>
      <c r="H230" s="352">
        <v>0</v>
      </c>
      <c r="I230" s="351"/>
      <c r="J230" s="351">
        <v>0</v>
      </c>
      <c r="K230" s="352">
        <v>0</v>
      </c>
      <c r="L230" s="352">
        <v>0</v>
      </c>
      <c r="M230" s="352">
        <v>0</v>
      </c>
      <c r="N230" s="352">
        <v>0</v>
      </c>
      <c r="O230" s="352">
        <v>0</v>
      </c>
      <c r="P230" s="352">
        <v>284.66932000000003</v>
      </c>
    </row>
    <row r="231" spans="1:16">
      <c r="A231" s="350" t="s">
        <v>3607</v>
      </c>
      <c r="B231" s="350" t="s">
        <v>3712</v>
      </c>
      <c r="C231" s="350" t="s">
        <v>3713</v>
      </c>
      <c r="D231" s="350" t="s">
        <v>291</v>
      </c>
      <c r="E231" s="351">
        <v>-0.50904000000000005</v>
      </c>
      <c r="F231" s="352">
        <v>0</v>
      </c>
      <c r="G231" s="352">
        <v>0</v>
      </c>
      <c r="H231" s="352">
        <v>0</v>
      </c>
      <c r="I231" s="351"/>
      <c r="J231" s="351">
        <v>0</v>
      </c>
      <c r="K231" s="352">
        <v>0</v>
      </c>
      <c r="L231" s="352">
        <v>0</v>
      </c>
      <c r="M231" s="352">
        <v>0</v>
      </c>
      <c r="N231" s="352">
        <v>0</v>
      </c>
      <c r="O231" s="352">
        <v>0</v>
      </c>
      <c r="P231" s="352">
        <v>-0.50904000000000005</v>
      </c>
    </row>
    <row r="232" spans="1:16">
      <c r="A232" s="350" t="s">
        <v>3607</v>
      </c>
      <c r="B232" s="350" t="s">
        <v>3714</v>
      </c>
      <c r="C232" s="350" t="s">
        <v>3715</v>
      </c>
      <c r="D232" s="350" t="s">
        <v>291</v>
      </c>
      <c r="E232" s="351">
        <v>1226.7338999999999</v>
      </c>
      <c r="F232" s="352">
        <v>0</v>
      </c>
      <c r="G232" s="352">
        <v>0</v>
      </c>
      <c r="H232" s="352">
        <v>0</v>
      </c>
      <c r="I232" s="351"/>
      <c r="J232" s="351">
        <v>0</v>
      </c>
      <c r="K232" s="352">
        <v>0</v>
      </c>
      <c r="L232" s="352">
        <v>0</v>
      </c>
      <c r="M232" s="352">
        <v>0</v>
      </c>
      <c r="N232" s="352">
        <v>0</v>
      </c>
      <c r="O232" s="352">
        <v>0</v>
      </c>
      <c r="P232" s="352">
        <v>1226.7338999999999</v>
      </c>
    </row>
    <row r="233" spans="1:16">
      <c r="A233" s="350" t="s">
        <v>3607</v>
      </c>
      <c r="B233" s="350" t="s">
        <v>3716</v>
      </c>
      <c r="C233" s="350" t="s">
        <v>3717</v>
      </c>
      <c r="D233" s="350" t="s">
        <v>291</v>
      </c>
      <c r="E233" s="351">
        <v>2561.6680200000001</v>
      </c>
      <c r="F233" s="352">
        <v>0</v>
      </c>
      <c r="G233" s="352">
        <v>0</v>
      </c>
      <c r="H233" s="352">
        <v>0</v>
      </c>
      <c r="I233" s="351"/>
      <c r="J233" s="351">
        <v>0</v>
      </c>
      <c r="K233" s="352">
        <v>0</v>
      </c>
      <c r="L233" s="352">
        <v>0</v>
      </c>
      <c r="M233" s="352">
        <v>0</v>
      </c>
      <c r="N233" s="352">
        <v>0</v>
      </c>
      <c r="O233" s="352">
        <v>0</v>
      </c>
      <c r="P233" s="352">
        <v>2561.6680200000001</v>
      </c>
    </row>
    <row r="234" spans="1:16">
      <c r="A234" s="350" t="s">
        <v>3607</v>
      </c>
      <c r="B234" s="350" t="s">
        <v>3718</v>
      </c>
      <c r="C234" s="350" t="s">
        <v>3719</v>
      </c>
      <c r="D234" s="350" t="s">
        <v>291</v>
      </c>
      <c r="E234" s="351">
        <v>230.1515</v>
      </c>
      <c r="F234" s="352">
        <v>0</v>
      </c>
      <c r="G234" s="352">
        <v>0</v>
      </c>
      <c r="H234" s="352">
        <v>0</v>
      </c>
      <c r="I234" s="351"/>
      <c r="J234" s="351">
        <v>0</v>
      </c>
      <c r="K234" s="352">
        <v>0</v>
      </c>
      <c r="L234" s="352">
        <v>0</v>
      </c>
      <c r="M234" s="352">
        <v>0</v>
      </c>
      <c r="N234" s="352">
        <v>0</v>
      </c>
      <c r="O234" s="352">
        <v>0</v>
      </c>
      <c r="P234" s="352">
        <v>230.1515</v>
      </c>
    </row>
    <row r="235" spans="1:16">
      <c r="A235" s="350" t="s">
        <v>3607</v>
      </c>
      <c r="B235" s="350" t="s">
        <v>3720</v>
      </c>
      <c r="C235" s="350" t="s">
        <v>3721</v>
      </c>
      <c r="D235" s="350" t="s">
        <v>291</v>
      </c>
      <c r="E235" s="351">
        <v>51.263379999999998</v>
      </c>
      <c r="F235" s="352">
        <v>0</v>
      </c>
      <c r="G235" s="352">
        <v>0</v>
      </c>
      <c r="H235" s="352">
        <v>0</v>
      </c>
      <c r="I235" s="351"/>
      <c r="J235" s="351">
        <v>0</v>
      </c>
      <c r="K235" s="352">
        <v>0</v>
      </c>
      <c r="L235" s="352">
        <v>0</v>
      </c>
      <c r="M235" s="352">
        <v>0</v>
      </c>
      <c r="N235" s="352">
        <v>0</v>
      </c>
      <c r="O235" s="352">
        <v>0</v>
      </c>
      <c r="P235" s="352">
        <v>51.263379999999998</v>
      </c>
    </row>
    <row r="236" spans="1:16">
      <c r="A236" s="350" t="s">
        <v>3607</v>
      </c>
      <c r="B236" s="350" t="s">
        <v>3722</v>
      </c>
      <c r="C236" s="350" t="s">
        <v>3723</v>
      </c>
      <c r="D236" s="350" t="s">
        <v>291</v>
      </c>
      <c r="E236" s="351">
        <v>54</v>
      </c>
      <c r="F236" s="352">
        <v>0</v>
      </c>
      <c r="G236" s="352">
        <v>0</v>
      </c>
      <c r="H236" s="352">
        <v>0</v>
      </c>
      <c r="I236" s="351"/>
      <c r="J236" s="351">
        <v>0</v>
      </c>
      <c r="K236" s="352">
        <v>0</v>
      </c>
      <c r="L236" s="352">
        <v>0</v>
      </c>
      <c r="M236" s="352">
        <v>0</v>
      </c>
      <c r="N236" s="352">
        <v>0</v>
      </c>
      <c r="O236" s="352">
        <v>0</v>
      </c>
      <c r="P236" s="352">
        <v>54</v>
      </c>
    </row>
    <row r="237" spans="1:16">
      <c r="A237" s="350" t="s">
        <v>3607</v>
      </c>
      <c r="B237" s="350" t="s">
        <v>3724</v>
      </c>
      <c r="C237" s="350" t="s">
        <v>3725</v>
      </c>
      <c r="D237" s="350" t="s">
        <v>291</v>
      </c>
      <c r="E237" s="351">
        <v>88.703429999999997</v>
      </c>
      <c r="F237" s="352">
        <v>0</v>
      </c>
      <c r="G237" s="352">
        <v>0</v>
      </c>
      <c r="H237" s="352">
        <v>0</v>
      </c>
      <c r="I237" s="351"/>
      <c r="J237" s="351">
        <v>0</v>
      </c>
      <c r="K237" s="352">
        <v>0</v>
      </c>
      <c r="L237" s="352">
        <v>0</v>
      </c>
      <c r="M237" s="352">
        <v>0</v>
      </c>
      <c r="N237" s="352">
        <v>0</v>
      </c>
      <c r="O237" s="352">
        <v>0</v>
      </c>
      <c r="P237" s="352">
        <v>88.703429999999997</v>
      </c>
    </row>
    <row r="238" spans="1:16">
      <c r="A238" s="350" t="s">
        <v>3607</v>
      </c>
      <c r="B238" s="350" t="s">
        <v>3726</v>
      </c>
      <c r="C238" s="350" t="s">
        <v>3727</v>
      </c>
      <c r="D238" s="350" t="s">
        <v>291</v>
      </c>
      <c r="E238" s="351">
        <v>129.03778</v>
      </c>
      <c r="F238" s="352">
        <v>0</v>
      </c>
      <c r="G238" s="352">
        <v>0</v>
      </c>
      <c r="H238" s="352">
        <v>0</v>
      </c>
      <c r="I238" s="351"/>
      <c r="J238" s="351">
        <v>0</v>
      </c>
      <c r="K238" s="352">
        <v>0</v>
      </c>
      <c r="L238" s="352">
        <v>0</v>
      </c>
      <c r="M238" s="352">
        <v>0</v>
      </c>
      <c r="N238" s="352">
        <v>0</v>
      </c>
      <c r="O238" s="352">
        <v>0</v>
      </c>
      <c r="P238" s="352">
        <v>129.03778</v>
      </c>
    </row>
    <row r="239" spans="1:16">
      <c r="A239" s="350" t="s">
        <v>3607</v>
      </c>
      <c r="B239" s="350" t="s">
        <v>3728</v>
      </c>
      <c r="C239" s="350" t="s">
        <v>3729</v>
      </c>
      <c r="D239" s="350" t="s">
        <v>3338</v>
      </c>
      <c r="E239" s="351">
        <v>1.22295</v>
      </c>
      <c r="F239" s="352">
        <v>0</v>
      </c>
      <c r="G239" s="352">
        <v>0</v>
      </c>
      <c r="H239" s="352">
        <v>0</v>
      </c>
      <c r="I239" s="351"/>
      <c r="J239" s="351">
        <v>0</v>
      </c>
      <c r="K239" s="352">
        <v>0</v>
      </c>
      <c r="L239" s="352">
        <v>0</v>
      </c>
      <c r="M239" s="352">
        <v>1.22295</v>
      </c>
      <c r="N239" s="352">
        <v>0</v>
      </c>
      <c r="O239" s="352">
        <v>0</v>
      </c>
      <c r="P239" s="352">
        <v>0</v>
      </c>
    </row>
    <row r="240" spans="1:16">
      <c r="A240" s="350" t="s">
        <v>3607</v>
      </c>
      <c r="B240" s="350" t="s">
        <v>3730</v>
      </c>
      <c r="C240" s="350" t="s">
        <v>3731</v>
      </c>
      <c r="D240" s="350" t="s">
        <v>3340</v>
      </c>
      <c r="E240" s="351">
        <v>2.0000000000000002E-5</v>
      </c>
      <c r="F240" s="352">
        <v>0</v>
      </c>
      <c r="G240" s="352">
        <v>0</v>
      </c>
      <c r="H240" s="352">
        <v>0</v>
      </c>
      <c r="I240" s="351"/>
      <c r="J240" s="351">
        <v>2.0000000000000002E-5</v>
      </c>
      <c r="K240" s="352">
        <v>2.0000000000000002E-5</v>
      </c>
      <c r="L240" s="352">
        <v>0</v>
      </c>
      <c r="M240" s="352">
        <v>0</v>
      </c>
      <c r="N240" s="352">
        <v>0</v>
      </c>
      <c r="O240" s="352">
        <v>0</v>
      </c>
      <c r="P240" s="352">
        <v>0</v>
      </c>
    </row>
    <row r="241" spans="1:16">
      <c r="A241" s="350" t="s">
        <v>3607</v>
      </c>
      <c r="B241" s="350" t="s">
        <v>3732</v>
      </c>
      <c r="C241" s="350" t="s">
        <v>3733</v>
      </c>
      <c r="D241" s="350" t="s">
        <v>291</v>
      </c>
      <c r="E241" s="351">
        <v>560.81663000000003</v>
      </c>
      <c r="F241" s="352">
        <v>0</v>
      </c>
      <c r="G241" s="352">
        <v>0</v>
      </c>
      <c r="H241" s="352">
        <v>0</v>
      </c>
      <c r="I241" s="351"/>
      <c r="J241" s="351">
        <v>0</v>
      </c>
      <c r="K241" s="352">
        <v>0</v>
      </c>
      <c r="L241" s="352">
        <v>0</v>
      </c>
      <c r="M241" s="352">
        <v>0</v>
      </c>
      <c r="N241" s="352">
        <v>0</v>
      </c>
      <c r="O241" s="352">
        <v>0</v>
      </c>
      <c r="P241" s="352">
        <v>560.81663000000003</v>
      </c>
    </row>
    <row r="242" spans="1:16">
      <c r="A242" s="350" t="s">
        <v>3607</v>
      </c>
      <c r="B242" s="350" t="s">
        <v>3734</v>
      </c>
      <c r="C242" s="350" t="s">
        <v>3735</v>
      </c>
      <c r="D242" s="350" t="s">
        <v>291</v>
      </c>
      <c r="E242" s="351">
        <v>76.331549999999993</v>
      </c>
      <c r="F242" s="352">
        <v>0</v>
      </c>
      <c r="G242" s="352">
        <v>0</v>
      </c>
      <c r="H242" s="352">
        <v>0</v>
      </c>
      <c r="I242" s="351"/>
      <c r="J242" s="351">
        <v>0</v>
      </c>
      <c r="K242" s="352">
        <v>0</v>
      </c>
      <c r="L242" s="352">
        <v>0</v>
      </c>
      <c r="M242" s="352">
        <v>0</v>
      </c>
      <c r="N242" s="352">
        <v>0</v>
      </c>
      <c r="O242" s="352">
        <v>0</v>
      </c>
      <c r="P242" s="352">
        <v>76.331549999999993</v>
      </c>
    </row>
    <row r="243" spans="1:16">
      <c r="A243" s="350" t="s">
        <v>3607</v>
      </c>
      <c r="B243" s="350" t="s">
        <v>3736</v>
      </c>
      <c r="C243" s="350" t="s">
        <v>3737</v>
      </c>
      <c r="D243" s="350" t="s">
        <v>291</v>
      </c>
      <c r="E243" s="351">
        <v>9256.9511600000005</v>
      </c>
      <c r="F243" s="352">
        <v>0</v>
      </c>
      <c r="G243" s="352">
        <v>0</v>
      </c>
      <c r="H243" s="352">
        <v>0</v>
      </c>
      <c r="I243" s="351"/>
      <c r="J243" s="351">
        <v>0</v>
      </c>
      <c r="K243" s="352">
        <v>0</v>
      </c>
      <c r="L243" s="352">
        <v>0</v>
      </c>
      <c r="M243" s="352">
        <v>0</v>
      </c>
      <c r="N243" s="352">
        <v>0</v>
      </c>
      <c r="O243" s="352">
        <v>0</v>
      </c>
      <c r="P243" s="352">
        <v>9256.9511600000005</v>
      </c>
    </row>
    <row r="244" spans="1:16">
      <c r="A244" s="350" t="s">
        <v>3607</v>
      </c>
      <c r="B244" s="350" t="s">
        <v>3738</v>
      </c>
      <c r="C244" s="350" t="s">
        <v>3739</v>
      </c>
      <c r="D244" s="350" t="s">
        <v>291</v>
      </c>
      <c r="E244" s="351">
        <v>3275.2843800000001</v>
      </c>
      <c r="F244" s="352">
        <v>0</v>
      </c>
      <c r="G244" s="352">
        <v>0</v>
      </c>
      <c r="H244" s="352">
        <v>0</v>
      </c>
      <c r="I244" s="351"/>
      <c r="J244" s="351">
        <v>0</v>
      </c>
      <c r="K244" s="352">
        <v>0</v>
      </c>
      <c r="L244" s="352">
        <v>0</v>
      </c>
      <c r="M244" s="352">
        <v>0</v>
      </c>
      <c r="N244" s="352">
        <v>0</v>
      </c>
      <c r="O244" s="352">
        <v>0</v>
      </c>
      <c r="P244" s="352">
        <v>3275.2843800000001</v>
      </c>
    </row>
    <row r="245" spans="1:16">
      <c r="A245" s="350" t="s">
        <v>3607</v>
      </c>
      <c r="B245" s="350" t="s">
        <v>3740</v>
      </c>
      <c r="C245" s="350" t="s">
        <v>3741</v>
      </c>
      <c r="D245" s="350" t="s">
        <v>291</v>
      </c>
      <c r="E245" s="351">
        <v>445.94877000000002</v>
      </c>
      <c r="F245" s="352">
        <v>0</v>
      </c>
      <c r="G245" s="352">
        <v>0</v>
      </c>
      <c r="H245" s="352">
        <v>0</v>
      </c>
      <c r="I245" s="351"/>
      <c r="J245" s="351">
        <v>0</v>
      </c>
      <c r="K245" s="352">
        <v>0</v>
      </c>
      <c r="L245" s="352">
        <v>0</v>
      </c>
      <c r="M245" s="352">
        <v>0</v>
      </c>
      <c r="N245" s="352">
        <v>0</v>
      </c>
      <c r="O245" s="352">
        <v>0</v>
      </c>
      <c r="P245" s="352">
        <v>445.94877000000002</v>
      </c>
    </row>
    <row r="246" spans="1:16">
      <c r="A246" s="350" t="s">
        <v>3607</v>
      </c>
      <c r="B246" s="350" t="s">
        <v>3742</v>
      </c>
      <c r="C246" s="350" t="s">
        <v>3743</v>
      </c>
      <c r="D246" s="350" t="s">
        <v>291</v>
      </c>
      <c r="E246" s="351">
        <v>146.02239</v>
      </c>
      <c r="F246" s="352">
        <v>0</v>
      </c>
      <c r="G246" s="352">
        <v>0</v>
      </c>
      <c r="H246" s="352">
        <v>0</v>
      </c>
      <c r="I246" s="351"/>
      <c r="J246" s="351">
        <v>0</v>
      </c>
      <c r="K246" s="352">
        <v>0</v>
      </c>
      <c r="L246" s="352">
        <v>0</v>
      </c>
      <c r="M246" s="352">
        <v>0</v>
      </c>
      <c r="N246" s="352">
        <v>0</v>
      </c>
      <c r="O246" s="352">
        <v>0</v>
      </c>
      <c r="P246" s="352">
        <v>146.02239</v>
      </c>
    </row>
    <row r="247" spans="1:16">
      <c r="A247" s="350" t="s">
        <v>3607</v>
      </c>
      <c r="B247" s="350" t="s">
        <v>3744</v>
      </c>
      <c r="C247" s="350" t="s">
        <v>3745</v>
      </c>
      <c r="D247" s="350" t="s">
        <v>291</v>
      </c>
      <c r="E247" s="351">
        <v>-450322.03107000003</v>
      </c>
      <c r="F247" s="352">
        <v>0</v>
      </c>
      <c r="G247" s="352">
        <v>0</v>
      </c>
      <c r="H247" s="352">
        <v>0</v>
      </c>
      <c r="I247" s="351"/>
      <c r="J247" s="351">
        <v>0</v>
      </c>
      <c r="K247" s="352">
        <v>0</v>
      </c>
      <c r="L247" s="352">
        <v>0</v>
      </c>
      <c r="M247" s="352">
        <v>0</v>
      </c>
      <c r="N247" s="352">
        <v>0</v>
      </c>
      <c r="O247" s="352">
        <v>0</v>
      </c>
      <c r="P247" s="352">
        <v>-450322.03107000003</v>
      </c>
    </row>
    <row r="248" spans="1:16">
      <c r="A248" s="350" t="s">
        <v>3607</v>
      </c>
      <c r="B248" s="350" t="s">
        <v>3746</v>
      </c>
      <c r="C248" s="350" t="s">
        <v>3747</v>
      </c>
      <c r="D248" s="350" t="s">
        <v>291</v>
      </c>
      <c r="E248" s="351">
        <v>1.8589</v>
      </c>
      <c r="F248" s="352">
        <v>0</v>
      </c>
      <c r="G248" s="352">
        <v>0</v>
      </c>
      <c r="H248" s="352">
        <v>0</v>
      </c>
      <c r="I248" s="351"/>
      <c r="J248" s="351">
        <v>0</v>
      </c>
      <c r="K248" s="352">
        <v>0</v>
      </c>
      <c r="L248" s="352">
        <v>0</v>
      </c>
      <c r="M248" s="352">
        <v>0</v>
      </c>
      <c r="N248" s="352">
        <v>0</v>
      </c>
      <c r="O248" s="352">
        <v>0</v>
      </c>
      <c r="P248" s="352">
        <v>1.8589</v>
      </c>
    </row>
    <row r="249" spans="1:16">
      <c r="A249" s="350" t="s">
        <v>3607</v>
      </c>
      <c r="B249" s="350" t="s">
        <v>3748</v>
      </c>
      <c r="C249" s="350" t="s">
        <v>3749</v>
      </c>
      <c r="D249" s="350" t="s">
        <v>291</v>
      </c>
      <c r="E249" s="351">
        <v>22.846060000000001</v>
      </c>
      <c r="F249" s="352">
        <v>0</v>
      </c>
      <c r="G249" s="352">
        <v>0</v>
      </c>
      <c r="H249" s="352">
        <v>0</v>
      </c>
      <c r="I249" s="351"/>
      <c r="J249" s="351">
        <v>0</v>
      </c>
      <c r="K249" s="352">
        <v>0</v>
      </c>
      <c r="L249" s="352">
        <v>0</v>
      </c>
      <c r="M249" s="352">
        <v>0</v>
      </c>
      <c r="N249" s="352">
        <v>0</v>
      </c>
      <c r="O249" s="352">
        <v>0</v>
      </c>
      <c r="P249" s="352">
        <v>22.846060000000001</v>
      </c>
    </row>
    <row r="250" spans="1:16">
      <c r="A250" s="350" t="s">
        <v>3607</v>
      </c>
      <c r="B250" s="350" t="s">
        <v>3750</v>
      </c>
      <c r="C250" s="350" t="s">
        <v>3751</v>
      </c>
      <c r="D250" s="350" t="s">
        <v>3338</v>
      </c>
      <c r="E250" s="351">
        <v>0.11579</v>
      </c>
      <c r="F250" s="352">
        <v>0</v>
      </c>
      <c r="G250" s="352">
        <v>0</v>
      </c>
      <c r="H250" s="352">
        <v>0</v>
      </c>
      <c r="I250" s="351"/>
      <c r="J250" s="351">
        <v>0</v>
      </c>
      <c r="K250" s="352">
        <v>0</v>
      </c>
      <c r="L250" s="352">
        <v>0</v>
      </c>
      <c r="M250" s="352">
        <v>0.11579</v>
      </c>
      <c r="N250" s="352">
        <v>0</v>
      </c>
      <c r="O250" s="352">
        <v>0</v>
      </c>
      <c r="P250" s="352">
        <v>0</v>
      </c>
    </row>
    <row r="251" spans="1:16">
      <c r="A251" s="350" t="s">
        <v>3607</v>
      </c>
      <c r="B251" s="350" t="s">
        <v>3752</v>
      </c>
      <c r="C251" s="350" t="s">
        <v>3753</v>
      </c>
      <c r="D251" s="350" t="s">
        <v>3338</v>
      </c>
      <c r="E251" s="351">
        <v>0.89209000000000005</v>
      </c>
      <c r="F251" s="352">
        <v>0</v>
      </c>
      <c r="G251" s="352">
        <v>0</v>
      </c>
      <c r="H251" s="352">
        <v>0</v>
      </c>
      <c r="I251" s="351"/>
      <c r="J251" s="351">
        <v>0</v>
      </c>
      <c r="K251" s="352">
        <v>0</v>
      </c>
      <c r="L251" s="352">
        <v>0</v>
      </c>
      <c r="M251" s="352">
        <v>0.89209000000000005</v>
      </c>
      <c r="N251" s="352">
        <v>0</v>
      </c>
      <c r="O251" s="352">
        <v>0</v>
      </c>
      <c r="P251" s="352">
        <v>0</v>
      </c>
    </row>
    <row r="252" spans="1:16">
      <c r="A252" s="350" t="s">
        <v>3607</v>
      </c>
      <c r="B252" s="350" t="s">
        <v>3754</v>
      </c>
      <c r="C252" s="350" t="s">
        <v>3755</v>
      </c>
      <c r="D252" s="350" t="s">
        <v>3338</v>
      </c>
      <c r="E252" s="351">
        <v>0.89209000000000005</v>
      </c>
      <c r="F252" s="352">
        <v>0</v>
      </c>
      <c r="G252" s="352">
        <v>0</v>
      </c>
      <c r="H252" s="352">
        <v>0</v>
      </c>
      <c r="I252" s="351"/>
      <c r="J252" s="351">
        <v>0</v>
      </c>
      <c r="K252" s="352">
        <v>0</v>
      </c>
      <c r="L252" s="352">
        <v>0</v>
      </c>
      <c r="M252" s="352">
        <v>0.89209000000000005</v>
      </c>
      <c r="N252" s="352">
        <v>0</v>
      </c>
      <c r="O252" s="352">
        <v>0</v>
      </c>
      <c r="P252" s="352">
        <v>0</v>
      </c>
    </row>
    <row r="253" spans="1:16">
      <c r="A253" s="350" t="s">
        <v>3607</v>
      </c>
      <c r="B253" s="350" t="s">
        <v>3756</v>
      </c>
      <c r="C253" s="350" t="s">
        <v>3757</v>
      </c>
      <c r="D253" s="350" t="s">
        <v>3338</v>
      </c>
      <c r="E253" s="351">
        <v>0.93625999999999998</v>
      </c>
      <c r="F253" s="352">
        <v>0</v>
      </c>
      <c r="G253" s="352">
        <v>0</v>
      </c>
      <c r="H253" s="352">
        <v>0</v>
      </c>
      <c r="I253" s="351"/>
      <c r="J253" s="351">
        <v>0</v>
      </c>
      <c r="K253" s="352">
        <v>0</v>
      </c>
      <c r="L253" s="352">
        <v>0</v>
      </c>
      <c r="M253" s="352">
        <v>0.93625999999999998</v>
      </c>
      <c r="N253" s="352">
        <v>0</v>
      </c>
      <c r="O253" s="352">
        <v>0</v>
      </c>
      <c r="P253" s="352">
        <v>0</v>
      </c>
    </row>
    <row r="254" spans="1:16">
      <c r="A254" s="350" t="s">
        <v>3607</v>
      </c>
      <c r="B254" s="350" t="s">
        <v>3758</v>
      </c>
      <c r="C254" s="350" t="s">
        <v>3759</v>
      </c>
      <c r="D254" s="350" t="s">
        <v>3338</v>
      </c>
      <c r="E254" s="351">
        <v>4.3261900000000004</v>
      </c>
      <c r="F254" s="352">
        <v>0</v>
      </c>
      <c r="G254" s="352">
        <v>0</v>
      </c>
      <c r="H254" s="352">
        <v>0</v>
      </c>
      <c r="I254" s="351"/>
      <c r="J254" s="351">
        <v>0</v>
      </c>
      <c r="K254" s="352">
        <v>0</v>
      </c>
      <c r="L254" s="352">
        <v>0</v>
      </c>
      <c r="M254" s="352">
        <v>4.3261900000000004</v>
      </c>
      <c r="N254" s="352">
        <v>0</v>
      </c>
      <c r="O254" s="352">
        <v>0</v>
      </c>
      <c r="P254" s="352">
        <v>0</v>
      </c>
    </row>
    <row r="255" spans="1:16">
      <c r="A255" s="350" t="s">
        <v>3607</v>
      </c>
      <c r="B255" s="350" t="s">
        <v>3760</v>
      </c>
      <c r="C255" s="350" t="s">
        <v>3751</v>
      </c>
      <c r="D255" s="350" t="s">
        <v>3338</v>
      </c>
      <c r="E255" s="351">
        <v>1.0871599999999999</v>
      </c>
      <c r="F255" s="352">
        <v>0</v>
      </c>
      <c r="G255" s="352">
        <v>0</v>
      </c>
      <c r="H255" s="352">
        <v>0</v>
      </c>
      <c r="I255" s="351"/>
      <c r="J255" s="351">
        <v>0</v>
      </c>
      <c r="K255" s="352">
        <v>0</v>
      </c>
      <c r="L255" s="352">
        <v>0</v>
      </c>
      <c r="M255" s="352">
        <v>1.0871599999999999</v>
      </c>
      <c r="N255" s="352">
        <v>0</v>
      </c>
      <c r="O255" s="352">
        <v>0</v>
      </c>
      <c r="P255" s="352">
        <v>0</v>
      </c>
    </row>
    <row r="256" spans="1:16">
      <c r="A256" s="350" t="s">
        <v>3607</v>
      </c>
      <c r="B256" s="350" t="s">
        <v>3761</v>
      </c>
      <c r="C256" s="350" t="s">
        <v>3753</v>
      </c>
      <c r="D256" s="350" t="s">
        <v>3338</v>
      </c>
      <c r="E256" s="351">
        <v>0.94345000000000001</v>
      </c>
      <c r="F256" s="352">
        <v>0</v>
      </c>
      <c r="G256" s="352">
        <v>0</v>
      </c>
      <c r="H256" s="352">
        <v>0</v>
      </c>
      <c r="I256" s="351"/>
      <c r="J256" s="351">
        <v>0</v>
      </c>
      <c r="K256" s="352">
        <v>0</v>
      </c>
      <c r="L256" s="352">
        <v>0</v>
      </c>
      <c r="M256" s="352">
        <v>0.94345000000000001</v>
      </c>
      <c r="N256" s="352">
        <v>0</v>
      </c>
      <c r="O256" s="352">
        <v>0</v>
      </c>
      <c r="P256" s="352">
        <v>0</v>
      </c>
    </row>
    <row r="257" spans="1:16">
      <c r="A257" s="350" t="s">
        <v>3607</v>
      </c>
      <c r="B257" s="350" t="s">
        <v>3762</v>
      </c>
      <c r="C257" s="350" t="s">
        <v>3755</v>
      </c>
      <c r="D257" s="350" t="s">
        <v>3338</v>
      </c>
      <c r="E257" s="351">
        <v>0.60741999999999996</v>
      </c>
      <c r="F257" s="352">
        <v>0</v>
      </c>
      <c r="G257" s="352">
        <v>0</v>
      </c>
      <c r="H257" s="352">
        <v>0</v>
      </c>
      <c r="I257" s="351"/>
      <c r="J257" s="351">
        <v>0</v>
      </c>
      <c r="K257" s="352">
        <v>0</v>
      </c>
      <c r="L257" s="352">
        <v>0</v>
      </c>
      <c r="M257" s="352">
        <v>0.60741999999999996</v>
      </c>
      <c r="N257" s="352">
        <v>0</v>
      </c>
      <c r="O257" s="352">
        <v>0</v>
      </c>
      <c r="P257" s="352">
        <v>0</v>
      </c>
    </row>
    <row r="258" spans="1:16">
      <c r="A258" s="350" t="s">
        <v>3607</v>
      </c>
      <c r="B258" s="350" t="s">
        <v>3763</v>
      </c>
      <c r="C258" s="350" t="s">
        <v>3757</v>
      </c>
      <c r="D258" s="350" t="s">
        <v>3338</v>
      </c>
      <c r="E258" s="351">
        <v>9.7147000000000006</v>
      </c>
      <c r="F258" s="352">
        <v>0</v>
      </c>
      <c r="G258" s="352">
        <v>0</v>
      </c>
      <c r="H258" s="352">
        <v>0</v>
      </c>
      <c r="I258" s="351"/>
      <c r="J258" s="351">
        <v>0</v>
      </c>
      <c r="K258" s="352">
        <v>0</v>
      </c>
      <c r="L258" s="352">
        <v>0</v>
      </c>
      <c r="M258" s="352">
        <v>9.7147000000000006</v>
      </c>
      <c r="N258" s="352">
        <v>0</v>
      </c>
      <c r="O258" s="352">
        <v>0</v>
      </c>
      <c r="P258" s="352">
        <v>0</v>
      </c>
    </row>
    <row r="259" spans="1:16">
      <c r="A259" s="350" t="s">
        <v>3607</v>
      </c>
      <c r="B259" s="350" t="s">
        <v>3764</v>
      </c>
      <c r="C259" s="350" t="s">
        <v>3765</v>
      </c>
      <c r="D259" s="350" t="s">
        <v>291</v>
      </c>
      <c r="E259" s="351">
        <v>48.278149999999997</v>
      </c>
      <c r="F259" s="352">
        <v>0</v>
      </c>
      <c r="G259" s="352">
        <v>0</v>
      </c>
      <c r="H259" s="352">
        <v>0</v>
      </c>
      <c r="I259" s="351"/>
      <c r="J259" s="351">
        <v>0</v>
      </c>
      <c r="K259" s="352">
        <v>0</v>
      </c>
      <c r="L259" s="352">
        <v>0</v>
      </c>
      <c r="M259" s="352">
        <v>0</v>
      </c>
      <c r="N259" s="352">
        <v>0</v>
      </c>
      <c r="O259" s="352">
        <v>0</v>
      </c>
      <c r="P259" s="352">
        <v>48.278149999999997</v>
      </c>
    </row>
    <row r="260" spans="1:16">
      <c r="A260" s="350" t="s">
        <v>3607</v>
      </c>
      <c r="B260" s="350" t="s">
        <v>3766</v>
      </c>
      <c r="C260" s="350" t="s">
        <v>3767</v>
      </c>
      <c r="D260" s="350" t="s">
        <v>291</v>
      </c>
      <c r="E260" s="351">
        <v>3306.2718399999999</v>
      </c>
      <c r="F260" s="352">
        <v>0</v>
      </c>
      <c r="G260" s="352">
        <v>0</v>
      </c>
      <c r="H260" s="352">
        <v>0</v>
      </c>
      <c r="I260" s="351"/>
      <c r="J260" s="351">
        <v>0</v>
      </c>
      <c r="K260" s="352">
        <v>0</v>
      </c>
      <c r="L260" s="352">
        <v>0</v>
      </c>
      <c r="M260" s="352">
        <v>0</v>
      </c>
      <c r="N260" s="352">
        <v>0</v>
      </c>
      <c r="O260" s="352">
        <v>0</v>
      </c>
      <c r="P260" s="352">
        <v>3306.2718399999999</v>
      </c>
    </row>
    <row r="261" spans="1:16">
      <c r="A261" s="350" t="s">
        <v>3607</v>
      </c>
      <c r="B261" s="350" t="s">
        <v>3768</v>
      </c>
      <c r="C261" s="350" t="s">
        <v>3769</v>
      </c>
      <c r="D261" s="350" t="s">
        <v>291</v>
      </c>
      <c r="E261" s="351">
        <v>3059.7789899999998</v>
      </c>
      <c r="F261" s="352">
        <v>0</v>
      </c>
      <c r="G261" s="352">
        <v>0</v>
      </c>
      <c r="H261" s="352">
        <v>0</v>
      </c>
      <c r="I261" s="351"/>
      <c r="J261" s="351">
        <v>0</v>
      </c>
      <c r="K261" s="352">
        <v>0</v>
      </c>
      <c r="L261" s="352">
        <v>0</v>
      </c>
      <c r="M261" s="352">
        <v>0</v>
      </c>
      <c r="N261" s="352">
        <v>0</v>
      </c>
      <c r="O261" s="352">
        <v>0</v>
      </c>
      <c r="P261" s="352">
        <v>3059.7789899999998</v>
      </c>
    </row>
    <row r="262" spans="1:16">
      <c r="A262" s="350" t="s">
        <v>3607</v>
      </c>
      <c r="B262" s="350" t="s">
        <v>3770</v>
      </c>
      <c r="C262" s="350" t="s">
        <v>3771</v>
      </c>
      <c r="D262" s="350" t="s">
        <v>291</v>
      </c>
      <c r="E262" s="351">
        <v>2347.3112900000001</v>
      </c>
      <c r="F262" s="352">
        <v>0</v>
      </c>
      <c r="G262" s="352">
        <v>0</v>
      </c>
      <c r="H262" s="352">
        <v>0</v>
      </c>
      <c r="I262" s="351"/>
      <c r="J262" s="351">
        <v>0</v>
      </c>
      <c r="K262" s="352">
        <v>0</v>
      </c>
      <c r="L262" s="352">
        <v>0</v>
      </c>
      <c r="M262" s="352">
        <v>0</v>
      </c>
      <c r="N262" s="352">
        <v>0</v>
      </c>
      <c r="O262" s="352">
        <v>0</v>
      </c>
      <c r="P262" s="352">
        <v>2347.3112900000001</v>
      </c>
    </row>
    <row r="263" spans="1:16">
      <c r="A263" s="350" t="s">
        <v>3607</v>
      </c>
      <c r="B263" s="350" t="s">
        <v>3772</v>
      </c>
      <c r="C263" s="350" t="s">
        <v>3773</v>
      </c>
      <c r="D263" s="350" t="s">
        <v>291</v>
      </c>
      <c r="E263" s="351">
        <v>65.005750000000006</v>
      </c>
      <c r="F263" s="352">
        <v>0</v>
      </c>
      <c r="G263" s="352">
        <v>0</v>
      </c>
      <c r="H263" s="352">
        <v>0</v>
      </c>
      <c r="I263" s="351"/>
      <c r="J263" s="351">
        <v>0</v>
      </c>
      <c r="K263" s="352">
        <v>0</v>
      </c>
      <c r="L263" s="352">
        <v>0</v>
      </c>
      <c r="M263" s="352">
        <v>0</v>
      </c>
      <c r="N263" s="352">
        <v>0</v>
      </c>
      <c r="O263" s="352">
        <v>0</v>
      </c>
      <c r="P263" s="352">
        <v>65.005750000000006</v>
      </c>
    </row>
    <row r="264" spans="1:16">
      <c r="A264" s="350" t="s">
        <v>3607</v>
      </c>
      <c r="B264" s="350" t="s">
        <v>3774</v>
      </c>
      <c r="C264" s="350" t="s">
        <v>3775</v>
      </c>
      <c r="D264" s="350" t="s">
        <v>291</v>
      </c>
      <c r="E264" s="351">
        <v>222.54929000000001</v>
      </c>
      <c r="F264" s="352">
        <v>0</v>
      </c>
      <c r="G264" s="352">
        <v>0</v>
      </c>
      <c r="H264" s="352">
        <v>0</v>
      </c>
      <c r="I264" s="351"/>
      <c r="J264" s="351">
        <v>0</v>
      </c>
      <c r="K264" s="352">
        <v>0</v>
      </c>
      <c r="L264" s="352">
        <v>0</v>
      </c>
      <c r="M264" s="352">
        <v>0</v>
      </c>
      <c r="N264" s="352">
        <v>0</v>
      </c>
      <c r="O264" s="352">
        <v>0</v>
      </c>
      <c r="P264" s="352">
        <v>222.54929000000001</v>
      </c>
    </row>
    <row r="265" spans="1:16">
      <c r="A265" s="350" t="s">
        <v>3607</v>
      </c>
      <c r="B265" s="350" t="s">
        <v>3776</v>
      </c>
      <c r="C265" s="350" t="s">
        <v>3777</v>
      </c>
      <c r="D265" s="350" t="s">
        <v>291</v>
      </c>
      <c r="E265" s="351">
        <v>1475.7383600000001</v>
      </c>
      <c r="F265" s="352">
        <v>0</v>
      </c>
      <c r="G265" s="352">
        <v>0</v>
      </c>
      <c r="H265" s="352">
        <v>0</v>
      </c>
      <c r="I265" s="351"/>
      <c r="J265" s="351">
        <v>0</v>
      </c>
      <c r="K265" s="352">
        <v>0</v>
      </c>
      <c r="L265" s="352">
        <v>0</v>
      </c>
      <c r="M265" s="352">
        <v>0</v>
      </c>
      <c r="N265" s="352">
        <v>0</v>
      </c>
      <c r="O265" s="352">
        <v>0</v>
      </c>
      <c r="P265" s="352">
        <v>1475.7383600000001</v>
      </c>
    </row>
    <row r="266" spans="1:16">
      <c r="A266" s="350" t="s">
        <v>3607</v>
      </c>
      <c r="B266" s="350" t="s">
        <v>3778</v>
      </c>
      <c r="C266" s="350" t="s">
        <v>3779</v>
      </c>
      <c r="D266" s="350" t="s">
        <v>291</v>
      </c>
      <c r="E266" s="351">
        <v>3484.5932400000002</v>
      </c>
      <c r="F266" s="352">
        <v>0</v>
      </c>
      <c r="G266" s="352">
        <v>0</v>
      </c>
      <c r="H266" s="352">
        <v>0</v>
      </c>
      <c r="I266" s="351"/>
      <c r="J266" s="351">
        <v>0</v>
      </c>
      <c r="K266" s="352">
        <v>0</v>
      </c>
      <c r="L266" s="352">
        <v>0</v>
      </c>
      <c r="M266" s="352">
        <v>0</v>
      </c>
      <c r="N266" s="352">
        <v>0</v>
      </c>
      <c r="O266" s="352">
        <v>0</v>
      </c>
      <c r="P266" s="352">
        <v>3484.5932400000002</v>
      </c>
    </row>
    <row r="267" spans="1:16">
      <c r="A267" s="350" t="s">
        <v>3607</v>
      </c>
      <c r="B267" s="350" t="s">
        <v>3780</v>
      </c>
      <c r="C267" s="350" t="s">
        <v>3781</v>
      </c>
      <c r="D267" s="350" t="s">
        <v>291</v>
      </c>
      <c r="E267" s="351">
        <v>59.976289999999999</v>
      </c>
      <c r="F267" s="352">
        <v>0</v>
      </c>
      <c r="G267" s="352">
        <v>0</v>
      </c>
      <c r="H267" s="352">
        <v>0</v>
      </c>
      <c r="I267" s="351"/>
      <c r="J267" s="351">
        <v>0</v>
      </c>
      <c r="K267" s="352">
        <v>0</v>
      </c>
      <c r="L267" s="352">
        <v>0</v>
      </c>
      <c r="M267" s="352">
        <v>0</v>
      </c>
      <c r="N267" s="352">
        <v>0</v>
      </c>
      <c r="O267" s="352">
        <v>0</v>
      </c>
      <c r="P267" s="352">
        <v>59.976289999999999</v>
      </c>
    </row>
    <row r="268" spans="1:16">
      <c r="A268" s="350" t="s">
        <v>3607</v>
      </c>
      <c r="B268" s="350" t="s">
        <v>3782</v>
      </c>
      <c r="C268" s="350" t="s">
        <v>3783</v>
      </c>
      <c r="D268" s="350" t="s">
        <v>291</v>
      </c>
      <c r="E268" s="351">
        <v>50</v>
      </c>
      <c r="F268" s="352">
        <v>0</v>
      </c>
      <c r="G268" s="352">
        <v>0</v>
      </c>
      <c r="H268" s="352">
        <v>0</v>
      </c>
      <c r="I268" s="351"/>
      <c r="J268" s="351">
        <v>0</v>
      </c>
      <c r="K268" s="352">
        <v>0</v>
      </c>
      <c r="L268" s="352">
        <v>0</v>
      </c>
      <c r="M268" s="352">
        <v>0</v>
      </c>
      <c r="N268" s="352">
        <v>0</v>
      </c>
      <c r="O268" s="352">
        <v>0</v>
      </c>
      <c r="P268" s="352">
        <v>50</v>
      </c>
    </row>
    <row r="269" spans="1:16">
      <c r="A269" s="350" t="s">
        <v>3607</v>
      </c>
      <c r="B269" s="350" t="s">
        <v>3784</v>
      </c>
      <c r="C269" s="350" t="s">
        <v>3785</v>
      </c>
      <c r="D269" s="350" t="s">
        <v>291</v>
      </c>
      <c r="E269" s="351">
        <v>67.378190000000004</v>
      </c>
      <c r="F269" s="352">
        <v>0</v>
      </c>
      <c r="G269" s="352">
        <v>0</v>
      </c>
      <c r="H269" s="352">
        <v>0</v>
      </c>
      <c r="I269" s="351"/>
      <c r="J269" s="351">
        <v>0</v>
      </c>
      <c r="K269" s="352">
        <v>0</v>
      </c>
      <c r="L269" s="352">
        <v>0</v>
      </c>
      <c r="M269" s="352">
        <v>0</v>
      </c>
      <c r="N269" s="352">
        <v>0</v>
      </c>
      <c r="O269" s="352">
        <v>0</v>
      </c>
      <c r="P269" s="352">
        <v>67.378190000000004</v>
      </c>
    </row>
    <row r="270" spans="1:16">
      <c r="A270" s="350" t="s">
        <v>3607</v>
      </c>
      <c r="B270" s="350" t="s">
        <v>3786</v>
      </c>
      <c r="C270" s="350" t="s">
        <v>3787</v>
      </c>
      <c r="D270" s="350" t="s">
        <v>291</v>
      </c>
      <c r="E270" s="351">
        <v>102.7296</v>
      </c>
      <c r="F270" s="352">
        <v>0</v>
      </c>
      <c r="G270" s="352">
        <v>0</v>
      </c>
      <c r="H270" s="352">
        <v>0</v>
      </c>
      <c r="I270" s="351"/>
      <c r="J270" s="351">
        <v>0</v>
      </c>
      <c r="K270" s="352">
        <v>0</v>
      </c>
      <c r="L270" s="352">
        <v>0</v>
      </c>
      <c r="M270" s="352">
        <v>0</v>
      </c>
      <c r="N270" s="352">
        <v>0</v>
      </c>
      <c r="O270" s="352">
        <v>0</v>
      </c>
      <c r="P270" s="352">
        <v>102.7296</v>
      </c>
    </row>
    <row r="271" spans="1:16">
      <c r="A271" s="350" t="s">
        <v>3607</v>
      </c>
      <c r="B271" s="350" t="s">
        <v>3788</v>
      </c>
      <c r="C271" s="350" t="s">
        <v>3735</v>
      </c>
      <c r="D271" s="350" t="s">
        <v>291</v>
      </c>
      <c r="E271" s="351">
        <v>943.91087000000005</v>
      </c>
      <c r="F271" s="352">
        <v>0</v>
      </c>
      <c r="G271" s="352">
        <v>0</v>
      </c>
      <c r="H271" s="352">
        <v>0</v>
      </c>
      <c r="I271" s="351"/>
      <c r="J271" s="351">
        <v>0</v>
      </c>
      <c r="K271" s="352">
        <v>0</v>
      </c>
      <c r="L271" s="352">
        <v>0</v>
      </c>
      <c r="M271" s="352">
        <v>0</v>
      </c>
      <c r="N271" s="352">
        <v>0</v>
      </c>
      <c r="O271" s="352">
        <v>0</v>
      </c>
      <c r="P271" s="352">
        <v>943.91087000000005</v>
      </c>
    </row>
    <row r="272" spans="1:16">
      <c r="A272" s="350" t="s">
        <v>3607</v>
      </c>
      <c r="B272" s="350" t="s">
        <v>3789</v>
      </c>
      <c r="C272" s="350" t="s">
        <v>3741</v>
      </c>
      <c r="D272" s="350" t="s">
        <v>291</v>
      </c>
      <c r="E272" s="351">
        <v>1967.19092</v>
      </c>
      <c r="F272" s="352">
        <v>0</v>
      </c>
      <c r="G272" s="352">
        <v>0</v>
      </c>
      <c r="H272" s="352">
        <v>0</v>
      </c>
      <c r="I272" s="351"/>
      <c r="J272" s="351">
        <v>0</v>
      </c>
      <c r="K272" s="352">
        <v>0</v>
      </c>
      <c r="L272" s="352">
        <v>0</v>
      </c>
      <c r="M272" s="352">
        <v>0</v>
      </c>
      <c r="N272" s="352">
        <v>0</v>
      </c>
      <c r="O272" s="352">
        <v>0</v>
      </c>
      <c r="P272" s="352">
        <v>1967.19092</v>
      </c>
    </row>
    <row r="273" spans="1:16">
      <c r="A273" s="350" t="s">
        <v>3607</v>
      </c>
      <c r="B273" s="350" t="s">
        <v>3790</v>
      </c>
      <c r="C273" s="350" t="s">
        <v>3743</v>
      </c>
      <c r="D273" s="350" t="s">
        <v>291</v>
      </c>
      <c r="E273" s="351">
        <v>420.56610000000001</v>
      </c>
      <c r="F273" s="352">
        <v>0</v>
      </c>
      <c r="G273" s="352">
        <v>0</v>
      </c>
      <c r="H273" s="352">
        <v>0</v>
      </c>
      <c r="I273" s="351"/>
      <c r="J273" s="351">
        <v>0</v>
      </c>
      <c r="K273" s="352">
        <v>0</v>
      </c>
      <c r="L273" s="352">
        <v>0</v>
      </c>
      <c r="M273" s="352">
        <v>0</v>
      </c>
      <c r="N273" s="352">
        <v>0</v>
      </c>
      <c r="O273" s="352">
        <v>0</v>
      </c>
      <c r="P273" s="352">
        <v>420.56610000000001</v>
      </c>
    </row>
    <row r="274" spans="1:16">
      <c r="A274" s="350" t="s">
        <v>3607</v>
      </c>
      <c r="B274" s="350" t="s">
        <v>3791</v>
      </c>
      <c r="C274" s="350" t="s">
        <v>3792</v>
      </c>
      <c r="D274" s="350" t="s">
        <v>291</v>
      </c>
      <c r="E274" s="351">
        <v>104.62752</v>
      </c>
      <c r="F274" s="352">
        <v>0</v>
      </c>
      <c r="G274" s="352">
        <v>0</v>
      </c>
      <c r="H274" s="352">
        <v>0</v>
      </c>
      <c r="I274" s="351"/>
      <c r="J274" s="351">
        <v>0</v>
      </c>
      <c r="K274" s="352">
        <v>0</v>
      </c>
      <c r="L274" s="352">
        <v>0</v>
      </c>
      <c r="M274" s="352">
        <v>0</v>
      </c>
      <c r="N274" s="352">
        <v>0</v>
      </c>
      <c r="O274" s="352">
        <v>0</v>
      </c>
      <c r="P274" s="352">
        <v>104.62752</v>
      </c>
    </row>
    <row r="275" spans="1:16">
      <c r="A275" s="350" t="s">
        <v>3607</v>
      </c>
      <c r="B275" s="350" t="s">
        <v>3793</v>
      </c>
      <c r="C275" s="350" t="s">
        <v>3794</v>
      </c>
      <c r="D275" s="350" t="s">
        <v>291</v>
      </c>
      <c r="E275" s="351">
        <v>35.638219999999997</v>
      </c>
      <c r="F275" s="352">
        <v>0</v>
      </c>
      <c r="G275" s="352">
        <v>0</v>
      </c>
      <c r="H275" s="352">
        <v>0</v>
      </c>
      <c r="I275" s="351"/>
      <c r="J275" s="351">
        <v>0</v>
      </c>
      <c r="K275" s="352">
        <v>0</v>
      </c>
      <c r="L275" s="352">
        <v>0</v>
      </c>
      <c r="M275" s="352">
        <v>0</v>
      </c>
      <c r="N275" s="352">
        <v>0</v>
      </c>
      <c r="O275" s="352">
        <v>0</v>
      </c>
      <c r="P275" s="352">
        <v>35.638219999999997</v>
      </c>
    </row>
    <row r="276" spans="1:16">
      <c r="A276" s="350" t="s">
        <v>3607</v>
      </c>
      <c r="B276" s="350" t="s">
        <v>3795</v>
      </c>
      <c r="C276" s="350" t="s">
        <v>3796</v>
      </c>
      <c r="D276" s="350" t="s">
        <v>3340</v>
      </c>
      <c r="E276" s="351">
        <v>0.68135000000000001</v>
      </c>
      <c r="F276" s="352">
        <v>0</v>
      </c>
      <c r="G276" s="352">
        <v>0</v>
      </c>
      <c r="H276" s="352">
        <v>0</v>
      </c>
      <c r="I276" s="351"/>
      <c r="J276" s="351">
        <v>0.68135000000000001</v>
      </c>
      <c r="K276" s="352">
        <v>0.68135000000000001</v>
      </c>
      <c r="L276" s="352">
        <v>0</v>
      </c>
      <c r="M276" s="352">
        <v>0</v>
      </c>
      <c r="N276" s="352">
        <v>0</v>
      </c>
      <c r="O276" s="352">
        <v>0</v>
      </c>
      <c r="P276" s="352">
        <v>0</v>
      </c>
    </row>
    <row r="277" spans="1:16">
      <c r="A277" s="350" t="s">
        <v>3607</v>
      </c>
      <c r="B277" s="350" t="s">
        <v>3797</v>
      </c>
      <c r="C277" s="350" t="s">
        <v>3798</v>
      </c>
      <c r="D277" s="350" t="s">
        <v>3340</v>
      </c>
      <c r="E277" s="351">
        <v>2.4925600000000001</v>
      </c>
      <c r="F277" s="352">
        <v>0</v>
      </c>
      <c r="G277" s="352">
        <v>0</v>
      </c>
      <c r="H277" s="352">
        <v>0</v>
      </c>
      <c r="I277" s="351"/>
      <c r="J277" s="351">
        <v>2.4925600000000001</v>
      </c>
      <c r="K277" s="352">
        <v>2.4925600000000001</v>
      </c>
      <c r="L277" s="352">
        <v>0</v>
      </c>
      <c r="M277" s="352">
        <v>0</v>
      </c>
      <c r="N277" s="352">
        <v>0</v>
      </c>
      <c r="O277" s="352">
        <v>0</v>
      </c>
      <c r="P277" s="352">
        <v>0</v>
      </c>
    </row>
    <row r="278" spans="1:16">
      <c r="A278" s="350" t="s">
        <v>3607</v>
      </c>
      <c r="B278" s="350" t="s">
        <v>3799</v>
      </c>
      <c r="C278" s="350" t="s">
        <v>3800</v>
      </c>
      <c r="D278" s="350" t="s">
        <v>3340</v>
      </c>
      <c r="E278" s="351">
        <v>3.7799999999999999E-3</v>
      </c>
      <c r="F278" s="352">
        <v>0</v>
      </c>
      <c r="G278" s="352">
        <v>0</v>
      </c>
      <c r="H278" s="352">
        <v>0</v>
      </c>
      <c r="I278" s="351"/>
      <c r="J278" s="351">
        <v>3.7799999999999999E-3</v>
      </c>
      <c r="K278" s="352">
        <v>3.7799999999999999E-3</v>
      </c>
      <c r="L278" s="352">
        <v>0</v>
      </c>
      <c r="M278" s="352">
        <v>0</v>
      </c>
      <c r="N278" s="352">
        <v>0</v>
      </c>
      <c r="O278" s="352">
        <v>0</v>
      </c>
      <c r="P278" s="352">
        <v>0</v>
      </c>
    </row>
    <row r="279" spans="1:16">
      <c r="A279" s="350" t="s">
        <v>3607</v>
      </c>
      <c r="B279" s="350" t="s">
        <v>3801</v>
      </c>
      <c r="C279" s="350" t="s">
        <v>3802</v>
      </c>
      <c r="D279" s="350" t="s">
        <v>3340</v>
      </c>
      <c r="E279" s="351">
        <v>6.2920000000000004E-2</v>
      </c>
      <c r="F279" s="352">
        <v>0</v>
      </c>
      <c r="G279" s="352">
        <v>0</v>
      </c>
      <c r="H279" s="352">
        <v>0</v>
      </c>
      <c r="I279" s="351"/>
      <c r="J279" s="351">
        <v>6.2920000000000004E-2</v>
      </c>
      <c r="K279" s="352">
        <v>6.2920000000000004E-2</v>
      </c>
      <c r="L279" s="352">
        <v>0</v>
      </c>
      <c r="M279" s="352">
        <v>0</v>
      </c>
      <c r="N279" s="352">
        <v>0</v>
      </c>
      <c r="O279" s="352">
        <v>0</v>
      </c>
      <c r="P279" s="352">
        <v>0</v>
      </c>
    </row>
    <row r="280" spans="1:16">
      <c r="A280" s="350" t="s">
        <v>3607</v>
      </c>
      <c r="B280" s="350" t="s">
        <v>3803</v>
      </c>
      <c r="C280" s="350" t="s">
        <v>3804</v>
      </c>
      <c r="D280" s="350" t="s">
        <v>291</v>
      </c>
      <c r="E280" s="351">
        <v>1.0000000000000001E-5</v>
      </c>
      <c r="F280" s="352">
        <v>0</v>
      </c>
      <c r="G280" s="352">
        <v>0</v>
      </c>
      <c r="H280" s="352">
        <v>0</v>
      </c>
      <c r="I280" s="351"/>
      <c r="J280" s="351">
        <v>0</v>
      </c>
      <c r="K280" s="352">
        <v>0</v>
      </c>
      <c r="L280" s="352">
        <v>0</v>
      </c>
      <c r="M280" s="352">
        <v>0</v>
      </c>
      <c r="N280" s="352">
        <v>0</v>
      </c>
      <c r="O280" s="352">
        <v>0</v>
      </c>
      <c r="P280" s="352">
        <v>1.0000000000000001E-5</v>
      </c>
    </row>
    <row r="281" spans="1:16">
      <c r="A281" s="350" t="s">
        <v>3607</v>
      </c>
      <c r="B281" s="350" t="s">
        <v>3805</v>
      </c>
      <c r="C281" s="350" t="s">
        <v>3806</v>
      </c>
      <c r="D281" s="350" t="s">
        <v>291</v>
      </c>
      <c r="E281" s="351">
        <v>52.954230000000003</v>
      </c>
      <c r="F281" s="352">
        <v>0</v>
      </c>
      <c r="G281" s="352">
        <v>0</v>
      </c>
      <c r="H281" s="352">
        <v>0</v>
      </c>
      <c r="I281" s="351"/>
      <c r="J281" s="351">
        <v>0</v>
      </c>
      <c r="K281" s="352">
        <v>0</v>
      </c>
      <c r="L281" s="352">
        <v>0</v>
      </c>
      <c r="M281" s="352">
        <v>0</v>
      </c>
      <c r="N281" s="352">
        <v>0</v>
      </c>
      <c r="O281" s="352">
        <v>0</v>
      </c>
      <c r="P281" s="352">
        <v>52.954230000000003</v>
      </c>
    </row>
    <row r="282" spans="1:16">
      <c r="A282" s="350" t="s">
        <v>3607</v>
      </c>
      <c r="B282" s="350" t="s">
        <v>3807</v>
      </c>
      <c r="C282" s="350" t="s">
        <v>3808</v>
      </c>
      <c r="D282" s="350" t="s">
        <v>291</v>
      </c>
      <c r="E282" s="351">
        <v>2.8250000000000002</v>
      </c>
      <c r="F282" s="352">
        <v>0</v>
      </c>
      <c r="G282" s="352">
        <v>0</v>
      </c>
      <c r="H282" s="352">
        <v>0</v>
      </c>
      <c r="I282" s="351"/>
      <c r="J282" s="351">
        <v>0</v>
      </c>
      <c r="K282" s="352">
        <v>0</v>
      </c>
      <c r="L282" s="352">
        <v>0</v>
      </c>
      <c r="M282" s="352">
        <v>0</v>
      </c>
      <c r="N282" s="352">
        <v>0</v>
      </c>
      <c r="O282" s="352">
        <v>0</v>
      </c>
      <c r="P282" s="352">
        <v>2.8250000000000002</v>
      </c>
    </row>
    <row r="283" spans="1:16">
      <c r="A283" s="350" t="s">
        <v>3607</v>
      </c>
      <c r="B283" s="350" t="s">
        <v>3809</v>
      </c>
      <c r="C283" s="350" t="s">
        <v>3810</v>
      </c>
      <c r="D283" s="350" t="s">
        <v>3340</v>
      </c>
      <c r="E283" s="351">
        <v>0.49238999999999999</v>
      </c>
      <c r="F283" s="352">
        <v>0</v>
      </c>
      <c r="G283" s="352">
        <v>0</v>
      </c>
      <c r="H283" s="352">
        <v>0</v>
      </c>
      <c r="I283" s="351"/>
      <c r="J283" s="351">
        <v>0.49238999999999999</v>
      </c>
      <c r="K283" s="352">
        <v>0.49238999999999999</v>
      </c>
      <c r="L283" s="352">
        <v>0</v>
      </c>
      <c r="M283" s="352">
        <v>0</v>
      </c>
      <c r="N283" s="352">
        <v>0</v>
      </c>
      <c r="O283" s="352">
        <v>0</v>
      </c>
      <c r="P283" s="352">
        <v>0</v>
      </c>
    </row>
    <row r="284" spans="1:16">
      <c r="A284" s="350" t="s">
        <v>3607</v>
      </c>
      <c r="B284" s="350" t="s">
        <v>3811</v>
      </c>
      <c r="C284" s="350" t="s">
        <v>3812</v>
      </c>
      <c r="D284" s="350" t="s">
        <v>3340</v>
      </c>
      <c r="E284" s="351">
        <v>0.98267000000000004</v>
      </c>
      <c r="F284" s="352">
        <v>0</v>
      </c>
      <c r="G284" s="352">
        <v>0</v>
      </c>
      <c r="H284" s="352">
        <v>0</v>
      </c>
      <c r="I284" s="351"/>
      <c r="J284" s="351">
        <v>0.98267000000000004</v>
      </c>
      <c r="K284" s="352">
        <v>0.98267000000000004</v>
      </c>
      <c r="L284" s="352">
        <v>0</v>
      </c>
      <c r="M284" s="352">
        <v>0</v>
      </c>
      <c r="N284" s="352">
        <v>0</v>
      </c>
      <c r="O284" s="352">
        <v>0</v>
      </c>
      <c r="P284" s="352">
        <v>0</v>
      </c>
    </row>
    <row r="285" spans="1:16">
      <c r="A285" s="350" t="s">
        <v>3607</v>
      </c>
      <c r="B285" s="350" t="s">
        <v>3813</v>
      </c>
      <c r="C285" s="350" t="s">
        <v>3814</v>
      </c>
      <c r="D285" s="350" t="s">
        <v>291</v>
      </c>
      <c r="E285" s="351">
        <v>118.51381000000001</v>
      </c>
      <c r="F285" s="352">
        <v>0</v>
      </c>
      <c r="G285" s="352">
        <v>0</v>
      </c>
      <c r="H285" s="352">
        <v>0</v>
      </c>
      <c r="I285" s="351"/>
      <c r="J285" s="351">
        <v>0</v>
      </c>
      <c r="K285" s="352">
        <v>0</v>
      </c>
      <c r="L285" s="352">
        <v>0</v>
      </c>
      <c r="M285" s="352">
        <v>0</v>
      </c>
      <c r="N285" s="352">
        <v>0</v>
      </c>
      <c r="O285" s="352">
        <v>0</v>
      </c>
      <c r="P285" s="352">
        <v>118.51381000000001</v>
      </c>
    </row>
    <row r="286" spans="1:16">
      <c r="A286" s="350" t="s">
        <v>3607</v>
      </c>
      <c r="B286" s="350" t="s">
        <v>3815</v>
      </c>
      <c r="C286" s="350" t="s">
        <v>3816</v>
      </c>
      <c r="D286" s="350" t="s">
        <v>291</v>
      </c>
      <c r="E286" s="351">
        <v>3751.5009100000002</v>
      </c>
      <c r="F286" s="352">
        <v>0</v>
      </c>
      <c r="G286" s="352">
        <v>0</v>
      </c>
      <c r="H286" s="352">
        <v>0</v>
      </c>
      <c r="I286" s="351"/>
      <c r="J286" s="351">
        <v>0</v>
      </c>
      <c r="K286" s="352">
        <v>0</v>
      </c>
      <c r="L286" s="352">
        <v>0</v>
      </c>
      <c r="M286" s="352">
        <v>0</v>
      </c>
      <c r="N286" s="352">
        <v>0</v>
      </c>
      <c r="O286" s="352">
        <v>0</v>
      </c>
      <c r="P286" s="352">
        <v>3751.5009100000002</v>
      </c>
    </row>
    <row r="287" spans="1:16">
      <c r="A287" s="350" t="s">
        <v>3607</v>
      </c>
      <c r="B287" s="350" t="s">
        <v>3817</v>
      </c>
      <c r="C287" s="350" t="s">
        <v>3818</v>
      </c>
      <c r="D287" s="350" t="s">
        <v>291</v>
      </c>
      <c r="E287" s="351">
        <v>8623.8516299999992</v>
      </c>
      <c r="F287" s="352">
        <v>0</v>
      </c>
      <c r="G287" s="352">
        <v>0</v>
      </c>
      <c r="H287" s="352">
        <v>0</v>
      </c>
      <c r="I287" s="351"/>
      <c r="J287" s="351">
        <v>0</v>
      </c>
      <c r="K287" s="352">
        <v>0</v>
      </c>
      <c r="L287" s="352">
        <v>0</v>
      </c>
      <c r="M287" s="352">
        <v>0</v>
      </c>
      <c r="N287" s="352">
        <v>0</v>
      </c>
      <c r="O287" s="352">
        <v>0</v>
      </c>
      <c r="P287" s="352">
        <v>8623.8516299999992</v>
      </c>
    </row>
    <row r="288" spans="1:16">
      <c r="A288" s="350" t="s">
        <v>3607</v>
      </c>
      <c r="B288" s="350" t="s">
        <v>3819</v>
      </c>
      <c r="C288" s="350" t="s">
        <v>3820</v>
      </c>
      <c r="D288" s="350" t="s">
        <v>291</v>
      </c>
      <c r="E288" s="351">
        <v>1499.1451300000001</v>
      </c>
      <c r="F288" s="352">
        <v>0</v>
      </c>
      <c r="G288" s="352">
        <v>0</v>
      </c>
      <c r="H288" s="352">
        <v>0</v>
      </c>
      <c r="I288" s="351"/>
      <c r="J288" s="351">
        <v>0</v>
      </c>
      <c r="K288" s="352">
        <v>0</v>
      </c>
      <c r="L288" s="352">
        <v>0</v>
      </c>
      <c r="M288" s="352">
        <v>0</v>
      </c>
      <c r="N288" s="352">
        <v>0</v>
      </c>
      <c r="O288" s="352">
        <v>0</v>
      </c>
      <c r="P288" s="352">
        <v>1499.1451300000001</v>
      </c>
    </row>
    <row r="289" spans="1:16">
      <c r="A289" s="350" t="s">
        <v>3607</v>
      </c>
      <c r="B289" s="350" t="s">
        <v>3821</v>
      </c>
      <c r="C289" s="350" t="s">
        <v>3822</v>
      </c>
      <c r="D289" s="350" t="s">
        <v>291</v>
      </c>
      <c r="E289" s="351">
        <v>2187.1782499999999</v>
      </c>
      <c r="F289" s="352">
        <v>0</v>
      </c>
      <c r="G289" s="352">
        <v>0</v>
      </c>
      <c r="H289" s="352">
        <v>0</v>
      </c>
      <c r="I289" s="351"/>
      <c r="J289" s="351">
        <v>0</v>
      </c>
      <c r="K289" s="352">
        <v>0</v>
      </c>
      <c r="L289" s="352">
        <v>0</v>
      </c>
      <c r="M289" s="352">
        <v>0</v>
      </c>
      <c r="N289" s="352">
        <v>0</v>
      </c>
      <c r="O289" s="352">
        <v>0</v>
      </c>
      <c r="P289" s="352">
        <v>2187.1782499999999</v>
      </c>
    </row>
    <row r="290" spans="1:16">
      <c r="A290" s="350" t="s">
        <v>3607</v>
      </c>
      <c r="B290" s="350" t="s">
        <v>3823</v>
      </c>
      <c r="C290" s="350" t="s">
        <v>3824</v>
      </c>
      <c r="D290" s="350" t="s">
        <v>291</v>
      </c>
      <c r="E290" s="351">
        <v>2747.6797799999999</v>
      </c>
      <c r="F290" s="352">
        <v>0</v>
      </c>
      <c r="G290" s="352">
        <v>0</v>
      </c>
      <c r="H290" s="352">
        <v>0</v>
      </c>
      <c r="I290" s="351"/>
      <c r="J290" s="351">
        <v>0</v>
      </c>
      <c r="K290" s="352">
        <v>0</v>
      </c>
      <c r="L290" s="352">
        <v>0</v>
      </c>
      <c r="M290" s="352">
        <v>0</v>
      </c>
      <c r="N290" s="352">
        <v>0</v>
      </c>
      <c r="O290" s="352">
        <v>0</v>
      </c>
      <c r="P290" s="352">
        <v>2747.6797799999999</v>
      </c>
    </row>
    <row r="291" spans="1:16">
      <c r="A291" s="350" t="s">
        <v>3607</v>
      </c>
      <c r="B291" s="350" t="s">
        <v>3825</v>
      </c>
      <c r="C291" s="350" t="s">
        <v>3826</v>
      </c>
      <c r="D291" s="350" t="s">
        <v>291</v>
      </c>
      <c r="E291" s="351">
        <v>64.919430000000006</v>
      </c>
      <c r="F291" s="352">
        <v>0</v>
      </c>
      <c r="G291" s="352">
        <v>0</v>
      </c>
      <c r="H291" s="352">
        <v>0</v>
      </c>
      <c r="I291" s="351"/>
      <c r="J291" s="351">
        <v>0</v>
      </c>
      <c r="K291" s="352">
        <v>0</v>
      </c>
      <c r="L291" s="352">
        <v>0</v>
      </c>
      <c r="M291" s="352">
        <v>0</v>
      </c>
      <c r="N291" s="352">
        <v>0</v>
      </c>
      <c r="O291" s="352">
        <v>0</v>
      </c>
      <c r="P291" s="352">
        <v>64.919430000000006</v>
      </c>
    </row>
    <row r="292" spans="1:16">
      <c r="A292" s="350" t="s">
        <v>3607</v>
      </c>
      <c r="B292" s="350" t="s">
        <v>3827</v>
      </c>
      <c r="C292" s="350" t="s">
        <v>3828</v>
      </c>
      <c r="D292" s="350" t="s">
        <v>291</v>
      </c>
      <c r="E292" s="351">
        <v>121.81515</v>
      </c>
      <c r="F292" s="352">
        <v>0</v>
      </c>
      <c r="G292" s="352">
        <v>0</v>
      </c>
      <c r="H292" s="352">
        <v>0</v>
      </c>
      <c r="I292" s="351"/>
      <c r="J292" s="351">
        <v>0</v>
      </c>
      <c r="K292" s="352">
        <v>0</v>
      </c>
      <c r="L292" s="352">
        <v>0</v>
      </c>
      <c r="M292" s="352">
        <v>0</v>
      </c>
      <c r="N292" s="352">
        <v>0</v>
      </c>
      <c r="O292" s="352">
        <v>0</v>
      </c>
      <c r="P292" s="352">
        <v>121.81515</v>
      </c>
    </row>
    <row r="293" spans="1:16">
      <c r="A293" s="350" t="s">
        <v>3607</v>
      </c>
      <c r="B293" s="350" t="s">
        <v>3829</v>
      </c>
      <c r="C293" s="350" t="s">
        <v>3830</v>
      </c>
      <c r="D293" s="350" t="s">
        <v>291</v>
      </c>
      <c r="E293" s="351">
        <v>1848.1562899999999</v>
      </c>
      <c r="F293" s="352">
        <v>0</v>
      </c>
      <c r="G293" s="352">
        <v>0</v>
      </c>
      <c r="H293" s="352">
        <v>0</v>
      </c>
      <c r="I293" s="351"/>
      <c r="J293" s="351">
        <v>0</v>
      </c>
      <c r="K293" s="352">
        <v>0</v>
      </c>
      <c r="L293" s="352">
        <v>0</v>
      </c>
      <c r="M293" s="352">
        <v>0</v>
      </c>
      <c r="N293" s="352">
        <v>0</v>
      </c>
      <c r="O293" s="352">
        <v>0</v>
      </c>
      <c r="P293" s="352">
        <v>1848.1562899999999</v>
      </c>
    </row>
    <row r="294" spans="1:16">
      <c r="A294" s="350" t="s">
        <v>3607</v>
      </c>
      <c r="B294" s="350" t="s">
        <v>3831</v>
      </c>
      <c r="C294" s="350" t="s">
        <v>3832</v>
      </c>
      <c r="D294" s="350" t="s">
        <v>291</v>
      </c>
      <c r="E294" s="351">
        <v>2468.75695</v>
      </c>
      <c r="F294" s="352">
        <v>0</v>
      </c>
      <c r="G294" s="352">
        <v>0</v>
      </c>
      <c r="H294" s="352">
        <v>0</v>
      </c>
      <c r="I294" s="351"/>
      <c r="J294" s="351">
        <v>0</v>
      </c>
      <c r="K294" s="352">
        <v>0</v>
      </c>
      <c r="L294" s="352">
        <v>0</v>
      </c>
      <c r="M294" s="352">
        <v>0</v>
      </c>
      <c r="N294" s="352">
        <v>0</v>
      </c>
      <c r="O294" s="352">
        <v>0</v>
      </c>
      <c r="P294" s="352">
        <v>2468.75695</v>
      </c>
    </row>
    <row r="295" spans="1:16">
      <c r="A295" s="350" t="s">
        <v>3607</v>
      </c>
      <c r="B295" s="350" t="s">
        <v>3833</v>
      </c>
      <c r="C295" s="350" t="s">
        <v>3834</v>
      </c>
      <c r="D295" s="350" t="s">
        <v>291</v>
      </c>
      <c r="E295" s="351">
        <v>535.93276000000003</v>
      </c>
      <c r="F295" s="352">
        <v>0</v>
      </c>
      <c r="G295" s="352">
        <v>0</v>
      </c>
      <c r="H295" s="352">
        <v>0</v>
      </c>
      <c r="I295" s="351"/>
      <c r="J295" s="351">
        <v>0</v>
      </c>
      <c r="K295" s="352">
        <v>0</v>
      </c>
      <c r="L295" s="352">
        <v>0</v>
      </c>
      <c r="M295" s="352">
        <v>0</v>
      </c>
      <c r="N295" s="352">
        <v>0</v>
      </c>
      <c r="O295" s="352">
        <v>0</v>
      </c>
      <c r="P295" s="352">
        <v>535.93276000000003</v>
      </c>
    </row>
    <row r="296" spans="1:16">
      <c r="A296" s="350" t="s">
        <v>3607</v>
      </c>
      <c r="B296" s="350" t="s">
        <v>3835</v>
      </c>
      <c r="C296" s="350" t="s">
        <v>3836</v>
      </c>
      <c r="D296" s="350" t="s">
        <v>291</v>
      </c>
      <c r="E296" s="351">
        <v>210.95123000000001</v>
      </c>
      <c r="F296" s="352">
        <v>0</v>
      </c>
      <c r="G296" s="352">
        <v>0</v>
      </c>
      <c r="H296" s="352">
        <v>0</v>
      </c>
      <c r="I296" s="351"/>
      <c r="J296" s="351">
        <v>0</v>
      </c>
      <c r="K296" s="352">
        <v>0</v>
      </c>
      <c r="L296" s="352">
        <v>0</v>
      </c>
      <c r="M296" s="352">
        <v>0</v>
      </c>
      <c r="N296" s="352">
        <v>0</v>
      </c>
      <c r="O296" s="352">
        <v>0</v>
      </c>
      <c r="P296" s="352">
        <v>210.95123000000001</v>
      </c>
    </row>
    <row r="297" spans="1:16">
      <c r="A297" s="350" t="s">
        <v>3607</v>
      </c>
      <c r="B297" s="350" t="s">
        <v>3837</v>
      </c>
      <c r="C297" s="350" t="s">
        <v>3838</v>
      </c>
      <c r="D297" s="350" t="s">
        <v>291</v>
      </c>
      <c r="E297" s="351">
        <v>7.7117699999999996</v>
      </c>
      <c r="F297" s="352">
        <v>0</v>
      </c>
      <c r="G297" s="352">
        <v>0</v>
      </c>
      <c r="H297" s="352">
        <v>0</v>
      </c>
      <c r="I297" s="351"/>
      <c r="J297" s="351">
        <v>0</v>
      </c>
      <c r="K297" s="352">
        <v>0</v>
      </c>
      <c r="L297" s="352">
        <v>0</v>
      </c>
      <c r="M297" s="352">
        <v>0</v>
      </c>
      <c r="N297" s="352">
        <v>0</v>
      </c>
      <c r="O297" s="352">
        <v>0</v>
      </c>
      <c r="P297" s="352">
        <v>7.7117699999999996</v>
      </c>
    </row>
    <row r="298" spans="1:16">
      <c r="A298" s="350" t="s">
        <v>3607</v>
      </c>
      <c r="B298" s="350" t="s">
        <v>3839</v>
      </c>
      <c r="C298" s="350" t="s">
        <v>3840</v>
      </c>
      <c r="D298" s="350" t="s">
        <v>291</v>
      </c>
      <c r="E298" s="351">
        <v>1.0000000000000001E-5</v>
      </c>
      <c r="F298" s="352">
        <v>0</v>
      </c>
      <c r="G298" s="352">
        <v>0</v>
      </c>
      <c r="H298" s="352">
        <v>0</v>
      </c>
      <c r="I298" s="351"/>
      <c r="J298" s="351">
        <v>0</v>
      </c>
      <c r="K298" s="352">
        <v>0</v>
      </c>
      <c r="L298" s="352">
        <v>0</v>
      </c>
      <c r="M298" s="352">
        <v>0</v>
      </c>
      <c r="N298" s="352">
        <v>0</v>
      </c>
      <c r="O298" s="352">
        <v>0</v>
      </c>
      <c r="P298" s="352">
        <v>1.0000000000000001E-5</v>
      </c>
    </row>
    <row r="299" spans="1:16">
      <c r="A299" s="350" t="s">
        <v>3607</v>
      </c>
      <c r="B299" s="350" t="s">
        <v>3841</v>
      </c>
      <c r="C299" s="350" t="s">
        <v>3842</v>
      </c>
      <c r="D299" s="350" t="s">
        <v>291</v>
      </c>
      <c r="E299" s="351">
        <v>240.63041999999999</v>
      </c>
      <c r="F299" s="352">
        <v>0</v>
      </c>
      <c r="G299" s="352">
        <v>0</v>
      </c>
      <c r="H299" s="352">
        <v>0</v>
      </c>
      <c r="I299" s="351"/>
      <c r="J299" s="351">
        <v>0</v>
      </c>
      <c r="K299" s="352">
        <v>0</v>
      </c>
      <c r="L299" s="352">
        <v>0</v>
      </c>
      <c r="M299" s="352">
        <v>0</v>
      </c>
      <c r="N299" s="352">
        <v>0</v>
      </c>
      <c r="O299" s="352">
        <v>0</v>
      </c>
      <c r="P299" s="352">
        <v>240.63041999999999</v>
      </c>
    </row>
    <row r="300" spans="1:16">
      <c r="A300" s="350" t="s">
        <v>3607</v>
      </c>
      <c r="B300" s="350" t="s">
        <v>3843</v>
      </c>
      <c r="C300" s="350" t="s">
        <v>3844</v>
      </c>
      <c r="D300" s="350" t="s">
        <v>291</v>
      </c>
      <c r="E300" s="351">
        <v>10212.5442</v>
      </c>
      <c r="F300" s="352">
        <v>0</v>
      </c>
      <c r="G300" s="352">
        <v>0</v>
      </c>
      <c r="H300" s="352">
        <v>0</v>
      </c>
      <c r="I300" s="351"/>
      <c r="J300" s="351">
        <v>0</v>
      </c>
      <c r="K300" s="352">
        <v>0</v>
      </c>
      <c r="L300" s="352">
        <v>0</v>
      </c>
      <c r="M300" s="352">
        <v>0</v>
      </c>
      <c r="N300" s="352">
        <v>0</v>
      </c>
      <c r="O300" s="352">
        <v>0</v>
      </c>
      <c r="P300" s="352">
        <v>10212.5442</v>
      </c>
    </row>
    <row r="301" spans="1:16">
      <c r="A301" s="350" t="s">
        <v>3607</v>
      </c>
      <c r="B301" s="350" t="s">
        <v>3845</v>
      </c>
      <c r="C301" s="350" t="s">
        <v>3846</v>
      </c>
      <c r="D301" s="350" t="s">
        <v>3340</v>
      </c>
      <c r="E301" s="351">
        <v>2.8249900000000001</v>
      </c>
      <c r="F301" s="352">
        <v>0</v>
      </c>
      <c r="G301" s="352">
        <v>0</v>
      </c>
      <c r="H301" s="352">
        <v>0</v>
      </c>
      <c r="I301" s="351"/>
      <c r="J301" s="351">
        <v>2.8249900000000001</v>
      </c>
      <c r="K301" s="352">
        <v>2.8249900000000001</v>
      </c>
      <c r="L301" s="352">
        <v>0</v>
      </c>
      <c r="M301" s="352">
        <v>0</v>
      </c>
      <c r="N301" s="352">
        <v>0</v>
      </c>
      <c r="O301" s="352">
        <v>0</v>
      </c>
      <c r="P301" s="352">
        <v>0</v>
      </c>
    </row>
    <row r="302" spans="1:16">
      <c r="A302" s="350" t="s">
        <v>3607</v>
      </c>
      <c r="B302" s="350" t="s">
        <v>3847</v>
      </c>
      <c r="C302" s="350" t="s">
        <v>3848</v>
      </c>
      <c r="D302" s="350" t="s">
        <v>291</v>
      </c>
      <c r="E302" s="351">
        <v>-35692.375849999997</v>
      </c>
      <c r="F302" s="352">
        <v>0</v>
      </c>
      <c r="G302" s="352">
        <v>0</v>
      </c>
      <c r="H302" s="352">
        <v>0</v>
      </c>
      <c r="I302" s="351"/>
      <c r="J302" s="351">
        <v>0</v>
      </c>
      <c r="K302" s="352">
        <v>0</v>
      </c>
      <c r="L302" s="352">
        <v>0</v>
      </c>
      <c r="M302" s="352">
        <v>0</v>
      </c>
      <c r="N302" s="352">
        <v>0</v>
      </c>
      <c r="O302" s="352">
        <v>0</v>
      </c>
      <c r="P302" s="352">
        <v>-35692.375849999997</v>
      </c>
    </row>
    <row r="303" spans="1:16">
      <c r="A303" s="350" t="s">
        <v>3607</v>
      </c>
      <c r="B303" s="350" t="s">
        <v>3849</v>
      </c>
      <c r="C303" s="350" t="s">
        <v>3848</v>
      </c>
      <c r="D303" s="350" t="s">
        <v>3340</v>
      </c>
      <c r="E303" s="351">
        <v>0.11488</v>
      </c>
      <c r="F303" s="352">
        <v>0</v>
      </c>
      <c r="G303" s="352">
        <v>0</v>
      </c>
      <c r="H303" s="352">
        <v>0</v>
      </c>
      <c r="I303" s="351"/>
      <c r="J303" s="351">
        <v>0.11488</v>
      </c>
      <c r="K303" s="352">
        <v>0.11488</v>
      </c>
      <c r="L303" s="352">
        <v>0</v>
      </c>
      <c r="M303" s="352">
        <v>0</v>
      </c>
      <c r="N303" s="352">
        <v>0</v>
      </c>
      <c r="O303" s="352">
        <v>0</v>
      </c>
      <c r="P303" s="352">
        <v>0</v>
      </c>
    </row>
    <row r="304" spans="1:16">
      <c r="A304" s="350" t="s">
        <v>3607</v>
      </c>
      <c r="B304" s="350" t="s">
        <v>3850</v>
      </c>
      <c r="C304" s="350" t="s">
        <v>3848</v>
      </c>
      <c r="D304" s="350" t="s">
        <v>3340</v>
      </c>
      <c r="E304" s="351">
        <v>1.1399999999999999</v>
      </c>
      <c r="F304" s="352">
        <v>0</v>
      </c>
      <c r="G304" s="352">
        <v>0</v>
      </c>
      <c r="H304" s="352">
        <v>0</v>
      </c>
      <c r="I304" s="351"/>
      <c r="J304" s="351">
        <v>1.1399999999999999</v>
      </c>
      <c r="K304" s="352">
        <v>1.1399999999999999</v>
      </c>
      <c r="L304" s="352">
        <v>0</v>
      </c>
      <c r="M304" s="352">
        <v>0</v>
      </c>
      <c r="N304" s="352">
        <v>0</v>
      </c>
      <c r="O304" s="352">
        <v>0</v>
      </c>
      <c r="P304" s="352">
        <v>0</v>
      </c>
    </row>
    <row r="305" spans="1:16">
      <c r="A305" s="350" t="s">
        <v>3607</v>
      </c>
      <c r="B305" s="350" t="s">
        <v>3851</v>
      </c>
      <c r="C305" s="350" t="s">
        <v>3848</v>
      </c>
      <c r="D305" s="350" t="s">
        <v>3340</v>
      </c>
      <c r="E305" s="351">
        <v>0.76</v>
      </c>
      <c r="F305" s="352">
        <v>0</v>
      </c>
      <c r="G305" s="352">
        <v>0</v>
      </c>
      <c r="H305" s="352">
        <v>0</v>
      </c>
      <c r="I305" s="351"/>
      <c r="J305" s="351">
        <v>0.76</v>
      </c>
      <c r="K305" s="352">
        <v>0.76</v>
      </c>
      <c r="L305" s="352">
        <v>0</v>
      </c>
      <c r="M305" s="352">
        <v>0</v>
      </c>
      <c r="N305" s="352">
        <v>0</v>
      </c>
      <c r="O305" s="352">
        <v>0</v>
      </c>
      <c r="P305" s="352">
        <v>0</v>
      </c>
    </row>
    <row r="306" spans="1:16">
      <c r="A306" s="350" t="s">
        <v>3607</v>
      </c>
      <c r="B306" s="350" t="s">
        <v>3852</v>
      </c>
      <c r="C306" s="350" t="s">
        <v>3848</v>
      </c>
      <c r="D306" s="350" t="s">
        <v>3340</v>
      </c>
      <c r="E306" s="351">
        <v>0.8</v>
      </c>
      <c r="F306" s="352">
        <v>0</v>
      </c>
      <c r="G306" s="352">
        <v>0</v>
      </c>
      <c r="H306" s="352">
        <v>0</v>
      </c>
      <c r="I306" s="351"/>
      <c r="J306" s="351">
        <v>0.8</v>
      </c>
      <c r="K306" s="352">
        <v>0.8</v>
      </c>
      <c r="L306" s="352">
        <v>0</v>
      </c>
      <c r="M306" s="352">
        <v>0</v>
      </c>
      <c r="N306" s="352">
        <v>0</v>
      </c>
      <c r="O306" s="352">
        <v>0</v>
      </c>
      <c r="P306" s="352">
        <v>0</v>
      </c>
    </row>
    <row r="307" spans="1:16">
      <c r="A307" s="350" t="s">
        <v>3607</v>
      </c>
      <c r="B307" s="350" t="s">
        <v>3853</v>
      </c>
      <c r="C307" s="350" t="s">
        <v>3848</v>
      </c>
      <c r="D307" s="350" t="s">
        <v>3340</v>
      </c>
      <c r="E307" s="351">
        <v>0.8</v>
      </c>
      <c r="F307" s="352">
        <v>0</v>
      </c>
      <c r="G307" s="352">
        <v>0</v>
      </c>
      <c r="H307" s="352">
        <v>0</v>
      </c>
      <c r="I307" s="351"/>
      <c r="J307" s="351">
        <v>0.8</v>
      </c>
      <c r="K307" s="352">
        <v>0.8</v>
      </c>
      <c r="L307" s="352">
        <v>0</v>
      </c>
      <c r="M307" s="352">
        <v>0</v>
      </c>
      <c r="N307" s="352">
        <v>0</v>
      </c>
      <c r="O307" s="352">
        <v>0</v>
      </c>
      <c r="P307" s="352">
        <v>0</v>
      </c>
    </row>
    <row r="308" spans="1:16">
      <c r="A308" s="350" t="s">
        <v>3607</v>
      </c>
      <c r="B308" s="350" t="s">
        <v>3854</v>
      </c>
      <c r="C308" s="350" t="s">
        <v>3848</v>
      </c>
      <c r="D308" s="350" t="s">
        <v>291</v>
      </c>
      <c r="E308" s="351">
        <v>1.0000000000000001E-5</v>
      </c>
      <c r="F308" s="352">
        <v>0</v>
      </c>
      <c r="G308" s="352">
        <v>0</v>
      </c>
      <c r="H308" s="352">
        <v>0</v>
      </c>
      <c r="I308" s="351"/>
      <c r="J308" s="351">
        <v>0</v>
      </c>
      <c r="K308" s="352">
        <v>0</v>
      </c>
      <c r="L308" s="352">
        <v>0</v>
      </c>
      <c r="M308" s="352">
        <v>0</v>
      </c>
      <c r="N308" s="352">
        <v>0</v>
      </c>
      <c r="O308" s="352">
        <v>0</v>
      </c>
      <c r="P308" s="352">
        <v>1.0000000000000001E-5</v>
      </c>
    </row>
    <row r="309" spans="1:16">
      <c r="A309" s="350" t="s">
        <v>3607</v>
      </c>
      <c r="B309" s="350" t="s">
        <v>3855</v>
      </c>
      <c r="C309" s="350" t="s">
        <v>3856</v>
      </c>
      <c r="D309" s="350" t="s">
        <v>3340</v>
      </c>
      <c r="E309" s="351">
        <v>0.57303999999999999</v>
      </c>
      <c r="F309" s="352">
        <v>0</v>
      </c>
      <c r="G309" s="352">
        <v>0</v>
      </c>
      <c r="H309" s="352">
        <v>0</v>
      </c>
      <c r="I309" s="351"/>
      <c r="J309" s="351">
        <v>0.57303999999999999</v>
      </c>
      <c r="K309" s="352">
        <v>0.57303999999999999</v>
      </c>
      <c r="L309" s="352">
        <v>0</v>
      </c>
      <c r="M309" s="352">
        <v>0</v>
      </c>
      <c r="N309" s="352">
        <v>0</v>
      </c>
      <c r="O309" s="352">
        <v>0</v>
      </c>
      <c r="P309" s="352">
        <v>0</v>
      </c>
    </row>
    <row r="310" spans="1:16">
      <c r="A310" s="350" t="s">
        <v>3607</v>
      </c>
      <c r="B310" s="350" t="s">
        <v>3857</v>
      </c>
      <c r="C310" s="350" t="s">
        <v>3858</v>
      </c>
      <c r="D310" s="350" t="s">
        <v>3340</v>
      </c>
      <c r="E310" s="351">
        <v>0.98343999999999998</v>
      </c>
      <c r="F310" s="352">
        <v>0</v>
      </c>
      <c r="G310" s="352">
        <v>0</v>
      </c>
      <c r="H310" s="352">
        <v>0</v>
      </c>
      <c r="I310" s="351"/>
      <c r="J310" s="351">
        <v>0.98343999999999998</v>
      </c>
      <c r="K310" s="352">
        <v>0.98343999999999998</v>
      </c>
      <c r="L310" s="352">
        <v>0</v>
      </c>
      <c r="M310" s="352">
        <v>0</v>
      </c>
      <c r="N310" s="352">
        <v>0</v>
      </c>
      <c r="O310" s="352">
        <v>0</v>
      </c>
      <c r="P310" s="352">
        <v>0</v>
      </c>
    </row>
    <row r="311" spans="1:16">
      <c r="A311" s="350" t="s">
        <v>3607</v>
      </c>
      <c r="B311" s="350" t="s">
        <v>3859</v>
      </c>
      <c r="C311" s="350" t="s">
        <v>3860</v>
      </c>
      <c r="D311" s="350" t="s">
        <v>3340</v>
      </c>
      <c r="E311" s="351">
        <v>2.79847</v>
      </c>
      <c r="F311" s="352">
        <v>0</v>
      </c>
      <c r="G311" s="352">
        <v>0</v>
      </c>
      <c r="H311" s="352">
        <v>0</v>
      </c>
      <c r="I311" s="351"/>
      <c r="J311" s="351">
        <v>2.79847</v>
      </c>
      <c r="K311" s="352">
        <v>2.79847</v>
      </c>
      <c r="L311" s="352">
        <v>0</v>
      </c>
      <c r="M311" s="352">
        <v>0</v>
      </c>
      <c r="N311" s="352">
        <v>0</v>
      </c>
      <c r="O311" s="352">
        <v>0</v>
      </c>
      <c r="P311" s="352">
        <v>0</v>
      </c>
    </row>
    <row r="312" spans="1:16">
      <c r="A312" s="350" t="s">
        <v>3607</v>
      </c>
      <c r="B312" s="350" t="s">
        <v>3861</v>
      </c>
      <c r="C312" s="350" t="s">
        <v>3862</v>
      </c>
      <c r="D312" s="350" t="s">
        <v>3340</v>
      </c>
      <c r="E312" s="351">
        <v>1.59355</v>
      </c>
      <c r="F312" s="352">
        <v>0</v>
      </c>
      <c r="G312" s="352">
        <v>0</v>
      </c>
      <c r="H312" s="352">
        <v>0</v>
      </c>
      <c r="I312" s="351"/>
      <c r="J312" s="351">
        <v>1.59355</v>
      </c>
      <c r="K312" s="352">
        <v>1.59355</v>
      </c>
      <c r="L312" s="352">
        <v>0</v>
      </c>
      <c r="M312" s="352">
        <v>0</v>
      </c>
      <c r="N312" s="352">
        <v>0</v>
      </c>
      <c r="O312" s="352">
        <v>0</v>
      </c>
      <c r="P312" s="352">
        <v>0</v>
      </c>
    </row>
    <row r="313" spans="1:16">
      <c r="A313" s="350" t="s">
        <v>3607</v>
      </c>
      <c r="B313" s="350" t="s">
        <v>3863</v>
      </c>
      <c r="C313" s="350" t="s">
        <v>3864</v>
      </c>
      <c r="D313" s="350" t="s">
        <v>3340</v>
      </c>
      <c r="E313" s="351">
        <v>1.1314500000000001</v>
      </c>
      <c r="F313" s="352">
        <v>0</v>
      </c>
      <c r="G313" s="352">
        <v>0</v>
      </c>
      <c r="H313" s="352">
        <v>0</v>
      </c>
      <c r="I313" s="351"/>
      <c r="J313" s="351">
        <v>1.1314500000000001</v>
      </c>
      <c r="K313" s="352">
        <v>1.1314500000000001</v>
      </c>
      <c r="L313" s="352">
        <v>0</v>
      </c>
      <c r="M313" s="352">
        <v>0</v>
      </c>
      <c r="N313" s="352">
        <v>0</v>
      </c>
      <c r="O313" s="352">
        <v>0</v>
      </c>
      <c r="P313" s="352">
        <v>0</v>
      </c>
    </row>
    <row r="314" spans="1:16">
      <c r="A314" s="350" t="s">
        <v>3607</v>
      </c>
      <c r="B314" s="350" t="s">
        <v>3865</v>
      </c>
      <c r="C314" s="350" t="s">
        <v>3866</v>
      </c>
      <c r="D314" s="350" t="s">
        <v>3340</v>
      </c>
      <c r="E314" s="351">
        <v>0.26250000000000001</v>
      </c>
      <c r="F314" s="352">
        <v>0</v>
      </c>
      <c r="G314" s="352">
        <v>0</v>
      </c>
      <c r="H314" s="352">
        <v>0</v>
      </c>
      <c r="I314" s="351"/>
      <c r="J314" s="351">
        <v>0.26250000000000001</v>
      </c>
      <c r="K314" s="352">
        <v>0.26250000000000001</v>
      </c>
      <c r="L314" s="352">
        <v>0</v>
      </c>
      <c r="M314" s="352">
        <v>0</v>
      </c>
      <c r="N314" s="352">
        <v>0</v>
      </c>
      <c r="O314" s="352">
        <v>0</v>
      </c>
      <c r="P314" s="352">
        <v>0</v>
      </c>
    </row>
    <row r="315" spans="1:16">
      <c r="A315" s="350" t="s">
        <v>3607</v>
      </c>
      <c r="B315" s="350" t="s">
        <v>3867</v>
      </c>
      <c r="C315" s="350" t="s">
        <v>3868</v>
      </c>
      <c r="D315" s="350" t="s">
        <v>3340</v>
      </c>
      <c r="E315" s="351">
        <v>0.26250000000000001</v>
      </c>
      <c r="F315" s="352">
        <v>0</v>
      </c>
      <c r="G315" s="352">
        <v>0</v>
      </c>
      <c r="H315" s="352">
        <v>0</v>
      </c>
      <c r="I315" s="351"/>
      <c r="J315" s="351">
        <v>0.26250000000000001</v>
      </c>
      <c r="K315" s="352">
        <v>0.26250000000000001</v>
      </c>
      <c r="L315" s="352">
        <v>0</v>
      </c>
      <c r="M315" s="352">
        <v>0</v>
      </c>
      <c r="N315" s="352">
        <v>0</v>
      </c>
      <c r="O315" s="352">
        <v>0</v>
      </c>
      <c r="P315" s="352">
        <v>0</v>
      </c>
    </row>
    <row r="316" spans="1:16">
      <c r="A316" s="350" t="s">
        <v>3607</v>
      </c>
      <c r="B316" s="350" t="s">
        <v>3869</v>
      </c>
      <c r="C316" s="350" t="s">
        <v>3870</v>
      </c>
      <c r="D316" s="350" t="s">
        <v>3340</v>
      </c>
      <c r="E316" s="351">
        <v>0.26250000000000001</v>
      </c>
      <c r="F316" s="352">
        <v>0</v>
      </c>
      <c r="G316" s="352">
        <v>0</v>
      </c>
      <c r="H316" s="352">
        <v>0</v>
      </c>
      <c r="I316" s="351"/>
      <c r="J316" s="351">
        <v>0.26250000000000001</v>
      </c>
      <c r="K316" s="352">
        <v>0.26250000000000001</v>
      </c>
      <c r="L316" s="352">
        <v>0</v>
      </c>
      <c r="M316" s="352">
        <v>0</v>
      </c>
      <c r="N316" s="352">
        <v>0</v>
      </c>
      <c r="O316" s="352">
        <v>0</v>
      </c>
      <c r="P316" s="352">
        <v>0</v>
      </c>
    </row>
    <row r="317" spans="1:16">
      <c r="A317" s="350" t="s">
        <v>3607</v>
      </c>
      <c r="B317" s="350" t="s">
        <v>3871</v>
      </c>
      <c r="C317" s="350" t="s">
        <v>3769</v>
      </c>
      <c r="D317" s="350" t="s">
        <v>291</v>
      </c>
      <c r="E317" s="351">
        <v>5982.4867400000003</v>
      </c>
      <c r="F317" s="352">
        <v>0</v>
      </c>
      <c r="G317" s="352">
        <v>0</v>
      </c>
      <c r="H317" s="352">
        <v>0</v>
      </c>
      <c r="I317" s="351"/>
      <c r="J317" s="351">
        <v>0</v>
      </c>
      <c r="K317" s="352">
        <v>0</v>
      </c>
      <c r="L317" s="352">
        <v>0</v>
      </c>
      <c r="M317" s="352">
        <v>0</v>
      </c>
      <c r="N317" s="352">
        <v>0</v>
      </c>
      <c r="O317" s="352">
        <v>0</v>
      </c>
      <c r="P317" s="352">
        <v>5982.4867400000003</v>
      </c>
    </row>
    <row r="318" spans="1:16">
      <c r="A318" s="350" t="s">
        <v>3607</v>
      </c>
      <c r="B318" s="350" t="s">
        <v>3872</v>
      </c>
      <c r="C318" s="350" t="s">
        <v>3873</v>
      </c>
      <c r="D318" s="350" t="s">
        <v>291</v>
      </c>
      <c r="E318" s="351">
        <v>882.56244000000004</v>
      </c>
      <c r="F318" s="352">
        <v>0</v>
      </c>
      <c r="G318" s="352">
        <v>0</v>
      </c>
      <c r="H318" s="352">
        <v>0</v>
      </c>
      <c r="I318" s="351"/>
      <c r="J318" s="351">
        <v>0</v>
      </c>
      <c r="K318" s="352">
        <v>0</v>
      </c>
      <c r="L318" s="352">
        <v>0</v>
      </c>
      <c r="M318" s="352">
        <v>0</v>
      </c>
      <c r="N318" s="352">
        <v>0</v>
      </c>
      <c r="O318" s="352">
        <v>0</v>
      </c>
      <c r="P318" s="352">
        <v>882.56244000000004</v>
      </c>
    </row>
    <row r="319" spans="1:16">
      <c r="A319" s="350" t="s">
        <v>3607</v>
      </c>
      <c r="B319" s="350" t="s">
        <v>3874</v>
      </c>
      <c r="C319" s="350" t="s">
        <v>3875</v>
      </c>
      <c r="D319" s="350" t="s">
        <v>291</v>
      </c>
      <c r="E319" s="351">
        <v>1952.2843399999999</v>
      </c>
      <c r="F319" s="352">
        <v>0</v>
      </c>
      <c r="G319" s="352">
        <v>0</v>
      </c>
      <c r="H319" s="352">
        <v>0</v>
      </c>
      <c r="I319" s="351"/>
      <c r="J319" s="351">
        <v>0</v>
      </c>
      <c r="K319" s="352">
        <v>0</v>
      </c>
      <c r="L319" s="352">
        <v>0</v>
      </c>
      <c r="M319" s="352">
        <v>0</v>
      </c>
      <c r="N319" s="352">
        <v>0</v>
      </c>
      <c r="O319" s="352">
        <v>0</v>
      </c>
      <c r="P319" s="352">
        <v>1952.2843399999999</v>
      </c>
    </row>
    <row r="320" spans="1:16">
      <c r="A320" s="350" t="s">
        <v>3607</v>
      </c>
      <c r="B320" s="350" t="s">
        <v>3876</v>
      </c>
      <c r="C320" s="350" t="s">
        <v>3877</v>
      </c>
      <c r="D320" s="350" t="s">
        <v>291</v>
      </c>
      <c r="E320" s="351">
        <v>3369.3951299999999</v>
      </c>
      <c r="F320" s="352">
        <v>0</v>
      </c>
      <c r="G320" s="352">
        <v>0</v>
      </c>
      <c r="H320" s="352">
        <v>0</v>
      </c>
      <c r="I320" s="351"/>
      <c r="J320" s="351">
        <v>0</v>
      </c>
      <c r="K320" s="352">
        <v>0</v>
      </c>
      <c r="L320" s="352">
        <v>0</v>
      </c>
      <c r="M320" s="352">
        <v>0</v>
      </c>
      <c r="N320" s="352">
        <v>0</v>
      </c>
      <c r="O320" s="352">
        <v>0</v>
      </c>
      <c r="P320" s="352">
        <v>3369.3951299999999</v>
      </c>
    </row>
    <row r="321" spans="1:16">
      <c r="A321" s="350" t="s">
        <v>3607</v>
      </c>
      <c r="B321" s="350" t="s">
        <v>3878</v>
      </c>
      <c r="C321" s="350" t="s">
        <v>3879</v>
      </c>
      <c r="D321" s="350" t="s">
        <v>291</v>
      </c>
      <c r="E321" s="351">
        <v>117.12991</v>
      </c>
      <c r="F321" s="352">
        <v>0</v>
      </c>
      <c r="G321" s="352">
        <v>0</v>
      </c>
      <c r="H321" s="352">
        <v>0</v>
      </c>
      <c r="I321" s="351"/>
      <c r="J321" s="351">
        <v>0</v>
      </c>
      <c r="K321" s="352">
        <v>0</v>
      </c>
      <c r="L321" s="352">
        <v>0</v>
      </c>
      <c r="M321" s="352">
        <v>0</v>
      </c>
      <c r="N321" s="352">
        <v>0</v>
      </c>
      <c r="O321" s="352">
        <v>0</v>
      </c>
      <c r="P321" s="352">
        <v>117.12991</v>
      </c>
    </row>
    <row r="322" spans="1:16">
      <c r="A322" s="350" t="s">
        <v>3607</v>
      </c>
      <c r="B322" s="350" t="s">
        <v>3880</v>
      </c>
      <c r="C322" s="350" t="s">
        <v>3881</v>
      </c>
      <c r="D322" s="350" t="s">
        <v>291</v>
      </c>
      <c r="E322" s="351">
        <v>50</v>
      </c>
      <c r="F322" s="352">
        <v>0</v>
      </c>
      <c r="G322" s="352">
        <v>0</v>
      </c>
      <c r="H322" s="352">
        <v>0</v>
      </c>
      <c r="I322" s="351"/>
      <c r="J322" s="351">
        <v>0</v>
      </c>
      <c r="K322" s="352">
        <v>0</v>
      </c>
      <c r="L322" s="352">
        <v>0</v>
      </c>
      <c r="M322" s="352">
        <v>0</v>
      </c>
      <c r="N322" s="352">
        <v>0</v>
      </c>
      <c r="O322" s="352">
        <v>0</v>
      </c>
      <c r="P322" s="352">
        <v>50</v>
      </c>
    </row>
    <row r="323" spans="1:16">
      <c r="A323" s="350" t="s">
        <v>3607</v>
      </c>
      <c r="B323" s="350" t="s">
        <v>3882</v>
      </c>
      <c r="C323" s="350" t="s">
        <v>3883</v>
      </c>
      <c r="D323" s="350" t="s">
        <v>291</v>
      </c>
      <c r="E323" s="351">
        <v>3398.6216399999998</v>
      </c>
      <c r="F323" s="352">
        <v>0</v>
      </c>
      <c r="G323" s="352">
        <v>0</v>
      </c>
      <c r="H323" s="352">
        <v>0</v>
      </c>
      <c r="I323" s="351"/>
      <c r="J323" s="351">
        <v>0</v>
      </c>
      <c r="K323" s="352">
        <v>0</v>
      </c>
      <c r="L323" s="352">
        <v>0</v>
      </c>
      <c r="M323" s="352">
        <v>0</v>
      </c>
      <c r="N323" s="352">
        <v>0</v>
      </c>
      <c r="O323" s="352">
        <v>0</v>
      </c>
      <c r="P323" s="352">
        <v>3398.6216399999998</v>
      </c>
    </row>
    <row r="324" spans="1:16">
      <c r="A324" s="350" t="s">
        <v>3607</v>
      </c>
      <c r="B324" s="350" t="s">
        <v>3884</v>
      </c>
      <c r="C324" s="350" t="s">
        <v>3885</v>
      </c>
      <c r="D324" s="350" t="s">
        <v>291</v>
      </c>
      <c r="E324" s="351">
        <v>61.213540000000002</v>
      </c>
      <c r="F324" s="352">
        <v>0</v>
      </c>
      <c r="G324" s="352">
        <v>0</v>
      </c>
      <c r="H324" s="352">
        <v>0</v>
      </c>
      <c r="I324" s="351"/>
      <c r="J324" s="351">
        <v>0</v>
      </c>
      <c r="K324" s="352">
        <v>0</v>
      </c>
      <c r="L324" s="352">
        <v>0</v>
      </c>
      <c r="M324" s="352">
        <v>0</v>
      </c>
      <c r="N324" s="352">
        <v>0</v>
      </c>
      <c r="O324" s="352">
        <v>0</v>
      </c>
      <c r="P324" s="352">
        <v>61.213540000000002</v>
      </c>
    </row>
    <row r="325" spans="1:16">
      <c r="A325" s="350" t="s">
        <v>3607</v>
      </c>
      <c r="B325" s="350" t="s">
        <v>3886</v>
      </c>
      <c r="C325" s="350" t="s">
        <v>3887</v>
      </c>
      <c r="D325" s="350" t="s">
        <v>291</v>
      </c>
      <c r="E325" s="351">
        <v>107.61076</v>
      </c>
      <c r="F325" s="352">
        <v>0</v>
      </c>
      <c r="G325" s="352">
        <v>0</v>
      </c>
      <c r="H325" s="352">
        <v>0</v>
      </c>
      <c r="I325" s="351"/>
      <c r="J325" s="351">
        <v>0</v>
      </c>
      <c r="K325" s="352">
        <v>0</v>
      </c>
      <c r="L325" s="352">
        <v>0</v>
      </c>
      <c r="M325" s="352">
        <v>0</v>
      </c>
      <c r="N325" s="352">
        <v>0</v>
      </c>
      <c r="O325" s="352">
        <v>0</v>
      </c>
      <c r="P325" s="352">
        <v>107.61076</v>
      </c>
    </row>
    <row r="326" spans="1:16">
      <c r="A326" s="350" t="s">
        <v>3607</v>
      </c>
      <c r="B326" s="350" t="s">
        <v>3888</v>
      </c>
      <c r="C326" s="350" t="s">
        <v>3735</v>
      </c>
      <c r="D326" s="350" t="s">
        <v>291</v>
      </c>
      <c r="E326" s="351">
        <v>1936.3963799999999</v>
      </c>
      <c r="F326" s="352">
        <v>0</v>
      </c>
      <c r="G326" s="352">
        <v>0</v>
      </c>
      <c r="H326" s="352">
        <v>0</v>
      </c>
      <c r="I326" s="351"/>
      <c r="J326" s="351">
        <v>0</v>
      </c>
      <c r="K326" s="352">
        <v>0</v>
      </c>
      <c r="L326" s="352">
        <v>0</v>
      </c>
      <c r="M326" s="352">
        <v>0</v>
      </c>
      <c r="N326" s="352">
        <v>0</v>
      </c>
      <c r="O326" s="352">
        <v>0</v>
      </c>
      <c r="P326" s="352">
        <v>1936.3963799999999</v>
      </c>
    </row>
    <row r="327" spans="1:16">
      <c r="A327" s="350" t="s">
        <v>3607</v>
      </c>
      <c r="B327" s="350" t="s">
        <v>3889</v>
      </c>
      <c r="C327" s="350" t="s">
        <v>3741</v>
      </c>
      <c r="D327" s="350" t="s">
        <v>291</v>
      </c>
      <c r="E327" s="351">
        <v>3276.6373699999999</v>
      </c>
      <c r="F327" s="352">
        <v>0</v>
      </c>
      <c r="G327" s="352">
        <v>0</v>
      </c>
      <c r="H327" s="352">
        <v>0</v>
      </c>
      <c r="I327" s="351"/>
      <c r="J327" s="351">
        <v>0</v>
      </c>
      <c r="K327" s="352">
        <v>0</v>
      </c>
      <c r="L327" s="352">
        <v>0</v>
      </c>
      <c r="M327" s="352">
        <v>0</v>
      </c>
      <c r="N327" s="352">
        <v>0</v>
      </c>
      <c r="O327" s="352">
        <v>0</v>
      </c>
      <c r="P327" s="352">
        <v>3276.6373699999999</v>
      </c>
    </row>
    <row r="328" spans="1:16">
      <c r="A328" s="350" t="s">
        <v>3607</v>
      </c>
      <c r="B328" s="350" t="s">
        <v>3890</v>
      </c>
      <c r="C328" s="350" t="s">
        <v>3743</v>
      </c>
      <c r="D328" s="350" t="s">
        <v>291</v>
      </c>
      <c r="E328" s="351">
        <v>967.89549999999997</v>
      </c>
      <c r="F328" s="352">
        <v>0</v>
      </c>
      <c r="G328" s="352">
        <v>0</v>
      </c>
      <c r="H328" s="352">
        <v>0</v>
      </c>
      <c r="I328" s="351"/>
      <c r="J328" s="351">
        <v>0</v>
      </c>
      <c r="K328" s="352">
        <v>0</v>
      </c>
      <c r="L328" s="352">
        <v>0</v>
      </c>
      <c r="M328" s="352">
        <v>0</v>
      </c>
      <c r="N328" s="352">
        <v>0</v>
      </c>
      <c r="O328" s="352">
        <v>0</v>
      </c>
      <c r="P328" s="352">
        <v>967.89549999999997</v>
      </c>
    </row>
    <row r="329" spans="1:16">
      <c r="A329" s="350" t="s">
        <v>3607</v>
      </c>
      <c r="B329" s="350" t="s">
        <v>3891</v>
      </c>
      <c r="C329" s="350" t="s">
        <v>3892</v>
      </c>
      <c r="D329" s="350" t="s">
        <v>291</v>
      </c>
      <c r="E329" s="351">
        <v>187.28456</v>
      </c>
      <c r="F329" s="352">
        <v>0</v>
      </c>
      <c r="G329" s="352">
        <v>0</v>
      </c>
      <c r="H329" s="352">
        <v>0</v>
      </c>
      <c r="I329" s="351"/>
      <c r="J329" s="351">
        <v>0</v>
      </c>
      <c r="K329" s="352">
        <v>0</v>
      </c>
      <c r="L329" s="352">
        <v>0</v>
      </c>
      <c r="M329" s="352">
        <v>0</v>
      </c>
      <c r="N329" s="352">
        <v>0</v>
      </c>
      <c r="O329" s="352">
        <v>0</v>
      </c>
      <c r="P329" s="352">
        <v>187.28456</v>
      </c>
    </row>
    <row r="330" spans="1:16">
      <c r="A330" s="350" t="s">
        <v>3607</v>
      </c>
      <c r="B330" s="350" t="s">
        <v>3893</v>
      </c>
      <c r="C330" s="350" t="s">
        <v>3894</v>
      </c>
      <c r="D330" s="350" t="s">
        <v>291</v>
      </c>
      <c r="E330" s="351">
        <v>276.50463999999999</v>
      </c>
      <c r="F330" s="352">
        <v>0</v>
      </c>
      <c r="G330" s="352">
        <v>0</v>
      </c>
      <c r="H330" s="352">
        <v>0</v>
      </c>
      <c r="I330" s="351"/>
      <c r="J330" s="351">
        <v>0</v>
      </c>
      <c r="K330" s="352">
        <v>0</v>
      </c>
      <c r="L330" s="352">
        <v>0</v>
      </c>
      <c r="M330" s="352">
        <v>0</v>
      </c>
      <c r="N330" s="352">
        <v>0</v>
      </c>
      <c r="O330" s="352">
        <v>0</v>
      </c>
      <c r="P330" s="352">
        <v>276.50463999999999</v>
      </c>
    </row>
    <row r="331" spans="1:16">
      <c r="A331" s="350" t="s">
        <v>3607</v>
      </c>
      <c r="B331" s="350" t="s">
        <v>3895</v>
      </c>
      <c r="C331" s="350" t="s">
        <v>3896</v>
      </c>
      <c r="D331" s="350" t="s">
        <v>291</v>
      </c>
      <c r="E331" s="351">
        <v>3033.9213100000002</v>
      </c>
      <c r="F331" s="352">
        <v>0</v>
      </c>
      <c r="G331" s="352">
        <v>0</v>
      </c>
      <c r="H331" s="352">
        <v>0</v>
      </c>
      <c r="I331" s="351"/>
      <c r="J331" s="351">
        <v>0</v>
      </c>
      <c r="K331" s="352">
        <v>0</v>
      </c>
      <c r="L331" s="352">
        <v>0</v>
      </c>
      <c r="M331" s="352">
        <v>0</v>
      </c>
      <c r="N331" s="352">
        <v>0</v>
      </c>
      <c r="O331" s="352">
        <v>0</v>
      </c>
      <c r="P331" s="352">
        <v>3033.9213100000002</v>
      </c>
    </row>
    <row r="332" spans="1:16">
      <c r="A332" s="350" t="s">
        <v>3607</v>
      </c>
      <c r="B332" s="350" t="s">
        <v>3897</v>
      </c>
      <c r="C332" s="350" t="s">
        <v>3898</v>
      </c>
      <c r="D332" s="350" t="s">
        <v>3343</v>
      </c>
      <c r="E332" s="351">
        <v>1.0000000000000001E-5</v>
      </c>
      <c r="F332" s="352">
        <v>1.0000000000000001E-5</v>
      </c>
      <c r="G332" s="352">
        <v>0</v>
      </c>
      <c r="H332" s="352">
        <v>0</v>
      </c>
      <c r="I332" s="351"/>
      <c r="J332" s="351">
        <v>0</v>
      </c>
      <c r="K332" s="352">
        <v>0</v>
      </c>
      <c r="L332" s="352">
        <v>0</v>
      </c>
      <c r="M332" s="352">
        <v>0</v>
      </c>
      <c r="N332" s="352">
        <v>0</v>
      </c>
      <c r="O332" s="352">
        <v>0</v>
      </c>
      <c r="P332" s="352">
        <v>0</v>
      </c>
    </row>
    <row r="333" spans="1:16">
      <c r="A333" s="350" t="s">
        <v>3607</v>
      </c>
      <c r="B333" s="350" t="s">
        <v>3899</v>
      </c>
      <c r="C333" s="350" t="s">
        <v>3900</v>
      </c>
      <c r="D333" s="350" t="s">
        <v>3340</v>
      </c>
      <c r="E333" s="351">
        <v>2.0285799999999998</v>
      </c>
      <c r="F333" s="352">
        <v>0</v>
      </c>
      <c r="G333" s="352">
        <v>0</v>
      </c>
      <c r="H333" s="352">
        <v>0</v>
      </c>
      <c r="I333" s="351"/>
      <c r="J333" s="351">
        <v>2.0285799999999998</v>
      </c>
      <c r="K333" s="352">
        <v>2.0285799999999998</v>
      </c>
      <c r="L333" s="352">
        <v>0</v>
      </c>
      <c r="M333" s="352">
        <v>0</v>
      </c>
      <c r="N333" s="352">
        <v>0</v>
      </c>
      <c r="O333" s="352">
        <v>0</v>
      </c>
      <c r="P333" s="352">
        <v>0</v>
      </c>
    </row>
    <row r="334" spans="1:16">
      <c r="A334" s="350" t="s">
        <v>3607</v>
      </c>
      <c r="B334" s="350" t="s">
        <v>3901</v>
      </c>
      <c r="C334" s="350" t="s">
        <v>3902</v>
      </c>
      <c r="D334" s="350" t="s">
        <v>3340</v>
      </c>
      <c r="E334" s="351">
        <v>2.5150800000000002</v>
      </c>
      <c r="F334" s="352">
        <v>0</v>
      </c>
      <c r="G334" s="352">
        <v>0</v>
      </c>
      <c r="H334" s="352">
        <v>0</v>
      </c>
      <c r="I334" s="351"/>
      <c r="J334" s="351">
        <v>2.5150800000000002</v>
      </c>
      <c r="K334" s="352">
        <v>2.5150800000000002</v>
      </c>
      <c r="L334" s="352">
        <v>0</v>
      </c>
      <c r="M334" s="352">
        <v>0</v>
      </c>
      <c r="N334" s="352">
        <v>0</v>
      </c>
      <c r="O334" s="352">
        <v>0</v>
      </c>
      <c r="P334" s="352">
        <v>0</v>
      </c>
    </row>
    <row r="335" spans="1:16">
      <c r="A335" s="350" t="s">
        <v>3607</v>
      </c>
      <c r="B335" s="350" t="s">
        <v>3903</v>
      </c>
      <c r="C335" s="350" t="s">
        <v>3904</v>
      </c>
      <c r="D335" s="350" t="s">
        <v>3340</v>
      </c>
      <c r="E335" s="351">
        <v>0.59965999999999997</v>
      </c>
      <c r="F335" s="352">
        <v>0</v>
      </c>
      <c r="G335" s="352">
        <v>0</v>
      </c>
      <c r="H335" s="352">
        <v>0</v>
      </c>
      <c r="I335" s="351"/>
      <c r="J335" s="351">
        <v>0.59965999999999997</v>
      </c>
      <c r="K335" s="352">
        <v>0.59965999999999997</v>
      </c>
      <c r="L335" s="352">
        <v>0</v>
      </c>
      <c r="M335" s="352">
        <v>0</v>
      </c>
      <c r="N335" s="352">
        <v>0</v>
      </c>
      <c r="O335" s="352">
        <v>0</v>
      </c>
      <c r="P335" s="352">
        <v>0</v>
      </c>
    </row>
    <row r="336" spans="1:16">
      <c r="A336" s="350" t="s">
        <v>3607</v>
      </c>
      <c r="B336" s="350" t="s">
        <v>3905</v>
      </c>
      <c r="C336" s="350" t="s">
        <v>3906</v>
      </c>
      <c r="D336" s="350" t="s">
        <v>3340</v>
      </c>
      <c r="E336" s="351">
        <v>2.5868600000000002</v>
      </c>
      <c r="F336" s="352">
        <v>0</v>
      </c>
      <c r="G336" s="352">
        <v>0</v>
      </c>
      <c r="H336" s="352">
        <v>0</v>
      </c>
      <c r="I336" s="351"/>
      <c r="J336" s="351">
        <v>2.5868600000000002</v>
      </c>
      <c r="K336" s="352">
        <v>2.5868600000000002</v>
      </c>
      <c r="L336" s="352">
        <v>0</v>
      </c>
      <c r="M336" s="352">
        <v>0</v>
      </c>
      <c r="N336" s="352">
        <v>0</v>
      </c>
      <c r="O336" s="352">
        <v>0</v>
      </c>
      <c r="P336" s="352">
        <v>0</v>
      </c>
    </row>
    <row r="337" spans="1:16">
      <c r="A337" s="350" t="s">
        <v>3607</v>
      </c>
      <c r="B337" s="350" t="s">
        <v>3907</v>
      </c>
      <c r="C337" s="350" t="s">
        <v>3908</v>
      </c>
      <c r="D337" s="350" t="s">
        <v>3340</v>
      </c>
      <c r="E337" s="351">
        <v>0.87719999999999998</v>
      </c>
      <c r="F337" s="352">
        <v>0</v>
      </c>
      <c r="G337" s="352">
        <v>0</v>
      </c>
      <c r="H337" s="352">
        <v>0</v>
      </c>
      <c r="I337" s="351"/>
      <c r="J337" s="351">
        <v>0.87719999999999998</v>
      </c>
      <c r="K337" s="352">
        <v>0.87719999999999998</v>
      </c>
      <c r="L337" s="352">
        <v>0</v>
      </c>
      <c r="M337" s="352">
        <v>0</v>
      </c>
      <c r="N337" s="352">
        <v>0</v>
      </c>
      <c r="O337" s="352">
        <v>0</v>
      </c>
      <c r="P337" s="352">
        <v>0</v>
      </c>
    </row>
    <row r="338" spans="1:16">
      <c r="A338" s="350" t="s">
        <v>3607</v>
      </c>
      <c r="B338" s="350" t="s">
        <v>3909</v>
      </c>
      <c r="C338" s="350" t="s">
        <v>3910</v>
      </c>
      <c r="D338" s="350" t="s">
        <v>3340</v>
      </c>
      <c r="E338" s="351">
        <v>0.71164000000000005</v>
      </c>
      <c r="F338" s="352">
        <v>0</v>
      </c>
      <c r="G338" s="352">
        <v>0</v>
      </c>
      <c r="H338" s="352">
        <v>0</v>
      </c>
      <c r="I338" s="351"/>
      <c r="J338" s="351">
        <v>0.71164000000000005</v>
      </c>
      <c r="K338" s="352">
        <v>0.71164000000000005</v>
      </c>
      <c r="L338" s="352">
        <v>0</v>
      </c>
      <c r="M338" s="352">
        <v>0</v>
      </c>
      <c r="N338" s="352">
        <v>0</v>
      </c>
      <c r="O338" s="352">
        <v>0</v>
      </c>
      <c r="P338" s="352">
        <v>0</v>
      </c>
    </row>
    <row r="339" spans="1:16">
      <c r="A339" s="350" t="s">
        <v>3607</v>
      </c>
      <c r="B339" s="350" t="s">
        <v>3911</v>
      </c>
      <c r="C339" s="350" t="s">
        <v>3912</v>
      </c>
      <c r="D339" s="350" t="s">
        <v>3340</v>
      </c>
      <c r="E339" s="351">
        <v>0.14000000000000001</v>
      </c>
      <c r="F339" s="352">
        <v>0</v>
      </c>
      <c r="G339" s="352">
        <v>0</v>
      </c>
      <c r="H339" s="352">
        <v>0</v>
      </c>
      <c r="I339" s="351"/>
      <c r="J339" s="351">
        <v>0.14000000000000001</v>
      </c>
      <c r="K339" s="352">
        <v>0.14000000000000001</v>
      </c>
      <c r="L339" s="352">
        <v>0</v>
      </c>
      <c r="M339" s="352">
        <v>0</v>
      </c>
      <c r="N339" s="352">
        <v>0</v>
      </c>
      <c r="O339" s="352">
        <v>0</v>
      </c>
      <c r="P339" s="352">
        <v>0</v>
      </c>
    </row>
    <row r="340" spans="1:16">
      <c r="A340" s="350" t="s">
        <v>3607</v>
      </c>
      <c r="B340" s="350" t="s">
        <v>3913</v>
      </c>
      <c r="C340" s="350" t="s">
        <v>3914</v>
      </c>
      <c r="D340" s="350" t="s">
        <v>3340</v>
      </c>
      <c r="E340" s="351">
        <v>1.1644699999999999</v>
      </c>
      <c r="F340" s="352">
        <v>0</v>
      </c>
      <c r="G340" s="352">
        <v>0</v>
      </c>
      <c r="H340" s="352">
        <v>0</v>
      </c>
      <c r="I340" s="351"/>
      <c r="J340" s="351">
        <v>1.1644699999999999</v>
      </c>
      <c r="K340" s="352">
        <v>1.1644699999999999</v>
      </c>
      <c r="L340" s="352">
        <v>0</v>
      </c>
      <c r="M340" s="352">
        <v>0</v>
      </c>
      <c r="N340" s="352">
        <v>0</v>
      </c>
      <c r="O340" s="352">
        <v>0</v>
      </c>
      <c r="P340" s="352">
        <v>0</v>
      </c>
    </row>
    <row r="341" spans="1:16">
      <c r="A341" s="350" t="s">
        <v>3607</v>
      </c>
      <c r="B341" s="350" t="s">
        <v>3915</v>
      </c>
      <c r="C341" s="350" t="s">
        <v>3916</v>
      </c>
      <c r="D341" s="350" t="s">
        <v>3340</v>
      </c>
      <c r="E341" s="351">
        <v>1.45617</v>
      </c>
      <c r="F341" s="352">
        <v>0</v>
      </c>
      <c r="G341" s="352">
        <v>0</v>
      </c>
      <c r="H341" s="352">
        <v>0</v>
      </c>
      <c r="I341" s="351"/>
      <c r="J341" s="351">
        <v>1.45617</v>
      </c>
      <c r="K341" s="352">
        <v>1.45617</v>
      </c>
      <c r="L341" s="352">
        <v>0</v>
      </c>
      <c r="M341" s="352">
        <v>0</v>
      </c>
      <c r="N341" s="352">
        <v>0</v>
      </c>
      <c r="O341" s="352">
        <v>0</v>
      </c>
      <c r="P341" s="352">
        <v>0</v>
      </c>
    </row>
    <row r="342" spans="1:16">
      <c r="A342" s="350" t="s">
        <v>3607</v>
      </c>
      <c r="B342" s="350" t="s">
        <v>3917</v>
      </c>
      <c r="C342" s="350" t="s">
        <v>3918</v>
      </c>
      <c r="D342" s="350" t="s">
        <v>291</v>
      </c>
      <c r="E342" s="351">
        <v>7175.2080900000001</v>
      </c>
      <c r="F342" s="352">
        <v>0</v>
      </c>
      <c r="G342" s="352">
        <v>0</v>
      </c>
      <c r="H342" s="352">
        <v>0</v>
      </c>
      <c r="I342" s="351"/>
      <c r="J342" s="351">
        <v>0</v>
      </c>
      <c r="K342" s="352">
        <v>0</v>
      </c>
      <c r="L342" s="352">
        <v>0</v>
      </c>
      <c r="M342" s="352">
        <v>0</v>
      </c>
      <c r="N342" s="352">
        <v>0</v>
      </c>
      <c r="O342" s="352">
        <v>0</v>
      </c>
      <c r="P342" s="352">
        <v>7175.2080900000001</v>
      </c>
    </row>
    <row r="343" spans="1:16">
      <c r="A343" s="350" t="s">
        <v>3607</v>
      </c>
      <c r="B343" s="350" t="s">
        <v>3919</v>
      </c>
      <c r="C343" s="350" t="s">
        <v>3920</v>
      </c>
      <c r="D343" s="350" t="s">
        <v>291</v>
      </c>
      <c r="E343" s="351">
        <v>526.31577000000004</v>
      </c>
      <c r="F343" s="352">
        <v>0</v>
      </c>
      <c r="G343" s="352">
        <v>0</v>
      </c>
      <c r="H343" s="352">
        <v>0</v>
      </c>
      <c r="I343" s="351"/>
      <c r="J343" s="351">
        <v>0</v>
      </c>
      <c r="K343" s="352">
        <v>0</v>
      </c>
      <c r="L343" s="352">
        <v>0</v>
      </c>
      <c r="M343" s="352">
        <v>0</v>
      </c>
      <c r="N343" s="352">
        <v>0</v>
      </c>
      <c r="O343" s="352">
        <v>0</v>
      </c>
      <c r="P343" s="352">
        <v>526.31577000000004</v>
      </c>
    </row>
    <row r="344" spans="1:16">
      <c r="A344" s="350" t="s">
        <v>3607</v>
      </c>
      <c r="B344" s="350" t="s">
        <v>3921</v>
      </c>
      <c r="C344" s="350" t="s">
        <v>3922</v>
      </c>
      <c r="D344" s="350" t="s">
        <v>291</v>
      </c>
      <c r="E344" s="351">
        <v>3466.0316800000001</v>
      </c>
      <c r="F344" s="352">
        <v>0</v>
      </c>
      <c r="G344" s="352">
        <v>0</v>
      </c>
      <c r="H344" s="352">
        <v>0</v>
      </c>
      <c r="I344" s="351"/>
      <c r="J344" s="351">
        <v>0</v>
      </c>
      <c r="K344" s="352">
        <v>0</v>
      </c>
      <c r="L344" s="352">
        <v>0</v>
      </c>
      <c r="M344" s="352">
        <v>0</v>
      </c>
      <c r="N344" s="352">
        <v>0</v>
      </c>
      <c r="O344" s="352">
        <v>0</v>
      </c>
      <c r="P344" s="352">
        <v>3466.0316800000001</v>
      </c>
    </row>
    <row r="345" spans="1:16">
      <c r="A345" s="350" t="s">
        <v>3607</v>
      </c>
      <c r="B345" s="350" t="s">
        <v>3923</v>
      </c>
      <c r="C345" s="350" t="s">
        <v>3924</v>
      </c>
      <c r="D345" s="350" t="s">
        <v>291</v>
      </c>
      <c r="E345" s="351">
        <v>4288.9031299999997</v>
      </c>
      <c r="F345" s="352">
        <v>0</v>
      </c>
      <c r="G345" s="352">
        <v>0</v>
      </c>
      <c r="H345" s="352">
        <v>0</v>
      </c>
      <c r="I345" s="351"/>
      <c r="J345" s="351">
        <v>0</v>
      </c>
      <c r="K345" s="352">
        <v>0</v>
      </c>
      <c r="L345" s="352">
        <v>0</v>
      </c>
      <c r="M345" s="352">
        <v>0</v>
      </c>
      <c r="N345" s="352">
        <v>0</v>
      </c>
      <c r="O345" s="352">
        <v>0</v>
      </c>
      <c r="P345" s="352">
        <v>4288.9031299999997</v>
      </c>
    </row>
    <row r="346" spans="1:16">
      <c r="A346" s="350" t="s">
        <v>3607</v>
      </c>
      <c r="B346" s="350" t="s">
        <v>3925</v>
      </c>
      <c r="C346" s="350" t="s">
        <v>3926</v>
      </c>
      <c r="D346" s="350" t="s">
        <v>291</v>
      </c>
      <c r="E346" s="351">
        <v>127.42278</v>
      </c>
      <c r="F346" s="352">
        <v>0</v>
      </c>
      <c r="G346" s="352">
        <v>0</v>
      </c>
      <c r="H346" s="352">
        <v>0</v>
      </c>
      <c r="I346" s="351"/>
      <c r="J346" s="351">
        <v>0</v>
      </c>
      <c r="K346" s="352">
        <v>0</v>
      </c>
      <c r="L346" s="352">
        <v>0</v>
      </c>
      <c r="M346" s="352">
        <v>0</v>
      </c>
      <c r="N346" s="352">
        <v>0</v>
      </c>
      <c r="O346" s="352">
        <v>0</v>
      </c>
      <c r="P346" s="352">
        <v>127.42278</v>
      </c>
    </row>
    <row r="347" spans="1:16">
      <c r="A347" s="350" t="s">
        <v>3607</v>
      </c>
      <c r="B347" s="350" t="s">
        <v>3927</v>
      </c>
      <c r="C347" s="350" t="s">
        <v>3928</v>
      </c>
      <c r="D347" s="350" t="s">
        <v>291</v>
      </c>
      <c r="E347" s="351">
        <v>50.073210000000003</v>
      </c>
      <c r="F347" s="352">
        <v>0</v>
      </c>
      <c r="G347" s="352">
        <v>0</v>
      </c>
      <c r="H347" s="352">
        <v>0</v>
      </c>
      <c r="I347" s="351"/>
      <c r="J347" s="351">
        <v>0</v>
      </c>
      <c r="K347" s="352">
        <v>0</v>
      </c>
      <c r="L347" s="352">
        <v>0</v>
      </c>
      <c r="M347" s="352">
        <v>0</v>
      </c>
      <c r="N347" s="352">
        <v>0</v>
      </c>
      <c r="O347" s="352">
        <v>0</v>
      </c>
      <c r="P347" s="352">
        <v>50.073210000000003</v>
      </c>
    </row>
    <row r="348" spans="1:16">
      <c r="A348" s="350" t="s">
        <v>3607</v>
      </c>
      <c r="B348" s="350" t="s">
        <v>3929</v>
      </c>
      <c r="C348" s="350" t="s">
        <v>3930</v>
      </c>
      <c r="D348" s="350" t="s">
        <v>291</v>
      </c>
      <c r="E348" s="351">
        <v>2570.3730799999998</v>
      </c>
      <c r="F348" s="352">
        <v>0</v>
      </c>
      <c r="G348" s="352">
        <v>0</v>
      </c>
      <c r="H348" s="352">
        <v>0</v>
      </c>
      <c r="I348" s="351"/>
      <c r="J348" s="351">
        <v>0</v>
      </c>
      <c r="K348" s="352">
        <v>0</v>
      </c>
      <c r="L348" s="352">
        <v>0</v>
      </c>
      <c r="M348" s="352">
        <v>0</v>
      </c>
      <c r="N348" s="352">
        <v>0</v>
      </c>
      <c r="O348" s="352">
        <v>0</v>
      </c>
      <c r="P348" s="352">
        <v>2570.3730799999998</v>
      </c>
    </row>
    <row r="349" spans="1:16">
      <c r="A349" s="350" t="s">
        <v>3607</v>
      </c>
      <c r="B349" s="350" t="s">
        <v>3931</v>
      </c>
      <c r="C349" s="350" t="s">
        <v>3932</v>
      </c>
      <c r="D349" s="350" t="s">
        <v>291</v>
      </c>
      <c r="E349" s="351">
        <v>83.079470000000001</v>
      </c>
      <c r="F349" s="352">
        <v>0</v>
      </c>
      <c r="G349" s="352">
        <v>0</v>
      </c>
      <c r="H349" s="352">
        <v>0</v>
      </c>
      <c r="I349" s="351"/>
      <c r="J349" s="351">
        <v>0</v>
      </c>
      <c r="K349" s="352">
        <v>0</v>
      </c>
      <c r="L349" s="352">
        <v>0</v>
      </c>
      <c r="M349" s="352">
        <v>0</v>
      </c>
      <c r="N349" s="352">
        <v>0</v>
      </c>
      <c r="O349" s="352">
        <v>0</v>
      </c>
      <c r="P349" s="352">
        <v>83.079470000000001</v>
      </c>
    </row>
    <row r="350" spans="1:16">
      <c r="A350" s="350" t="s">
        <v>3607</v>
      </c>
      <c r="B350" s="350" t="s">
        <v>3933</v>
      </c>
      <c r="C350" s="350" t="s">
        <v>3934</v>
      </c>
      <c r="D350" s="350" t="s">
        <v>291</v>
      </c>
      <c r="E350" s="351">
        <v>126.04481</v>
      </c>
      <c r="F350" s="352">
        <v>0</v>
      </c>
      <c r="G350" s="352">
        <v>0</v>
      </c>
      <c r="H350" s="352">
        <v>0</v>
      </c>
      <c r="I350" s="351"/>
      <c r="J350" s="351">
        <v>0</v>
      </c>
      <c r="K350" s="352">
        <v>0</v>
      </c>
      <c r="L350" s="352">
        <v>0</v>
      </c>
      <c r="M350" s="352">
        <v>0</v>
      </c>
      <c r="N350" s="352">
        <v>0</v>
      </c>
      <c r="O350" s="352">
        <v>0</v>
      </c>
      <c r="P350" s="352">
        <v>126.04481</v>
      </c>
    </row>
    <row r="351" spans="1:16">
      <c r="A351" s="350" t="s">
        <v>3607</v>
      </c>
      <c r="B351" s="350" t="s">
        <v>3935</v>
      </c>
      <c r="C351" s="350" t="s">
        <v>3936</v>
      </c>
      <c r="D351" s="350" t="s">
        <v>291</v>
      </c>
      <c r="E351" s="351">
        <v>1663.64887</v>
      </c>
      <c r="F351" s="352">
        <v>0</v>
      </c>
      <c r="G351" s="352">
        <v>0</v>
      </c>
      <c r="H351" s="352">
        <v>0</v>
      </c>
      <c r="I351" s="351"/>
      <c r="J351" s="351">
        <v>0</v>
      </c>
      <c r="K351" s="352">
        <v>0</v>
      </c>
      <c r="L351" s="352">
        <v>0</v>
      </c>
      <c r="M351" s="352">
        <v>0</v>
      </c>
      <c r="N351" s="352">
        <v>0</v>
      </c>
      <c r="O351" s="352">
        <v>0</v>
      </c>
      <c r="P351" s="352">
        <v>1663.64887</v>
      </c>
    </row>
    <row r="352" spans="1:16">
      <c r="A352" s="350" t="s">
        <v>3607</v>
      </c>
      <c r="B352" s="350" t="s">
        <v>3937</v>
      </c>
      <c r="C352" s="350" t="s">
        <v>3938</v>
      </c>
      <c r="D352" s="350" t="s">
        <v>291</v>
      </c>
      <c r="E352" s="351">
        <v>3790.9827599999999</v>
      </c>
      <c r="F352" s="352">
        <v>0</v>
      </c>
      <c r="G352" s="352">
        <v>0</v>
      </c>
      <c r="H352" s="352">
        <v>0</v>
      </c>
      <c r="I352" s="351"/>
      <c r="J352" s="351">
        <v>0</v>
      </c>
      <c r="K352" s="352">
        <v>0</v>
      </c>
      <c r="L352" s="352">
        <v>0</v>
      </c>
      <c r="M352" s="352">
        <v>0</v>
      </c>
      <c r="N352" s="352">
        <v>0</v>
      </c>
      <c r="O352" s="352">
        <v>0</v>
      </c>
      <c r="P352" s="352">
        <v>3790.9827599999999</v>
      </c>
    </row>
    <row r="353" spans="1:16">
      <c r="A353" s="350" t="s">
        <v>3607</v>
      </c>
      <c r="B353" s="350" t="s">
        <v>3939</v>
      </c>
      <c r="C353" s="350" t="s">
        <v>3940</v>
      </c>
      <c r="D353" s="350" t="s">
        <v>291</v>
      </c>
      <c r="E353" s="351">
        <v>1133.1433500000001</v>
      </c>
      <c r="F353" s="352">
        <v>0</v>
      </c>
      <c r="G353" s="352">
        <v>0</v>
      </c>
      <c r="H353" s="352">
        <v>0</v>
      </c>
      <c r="I353" s="351"/>
      <c r="J353" s="351">
        <v>0</v>
      </c>
      <c r="K353" s="352">
        <v>0</v>
      </c>
      <c r="L353" s="352">
        <v>0</v>
      </c>
      <c r="M353" s="352">
        <v>0</v>
      </c>
      <c r="N353" s="352">
        <v>0</v>
      </c>
      <c r="O353" s="352">
        <v>0</v>
      </c>
      <c r="P353" s="352">
        <v>1133.1433500000001</v>
      </c>
    </row>
    <row r="354" spans="1:16">
      <c r="A354" s="350" t="s">
        <v>3607</v>
      </c>
      <c r="B354" s="350" t="s">
        <v>3941</v>
      </c>
      <c r="C354" s="350" t="s">
        <v>3892</v>
      </c>
      <c r="D354" s="350" t="s">
        <v>291</v>
      </c>
      <c r="E354" s="351">
        <v>1053.38078</v>
      </c>
      <c r="F354" s="352">
        <v>0</v>
      </c>
      <c r="G354" s="352">
        <v>0</v>
      </c>
      <c r="H354" s="352">
        <v>0</v>
      </c>
      <c r="I354" s="351"/>
      <c r="J354" s="351">
        <v>0</v>
      </c>
      <c r="K354" s="352">
        <v>0</v>
      </c>
      <c r="L354" s="352">
        <v>0</v>
      </c>
      <c r="M354" s="352">
        <v>0</v>
      </c>
      <c r="N354" s="352">
        <v>0</v>
      </c>
      <c r="O354" s="352">
        <v>0</v>
      </c>
      <c r="P354" s="352">
        <v>1053.38078</v>
      </c>
    </row>
    <row r="355" spans="1:16">
      <c r="A355" s="350" t="s">
        <v>3607</v>
      </c>
      <c r="B355" s="350" t="s">
        <v>3942</v>
      </c>
      <c r="C355" s="350" t="s">
        <v>3943</v>
      </c>
      <c r="D355" s="350" t="s">
        <v>291</v>
      </c>
      <c r="E355" s="351">
        <v>3.64</v>
      </c>
      <c r="F355" s="352">
        <v>0</v>
      </c>
      <c r="G355" s="352">
        <v>0</v>
      </c>
      <c r="H355" s="352">
        <v>0</v>
      </c>
      <c r="I355" s="351"/>
      <c r="J355" s="351">
        <v>0</v>
      </c>
      <c r="K355" s="352">
        <v>0</v>
      </c>
      <c r="L355" s="352">
        <v>0</v>
      </c>
      <c r="M355" s="352">
        <v>0</v>
      </c>
      <c r="N355" s="352">
        <v>0</v>
      </c>
      <c r="O355" s="352">
        <v>0</v>
      </c>
      <c r="P355" s="352">
        <v>3.64</v>
      </c>
    </row>
    <row r="356" spans="1:16">
      <c r="A356" s="350" t="s">
        <v>3607</v>
      </c>
      <c r="B356" s="350" t="s">
        <v>3944</v>
      </c>
      <c r="C356" s="350" t="s">
        <v>3945</v>
      </c>
      <c r="D356" s="350" t="s">
        <v>291</v>
      </c>
      <c r="E356" s="351">
        <v>761.93082000000004</v>
      </c>
      <c r="F356" s="352">
        <v>0</v>
      </c>
      <c r="G356" s="352">
        <v>0</v>
      </c>
      <c r="H356" s="352">
        <v>0</v>
      </c>
      <c r="I356" s="351"/>
      <c r="J356" s="351">
        <v>0</v>
      </c>
      <c r="K356" s="352">
        <v>0</v>
      </c>
      <c r="L356" s="352">
        <v>0</v>
      </c>
      <c r="M356" s="352">
        <v>0</v>
      </c>
      <c r="N356" s="352">
        <v>0</v>
      </c>
      <c r="O356" s="352">
        <v>0</v>
      </c>
      <c r="P356" s="352">
        <v>761.93082000000004</v>
      </c>
    </row>
    <row r="357" spans="1:16">
      <c r="A357" s="350" t="s">
        <v>3607</v>
      </c>
      <c r="B357" s="350" t="s">
        <v>3946</v>
      </c>
      <c r="C357" s="350" t="s">
        <v>3947</v>
      </c>
      <c r="D357" s="350" t="s">
        <v>291</v>
      </c>
      <c r="E357" s="351">
        <v>7816.55476</v>
      </c>
      <c r="F357" s="352">
        <v>0</v>
      </c>
      <c r="G357" s="352">
        <v>0</v>
      </c>
      <c r="H357" s="352">
        <v>0</v>
      </c>
      <c r="I357" s="351"/>
      <c r="J357" s="351">
        <v>0</v>
      </c>
      <c r="K357" s="352">
        <v>0</v>
      </c>
      <c r="L357" s="352">
        <v>0</v>
      </c>
      <c r="M357" s="352">
        <v>0</v>
      </c>
      <c r="N357" s="352">
        <v>0</v>
      </c>
      <c r="O357" s="352">
        <v>0</v>
      </c>
      <c r="P357" s="352">
        <v>7816.55476</v>
      </c>
    </row>
    <row r="358" spans="1:16">
      <c r="A358" s="350" t="s">
        <v>3607</v>
      </c>
      <c r="B358" s="350" t="s">
        <v>3948</v>
      </c>
      <c r="C358" s="350" t="s">
        <v>3949</v>
      </c>
      <c r="D358" s="350" t="s">
        <v>291</v>
      </c>
      <c r="E358" s="351">
        <v>1.0000000000000001E-5</v>
      </c>
      <c r="F358" s="352">
        <v>0</v>
      </c>
      <c r="G358" s="352">
        <v>0</v>
      </c>
      <c r="H358" s="352">
        <v>0</v>
      </c>
      <c r="I358" s="351"/>
      <c r="J358" s="351">
        <v>0</v>
      </c>
      <c r="K358" s="352">
        <v>0</v>
      </c>
      <c r="L358" s="352">
        <v>0</v>
      </c>
      <c r="M358" s="352">
        <v>0</v>
      </c>
      <c r="N358" s="352">
        <v>0</v>
      </c>
      <c r="O358" s="352">
        <v>0</v>
      </c>
      <c r="P358" s="352">
        <v>1.0000000000000001E-5</v>
      </c>
    </row>
    <row r="359" spans="1:16">
      <c r="A359" s="350" t="s">
        <v>3607</v>
      </c>
      <c r="B359" s="350" t="s">
        <v>3950</v>
      </c>
      <c r="C359" s="350" t="s">
        <v>3769</v>
      </c>
      <c r="D359" s="350" t="s">
        <v>291</v>
      </c>
      <c r="E359" s="351">
        <v>9816.5333300000002</v>
      </c>
      <c r="F359" s="352">
        <v>0</v>
      </c>
      <c r="G359" s="352">
        <v>0</v>
      </c>
      <c r="H359" s="352">
        <v>0</v>
      </c>
      <c r="I359" s="351"/>
      <c r="J359" s="351">
        <v>0</v>
      </c>
      <c r="K359" s="352">
        <v>0</v>
      </c>
      <c r="L359" s="352">
        <v>0</v>
      </c>
      <c r="M359" s="352">
        <v>0</v>
      </c>
      <c r="N359" s="352">
        <v>0</v>
      </c>
      <c r="O359" s="352">
        <v>0</v>
      </c>
      <c r="P359" s="352">
        <v>9816.5333300000002</v>
      </c>
    </row>
    <row r="360" spans="1:16">
      <c r="A360" s="350" t="s">
        <v>3607</v>
      </c>
      <c r="B360" s="350" t="s">
        <v>3951</v>
      </c>
      <c r="C360" s="350" t="s">
        <v>3952</v>
      </c>
      <c r="D360" s="350" t="s">
        <v>291</v>
      </c>
      <c r="E360" s="351">
        <v>499.54298</v>
      </c>
      <c r="F360" s="352">
        <v>0</v>
      </c>
      <c r="G360" s="352">
        <v>0</v>
      </c>
      <c r="H360" s="352">
        <v>0</v>
      </c>
      <c r="I360" s="351"/>
      <c r="J360" s="351">
        <v>0</v>
      </c>
      <c r="K360" s="352">
        <v>0</v>
      </c>
      <c r="L360" s="352">
        <v>0</v>
      </c>
      <c r="M360" s="352">
        <v>0</v>
      </c>
      <c r="N360" s="352">
        <v>0</v>
      </c>
      <c r="O360" s="352">
        <v>0</v>
      </c>
      <c r="P360" s="352">
        <v>499.54298</v>
      </c>
    </row>
    <row r="361" spans="1:16">
      <c r="A361" s="350" t="s">
        <v>3607</v>
      </c>
      <c r="B361" s="350" t="s">
        <v>3953</v>
      </c>
      <c r="C361" s="350" t="s">
        <v>3954</v>
      </c>
      <c r="D361" s="350" t="s">
        <v>291</v>
      </c>
      <c r="E361" s="351">
        <v>2531.72993</v>
      </c>
      <c r="F361" s="352">
        <v>0</v>
      </c>
      <c r="G361" s="352">
        <v>0</v>
      </c>
      <c r="H361" s="352">
        <v>0</v>
      </c>
      <c r="I361" s="351"/>
      <c r="J361" s="351">
        <v>0</v>
      </c>
      <c r="K361" s="352">
        <v>0</v>
      </c>
      <c r="L361" s="352">
        <v>0</v>
      </c>
      <c r="M361" s="352">
        <v>0</v>
      </c>
      <c r="N361" s="352">
        <v>0</v>
      </c>
      <c r="O361" s="352">
        <v>0</v>
      </c>
      <c r="P361" s="352">
        <v>2531.72993</v>
      </c>
    </row>
    <row r="362" spans="1:16">
      <c r="A362" s="350" t="s">
        <v>3607</v>
      </c>
      <c r="B362" s="350" t="s">
        <v>3955</v>
      </c>
      <c r="C362" s="350" t="s">
        <v>3956</v>
      </c>
      <c r="D362" s="350" t="s">
        <v>291</v>
      </c>
      <c r="E362" s="351">
        <v>5215.3013000000001</v>
      </c>
      <c r="F362" s="352">
        <v>0</v>
      </c>
      <c r="G362" s="352">
        <v>0</v>
      </c>
      <c r="H362" s="352">
        <v>0</v>
      </c>
      <c r="I362" s="351"/>
      <c r="J362" s="351">
        <v>0</v>
      </c>
      <c r="K362" s="352">
        <v>0</v>
      </c>
      <c r="L362" s="352">
        <v>0</v>
      </c>
      <c r="M362" s="352">
        <v>0</v>
      </c>
      <c r="N362" s="352">
        <v>0</v>
      </c>
      <c r="O362" s="352">
        <v>0</v>
      </c>
      <c r="P362" s="352">
        <v>5215.3013000000001</v>
      </c>
    </row>
    <row r="363" spans="1:16">
      <c r="A363" s="350" t="s">
        <v>3607</v>
      </c>
      <c r="B363" s="350" t="s">
        <v>3957</v>
      </c>
      <c r="C363" s="350" t="s">
        <v>3958</v>
      </c>
      <c r="D363" s="350" t="s">
        <v>291</v>
      </c>
      <c r="E363" s="351">
        <v>162.35163</v>
      </c>
      <c r="F363" s="352">
        <v>0</v>
      </c>
      <c r="G363" s="352">
        <v>0</v>
      </c>
      <c r="H363" s="352">
        <v>0</v>
      </c>
      <c r="I363" s="351"/>
      <c r="J363" s="351">
        <v>0</v>
      </c>
      <c r="K363" s="352">
        <v>0</v>
      </c>
      <c r="L363" s="352">
        <v>0</v>
      </c>
      <c r="M363" s="352">
        <v>0</v>
      </c>
      <c r="N363" s="352">
        <v>0</v>
      </c>
      <c r="O363" s="352">
        <v>0</v>
      </c>
      <c r="P363" s="352">
        <v>162.35163</v>
      </c>
    </row>
    <row r="364" spans="1:16">
      <c r="A364" s="350" t="s">
        <v>3607</v>
      </c>
      <c r="B364" s="350" t="s">
        <v>3959</v>
      </c>
      <c r="C364" s="350" t="s">
        <v>3960</v>
      </c>
      <c r="D364" s="350" t="s">
        <v>291</v>
      </c>
      <c r="E364" s="351">
        <v>50.171720000000001</v>
      </c>
      <c r="F364" s="352">
        <v>0</v>
      </c>
      <c r="G364" s="352">
        <v>0</v>
      </c>
      <c r="H364" s="352">
        <v>0</v>
      </c>
      <c r="I364" s="351"/>
      <c r="J364" s="351">
        <v>0</v>
      </c>
      <c r="K364" s="352">
        <v>0</v>
      </c>
      <c r="L364" s="352">
        <v>0</v>
      </c>
      <c r="M364" s="352">
        <v>0</v>
      </c>
      <c r="N364" s="352">
        <v>0</v>
      </c>
      <c r="O364" s="352">
        <v>0</v>
      </c>
      <c r="P364" s="352">
        <v>50.171720000000001</v>
      </c>
    </row>
    <row r="365" spans="1:16">
      <c r="A365" s="350" t="s">
        <v>3607</v>
      </c>
      <c r="B365" s="350" t="s">
        <v>3961</v>
      </c>
      <c r="C365" s="350" t="s">
        <v>3962</v>
      </c>
      <c r="D365" s="350" t="s">
        <v>291</v>
      </c>
      <c r="E365" s="351">
        <v>2339.0797200000002</v>
      </c>
      <c r="F365" s="352">
        <v>0</v>
      </c>
      <c r="G365" s="352">
        <v>0</v>
      </c>
      <c r="H365" s="352">
        <v>0</v>
      </c>
      <c r="I365" s="351"/>
      <c r="J365" s="351">
        <v>0</v>
      </c>
      <c r="K365" s="352">
        <v>0</v>
      </c>
      <c r="L365" s="352">
        <v>0</v>
      </c>
      <c r="M365" s="352">
        <v>0</v>
      </c>
      <c r="N365" s="352">
        <v>0</v>
      </c>
      <c r="O365" s="352">
        <v>0</v>
      </c>
      <c r="P365" s="352">
        <v>2339.0797200000002</v>
      </c>
    </row>
    <row r="366" spans="1:16">
      <c r="A366" s="350" t="s">
        <v>3607</v>
      </c>
      <c r="B366" s="350" t="s">
        <v>3963</v>
      </c>
      <c r="C366" s="350" t="s">
        <v>3964</v>
      </c>
      <c r="D366" s="350" t="s">
        <v>291</v>
      </c>
      <c r="E366" s="351">
        <v>52.810299999999998</v>
      </c>
      <c r="F366" s="352">
        <v>0</v>
      </c>
      <c r="G366" s="352">
        <v>0</v>
      </c>
      <c r="H366" s="352">
        <v>0</v>
      </c>
      <c r="I366" s="351"/>
      <c r="J366" s="351">
        <v>0</v>
      </c>
      <c r="K366" s="352">
        <v>0</v>
      </c>
      <c r="L366" s="352">
        <v>0</v>
      </c>
      <c r="M366" s="352">
        <v>0</v>
      </c>
      <c r="N366" s="352">
        <v>0</v>
      </c>
      <c r="O366" s="352">
        <v>0</v>
      </c>
      <c r="P366" s="352">
        <v>52.810299999999998</v>
      </c>
    </row>
    <row r="367" spans="1:16">
      <c r="A367" s="350" t="s">
        <v>3607</v>
      </c>
      <c r="B367" s="350" t="s">
        <v>3965</v>
      </c>
      <c r="C367" s="350" t="s">
        <v>3966</v>
      </c>
      <c r="D367" s="350" t="s">
        <v>291</v>
      </c>
      <c r="E367" s="351">
        <v>71.720429999999993</v>
      </c>
      <c r="F367" s="352">
        <v>0</v>
      </c>
      <c r="G367" s="352">
        <v>0</v>
      </c>
      <c r="H367" s="352">
        <v>0</v>
      </c>
      <c r="I367" s="351"/>
      <c r="J367" s="351">
        <v>0</v>
      </c>
      <c r="K367" s="352">
        <v>0</v>
      </c>
      <c r="L367" s="352">
        <v>0</v>
      </c>
      <c r="M367" s="352">
        <v>0</v>
      </c>
      <c r="N367" s="352">
        <v>0</v>
      </c>
      <c r="O367" s="352">
        <v>0</v>
      </c>
      <c r="P367" s="352">
        <v>71.720429999999993</v>
      </c>
    </row>
    <row r="368" spans="1:16">
      <c r="A368" s="350" t="s">
        <v>3607</v>
      </c>
      <c r="B368" s="350" t="s">
        <v>3967</v>
      </c>
      <c r="C368" s="350" t="s">
        <v>3735</v>
      </c>
      <c r="D368" s="350" t="s">
        <v>291</v>
      </c>
      <c r="E368" s="351">
        <v>1446.3907099999999</v>
      </c>
      <c r="F368" s="352">
        <v>0</v>
      </c>
      <c r="G368" s="352">
        <v>0</v>
      </c>
      <c r="H368" s="352">
        <v>0</v>
      </c>
      <c r="I368" s="351"/>
      <c r="J368" s="351">
        <v>0</v>
      </c>
      <c r="K368" s="352">
        <v>0</v>
      </c>
      <c r="L368" s="352">
        <v>0</v>
      </c>
      <c r="M368" s="352">
        <v>0</v>
      </c>
      <c r="N368" s="352">
        <v>0</v>
      </c>
      <c r="O368" s="352">
        <v>0</v>
      </c>
      <c r="P368" s="352">
        <v>1446.3907099999999</v>
      </c>
    </row>
    <row r="369" spans="1:16">
      <c r="A369" s="350" t="s">
        <v>3607</v>
      </c>
      <c r="B369" s="350" t="s">
        <v>3968</v>
      </c>
      <c r="C369" s="350" t="s">
        <v>3741</v>
      </c>
      <c r="D369" s="350" t="s">
        <v>291</v>
      </c>
      <c r="E369" s="351">
        <v>3258.2743999999998</v>
      </c>
      <c r="F369" s="352">
        <v>0</v>
      </c>
      <c r="G369" s="352">
        <v>0</v>
      </c>
      <c r="H369" s="352">
        <v>0</v>
      </c>
      <c r="I369" s="351"/>
      <c r="J369" s="351">
        <v>0</v>
      </c>
      <c r="K369" s="352">
        <v>0</v>
      </c>
      <c r="L369" s="352">
        <v>0</v>
      </c>
      <c r="M369" s="352">
        <v>0</v>
      </c>
      <c r="N369" s="352">
        <v>0</v>
      </c>
      <c r="O369" s="352">
        <v>0</v>
      </c>
      <c r="P369" s="352">
        <v>3258.2743999999998</v>
      </c>
    </row>
    <row r="370" spans="1:16">
      <c r="A370" s="350" t="s">
        <v>3607</v>
      </c>
      <c r="B370" s="350" t="s">
        <v>3969</v>
      </c>
      <c r="C370" s="350" t="s">
        <v>3743</v>
      </c>
      <c r="D370" s="350" t="s">
        <v>291</v>
      </c>
      <c r="E370" s="351">
        <v>775.53372000000002</v>
      </c>
      <c r="F370" s="352">
        <v>0</v>
      </c>
      <c r="G370" s="352">
        <v>0</v>
      </c>
      <c r="H370" s="352">
        <v>0</v>
      </c>
      <c r="I370" s="351"/>
      <c r="J370" s="351">
        <v>0</v>
      </c>
      <c r="K370" s="352">
        <v>0</v>
      </c>
      <c r="L370" s="352">
        <v>0</v>
      </c>
      <c r="M370" s="352">
        <v>0</v>
      </c>
      <c r="N370" s="352">
        <v>0</v>
      </c>
      <c r="O370" s="352">
        <v>0</v>
      </c>
      <c r="P370" s="352">
        <v>775.53372000000002</v>
      </c>
    </row>
    <row r="371" spans="1:16">
      <c r="A371" s="350" t="s">
        <v>3607</v>
      </c>
      <c r="B371" s="350" t="s">
        <v>3970</v>
      </c>
      <c r="C371" s="350" t="s">
        <v>3792</v>
      </c>
      <c r="D371" s="350" t="s">
        <v>291</v>
      </c>
      <c r="E371" s="351">
        <v>947.45029999999997</v>
      </c>
      <c r="F371" s="352">
        <v>0</v>
      </c>
      <c r="G371" s="352">
        <v>0</v>
      </c>
      <c r="H371" s="352">
        <v>0</v>
      </c>
      <c r="I371" s="351"/>
      <c r="J371" s="351">
        <v>0</v>
      </c>
      <c r="K371" s="352">
        <v>0</v>
      </c>
      <c r="L371" s="352">
        <v>0</v>
      </c>
      <c r="M371" s="352">
        <v>0</v>
      </c>
      <c r="N371" s="352">
        <v>0</v>
      </c>
      <c r="O371" s="352">
        <v>0</v>
      </c>
      <c r="P371" s="352">
        <v>947.45029999999997</v>
      </c>
    </row>
    <row r="372" spans="1:16">
      <c r="A372" s="350" t="s">
        <v>3607</v>
      </c>
      <c r="B372" s="350" t="s">
        <v>3971</v>
      </c>
      <c r="C372" s="350" t="s">
        <v>3972</v>
      </c>
      <c r="D372" s="350" t="s">
        <v>291</v>
      </c>
      <c r="E372" s="351">
        <v>2731.80899</v>
      </c>
      <c r="F372" s="352">
        <v>0</v>
      </c>
      <c r="G372" s="352">
        <v>0</v>
      </c>
      <c r="H372" s="352">
        <v>0</v>
      </c>
      <c r="I372" s="351"/>
      <c r="J372" s="351">
        <v>0</v>
      </c>
      <c r="K372" s="352">
        <v>0</v>
      </c>
      <c r="L372" s="352">
        <v>0</v>
      </c>
      <c r="M372" s="352">
        <v>0</v>
      </c>
      <c r="N372" s="352">
        <v>0</v>
      </c>
      <c r="O372" s="352">
        <v>0</v>
      </c>
      <c r="P372" s="352">
        <v>2731.80899</v>
      </c>
    </row>
    <row r="373" spans="1:16">
      <c r="A373" s="350" t="s">
        <v>3607</v>
      </c>
      <c r="B373" s="350" t="s">
        <v>3973</v>
      </c>
      <c r="C373" s="350" t="s">
        <v>3974</v>
      </c>
      <c r="D373" s="350" t="s">
        <v>291</v>
      </c>
      <c r="E373" s="351">
        <v>25439.422709999999</v>
      </c>
      <c r="F373" s="352">
        <v>0</v>
      </c>
      <c r="G373" s="352">
        <v>0</v>
      </c>
      <c r="H373" s="352">
        <v>0</v>
      </c>
      <c r="I373" s="351"/>
      <c r="J373" s="351">
        <v>0</v>
      </c>
      <c r="K373" s="352">
        <v>0</v>
      </c>
      <c r="L373" s="352">
        <v>0</v>
      </c>
      <c r="M373" s="352">
        <v>0</v>
      </c>
      <c r="N373" s="352">
        <v>0</v>
      </c>
      <c r="O373" s="352">
        <v>0</v>
      </c>
      <c r="P373" s="352">
        <v>25439.422709999999</v>
      </c>
    </row>
    <row r="374" spans="1:16">
      <c r="A374" s="350" t="s">
        <v>3607</v>
      </c>
      <c r="B374" s="350" t="s">
        <v>3975</v>
      </c>
      <c r="C374" s="350" t="s">
        <v>3976</v>
      </c>
      <c r="D374" s="350" t="s">
        <v>291</v>
      </c>
      <c r="E374" s="351">
        <v>21.01595</v>
      </c>
      <c r="F374" s="352">
        <v>0</v>
      </c>
      <c r="G374" s="352">
        <v>0</v>
      </c>
      <c r="H374" s="352">
        <v>0</v>
      </c>
      <c r="I374" s="351"/>
      <c r="J374" s="351">
        <v>0</v>
      </c>
      <c r="K374" s="352">
        <v>0</v>
      </c>
      <c r="L374" s="352">
        <v>0</v>
      </c>
      <c r="M374" s="352">
        <v>0</v>
      </c>
      <c r="N374" s="352">
        <v>0</v>
      </c>
      <c r="O374" s="352">
        <v>0</v>
      </c>
      <c r="P374" s="352">
        <v>21.01595</v>
      </c>
    </row>
    <row r="375" spans="1:16">
      <c r="A375" s="350" t="s">
        <v>3607</v>
      </c>
      <c r="B375" s="350" t="s">
        <v>3977</v>
      </c>
      <c r="C375" s="350" t="s">
        <v>3978</v>
      </c>
      <c r="D375" s="350" t="s">
        <v>291</v>
      </c>
      <c r="E375" s="351">
        <v>95.673599999999993</v>
      </c>
      <c r="F375" s="352">
        <v>0</v>
      </c>
      <c r="G375" s="352">
        <v>0</v>
      </c>
      <c r="H375" s="352">
        <v>0</v>
      </c>
      <c r="I375" s="351"/>
      <c r="J375" s="351">
        <v>0</v>
      </c>
      <c r="K375" s="352">
        <v>0</v>
      </c>
      <c r="L375" s="352">
        <v>0</v>
      </c>
      <c r="M375" s="352">
        <v>0</v>
      </c>
      <c r="N375" s="352">
        <v>0</v>
      </c>
      <c r="O375" s="352">
        <v>0</v>
      </c>
      <c r="P375" s="352">
        <v>95.673599999999993</v>
      </c>
    </row>
    <row r="376" spans="1:16">
      <c r="A376" s="350" t="s">
        <v>3607</v>
      </c>
      <c r="B376" s="350" t="s">
        <v>3979</v>
      </c>
      <c r="C376" s="350" t="s">
        <v>3802</v>
      </c>
      <c r="D376" s="350" t="s">
        <v>291</v>
      </c>
      <c r="E376" s="351">
        <v>140.11482000000001</v>
      </c>
      <c r="F376" s="352">
        <v>0</v>
      </c>
      <c r="G376" s="352">
        <v>0</v>
      </c>
      <c r="H376" s="352">
        <v>0</v>
      </c>
      <c r="I376" s="351"/>
      <c r="J376" s="351">
        <v>0</v>
      </c>
      <c r="K376" s="352">
        <v>0</v>
      </c>
      <c r="L376" s="352">
        <v>0</v>
      </c>
      <c r="M376" s="352">
        <v>0</v>
      </c>
      <c r="N376" s="352">
        <v>0</v>
      </c>
      <c r="O376" s="352">
        <v>0</v>
      </c>
      <c r="P376" s="352">
        <v>140.11482000000001</v>
      </c>
    </row>
    <row r="377" spans="1:16">
      <c r="A377" s="350" t="s">
        <v>3607</v>
      </c>
      <c r="B377" s="350" t="s">
        <v>3980</v>
      </c>
      <c r="C377" s="350" t="s">
        <v>3860</v>
      </c>
      <c r="D377" s="350" t="s">
        <v>291</v>
      </c>
      <c r="E377" s="351">
        <v>439.24164000000002</v>
      </c>
      <c r="F377" s="352">
        <v>0</v>
      </c>
      <c r="G377" s="352">
        <v>0</v>
      </c>
      <c r="H377" s="352">
        <v>0</v>
      </c>
      <c r="I377" s="351"/>
      <c r="J377" s="351">
        <v>0</v>
      </c>
      <c r="K377" s="352">
        <v>0</v>
      </c>
      <c r="L377" s="352">
        <v>0</v>
      </c>
      <c r="M377" s="352">
        <v>0</v>
      </c>
      <c r="N377" s="352">
        <v>0</v>
      </c>
      <c r="O377" s="352">
        <v>0</v>
      </c>
      <c r="P377" s="352">
        <v>439.24164000000002</v>
      </c>
    </row>
    <row r="378" spans="1:16">
      <c r="A378" s="350" t="s">
        <v>3607</v>
      </c>
      <c r="B378" s="350" t="s">
        <v>3981</v>
      </c>
      <c r="C378" s="350" t="s">
        <v>3982</v>
      </c>
      <c r="D378" s="350" t="s">
        <v>291</v>
      </c>
      <c r="E378" s="351">
        <v>85.836780000000005</v>
      </c>
      <c r="F378" s="352">
        <v>0</v>
      </c>
      <c r="G378" s="352">
        <v>0</v>
      </c>
      <c r="H378" s="352">
        <v>0</v>
      </c>
      <c r="I378" s="351"/>
      <c r="J378" s="351">
        <v>0</v>
      </c>
      <c r="K378" s="352">
        <v>0</v>
      </c>
      <c r="L378" s="352">
        <v>0</v>
      </c>
      <c r="M378" s="352">
        <v>0</v>
      </c>
      <c r="N378" s="352">
        <v>0</v>
      </c>
      <c r="O378" s="352">
        <v>0</v>
      </c>
      <c r="P378" s="352">
        <v>85.836780000000005</v>
      </c>
    </row>
    <row r="379" spans="1:16">
      <c r="A379" s="350" t="s">
        <v>3607</v>
      </c>
      <c r="B379" s="350" t="s">
        <v>3983</v>
      </c>
      <c r="C379" s="350" t="s">
        <v>3984</v>
      </c>
      <c r="D379" s="350" t="s">
        <v>291</v>
      </c>
      <c r="E379" s="351">
        <v>139.49113</v>
      </c>
      <c r="F379" s="352">
        <v>0</v>
      </c>
      <c r="G379" s="352">
        <v>0</v>
      </c>
      <c r="H379" s="352">
        <v>0</v>
      </c>
      <c r="I379" s="351"/>
      <c r="J379" s="351">
        <v>0</v>
      </c>
      <c r="K379" s="352">
        <v>0</v>
      </c>
      <c r="L379" s="352">
        <v>0</v>
      </c>
      <c r="M379" s="352">
        <v>0</v>
      </c>
      <c r="N379" s="352">
        <v>0</v>
      </c>
      <c r="O379" s="352">
        <v>0</v>
      </c>
      <c r="P379" s="352">
        <v>139.49113</v>
      </c>
    </row>
    <row r="380" spans="1:16">
      <c r="A380" s="350" t="s">
        <v>3607</v>
      </c>
      <c r="B380" s="350" t="s">
        <v>3985</v>
      </c>
      <c r="C380" s="350" t="s">
        <v>3986</v>
      </c>
      <c r="D380" s="350" t="s">
        <v>291</v>
      </c>
      <c r="E380" s="351">
        <v>58.969430000000003</v>
      </c>
      <c r="F380" s="352">
        <v>0</v>
      </c>
      <c r="G380" s="352">
        <v>0</v>
      </c>
      <c r="H380" s="352">
        <v>0</v>
      </c>
      <c r="I380" s="351"/>
      <c r="J380" s="351">
        <v>0</v>
      </c>
      <c r="K380" s="352">
        <v>0</v>
      </c>
      <c r="L380" s="352">
        <v>0</v>
      </c>
      <c r="M380" s="352">
        <v>0</v>
      </c>
      <c r="N380" s="352">
        <v>0</v>
      </c>
      <c r="O380" s="352">
        <v>0</v>
      </c>
      <c r="P380" s="352">
        <v>58.969430000000003</v>
      </c>
    </row>
    <row r="381" spans="1:16">
      <c r="A381" s="350" t="s">
        <v>3607</v>
      </c>
      <c r="B381" s="350" t="s">
        <v>3987</v>
      </c>
      <c r="C381" s="350" t="s">
        <v>3988</v>
      </c>
      <c r="D381" s="350" t="s">
        <v>291</v>
      </c>
      <c r="E381" s="351">
        <v>4.7113899999999997</v>
      </c>
      <c r="F381" s="352">
        <v>0</v>
      </c>
      <c r="G381" s="352">
        <v>0</v>
      </c>
      <c r="H381" s="352">
        <v>0</v>
      </c>
      <c r="I381" s="351"/>
      <c r="J381" s="351">
        <v>0</v>
      </c>
      <c r="K381" s="352">
        <v>0</v>
      </c>
      <c r="L381" s="352">
        <v>0</v>
      </c>
      <c r="M381" s="352">
        <v>0</v>
      </c>
      <c r="N381" s="352">
        <v>0</v>
      </c>
      <c r="O381" s="352">
        <v>0</v>
      </c>
      <c r="P381" s="352">
        <v>4.7113899999999997</v>
      </c>
    </row>
    <row r="382" spans="1:16">
      <c r="A382" s="350" t="s">
        <v>3607</v>
      </c>
      <c r="B382" s="350" t="s">
        <v>3989</v>
      </c>
      <c r="C382" s="350" t="s">
        <v>3990</v>
      </c>
      <c r="D382" s="350" t="s">
        <v>291</v>
      </c>
      <c r="E382" s="351">
        <v>11.546659999999999</v>
      </c>
      <c r="F382" s="352">
        <v>0</v>
      </c>
      <c r="G382" s="352">
        <v>0</v>
      </c>
      <c r="H382" s="352">
        <v>0</v>
      </c>
      <c r="I382" s="351"/>
      <c r="J382" s="351">
        <v>0</v>
      </c>
      <c r="K382" s="352">
        <v>0</v>
      </c>
      <c r="L382" s="352">
        <v>0</v>
      </c>
      <c r="M382" s="352">
        <v>0</v>
      </c>
      <c r="N382" s="352">
        <v>0</v>
      </c>
      <c r="O382" s="352">
        <v>0</v>
      </c>
      <c r="P382" s="352">
        <v>11.546659999999999</v>
      </c>
    </row>
    <row r="383" spans="1:16">
      <c r="A383" s="350" t="s">
        <v>3607</v>
      </c>
      <c r="B383" s="350" t="s">
        <v>3991</v>
      </c>
      <c r="C383" s="350" t="s">
        <v>3992</v>
      </c>
      <c r="D383" s="350" t="s">
        <v>291</v>
      </c>
      <c r="E383" s="351">
        <v>1.79514</v>
      </c>
      <c r="F383" s="352">
        <v>0</v>
      </c>
      <c r="G383" s="352">
        <v>0</v>
      </c>
      <c r="H383" s="352">
        <v>0</v>
      </c>
      <c r="I383" s="351"/>
      <c r="J383" s="351">
        <v>0</v>
      </c>
      <c r="K383" s="352">
        <v>0</v>
      </c>
      <c r="L383" s="352">
        <v>0</v>
      </c>
      <c r="M383" s="352">
        <v>0</v>
      </c>
      <c r="N383" s="352">
        <v>0</v>
      </c>
      <c r="O383" s="352">
        <v>0</v>
      </c>
      <c r="P383" s="352">
        <v>1.79514</v>
      </c>
    </row>
    <row r="384" spans="1:16">
      <c r="A384" s="350" t="s">
        <v>3607</v>
      </c>
      <c r="B384" s="350" t="s">
        <v>3993</v>
      </c>
      <c r="C384" s="350" t="s">
        <v>3994</v>
      </c>
      <c r="D384" s="350" t="s">
        <v>291</v>
      </c>
      <c r="E384" s="351">
        <v>1.7908200000000001</v>
      </c>
      <c r="F384" s="352">
        <v>0</v>
      </c>
      <c r="G384" s="352">
        <v>0</v>
      </c>
      <c r="H384" s="352">
        <v>0</v>
      </c>
      <c r="I384" s="351"/>
      <c r="J384" s="351">
        <v>0</v>
      </c>
      <c r="K384" s="352">
        <v>0</v>
      </c>
      <c r="L384" s="352">
        <v>0</v>
      </c>
      <c r="M384" s="352">
        <v>0</v>
      </c>
      <c r="N384" s="352">
        <v>0</v>
      </c>
      <c r="O384" s="352">
        <v>0</v>
      </c>
      <c r="P384" s="352">
        <v>1.7908200000000001</v>
      </c>
    </row>
    <row r="385" spans="1:16">
      <c r="A385" s="350" t="s">
        <v>3607</v>
      </c>
      <c r="B385" s="350" t="s">
        <v>3995</v>
      </c>
      <c r="C385" s="350" t="s">
        <v>3996</v>
      </c>
      <c r="D385" s="350" t="s">
        <v>291</v>
      </c>
      <c r="E385" s="351">
        <v>236.04952</v>
      </c>
      <c r="F385" s="352">
        <v>0</v>
      </c>
      <c r="G385" s="352">
        <v>0</v>
      </c>
      <c r="H385" s="352">
        <v>0</v>
      </c>
      <c r="I385" s="351"/>
      <c r="J385" s="351">
        <v>0</v>
      </c>
      <c r="K385" s="352">
        <v>0</v>
      </c>
      <c r="L385" s="352">
        <v>0</v>
      </c>
      <c r="M385" s="352">
        <v>0</v>
      </c>
      <c r="N385" s="352">
        <v>0</v>
      </c>
      <c r="O385" s="352">
        <v>0</v>
      </c>
      <c r="P385" s="352">
        <v>236.04952</v>
      </c>
    </row>
    <row r="386" spans="1:16">
      <c r="A386" s="350" t="s">
        <v>3607</v>
      </c>
      <c r="B386" s="350" t="s">
        <v>3997</v>
      </c>
      <c r="C386" s="350" t="s">
        <v>3998</v>
      </c>
      <c r="D386" s="350" t="s">
        <v>291</v>
      </c>
      <c r="E386" s="351">
        <v>33.684919999999998</v>
      </c>
      <c r="F386" s="352">
        <v>0</v>
      </c>
      <c r="G386" s="352">
        <v>0</v>
      </c>
      <c r="H386" s="352">
        <v>0</v>
      </c>
      <c r="I386" s="351"/>
      <c r="J386" s="351">
        <v>0</v>
      </c>
      <c r="K386" s="352">
        <v>0</v>
      </c>
      <c r="L386" s="352">
        <v>0</v>
      </c>
      <c r="M386" s="352">
        <v>0</v>
      </c>
      <c r="N386" s="352">
        <v>0</v>
      </c>
      <c r="O386" s="352">
        <v>0</v>
      </c>
      <c r="P386" s="352">
        <v>33.684919999999998</v>
      </c>
    </row>
    <row r="387" spans="1:16">
      <c r="A387" s="350" t="s">
        <v>3607</v>
      </c>
      <c r="B387" s="350" t="s">
        <v>3999</v>
      </c>
      <c r="C387" s="350" t="s">
        <v>4000</v>
      </c>
      <c r="D387" s="350" t="s">
        <v>291</v>
      </c>
      <c r="E387" s="351">
        <v>39.66245</v>
      </c>
      <c r="F387" s="352">
        <v>0</v>
      </c>
      <c r="G387" s="352">
        <v>0</v>
      </c>
      <c r="H387" s="352">
        <v>0</v>
      </c>
      <c r="I387" s="351"/>
      <c r="J387" s="351">
        <v>0</v>
      </c>
      <c r="K387" s="352">
        <v>0</v>
      </c>
      <c r="L387" s="352">
        <v>0</v>
      </c>
      <c r="M387" s="352">
        <v>0</v>
      </c>
      <c r="N387" s="352">
        <v>0</v>
      </c>
      <c r="O387" s="352">
        <v>0</v>
      </c>
      <c r="P387" s="352">
        <v>39.66245</v>
      </c>
    </row>
    <row r="388" spans="1:16">
      <c r="A388" s="350" t="s">
        <v>3607</v>
      </c>
      <c r="B388" s="350" t="s">
        <v>4001</v>
      </c>
      <c r="C388" s="350" t="s">
        <v>4002</v>
      </c>
      <c r="D388" s="350" t="s">
        <v>291</v>
      </c>
      <c r="E388" s="351">
        <v>34.008110000000002</v>
      </c>
      <c r="F388" s="352">
        <v>0</v>
      </c>
      <c r="G388" s="352">
        <v>0</v>
      </c>
      <c r="H388" s="352">
        <v>0</v>
      </c>
      <c r="I388" s="351"/>
      <c r="J388" s="351">
        <v>0</v>
      </c>
      <c r="K388" s="352">
        <v>0</v>
      </c>
      <c r="L388" s="352">
        <v>0</v>
      </c>
      <c r="M388" s="352">
        <v>0</v>
      </c>
      <c r="N388" s="352">
        <v>0</v>
      </c>
      <c r="O388" s="352">
        <v>0</v>
      </c>
      <c r="P388" s="352">
        <v>34.008110000000002</v>
      </c>
    </row>
    <row r="389" spans="1:16">
      <c r="A389" s="350" t="s">
        <v>3607</v>
      </c>
      <c r="B389" s="350" t="s">
        <v>4003</v>
      </c>
      <c r="C389" s="350" t="s">
        <v>4004</v>
      </c>
      <c r="D389" s="350" t="s">
        <v>291</v>
      </c>
      <c r="E389" s="351">
        <v>-7744.2689700000001</v>
      </c>
      <c r="F389" s="352">
        <v>0</v>
      </c>
      <c r="G389" s="352">
        <v>0</v>
      </c>
      <c r="H389" s="352">
        <v>0</v>
      </c>
      <c r="I389" s="351"/>
      <c r="J389" s="351">
        <v>0</v>
      </c>
      <c r="K389" s="352">
        <v>0</v>
      </c>
      <c r="L389" s="352">
        <v>0</v>
      </c>
      <c r="M389" s="352">
        <v>0</v>
      </c>
      <c r="N389" s="352">
        <v>0</v>
      </c>
      <c r="O389" s="352">
        <v>0</v>
      </c>
      <c r="P389" s="352">
        <v>-7744.2689700000001</v>
      </c>
    </row>
    <row r="390" spans="1:16">
      <c r="A390" s="350" t="s">
        <v>3607</v>
      </c>
      <c r="B390" s="350" t="s">
        <v>4005</v>
      </c>
      <c r="C390" s="350" t="s">
        <v>4006</v>
      </c>
      <c r="D390" s="350" t="s">
        <v>291</v>
      </c>
      <c r="E390" s="351">
        <v>-8670.8145999999997</v>
      </c>
      <c r="F390" s="352">
        <v>0</v>
      </c>
      <c r="G390" s="352">
        <v>0</v>
      </c>
      <c r="H390" s="352">
        <v>0</v>
      </c>
      <c r="I390" s="351"/>
      <c r="J390" s="351">
        <v>0</v>
      </c>
      <c r="K390" s="352">
        <v>0</v>
      </c>
      <c r="L390" s="352">
        <v>0</v>
      </c>
      <c r="M390" s="352">
        <v>0</v>
      </c>
      <c r="N390" s="352">
        <v>0</v>
      </c>
      <c r="O390" s="352">
        <v>0</v>
      </c>
      <c r="P390" s="352">
        <v>-8670.8145999999997</v>
      </c>
    </row>
    <row r="391" spans="1:16">
      <c r="A391" s="350" t="s">
        <v>3607</v>
      </c>
      <c r="B391" s="350" t="s">
        <v>4007</v>
      </c>
      <c r="C391" s="350" t="s">
        <v>4008</v>
      </c>
      <c r="D391" s="350" t="s">
        <v>291</v>
      </c>
      <c r="E391" s="351">
        <v>-6891.0027200000004</v>
      </c>
      <c r="F391" s="352">
        <v>0</v>
      </c>
      <c r="G391" s="352">
        <v>0</v>
      </c>
      <c r="H391" s="352">
        <v>0</v>
      </c>
      <c r="I391" s="351"/>
      <c r="J391" s="351">
        <v>0</v>
      </c>
      <c r="K391" s="352">
        <v>0</v>
      </c>
      <c r="L391" s="352">
        <v>0</v>
      </c>
      <c r="M391" s="352">
        <v>0</v>
      </c>
      <c r="N391" s="352">
        <v>0</v>
      </c>
      <c r="O391" s="352">
        <v>0</v>
      </c>
      <c r="P391" s="352">
        <v>-6891.0027200000004</v>
      </c>
    </row>
    <row r="392" spans="1:16">
      <c r="A392" s="350" t="s">
        <v>3607</v>
      </c>
      <c r="B392" s="350" t="s">
        <v>4009</v>
      </c>
      <c r="C392" s="350" t="s">
        <v>4010</v>
      </c>
      <c r="D392" s="350" t="s">
        <v>291</v>
      </c>
      <c r="E392" s="351">
        <v>571.49108000000001</v>
      </c>
      <c r="F392" s="352">
        <v>0</v>
      </c>
      <c r="G392" s="352">
        <v>0</v>
      </c>
      <c r="H392" s="352">
        <v>0</v>
      </c>
      <c r="I392" s="351"/>
      <c r="J392" s="351">
        <v>0</v>
      </c>
      <c r="K392" s="352">
        <v>0</v>
      </c>
      <c r="L392" s="352">
        <v>0</v>
      </c>
      <c r="M392" s="352">
        <v>0</v>
      </c>
      <c r="N392" s="352">
        <v>0</v>
      </c>
      <c r="O392" s="352">
        <v>0</v>
      </c>
      <c r="P392" s="352">
        <v>571.49108000000001</v>
      </c>
    </row>
    <row r="393" spans="1:16">
      <c r="A393" s="350" t="s">
        <v>3607</v>
      </c>
      <c r="B393" s="350" t="s">
        <v>4011</v>
      </c>
      <c r="C393" s="350" t="s">
        <v>4012</v>
      </c>
      <c r="D393" s="350" t="s">
        <v>291</v>
      </c>
      <c r="E393" s="351">
        <v>1.0000000000000001E-5</v>
      </c>
      <c r="F393" s="352">
        <v>0</v>
      </c>
      <c r="G393" s="352">
        <v>0</v>
      </c>
      <c r="H393" s="352">
        <v>0</v>
      </c>
      <c r="I393" s="351"/>
      <c r="J393" s="351">
        <v>0</v>
      </c>
      <c r="K393" s="352">
        <v>0</v>
      </c>
      <c r="L393" s="352">
        <v>0</v>
      </c>
      <c r="M393" s="352">
        <v>0</v>
      </c>
      <c r="N393" s="352">
        <v>0</v>
      </c>
      <c r="O393" s="352">
        <v>0</v>
      </c>
      <c r="P393" s="352">
        <v>1.0000000000000001E-5</v>
      </c>
    </row>
    <row r="394" spans="1:16">
      <c r="A394" s="350" t="s">
        <v>3607</v>
      </c>
      <c r="B394" s="350" t="s">
        <v>4013</v>
      </c>
      <c r="C394" s="350" t="s">
        <v>3769</v>
      </c>
      <c r="D394" s="350" t="s">
        <v>291</v>
      </c>
      <c r="E394" s="351">
        <v>4836.2692500000003</v>
      </c>
      <c r="F394" s="352">
        <v>0</v>
      </c>
      <c r="G394" s="352">
        <v>0</v>
      </c>
      <c r="H394" s="352">
        <v>0</v>
      </c>
      <c r="I394" s="351"/>
      <c r="J394" s="351">
        <v>0</v>
      </c>
      <c r="K394" s="352">
        <v>0</v>
      </c>
      <c r="L394" s="352">
        <v>0</v>
      </c>
      <c r="M394" s="352">
        <v>0</v>
      </c>
      <c r="N394" s="352">
        <v>0</v>
      </c>
      <c r="O394" s="352">
        <v>0</v>
      </c>
      <c r="P394" s="352">
        <v>4836.2692500000003</v>
      </c>
    </row>
    <row r="395" spans="1:16">
      <c r="A395" s="350" t="s">
        <v>3607</v>
      </c>
      <c r="B395" s="350" t="s">
        <v>4014</v>
      </c>
      <c r="C395" s="350" t="s">
        <v>4015</v>
      </c>
      <c r="D395" s="350" t="s">
        <v>291</v>
      </c>
      <c r="E395" s="351">
        <v>1490.28963</v>
      </c>
      <c r="F395" s="352">
        <v>0</v>
      </c>
      <c r="G395" s="352">
        <v>0</v>
      </c>
      <c r="H395" s="352">
        <v>0</v>
      </c>
      <c r="I395" s="351"/>
      <c r="J395" s="351">
        <v>0</v>
      </c>
      <c r="K395" s="352">
        <v>0</v>
      </c>
      <c r="L395" s="352">
        <v>0</v>
      </c>
      <c r="M395" s="352">
        <v>0</v>
      </c>
      <c r="N395" s="352">
        <v>0</v>
      </c>
      <c r="O395" s="352">
        <v>0</v>
      </c>
      <c r="P395" s="352">
        <v>1490.28963</v>
      </c>
    </row>
    <row r="396" spans="1:16">
      <c r="A396" s="350" t="s">
        <v>3607</v>
      </c>
      <c r="B396" s="350" t="s">
        <v>4016</v>
      </c>
      <c r="C396" s="350" t="s">
        <v>4017</v>
      </c>
      <c r="D396" s="350" t="s">
        <v>291</v>
      </c>
      <c r="E396" s="351">
        <v>3246.0749799999999</v>
      </c>
      <c r="F396" s="352">
        <v>0</v>
      </c>
      <c r="G396" s="352">
        <v>0</v>
      </c>
      <c r="H396" s="352">
        <v>0</v>
      </c>
      <c r="I396" s="351"/>
      <c r="J396" s="351">
        <v>0</v>
      </c>
      <c r="K396" s="352">
        <v>0</v>
      </c>
      <c r="L396" s="352">
        <v>0</v>
      </c>
      <c r="M396" s="352">
        <v>0</v>
      </c>
      <c r="N396" s="352">
        <v>0</v>
      </c>
      <c r="O396" s="352">
        <v>0</v>
      </c>
      <c r="P396" s="352">
        <v>3246.0749799999999</v>
      </c>
    </row>
    <row r="397" spans="1:16">
      <c r="A397" s="350" t="s">
        <v>3607</v>
      </c>
      <c r="B397" s="350" t="s">
        <v>4018</v>
      </c>
      <c r="C397" s="350" t="s">
        <v>4019</v>
      </c>
      <c r="D397" s="350" t="s">
        <v>291</v>
      </c>
      <c r="E397" s="351">
        <v>4523.5925900000002</v>
      </c>
      <c r="F397" s="352">
        <v>0</v>
      </c>
      <c r="G397" s="352">
        <v>0</v>
      </c>
      <c r="H397" s="352">
        <v>0</v>
      </c>
      <c r="I397" s="351"/>
      <c r="J397" s="351">
        <v>0</v>
      </c>
      <c r="K397" s="352">
        <v>0</v>
      </c>
      <c r="L397" s="352">
        <v>0</v>
      </c>
      <c r="M397" s="352">
        <v>0</v>
      </c>
      <c r="N397" s="352">
        <v>0</v>
      </c>
      <c r="O397" s="352">
        <v>0</v>
      </c>
      <c r="P397" s="352">
        <v>4523.5925900000002</v>
      </c>
    </row>
    <row r="398" spans="1:16">
      <c r="A398" s="350" t="s">
        <v>3607</v>
      </c>
      <c r="B398" s="350" t="s">
        <v>4020</v>
      </c>
      <c r="C398" s="350" t="s">
        <v>4021</v>
      </c>
      <c r="D398" s="350" t="s">
        <v>291</v>
      </c>
      <c r="E398" s="351">
        <v>258.42205999999999</v>
      </c>
      <c r="F398" s="352">
        <v>0</v>
      </c>
      <c r="G398" s="352">
        <v>0</v>
      </c>
      <c r="H398" s="352">
        <v>0</v>
      </c>
      <c r="I398" s="351"/>
      <c r="J398" s="351">
        <v>0</v>
      </c>
      <c r="K398" s="352">
        <v>0</v>
      </c>
      <c r="L398" s="352">
        <v>0</v>
      </c>
      <c r="M398" s="352">
        <v>0</v>
      </c>
      <c r="N398" s="352">
        <v>0</v>
      </c>
      <c r="O398" s="352">
        <v>0</v>
      </c>
      <c r="P398" s="352">
        <v>258.42205999999999</v>
      </c>
    </row>
    <row r="399" spans="1:16">
      <c r="A399" s="350" t="s">
        <v>3607</v>
      </c>
      <c r="B399" s="350" t="s">
        <v>4022</v>
      </c>
      <c r="C399" s="350" t="s">
        <v>4023</v>
      </c>
      <c r="D399" s="350" t="s">
        <v>291</v>
      </c>
      <c r="E399" s="351">
        <v>50.091999999999999</v>
      </c>
      <c r="F399" s="352">
        <v>0</v>
      </c>
      <c r="G399" s="352">
        <v>0</v>
      </c>
      <c r="H399" s="352">
        <v>0</v>
      </c>
      <c r="I399" s="351"/>
      <c r="J399" s="351">
        <v>0</v>
      </c>
      <c r="K399" s="352">
        <v>0</v>
      </c>
      <c r="L399" s="352">
        <v>0</v>
      </c>
      <c r="M399" s="352">
        <v>0</v>
      </c>
      <c r="N399" s="352">
        <v>0</v>
      </c>
      <c r="O399" s="352">
        <v>0</v>
      </c>
      <c r="P399" s="352">
        <v>50.091999999999999</v>
      </c>
    </row>
    <row r="400" spans="1:16">
      <c r="A400" s="350" t="s">
        <v>3607</v>
      </c>
      <c r="B400" s="350" t="s">
        <v>4024</v>
      </c>
      <c r="C400" s="350" t="s">
        <v>4025</v>
      </c>
      <c r="D400" s="350" t="s">
        <v>291</v>
      </c>
      <c r="E400" s="351">
        <v>2369.8033500000001</v>
      </c>
      <c r="F400" s="352">
        <v>0</v>
      </c>
      <c r="G400" s="352">
        <v>0</v>
      </c>
      <c r="H400" s="352">
        <v>0</v>
      </c>
      <c r="I400" s="351"/>
      <c r="J400" s="351">
        <v>0</v>
      </c>
      <c r="K400" s="352">
        <v>0</v>
      </c>
      <c r="L400" s="352">
        <v>0</v>
      </c>
      <c r="M400" s="352">
        <v>0</v>
      </c>
      <c r="N400" s="352">
        <v>0</v>
      </c>
      <c r="O400" s="352">
        <v>0</v>
      </c>
      <c r="P400" s="352">
        <v>2369.8033500000001</v>
      </c>
    </row>
    <row r="401" spans="1:16">
      <c r="A401" s="350" t="s">
        <v>3607</v>
      </c>
      <c r="B401" s="350" t="s">
        <v>4026</v>
      </c>
      <c r="C401" s="350" t="s">
        <v>4027</v>
      </c>
      <c r="D401" s="350" t="s">
        <v>291</v>
      </c>
      <c r="E401" s="351">
        <v>186.83529999999999</v>
      </c>
      <c r="F401" s="352">
        <v>0</v>
      </c>
      <c r="G401" s="352">
        <v>0</v>
      </c>
      <c r="H401" s="352">
        <v>0</v>
      </c>
      <c r="I401" s="351"/>
      <c r="J401" s="351">
        <v>0</v>
      </c>
      <c r="K401" s="352">
        <v>0</v>
      </c>
      <c r="L401" s="352">
        <v>0</v>
      </c>
      <c r="M401" s="352">
        <v>0</v>
      </c>
      <c r="N401" s="352">
        <v>0</v>
      </c>
      <c r="O401" s="352">
        <v>0</v>
      </c>
      <c r="P401" s="352">
        <v>186.83529999999999</v>
      </c>
    </row>
    <row r="402" spans="1:16">
      <c r="A402" s="350" t="s">
        <v>3607</v>
      </c>
      <c r="B402" s="350" t="s">
        <v>4028</v>
      </c>
      <c r="C402" s="350" t="s">
        <v>4029</v>
      </c>
      <c r="D402" s="350" t="s">
        <v>291</v>
      </c>
      <c r="E402" s="351">
        <v>330.07195000000002</v>
      </c>
      <c r="F402" s="352">
        <v>0</v>
      </c>
      <c r="G402" s="352">
        <v>0</v>
      </c>
      <c r="H402" s="352">
        <v>0</v>
      </c>
      <c r="I402" s="351"/>
      <c r="J402" s="351">
        <v>0</v>
      </c>
      <c r="K402" s="352">
        <v>0</v>
      </c>
      <c r="L402" s="352">
        <v>0</v>
      </c>
      <c r="M402" s="352">
        <v>0</v>
      </c>
      <c r="N402" s="352">
        <v>0</v>
      </c>
      <c r="O402" s="352">
        <v>0</v>
      </c>
      <c r="P402" s="352">
        <v>330.07195000000002</v>
      </c>
    </row>
    <row r="403" spans="1:16">
      <c r="A403" s="350" t="s">
        <v>3607</v>
      </c>
      <c r="B403" s="350" t="s">
        <v>4030</v>
      </c>
      <c r="C403" s="350" t="s">
        <v>3735</v>
      </c>
      <c r="D403" s="350" t="s">
        <v>291</v>
      </c>
      <c r="E403" s="351">
        <v>2604.5521699999999</v>
      </c>
      <c r="F403" s="352">
        <v>0</v>
      </c>
      <c r="G403" s="352">
        <v>0</v>
      </c>
      <c r="H403" s="352">
        <v>0</v>
      </c>
      <c r="I403" s="351"/>
      <c r="J403" s="351">
        <v>0</v>
      </c>
      <c r="K403" s="352">
        <v>0</v>
      </c>
      <c r="L403" s="352">
        <v>0</v>
      </c>
      <c r="M403" s="352">
        <v>0</v>
      </c>
      <c r="N403" s="352">
        <v>0</v>
      </c>
      <c r="O403" s="352">
        <v>0</v>
      </c>
      <c r="P403" s="352">
        <v>2604.5521699999999</v>
      </c>
    </row>
    <row r="404" spans="1:16">
      <c r="A404" s="350" t="s">
        <v>3607</v>
      </c>
      <c r="B404" s="350" t="s">
        <v>4031</v>
      </c>
      <c r="C404" s="350" t="s">
        <v>3741</v>
      </c>
      <c r="D404" s="350" t="s">
        <v>291</v>
      </c>
      <c r="E404" s="351">
        <v>4107.1484</v>
      </c>
      <c r="F404" s="352">
        <v>0</v>
      </c>
      <c r="G404" s="352">
        <v>0</v>
      </c>
      <c r="H404" s="352">
        <v>0</v>
      </c>
      <c r="I404" s="351"/>
      <c r="J404" s="351">
        <v>0</v>
      </c>
      <c r="K404" s="352">
        <v>0</v>
      </c>
      <c r="L404" s="352">
        <v>0</v>
      </c>
      <c r="M404" s="352">
        <v>0</v>
      </c>
      <c r="N404" s="352">
        <v>0</v>
      </c>
      <c r="O404" s="352">
        <v>0</v>
      </c>
      <c r="P404" s="352">
        <v>4107.1484</v>
      </c>
    </row>
    <row r="405" spans="1:16">
      <c r="A405" s="350" t="s">
        <v>3607</v>
      </c>
      <c r="B405" s="350" t="s">
        <v>4032</v>
      </c>
      <c r="C405" s="350" t="s">
        <v>3743</v>
      </c>
      <c r="D405" s="350" t="s">
        <v>291</v>
      </c>
      <c r="E405" s="351">
        <v>1019.0800400000001</v>
      </c>
      <c r="F405" s="352">
        <v>0</v>
      </c>
      <c r="G405" s="352">
        <v>0</v>
      </c>
      <c r="H405" s="352">
        <v>0</v>
      </c>
      <c r="I405" s="351"/>
      <c r="J405" s="351">
        <v>0</v>
      </c>
      <c r="K405" s="352">
        <v>0</v>
      </c>
      <c r="L405" s="352">
        <v>0</v>
      </c>
      <c r="M405" s="352">
        <v>0</v>
      </c>
      <c r="N405" s="352">
        <v>0</v>
      </c>
      <c r="O405" s="352">
        <v>0</v>
      </c>
      <c r="P405" s="352">
        <v>1019.0800400000001</v>
      </c>
    </row>
    <row r="406" spans="1:16">
      <c r="A406" s="350" t="s">
        <v>3607</v>
      </c>
      <c r="B406" s="350" t="s">
        <v>4033</v>
      </c>
      <c r="C406" s="350" t="s">
        <v>3792</v>
      </c>
      <c r="D406" s="350" t="s">
        <v>291</v>
      </c>
      <c r="E406" s="351">
        <v>986.41423999999995</v>
      </c>
      <c r="F406" s="352">
        <v>0</v>
      </c>
      <c r="G406" s="352">
        <v>0</v>
      </c>
      <c r="H406" s="352">
        <v>0</v>
      </c>
      <c r="I406" s="351"/>
      <c r="J406" s="351">
        <v>0</v>
      </c>
      <c r="K406" s="352">
        <v>0</v>
      </c>
      <c r="L406" s="352">
        <v>0</v>
      </c>
      <c r="M406" s="352">
        <v>0</v>
      </c>
      <c r="N406" s="352">
        <v>0</v>
      </c>
      <c r="O406" s="352">
        <v>0</v>
      </c>
      <c r="P406" s="352">
        <v>986.41423999999995</v>
      </c>
    </row>
    <row r="407" spans="1:16">
      <c r="A407" s="350" t="s">
        <v>3607</v>
      </c>
      <c r="B407" s="350" t="s">
        <v>4034</v>
      </c>
      <c r="C407" s="350" t="s">
        <v>4035</v>
      </c>
      <c r="D407" s="350" t="s">
        <v>291</v>
      </c>
      <c r="E407" s="351">
        <v>2512.7119600000001</v>
      </c>
      <c r="F407" s="352">
        <v>0</v>
      </c>
      <c r="G407" s="352">
        <v>0</v>
      </c>
      <c r="H407" s="352">
        <v>0</v>
      </c>
      <c r="I407" s="351"/>
      <c r="J407" s="351">
        <v>0</v>
      </c>
      <c r="K407" s="352">
        <v>0</v>
      </c>
      <c r="L407" s="352">
        <v>0</v>
      </c>
      <c r="M407" s="352">
        <v>0</v>
      </c>
      <c r="N407" s="352">
        <v>0</v>
      </c>
      <c r="O407" s="352">
        <v>0</v>
      </c>
      <c r="P407" s="352">
        <v>2512.7119600000001</v>
      </c>
    </row>
    <row r="408" spans="1:16">
      <c r="A408" s="350" t="s">
        <v>3607</v>
      </c>
      <c r="B408" s="350" t="s">
        <v>4036</v>
      </c>
      <c r="C408" s="350" t="s">
        <v>4037</v>
      </c>
      <c r="D408" s="350" t="s">
        <v>291</v>
      </c>
      <c r="E408" s="351">
        <v>16875.685020000001</v>
      </c>
      <c r="F408" s="352">
        <v>0</v>
      </c>
      <c r="G408" s="352">
        <v>0</v>
      </c>
      <c r="H408" s="352">
        <v>0</v>
      </c>
      <c r="I408" s="351"/>
      <c r="J408" s="351">
        <v>0</v>
      </c>
      <c r="K408" s="352">
        <v>0</v>
      </c>
      <c r="L408" s="352">
        <v>0</v>
      </c>
      <c r="M408" s="352">
        <v>0</v>
      </c>
      <c r="N408" s="352">
        <v>0</v>
      </c>
      <c r="O408" s="352">
        <v>0</v>
      </c>
      <c r="P408" s="352">
        <v>16875.685020000001</v>
      </c>
    </row>
    <row r="409" spans="1:16">
      <c r="A409" s="350" t="s">
        <v>3607</v>
      </c>
      <c r="B409" s="350" t="s">
        <v>4038</v>
      </c>
      <c r="C409" s="350" t="s">
        <v>4039</v>
      </c>
      <c r="D409" s="350" t="s">
        <v>291</v>
      </c>
      <c r="E409" s="351">
        <v>1485.4817700000001</v>
      </c>
      <c r="F409" s="352">
        <v>0</v>
      </c>
      <c r="G409" s="352">
        <v>0</v>
      </c>
      <c r="H409" s="352">
        <v>0</v>
      </c>
      <c r="I409" s="351"/>
      <c r="J409" s="351">
        <v>0</v>
      </c>
      <c r="K409" s="352">
        <v>0</v>
      </c>
      <c r="L409" s="352">
        <v>0</v>
      </c>
      <c r="M409" s="352">
        <v>0</v>
      </c>
      <c r="N409" s="352">
        <v>0</v>
      </c>
      <c r="O409" s="352">
        <v>0</v>
      </c>
      <c r="P409" s="352">
        <v>1485.4817700000001</v>
      </c>
    </row>
    <row r="410" spans="1:16">
      <c r="A410" s="350" t="s">
        <v>3607</v>
      </c>
      <c r="B410" s="350" t="s">
        <v>4040</v>
      </c>
      <c r="C410" s="350" t="s">
        <v>4041</v>
      </c>
      <c r="D410" s="350" t="s">
        <v>291</v>
      </c>
      <c r="E410" s="351">
        <v>11.26351</v>
      </c>
      <c r="F410" s="352">
        <v>0</v>
      </c>
      <c r="G410" s="352">
        <v>0</v>
      </c>
      <c r="H410" s="352">
        <v>0</v>
      </c>
      <c r="I410" s="351"/>
      <c r="J410" s="351">
        <v>0</v>
      </c>
      <c r="K410" s="352">
        <v>0</v>
      </c>
      <c r="L410" s="352">
        <v>0</v>
      </c>
      <c r="M410" s="352">
        <v>0</v>
      </c>
      <c r="N410" s="352">
        <v>0</v>
      </c>
      <c r="O410" s="352">
        <v>0</v>
      </c>
      <c r="P410" s="352">
        <v>11.26351</v>
      </c>
    </row>
    <row r="411" spans="1:16">
      <c r="A411" s="350" t="s">
        <v>3607</v>
      </c>
      <c r="B411" s="350" t="s">
        <v>4042</v>
      </c>
      <c r="C411" s="350" t="s">
        <v>4043</v>
      </c>
      <c r="D411" s="350" t="s">
        <v>291</v>
      </c>
      <c r="E411" s="351">
        <v>668.87369000000001</v>
      </c>
      <c r="F411" s="352">
        <v>0</v>
      </c>
      <c r="G411" s="352">
        <v>0</v>
      </c>
      <c r="H411" s="352">
        <v>0</v>
      </c>
      <c r="I411" s="351"/>
      <c r="J411" s="351">
        <v>0</v>
      </c>
      <c r="K411" s="352">
        <v>0</v>
      </c>
      <c r="L411" s="352">
        <v>0</v>
      </c>
      <c r="M411" s="352">
        <v>0</v>
      </c>
      <c r="N411" s="352">
        <v>0</v>
      </c>
      <c r="O411" s="352">
        <v>0</v>
      </c>
      <c r="P411" s="352">
        <v>668.87369000000001</v>
      </c>
    </row>
    <row r="412" spans="1:16">
      <c r="A412" s="350" t="s">
        <v>3607</v>
      </c>
      <c r="B412" s="350" t="s">
        <v>4044</v>
      </c>
      <c r="C412" s="350" t="s">
        <v>4045</v>
      </c>
      <c r="D412" s="350" t="s">
        <v>291</v>
      </c>
      <c r="E412" s="351">
        <v>175.62272999999999</v>
      </c>
      <c r="F412" s="352">
        <v>0</v>
      </c>
      <c r="G412" s="352">
        <v>0</v>
      </c>
      <c r="H412" s="352">
        <v>0</v>
      </c>
      <c r="I412" s="351"/>
      <c r="J412" s="351">
        <v>0</v>
      </c>
      <c r="K412" s="352">
        <v>0</v>
      </c>
      <c r="L412" s="352">
        <v>0</v>
      </c>
      <c r="M412" s="352">
        <v>0</v>
      </c>
      <c r="N412" s="352">
        <v>0</v>
      </c>
      <c r="O412" s="352">
        <v>0</v>
      </c>
      <c r="P412" s="352">
        <v>175.62272999999999</v>
      </c>
    </row>
    <row r="413" spans="1:16">
      <c r="A413" s="350" t="s">
        <v>3607</v>
      </c>
      <c r="B413" s="350" t="s">
        <v>4046</v>
      </c>
      <c r="C413" s="350" t="s">
        <v>4047</v>
      </c>
      <c r="D413" s="350" t="s">
        <v>291</v>
      </c>
      <c r="E413" s="351">
        <v>739.81547</v>
      </c>
      <c r="F413" s="352">
        <v>0</v>
      </c>
      <c r="G413" s="352">
        <v>0</v>
      </c>
      <c r="H413" s="352">
        <v>0</v>
      </c>
      <c r="I413" s="351"/>
      <c r="J413" s="351">
        <v>0</v>
      </c>
      <c r="K413" s="352">
        <v>0</v>
      </c>
      <c r="L413" s="352">
        <v>0</v>
      </c>
      <c r="M413" s="352">
        <v>0</v>
      </c>
      <c r="N413" s="352">
        <v>0</v>
      </c>
      <c r="O413" s="352">
        <v>0</v>
      </c>
      <c r="P413" s="352">
        <v>739.81547</v>
      </c>
    </row>
    <row r="414" spans="1:16">
      <c r="A414" s="350" t="s">
        <v>3607</v>
      </c>
      <c r="B414" s="350" t="s">
        <v>4048</v>
      </c>
      <c r="C414" s="350" t="s">
        <v>4049</v>
      </c>
      <c r="D414" s="350" t="s">
        <v>291</v>
      </c>
      <c r="E414" s="351">
        <v>49.151409999999998</v>
      </c>
      <c r="F414" s="352">
        <v>0</v>
      </c>
      <c r="G414" s="352">
        <v>0</v>
      </c>
      <c r="H414" s="352">
        <v>0</v>
      </c>
      <c r="I414" s="351"/>
      <c r="J414" s="351">
        <v>0</v>
      </c>
      <c r="K414" s="352">
        <v>0</v>
      </c>
      <c r="L414" s="352">
        <v>0</v>
      </c>
      <c r="M414" s="352">
        <v>0</v>
      </c>
      <c r="N414" s="352">
        <v>0</v>
      </c>
      <c r="O414" s="352">
        <v>0</v>
      </c>
      <c r="P414" s="352">
        <v>49.151409999999998</v>
      </c>
    </row>
    <row r="415" spans="1:16">
      <c r="A415" s="350" t="s">
        <v>3607</v>
      </c>
      <c r="B415" s="350" t="s">
        <v>4050</v>
      </c>
      <c r="C415" s="350" t="s">
        <v>4051</v>
      </c>
      <c r="D415" s="350" t="s">
        <v>291</v>
      </c>
      <c r="E415" s="351">
        <v>64.702100000000002</v>
      </c>
      <c r="F415" s="352">
        <v>0</v>
      </c>
      <c r="G415" s="352">
        <v>0</v>
      </c>
      <c r="H415" s="352">
        <v>0</v>
      </c>
      <c r="I415" s="351"/>
      <c r="J415" s="351">
        <v>0</v>
      </c>
      <c r="K415" s="352">
        <v>0</v>
      </c>
      <c r="L415" s="352">
        <v>0</v>
      </c>
      <c r="M415" s="352">
        <v>0</v>
      </c>
      <c r="N415" s="352">
        <v>0</v>
      </c>
      <c r="O415" s="352">
        <v>0</v>
      </c>
      <c r="P415" s="352">
        <v>64.702100000000002</v>
      </c>
    </row>
    <row r="416" spans="1:16">
      <c r="A416" s="350" t="s">
        <v>3607</v>
      </c>
      <c r="B416" s="350" t="s">
        <v>4052</v>
      </c>
      <c r="C416" s="350" t="s">
        <v>4053</v>
      </c>
      <c r="D416" s="350" t="s">
        <v>291</v>
      </c>
      <c r="E416" s="351">
        <v>127.25987000000001</v>
      </c>
      <c r="F416" s="352">
        <v>0</v>
      </c>
      <c r="G416" s="352">
        <v>0</v>
      </c>
      <c r="H416" s="352">
        <v>0</v>
      </c>
      <c r="I416" s="351"/>
      <c r="J416" s="351">
        <v>0</v>
      </c>
      <c r="K416" s="352">
        <v>0</v>
      </c>
      <c r="L416" s="352">
        <v>0</v>
      </c>
      <c r="M416" s="352">
        <v>0</v>
      </c>
      <c r="N416" s="352">
        <v>0</v>
      </c>
      <c r="O416" s="352">
        <v>0</v>
      </c>
      <c r="P416" s="352">
        <v>127.25987000000001</v>
      </c>
    </row>
    <row r="417" spans="1:16">
      <c r="A417" s="350" t="s">
        <v>3607</v>
      </c>
      <c r="B417" s="350" t="s">
        <v>4054</v>
      </c>
      <c r="C417" s="350" t="s">
        <v>4055</v>
      </c>
      <c r="D417" s="350" t="s">
        <v>291</v>
      </c>
      <c r="E417" s="351">
        <v>3.2514400000000001</v>
      </c>
      <c r="F417" s="352">
        <v>0</v>
      </c>
      <c r="G417" s="352">
        <v>0</v>
      </c>
      <c r="H417" s="352">
        <v>0</v>
      </c>
      <c r="I417" s="351"/>
      <c r="J417" s="351">
        <v>0</v>
      </c>
      <c r="K417" s="352">
        <v>0</v>
      </c>
      <c r="L417" s="352">
        <v>0</v>
      </c>
      <c r="M417" s="352">
        <v>0</v>
      </c>
      <c r="N417" s="352">
        <v>0</v>
      </c>
      <c r="O417" s="352">
        <v>0</v>
      </c>
      <c r="P417" s="352">
        <v>3.2514400000000001</v>
      </c>
    </row>
    <row r="418" spans="1:16">
      <c r="A418" s="350" t="s">
        <v>3607</v>
      </c>
      <c r="B418" s="350" t="s">
        <v>4056</v>
      </c>
      <c r="C418" s="350" t="s">
        <v>4057</v>
      </c>
      <c r="D418" s="350" t="s">
        <v>291</v>
      </c>
      <c r="E418" s="351">
        <v>11.94477</v>
      </c>
      <c r="F418" s="352">
        <v>0</v>
      </c>
      <c r="G418" s="352">
        <v>0</v>
      </c>
      <c r="H418" s="352">
        <v>0</v>
      </c>
      <c r="I418" s="351"/>
      <c r="J418" s="351">
        <v>0</v>
      </c>
      <c r="K418" s="352">
        <v>0</v>
      </c>
      <c r="L418" s="352">
        <v>0</v>
      </c>
      <c r="M418" s="352">
        <v>0</v>
      </c>
      <c r="N418" s="352">
        <v>0</v>
      </c>
      <c r="O418" s="352">
        <v>0</v>
      </c>
      <c r="P418" s="352">
        <v>11.94477</v>
      </c>
    </row>
    <row r="419" spans="1:16">
      <c r="A419" s="350" t="s">
        <v>3607</v>
      </c>
      <c r="B419" s="350" t="s">
        <v>4058</v>
      </c>
      <c r="C419" s="350" t="s">
        <v>4059</v>
      </c>
      <c r="D419" s="350" t="s">
        <v>291</v>
      </c>
      <c r="E419" s="351">
        <v>586.97055999999998</v>
      </c>
      <c r="F419" s="352">
        <v>0</v>
      </c>
      <c r="G419" s="352">
        <v>0</v>
      </c>
      <c r="H419" s="352">
        <v>0</v>
      </c>
      <c r="I419" s="351"/>
      <c r="J419" s="351">
        <v>0</v>
      </c>
      <c r="K419" s="352">
        <v>0</v>
      </c>
      <c r="L419" s="352">
        <v>0</v>
      </c>
      <c r="M419" s="352">
        <v>0</v>
      </c>
      <c r="N419" s="352">
        <v>0</v>
      </c>
      <c r="O419" s="352">
        <v>0</v>
      </c>
      <c r="P419" s="352">
        <v>586.97055999999998</v>
      </c>
    </row>
    <row r="420" spans="1:16">
      <c r="A420" s="350" t="s">
        <v>3607</v>
      </c>
      <c r="B420" s="350" t="s">
        <v>4060</v>
      </c>
      <c r="C420" s="350" t="s">
        <v>4061</v>
      </c>
      <c r="D420" s="350" t="s">
        <v>291</v>
      </c>
      <c r="E420" s="351">
        <v>54.880290000000002</v>
      </c>
      <c r="F420" s="352">
        <v>0</v>
      </c>
      <c r="G420" s="352">
        <v>0</v>
      </c>
      <c r="H420" s="352">
        <v>0</v>
      </c>
      <c r="I420" s="351"/>
      <c r="J420" s="351">
        <v>0</v>
      </c>
      <c r="K420" s="352">
        <v>0</v>
      </c>
      <c r="L420" s="352">
        <v>0</v>
      </c>
      <c r="M420" s="352">
        <v>0</v>
      </c>
      <c r="N420" s="352">
        <v>0</v>
      </c>
      <c r="O420" s="352">
        <v>0</v>
      </c>
      <c r="P420" s="352">
        <v>54.880290000000002</v>
      </c>
    </row>
    <row r="421" spans="1:16">
      <c r="A421" s="350" t="s">
        <v>3607</v>
      </c>
      <c r="B421" s="350" t="s">
        <v>4062</v>
      </c>
      <c r="C421" s="350" t="s">
        <v>4063</v>
      </c>
      <c r="D421" s="350" t="s">
        <v>291</v>
      </c>
      <c r="E421" s="351">
        <v>186.01231000000001</v>
      </c>
      <c r="F421" s="352">
        <v>0</v>
      </c>
      <c r="G421" s="352">
        <v>0</v>
      </c>
      <c r="H421" s="352">
        <v>0</v>
      </c>
      <c r="I421" s="351"/>
      <c r="J421" s="351">
        <v>0</v>
      </c>
      <c r="K421" s="352">
        <v>0</v>
      </c>
      <c r="L421" s="352">
        <v>0</v>
      </c>
      <c r="M421" s="352">
        <v>0</v>
      </c>
      <c r="N421" s="352">
        <v>0</v>
      </c>
      <c r="O421" s="352">
        <v>0</v>
      </c>
      <c r="P421" s="352">
        <v>186.01231000000001</v>
      </c>
    </row>
    <row r="422" spans="1:16">
      <c r="A422" s="350" t="s">
        <v>3607</v>
      </c>
      <c r="B422" s="350" t="s">
        <v>4064</v>
      </c>
      <c r="C422" s="350" t="s">
        <v>4065</v>
      </c>
      <c r="D422" s="350" t="s">
        <v>291</v>
      </c>
      <c r="E422" s="351">
        <v>125.45623000000001</v>
      </c>
      <c r="F422" s="352">
        <v>0</v>
      </c>
      <c r="G422" s="352">
        <v>0</v>
      </c>
      <c r="H422" s="352">
        <v>0</v>
      </c>
      <c r="I422" s="351"/>
      <c r="J422" s="351">
        <v>0</v>
      </c>
      <c r="K422" s="352">
        <v>0</v>
      </c>
      <c r="L422" s="352">
        <v>0</v>
      </c>
      <c r="M422" s="352">
        <v>0</v>
      </c>
      <c r="N422" s="352">
        <v>0</v>
      </c>
      <c r="O422" s="352">
        <v>0</v>
      </c>
      <c r="P422" s="352">
        <v>125.45623000000001</v>
      </c>
    </row>
    <row r="423" spans="1:16">
      <c r="A423" s="350" t="s">
        <v>3607</v>
      </c>
      <c r="B423" s="350" t="s">
        <v>4066</v>
      </c>
      <c r="C423" s="350" t="s">
        <v>4067</v>
      </c>
      <c r="D423" s="350" t="s">
        <v>291</v>
      </c>
      <c r="E423" s="351">
        <v>0.86268</v>
      </c>
      <c r="F423" s="352">
        <v>0</v>
      </c>
      <c r="G423" s="352">
        <v>0</v>
      </c>
      <c r="H423" s="352">
        <v>0</v>
      </c>
      <c r="I423" s="351"/>
      <c r="J423" s="351">
        <v>0</v>
      </c>
      <c r="K423" s="352">
        <v>0</v>
      </c>
      <c r="L423" s="352">
        <v>0</v>
      </c>
      <c r="M423" s="352">
        <v>0</v>
      </c>
      <c r="N423" s="352">
        <v>0</v>
      </c>
      <c r="O423" s="352">
        <v>0</v>
      </c>
      <c r="P423" s="352">
        <v>0.86268</v>
      </c>
    </row>
    <row r="424" spans="1:16">
      <c r="A424" s="350" t="s">
        <v>3607</v>
      </c>
      <c r="B424" s="350" t="s">
        <v>4068</v>
      </c>
      <c r="C424" s="350" t="s">
        <v>4069</v>
      </c>
      <c r="D424" s="350" t="s">
        <v>291</v>
      </c>
      <c r="E424" s="351">
        <v>3.0861700000000001</v>
      </c>
      <c r="F424" s="352">
        <v>0</v>
      </c>
      <c r="G424" s="352">
        <v>0</v>
      </c>
      <c r="H424" s="352">
        <v>0</v>
      </c>
      <c r="I424" s="351"/>
      <c r="J424" s="351">
        <v>0</v>
      </c>
      <c r="K424" s="352">
        <v>0</v>
      </c>
      <c r="L424" s="352">
        <v>0</v>
      </c>
      <c r="M424" s="352">
        <v>0</v>
      </c>
      <c r="N424" s="352">
        <v>0</v>
      </c>
      <c r="O424" s="352">
        <v>0</v>
      </c>
      <c r="P424" s="352">
        <v>3.0861700000000001</v>
      </c>
    </row>
    <row r="425" spans="1:16">
      <c r="A425" s="350" t="s">
        <v>3607</v>
      </c>
      <c r="B425" s="350" t="s">
        <v>4070</v>
      </c>
      <c r="C425" s="350" t="s">
        <v>4071</v>
      </c>
      <c r="D425" s="350" t="s">
        <v>291</v>
      </c>
      <c r="E425" s="351">
        <v>724.31773999999996</v>
      </c>
      <c r="F425" s="352">
        <v>0</v>
      </c>
      <c r="G425" s="352">
        <v>0</v>
      </c>
      <c r="H425" s="352">
        <v>0</v>
      </c>
      <c r="I425" s="351"/>
      <c r="J425" s="351">
        <v>0</v>
      </c>
      <c r="K425" s="352">
        <v>0</v>
      </c>
      <c r="L425" s="352">
        <v>0</v>
      </c>
      <c r="M425" s="352">
        <v>0</v>
      </c>
      <c r="N425" s="352">
        <v>0</v>
      </c>
      <c r="O425" s="352">
        <v>0</v>
      </c>
      <c r="P425" s="352">
        <v>724.31773999999996</v>
      </c>
    </row>
    <row r="426" spans="1:16">
      <c r="A426" s="350" t="s">
        <v>3607</v>
      </c>
      <c r="B426" s="350" t="s">
        <v>4072</v>
      </c>
      <c r="C426" s="350" t="s">
        <v>4073</v>
      </c>
      <c r="D426" s="350" t="s">
        <v>291</v>
      </c>
      <c r="E426" s="351">
        <v>2.8718400000000002</v>
      </c>
      <c r="F426" s="352">
        <v>0</v>
      </c>
      <c r="G426" s="352">
        <v>0</v>
      </c>
      <c r="H426" s="352">
        <v>0</v>
      </c>
      <c r="I426" s="351"/>
      <c r="J426" s="351">
        <v>0</v>
      </c>
      <c r="K426" s="352">
        <v>0</v>
      </c>
      <c r="L426" s="352">
        <v>0</v>
      </c>
      <c r="M426" s="352">
        <v>0</v>
      </c>
      <c r="N426" s="352">
        <v>0</v>
      </c>
      <c r="O426" s="352">
        <v>0</v>
      </c>
      <c r="P426" s="352">
        <v>2.8718400000000002</v>
      </c>
    </row>
    <row r="427" spans="1:16">
      <c r="A427" s="350" t="s">
        <v>3607</v>
      </c>
      <c r="B427" s="350" t="s">
        <v>4074</v>
      </c>
      <c r="C427" s="350" t="s">
        <v>4075</v>
      </c>
      <c r="D427" s="350" t="s">
        <v>291</v>
      </c>
      <c r="E427" s="351">
        <v>29.676439999999999</v>
      </c>
      <c r="F427" s="352">
        <v>0</v>
      </c>
      <c r="G427" s="352">
        <v>0</v>
      </c>
      <c r="H427" s="352">
        <v>0</v>
      </c>
      <c r="I427" s="351"/>
      <c r="J427" s="351">
        <v>0</v>
      </c>
      <c r="K427" s="352">
        <v>0</v>
      </c>
      <c r="L427" s="352">
        <v>0</v>
      </c>
      <c r="M427" s="352">
        <v>0</v>
      </c>
      <c r="N427" s="352">
        <v>0</v>
      </c>
      <c r="O427" s="352">
        <v>0</v>
      </c>
      <c r="P427" s="352">
        <v>29.676439999999999</v>
      </c>
    </row>
    <row r="428" spans="1:16">
      <c r="A428" s="350" t="s">
        <v>3607</v>
      </c>
      <c r="B428" s="350" t="s">
        <v>4076</v>
      </c>
      <c r="C428" s="350" t="s">
        <v>4077</v>
      </c>
      <c r="D428" s="350" t="s">
        <v>291</v>
      </c>
      <c r="E428" s="351">
        <v>0.32700000000000001</v>
      </c>
      <c r="F428" s="352">
        <v>0</v>
      </c>
      <c r="G428" s="352">
        <v>0</v>
      </c>
      <c r="H428" s="352">
        <v>0</v>
      </c>
      <c r="I428" s="351"/>
      <c r="J428" s="351">
        <v>0</v>
      </c>
      <c r="K428" s="352">
        <v>0</v>
      </c>
      <c r="L428" s="352">
        <v>0</v>
      </c>
      <c r="M428" s="352">
        <v>0</v>
      </c>
      <c r="N428" s="352">
        <v>0</v>
      </c>
      <c r="O428" s="352">
        <v>0</v>
      </c>
      <c r="P428" s="352">
        <v>0.32700000000000001</v>
      </c>
    </row>
    <row r="429" spans="1:16">
      <c r="A429" s="350" t="s">
        <v>3607</v>
      </c>
      <c r="B429" s="350" t="s">
        <v>4078</v>
      </c>
      <c r="C429" s="350" t="s">
        <v>4079</v>
      </c>
      <c r="D429" s="350" t="s">
        <v>291</v>
      </c>
      <c r="E429" s="351">
        <v>1.0000000000000001E-5</v>
      </c>
      <c r="F429" s="352">
        <v>0</v>
      </c>
      <c r="G429" s="352">
        <v>0</v>
      </c>
      <c r="H429" s="352">
        <v>0</v>
      </c>
      <c r="I429" s="351"/>
      <c r="J429" s="351">
        <v>0</v>
      </c>
      <c r="K429" s="352">
        <v>0</v>
      </c>
      <c r="L429" s="352">
        <v>0</v>
      </c>
      <c r="M429" s="352">
        <v>0</v>
      </c>
      <c r="N429" s="352">
        <v>0</v>
      </c>
      <c r="O429" s="352">
        <v>0</v>
      </c>
      <c r="P429" s="352">
        <v>1.0000000000000001E-5</v>
      </c>
    </row>
    <row r="430" spans="1:16">
      <c r="A430" s="350" t="s">
        <v>3607</v>
      </c>
      <c r="B430" s="350" t="s">
        <v>4080</v>
      </c>
      <c r="C430" s="350" t="s">
        <v>4081</v>
      </c>
      <c r="D430" s="350" t="s">
        <v>291</v>
      </c>
      <c r="E430" s="351">
        <v>26.626629999999999</v>
      </c>
      <c r="F430" s="352">
        <v>0</v>
      </c>
      <c r="G430" s="352">
        <v>0</v>
      </c>
      <c r="H430" s="352">
        <v>0</v>
      </c>
      <c r="I430" s="351"/>
      <c r="J430" s="351">
        <v>0</v>
      </c>
      <c r="K430" s="352">
        <v>0</v>
      </c>
      <c r="L430" s="352">
        <v>0</v>
      </c>
      <c r="M430" s="352">
        <v>0</v>
      </c>
      <c r="N430" s="352">
        <v>0</v>
      </c>
      <c r="O430" s="352">
        <v>0</v>
      </c>
      <c r="P430" s="352">
        <v>26.626629999999999</v>
      </c>
    </row>
    <row r="431" spans="1:16">
      <c r="A431" s="350" t="s">
        <v>3607</v>
      </c>
      <c r="B431" s="350" t="s">
        <v>4082</v>
      </c>
      <c r="C431" s="350" t="s">
        <v>3769</v>
      </c>
      <c r="D431" s="350" t="s">
        <v>291</v>
      </c>
      <c r="E431" s="351">
        <v>6498.2851300000002</v>
      </c>
      <c r="F431" s="352">
        <v>0</v>
      </c>
      <c r="G431" s="352">
        <v>0</v>
      </c>
      <c r="H431" s="352">
        <v>0</v>
      </c>
      <c r="I431" s="351"/>
      <c r="J431" s="351">
        <v>0</v>
      </c>
      <c r="K431" s="352">
        <v>0</v>
      </c>
      <c r="L431" s="352">
        <v>0</v>
      </c>
      <c r="M431" s="352">
        <v>0</v>
      </c>
      <c r="N431" s="352">
        <v>0</v>
      </c>
      <c r="O431" s="352">
        <v>0</v>
      </c>
      <c r="P431" s="352">
        <v>6498.2851300000002</v>
      </c>
    </row>
    <row r="432" spans="1:16">
      <c r="A432" s="350" t="s">
        <v>3607</v>
      </c>
      <c r="B432" s="350" t="s">
        <v>4083</v>
      </c>
      <c r="C432" s="350" t="s">
        <v>4084</v>
      </c>
      <c r="D432" s="350" t="s">
        <v>291</v>
      </c>
      <c r="E432" s="351">
        <v>1304.8748800000001</v>
      </c>
      <c r="F432" s="352">
        <v>0</v>
      </c>
      <c r="G432" s="352">
        <v>0</v>
      </c>
      <c r="H432" s="352">
        <v>0</v>
      </c>
      <c r="I432" s="351"/>
      <c r="J432" s="351">
        <v>0</v>
      </c>
      <c r="K432" s="352">
        <v>0</v>
      </c>
      <c r="L432" s="352">
        <v>0</v>
      </c>
      <c r="M432" s="352">
        <v>0</v>
      </c>
      <c r="N432" s="352">
        <v>0</v>
      </c>
      <c r="O432" s="352">
        <v>0</v>
      </c>
      <c r="P432" s="352">
        <v>1304.8748800000001</v>
      </c>
    </row>
    <row r="433" spans="1:16">
      <c r="A433" s="350" t="s">
        <v>3607</v>
      </c>
      <c r="B433" s="350" t="s">
        <v>4085</v>
      </c>
      <c r="C433" s="350" t="s">
        <v>4086</v>
      </c>
      <c r="D433" s="350" t="s">
        <v>291</v>
      </c>
      <c r="E433" s="351">
        <v>3647.42121</v>
      </c>
      <c r="F433" s="352">
        <v>0</v>
      </c>
      <c r="G433" s="352">
        <v>0</v>
      </c>
      <c r="H433" s="352">
        <v>0</v>
      </c>
      <c r="I433" s="351"/>
      <c r="J433" s="351">
        <v>0</v>
      </c>
      <c r="K433" s="352">
        <v>0</v>
      </c>
      <c r="L433" s="352">
        <v>0</v>
      </c>
      <c r="M433" s="352">
        <v>0</v>
      </c>
      <c r="N433" s="352">
        <v>0</v>
      </c>
      <c r="O433" s="352">
        <v>0</v>
      </c>
      <c r="P433" s="352">
        <v>3647.42121</v>
      </c>
    </row>
    <row r="434" spans="1:16">
      <c r="A434" s="350" t="s">
        <v>3607</v>
      </c>
      <c r="B434" s="350" t="s">
        <v>4087</v>
      </c>
      <c r="C434" s="350" t="s">
        <v>4088</v>
      </c>
      <c r="D434" s="350" t="s">
        <v>291</v>
      </c>
      <c r="E434" s="351">
        <v>5015.8909999999996</v>
      </c>
      <c r="F434" s="352">
        <v>0</v>
      </c>
      <c r="G434" s="352">
        <v>0</v>
      </c>
      <c r="H434" s="352">
        <v>0</v>
      </c>
      <c r="I434" s="351"/>
      <c r="J434" s="351">
        <v>0</v>
      </c>
      <c r="K434" s="352">
        <v>0</v>
      </c>
      <c r="L434" s="352">
        <v>0</v>
      </c>
      <c r="M434" s="352">
        <v>0</v>
      </c>
      <c r="N434" s="352">
        <v>0</v>
      </c>
      <c r="O434" s="352">
        <v>0</v>
      </c>
      <c r="P434" s="352">
        <v>5015.8909999999996</v>
      </c>
    </row>
    <row r="435" spans="1:16">
      <c r="A435" s="350" t="s">
        <v>3607</v>
      </c>
      <c r="B435" s="350" t="s">
        <v>4089</v>
      </c>
      <c r="C435" s="350" t="s">
        <v>4090</v>
      </c>
      <c r="D435" s="350" t="s">
        <v>291</v>
      </c>
      <c r="E435" s="351">
        <v>254.58275</v>
      </c>
      <c r="F435" s="352">
        <v>0</v>
      </c>
      <c r="G435" s="352">
        <v>0</v>
      </c>
      <c r="H435" s="352">
        <v>0</v>
      </c>
      <c r="I435" s="351"/>
      <c r="J435" s="351">
        <v>0</v>
      </c>
      <c r="K435" s="352">
        <v>0</v>
      </c>
      <c r="L435" s="352">
        <v>0</v>
      </c>
      <c r="M435" s="352">
        <v>0</v>
      </c>
      <c r="N435" s="352">
        <v>0</v>
      </c>
      <c r="O435" s="352">
        <v>0</v>
      </c>
      <c r="P435" s="352">
        <v>254.58275</v>
      </c>
    </row>
    <row r="436" spans="1:16">
      <c r="A436" s="350" t="s">
        <v>3607</v>
      </c>
      <c r="B436" s="350" t="s">
        <v>4091</v>
      </c>
      <c r="C436" s="350" t="s">
        <v>4092</v>
      </c>
      <c r="D436" s="350" t="s">
        <v>291</v>
      </c>
      <c r="E436" s="351">
        <v>3.807E-2</v>
      </c>
      <c r="F436" s="352">
        <v>0</v>
      </c>
      <c r="G436" s="352">
        <v>0</v>
      </c>
      <c r="H436" s="352">
        <v>0</v>
      </c>
      <c r="I436" s="351"/>
      <c r="J436" s="351">
        <v>0</v>
      </c>
      <c r="K436" s="352">
        <v>0</v>
      </c>
      <c r="L436" s="352">
        <v>0</v>
      </c>
      <c r="M436" s="352">
        <v>0</v>
      </c>
      <c r="N436" s="352">
        <v>0</v>
      </c>
      <c r="O436" s="352">
        <v>0</v>
      </c>
      <c r="P436" s="352">
        <v>3.807E-2</v>
      </c>
    </row>
    <row r="437" spans="1:16">
      <c r="A437" s="350" t="s">
        <v>3607</v>
      </c>
      <c r="B437" s="350" t="s">
        <v>4093</v>
      </c>
      <c r="C437" s="350" t="s">
        <v>4094</v>
      </c>
      <c r="D437" s="350" t="s">
        <v>291</v>
      </c>
      <c r="E437" s="351">
        <v>1880.4767099999999</v>
      </c>
      <c r="F437" s="352">
        <v>0</v>
      </c>
      <c r="G437" s="352">
        <v>0</v>
      </c>
      <c r="H437" s="352">
        <v>0</v>
      </c>
      <c r="I437" s="351"/>
      <c r="J437" s="351">
        <v>0</v>
      </c>
      <c r="K437" s="352">
        <v>0</v>
      </c>
      <c r="L437" s="352">
        <v>0</v>
      </c>
      <c r="M437" s="352">
        <v>0</v>
      </c>
      <c r="N437" s="352">
        <v>0</v>
      </c>
      <c r="O437" s="352">
        <v>0</v>
      </c>
      <c r="P437" s="352">
        <v>1880.4767099999999</v>
      </c>
    </row>
    <row r="438" spans="1:16">
      <c r="A438" s="350" t="s">
        <v>3607</v>
      </c>
      <c r="B438" s="350" t="s">
        <v>4095</v>
      </c>
      <c r="C438" s="350" t="s">
        <v>4096</v>
      </c>
      <c r="D438" s="350" t="s">
        <v>291</v>
      </c>
      <c r="E438" s="351">
        <v>125.50482</v>
      </c>
      <c r="F438" s="352">
        <v>0</v>
      </c>
      <c r="G438" s="352">
        <v>0</v>
      </c>
      <c r="H438" s="352">
        <v>0</v>
      </c>
      <c r="I438" s="351"/>
      <c r="J438" s="351">
        <v>0</v>
      </c>
      <c r="K438" s="352">
        <v>0</v>
      </c>
      <c r="L438" s="352">
        <v>0</v>
      </c>
      <c r="M438" s="352">
        <v>0</v>
      </c>
      <c r="N438" s="352">
        <v>0</v>
      </c>
      <c r="O438" s="352">
        <v>0</v>
      </c>
      <c r="P438" s="352">
        <v>125.50482</v>
      </c>
    </row>
    <row r="439" spans="1:16">
      <c r="A439" s="350" t="s">
        <v>3607</v>
      </c>
      <c r="B439" s="350" t="s">
        <v>4097</v>
      </c>
      <c r="C439" s="350" t="s">
        <v>4098</v>
      </c>
      <c r="D439" s="350" t="s">
        <v>291</v>
      </c>
      <c r="E439" s="351">
        <v>239.85731999999999</v>
      </c>
      <c r="F439" s="352">
        <v>0</v>
      </c>
      <c r="G439" s="352">
        <v>0</v>
      </c>
      <c r="H439" s="352">
        <v>0</v>
      </c>
      <c r="I439" s="351"/>
      <c r="J439" s="351">
        <v>0</v>
      </c>
      <c r="K439" s="352">
        <v>0</v>
      </c>
      <c r="L439" s="352">
        <v>0</v>
      </c>
      <c r="M439" s="352">
        <v>0</v>
      </c>
      <c r="N439" s="352">
        <v>0</v>
      </c>
      <c r="O439" s="352">
        <v>0</v>
      </c>
      <c r="P439" s="352">
        <v>239.85731999999999</v>
      </c>
    </row>
    <row r="440" spans="1:16">
      <c r="A440" s="350" t="s">
        <v>3607</v>
      </c>
      <c r="B440" s="350" t="s">
        <v>4099</v>
      </c>
      <c r="C440" s="350" t="s">
        <v>3735</v>
      </c>
      <c r="D440" s="350" t="s">
        <v>291</v>
      </c>
      <c r="E440" s="351">
        <v>3071.2638200000001</v>
      </c>
      <c r="F440" s="352">
        <v>0</v>
      </c>
      <c r="G440" s="352">
        <v>0</v>
      </c>
      <c r="H440" s="352">
        <v>0</v>
      </c>
      <c r="I440" s="351"/>
      <c r="J440" s="351">
        <v>0</v>
      </c>
      <c r="K440" s="352">
        <v>0</v>
      </c>
      <c r="L440" s="352">
        <v>0</v>
      </c>
      <c r="M440" s="352">
        <v>0</v>
      </c>
      <c r="N440" s="352">
        <v>0</v>
      </c>
      <c r="O440" s="352">
        <v>0</v>
      </c>
      <c r="P440" s="352">
        <v>3071.2638200000001</v>
      </c>
    </row>
    <row r="441" spans="1:16">
      <c r="A441" s="350" t="s">
        <v>3607</v>
      </c>
      <c r="B441" s="350" t="s">
        <v>4100</v>
      </c>
      <c r="C441" s="350" t="s">
        <v>3741</v>
      </c>
      <c r="D441" s="350" t="s">
        <v>291</v>
      </c>
      <c r="E441" s="351">
        <v>4606.6943600000004</v>
      </c>
      <c r="F441" s="352">
        <v>0</v>
      </c>
      <c r="G441" s="352">
        <v>0</v>
      </c>
      <c r="H441" s="352">
        <v>0</v>
      </c>
      <c r="I441" s="351"/>
      <c r="J441" s="351">
        <v>0</v>
      </c>
      <c r="K441" s="352">
        <v>0</v>
      </c>
      <c r="L441" s="352">
        <v>0</v>
      </c>
      <c r="M441" s="352">
        <v>0</v>
      </c>
      <c r="N441" s="352">
        <v>0</v>
      </c>
      <c r="O441" s="352">
        <v>0</v>
      </c>
      <c r="P441" s="352">
        <v>4606.6943600000004</v>
      </c>
    </row>
    <row r="442" spans="1:16">
      <c r="A442" s="350" t="s">
        <v>3607</v>
      </c>
      <c r="B442" s="350" t="s">
        <v>4101</v>
      </c>
      <c r="C442" s="350" t="s">
        <v>3743</v>
      </c>
      <c r="D442" s="350" t="s">
        <v>291</v>
      </c>
      <c r="E442" s="351">
        <v>1233.1958299999999</v>
      </c>
      <c r="F442" s="352">
        <v>0</v>
      </c>
      <c r="G442" s="352">
        <v>0</v>
      </c>
      <c r="H442" s="352">
        <v>0</v>
      </c>
      <c r="I442" s="351"/>
      <c r="J442" s="351">
        <v>0</v>
      </c>
      <c r="K442" s="352">
        <v>0</v>
      </c>
      <c r="L442" s="352">
        <v>0</v>
      </c>
      <c r="M442" s="352">
        <v>0</v>
      </c>
      <c r="N442" s="352">
        <v>0</v>
      </c>
      <c r="O442" s="352">
        <v>0</v>
      </c>
      <c r="P442" s="352">
        <v>1233.1958299999999</v>
      </c>
    </row>
    <row r="443" spans="1:16">
      <c r="A443" s="350" t="s">
        <v>3607</v>
      </c>
      <c r="B443" s="350" t="s">
        <v>4102</v>
      </c>
      <c r="C443" s="350" t="s">
        <v>3792</v>
      </c>
      <c r="D443" s="350" t="s">
        <v>291</v>
      </c>
      <c r="E443" s="351">
        <v>410.93335999999999</v>
      </c>
      <c r="F443" s="352">
        <v>0</v>
      </c>
      <c r="G443" s="352">
        <v>0</v>
      </c>
      <c r="H443" s="352">
        <v>0</v>
      </c>
      <c r="I443" s="351"/>
      <c r="J443" s="351">
        <v>0</v>
      </c>
      <c r="K443" s="352">
        <v>0</v>
      </c>
      <c r="L443" s="352">
        <v>0</v>
      </c>
      <c r="M443" s="352">
        <v>0</v>
      </c>
      <c r="N443" s="352">
        <v>0</v>
      </c>
      <c r="O443" s="352">
        <v>0</v>
      </c>
      <c r="P443" s="352">
        <v>410.93335999999999</v>
      </c>
    </row>
    <row r="444" spans="1:16">
      <c r="A444" s="350" t="s">
        <v>3607</v>
      </c>
      <c r="B444" s="350" t="s">
        <v>4103</v>
      </c>
      <c r="C444" s="350" t="s">
        <v>4104</v>
      </c>
      <c r="D444" s="350" t="s">
        <v>291</v>
      </c>
      <c r="E444" s="351">
        <v>2513.3569299999999</v>
      </c>
      <c r="F444" s="352">
        <v>0</v>
      </c>
      <c r="G444" s="352">
        <v>0</v>
      </c>
      <c r="H444" s="352">
        <v>0</v>
      </c>
      <c r="I444" s="351"/>
      <c r="J444" s="351">
        <v>0</v>
      </c>
      <c r="K444" s="352">
        <v>0</v>
      </c>
      <c r="L444" s="352">
        <v>0</v>
      </c>
      <c r="M444" s="352">
        <v>0</v>
      </c>
      <c r="N444" s="352">
        <v>0</v>
      </c>
      <c r="O444" s="352">
        <v>0</v>
      </c>
      <c r="P444" s="352">
        <v>2513.3569299999999</v>
      </c>
    </row>
    <row r="445" spans="1:16">
      <c r="A445" s="350" t="s">
        <v>3607</v>
      </c>
      <c r="B445" s="350" t="s">
        <v>4105</v>
      </c>
      <c r="C445" s="350" t="s">
        <v>4106</v>
      </c>
      <c r="D445" s="350" t="s">
        <v>291</v>
      </c>
      <c r="E445" s="351">
        <v>11359.762559999999</v>
      </c>
      <c r="F445" s="352">
        <v>0</v>
      </c>
      <c r="G445" s="352">
        <v>0</v>
      </c>
      <c r="H445" s="352">
        <v>0</v>
      </c>
      <c r="I445" s="351"/>
      <c r="J445" s="351">
        <v>0</v>
      </c>
      <c r="K445" s="352">
        <v>0</v>
      </c>
      <c r="L445" s="352">
        <v>0</v>
      </c>
      <c r="M445" s="352">
        <v>0</v>
      </c>
      <c r="N445" s="352">
        <v>0</v>
      </c>
      <c r="O445" s="352">
        <v>0</v>
      </c>
      <c r="P445" s="352">
        <v>11359.762559999999</v>
      </c>
    </row>
    <row r="446" spans="1:16">
      <c r="A446" s="350" t="s">
        <v>3607</v>
      </c>
      <c r="B446" s="350" t="s">
        <v>4107</v>
      </c>
      <c r="C446" s="350" t="s">
        <v>4108</v>
      </c>
      <c r="D446" s="350" t="s">
        <v>291</v>
      </c>
      <c r="E446" s="351">
        <v>1437.0285200000001</v>
      </c>
      <c r="F446" s="352">
        <v>0</v>
      </c>
      <c r="G446" s="352">
        <v>0</v>
      </c>
      <c r="H446" s="352">
        <v>0</v>
      </c>
      <c r="I446" s="351"/>
      <c r="J446" s="351">
        <v>0</v>
      </c>
      <c r="K446" s="352">
        <v>0</v>
      </c>
      <c r="L446" s="352">
        <v>0</v>
      </c>
      <c r="M446" s="352">
        <v>0</v>
      </c>
      <c r="N446" s="352">
        <v>0</v>
      </c>
      <c r="O446" s="352">
        <v>0</v>
      </c>
      <c r="P446" s="352">
        <v>1437.0285200000001</v>
      </c>
    </row>
    <row r="447" spans="1:16">
      <c r="A447" s="350" t="s">
        <v>3607</v>
      </c>
      <c r="B447" s="350" t="s">
        <v>4109</v>
      </c>
      <c r="C447" s="350" t="s">
        <v>4110</v>
      </c>
      <c r="D447" s="350" t="s">
        <v>291</v>
      </c>
      <c r="E447" s="351">
        <v>29.857749999999999</v>
      </c>
      <c r="F447" s="352">
        <v>0</v>
      </c>
      <c r="G447" s="352">
        <v>0</v>
      </c>
      <c r="H447" s="352">
        <v>0</v>
      </c>
      <c r="I447" s="351"/>
      <c r="J447" s="351">
        <v>0</v>
      </c>
      <c r="K447" s="352">
        <v>0</v>
      </c>
      <c r="L447" s="352">
        <v>0</v>
      </c>
      <c r="M447" s="352">
        <v>0</v>
      </c>
      <c r="N447" s="352">
        <v>0</v>
      </c>
      <c r="O447" s="352">
        <v>0</v>
      </c>
      <c r="P447" s="352">
        <v>29.857749999999999</v>
      </c>
    </row>
    <row r="448" spans="1:16">
      <c r="A448" s="350" t="s">
        <v>3607</v>
      </c>
      <c r="B448" s="350" t="s">
        <v>4111</v>
      </c>
      <c r="C448" s="350" t="s">
        <v>4112</v>
      </c>
      <c r="D448" s="350" t="s">
        <v>291</v>
      </c>
      <c r="E448" s="351">
        <v>433.12884000000003</v>
      </c>
      <c r="F448" s="352">
        <v>0</v>
      </c>
      <c r="G448" s="352">
        <v>0</v>
      </c>
      <c r="H448" s="352">
        <v>0</v>
      </c>
      <c r="I448" s="351"/>
      <c r="J448" s="351">
        <v>0</v>
      </c>
      <c r="K448" s="352">
        <v>0</v>
      </c>
      <c r="L448" s="352">
        <v>0</v>
      </c>
      <c r="M448" s="352">
        <v>0</v>
      </c>
      <c r="N448" s="352">
        <v>0</v>
      </c>
      <c r="O448" s="352">
        <v>0</v>
      </c>
      <c r="P448" s="352">
        <v>433.12884000000003</v>
      </c>
    </row>
    <row r="449" spans="1:16">
      <c r="A449" s="350" t="s">
        <v>3607</v>
      </c>
      <c r="B449" s="350" t="s">
        <v>4113</v>
      </c>
      <c r="C449" s="350" t="s">
        <v>4114</v>
      </c>
      <c r="D449" s="350" t="s">
        <v>291</v>
      </c>
      <c r="E449" s="351">
        <v>182.83957000000001</v>
      </c>
      <c r="F449" s="352">
        <v>0</v>
      </c>
      <c r="G449" s="352">
        <v>0</v>
      </c>
      <c r="H449" s="352">
        <v>0</v>
      </c>
      <c r="I449" s="351"/>
      <c r="J449" s="351">
        <v>0</v>
      </c>
      <c r="K449" s="352">
        <v>0</v>
      </c>
      <c r="L449" s="352">
        <v>0</v>
      </c>
      <c r="M449" s="352">
        <v>0</v>
      </c>
      <c r="N449" s="352">
        <v>0</v>
      </c>
      <c r="O449" s="352">
        <v>0</v>
      </c>
      <c r="P449" s="352">
        <v>182.83957000000001</v>
      </c>
    </row>
    <row r="450" spans="1:16">
      <c r="A450" s="350" t="s">
        <v>3607</v>
      </c>
      <c r="B450" s="350" t="s">
        <v>4115</v>
      </c>
      <c r="C450" s="350" t="s">
        <v>4116</v>
      </c>
      <c r="D450" s="350" t="s">
        <v>291</v>
      </c>
      <c r="E450" s="351">
        <v>1069.93316</v>
      </c>
      <c r="F450" s="352">
        <v>0</v>
      </c>
      <c r="G450" s="352">
        <v>0</v>
      </c>
      <c r="H450" s="352">
        <v>0</v>
      </c>
      <c r="I450" s="351"/>
      <c r="J450" s="351">
        <v>0</v>
      </c>
      <c r="K450" s="352">
        <v>0</v>
      </c>
      <c r="L450" s="352">
        <v>0</v>
      </c>
      <c r="M450" s="352">
        <v>0</v>
      </c>
      <c r="N450" s="352">
        <v>0</v>
      </c>
      <c r="O450" s="352">
        <v>0</v>
      </c>
      <c r="P450" s="352">
        <v>1069.93316</v>
      </c>
    </row>
    <row r="451" spans="1:16">
      <c r="A451" s="350" t="s">
        <v>3607</v>
      </c>
      <c r="B451" s="350" t="s">
        <v>4117</v>
      </c>
      <c r="C451" s="350" t="s">
        <v>4118</v>
      </c>
      <c r="D451" s="350" t="s">
        <v>291</v>
      </c>
      <c r="E451" s="351">
        <v>41.544229999999999</v>
      </c>
      <c r="F451" s="352">
        <v>0</v>
      </c>
      <c r="G451" s="352">
        <v>0</v>
      </c>
      <c r="H451" s="352">
        <v>0</v>
      </c>
      <c r="I451" s="351"/>
      <c r="J451" s="351">
        <v>0</v>
      </c>
      <c r="K451" s="352">
        <v>0</v>
      </c>
      <c r="L451" s="352">
        <v>0</v>
      </c>
      <c r="M451" s="352">
        <v>0</v>
      </c>
      <c r="N451" s="352">
        <v>0</v>
      </c>
      <c r="O451" s="352">
        <v>0</v>
      </c>
      <c r="P451" s="352">
        <v>41.544229999999999</v>
      </c>
    </row>
    <row r="452" spans="1:16">
      <c r="A452" s="350" t="s">
        <v>3607</v>
      </c>
      <c r="B452" s="350" t="s">
        <v>4119</v>
      </c>
      <c r="C452" s="350" t="s">
        <v>4120</v>
      </c>
      <c r="D452" s="350" t="s">
        <v>291</v>
      </c>
      <c r="E452" s="351">
        <v>102.34610000000001</v>
      </c>
      <c r="F452" s="352">
        <v>0</v>
      </c>
      <c r="G452" s="352">
        <v>0</v>
      </c>
      <c r="H452" s="352">
        <v>0</v>
      </c>
      <c r="I452" s="351"/>
      <c r="J452" s="351">
        <v>0</v>
      </c>
      <c r="K452" s="352">
        <v>0</v>
      </c>
      <c r="L452" s="352">
        <v>0</v>
      </c>
      <c r="M452" s="352">
        <v>0</v>
      </c>
      <c r="N452" s="352">
        <v>0</v>
      </c>
      <c r="O452" s="352">
        <v>0</v>
      </c>
      <c r="P452" s="352">
        <v>102.34610000000001</v>
      </c>
    </row>
    <row r="453" spans="1:16">
      <c r="A453" s="350" t="s">
        <v>3607</v>
      </c>
      <c r="B453" s="350" t="s">
        <v>4121</v>
      </c>
      <c r="C453" s="350" t="s">
        <v>4122</v>
      </c>
      <c r="D453" s="350" t="s">
        <v>291</v>
      </c>
      <c r="E453" s="351">
        <v>167.73187999999999</v>
      </c>
      <c r="F453" s="352">
        <v>0</v>
      </c>
      <c r="G453" s="352">
        <v>0</v>
      </c>
      <c r="H453" s="352">
        <v>0</v>
      </c>
      <c r="I453" s="351"/>
      <c r="J453" s="351">
        <v>0</v>
      </c>
      <c r="K453" s="352">
        <v>0</v>
      </c>
      <c r="L453" s="352">
        <v>0</v>
      </c>
      <c r="M453" s="352">
        <v>0</v>
      </c>
      <c r="N453" s="352">
        <v>0</v>
      </c>
      <c r="O453" s="352">
        <v>0</v>
      </c>
      <c r="P453" s="352">
        <v>167.73187999999999</v>
      </c>
    </row>
    <row r="454" spans="1:16">
      <c r="A454" s="350" t="s">
        <v>3607</v>
      </c>
      <c r="B454" s="350" t="s">
        <v>4123</v>
      </c>
      <c r="C454" s="350" t="s">
        <v>4124</v>
      </c>
      <c r="D454" s="350" t="s">
        <v>291</v>
      </c>
      <c r="E454" s="351">
        <v>5.5312200000000002</v>
      </c>
      <c r="F454" s="352">
        <v>0</v>
      </c>
      <c r="G454" s="352">
        <v>0</v>
      </c>
      <c r="H454" s="352">
        <v>0</v>
      </c>
      <c r="I454" s="351"/>
      <c r="J454" s="351">
        <v>0</v>
      </c>
      <c r="K454" s="352">
        <v>0</v>
      </c>
      <c r="L454" s="352">
        <v>0</v>
      </c>
      <c r="M454" s="352">
        <v>0</v>
      </c>
      <c r="N454" s="352">
        <v>0</v>
      </c>
      <c r="O454" s="352">
        <v>0</v>
      </c>
      <c r="P454" s="352">
        <v>5.5312200000000002</v>
      </c>
    </row>
    <row r="455" spans="1:16">
      <c r="A455" s="350" t="s">
        <v>3607</v>
      </c>
      <c r="B455" s="350" t="s">
        <v>4125</v>
      </c>
      <c r="C455" s="350" t="s">
        <v>4126</v>
      </c>
      <c r="D455" s="350" t="s">
        <v>291</v>
      </c>
      <c r="E455" s="351">
        <v>268.36527000000001</v>
      </c>
      <c r="F455" s="352">
        <v>0</v>
      </c>
      <c r="G455" s="352">
        <v>0</v>
      </c>
      <c r="H455" s="352">
        <v>0</v>
      </c>
      <c r="I455" s="351"/>
      <c r="J455" s="351">
        <v>0</v>
      </c>
      <c r="K455" s="352">
        <v>0</v>
      </c>
      <c r="L455" s="352">
        <v>0</v>
      </c>
      <c r="M455" s="352">
        <v>0</v>
      </c>
      <c r="N455" s="352">
        <v>0</v>
      </c>
      <c r="O455" s="352">
        <v>0</v>
      </c>
      <c r="P455" s="352">
        <v>268.36527000000001</v>
      </c>
    </row>
    <row r="456" spans="1:16">
      <c r="A456" s="350" t="s">
        <v>3607</v>
      </c>
      <c r="B456" s="350" t="s">
        <v>4127</v>
      </c>
      <c r="C456" s="350" t="s">
        <v>4128</v>
      </c>
      <c r="D456" s="350" t="s">
        <v>291</v>
      </c>
      <c r="E456" s="351">
        <v>894.20281</v>
      </c>
      <c r="F456" s="352">
        <v>0</v>
      </c>
      <c r="G456" s="352">
        <v>0</v>
      </c>
      <c r="H456" s="352">
        <v>0</v>
      </c>
      <c r="I456" s="351"/>
      <c r="J456" s="351">
        <v>0</v>
      </c>
      <c r="K456" s="352">
        <v>0</v>
      </c>
      <c r="L456" s="352">
        <v>0</v>
      </c>
      <c r="M456" s="352">
        <v>0</v>
      </c>
      <c r="N456" s="352">
        <v>0</v>
      </c>
      <c r="O456" s="352">
        <v>0</v>
      </c>
      <c r="P456" s="352">
        <v>894.20281</v>
      </c>
    </row>
    <row r="457" spans="1:16">
      <c r="A457" s="350" t="s">
        <v>3607</v>
      </c>
      <c r="B457" s="350" t="s">
        <v>4129</v>
      </c>
      <c r="C457" s="350" t="s">
        <v>4130</v>
      </c>
      <c r="D457" s="350" t="s">
        <v>291</v>
      </c>
      <c r="E457" s="351">
        <v>55.277000000000001</v>
      </c>
      <c r="F457" s="352">
        <v>0</v>
      </c>
      <c r="G457" s="352">
        <v>0</v>
      </c>
      <c r="H457" s="352">
        <v>0</v>
      </c>
      <c r="I457" s="351"/>
      <c r="J457" s="351">
        <v>0</v>
      </c>
      <c r="K457" s="352">
        <v>0</v>
      </c>
      <c r="L457" s="352">
        <v>0</v>
      </c>
      <c r="M457" s="352">
        <v>0</v>
      </c>
      <c r="N457" s="352">
        <v>0</v>
      </c>
      <c r="O457" s="352">
        <v>0</v>
      </c>
      <c r="P457" s="352">
        <v>55.277000000000001</v>
      </c>
    </row>
    <row r="458" spans="1:16">
      <c r="A458" s="350" t="s">
        <v>3607</v>
      </c>
      <c r="B458" s="350" t="s">
        <v>4131</v>
      </c>
      <c r="C458" s="350" t="s">
        <v>4132</v>
      </c>
      <c r="D458" s="350" t="s">
        <v>291</v>
      </c>
      <c r="E458" s="351">
        <v>50.846200000000003</v>
      </c>
      <c r="F458" s="352">
        <v>0</v>
      </c>
      <c r="G458" s="352">
        <v>0</v>
      </c>
      <c r="H458" s="352">
        <v>0</v>
      </c>
      <c r="I458" s="351"/>
      <c r="J458" s="351">
        <v>0</v>
      </c>
      <c r="K458" s="352">
        <v>0</v>
      </c>
      <c r="L458" s="352">
        <v>0</v>
      </c>
      <c r="M458" s="352">
        <v>0</v>
      </c>
      <c r="N458" s="352">
        <v>0</v>
      </c>
      <c r="O458" s="352">
        <v>0</v>
      </c>
      <c r="P458" s="352">
        <v>50.846200000000003</v>
      </c>
    </row>
    <row r="459" spans="1:16">
      <c r="A459" s="350" t="s">
        <v>3607</v>
      </c>
      <c r="B459" s="350" t="s">
        <v>4133</v>
      </c>
      <c r="C459" s="350" t="s">
        <v>4134</v>
      </c>
      <c r="D459" s="350" t="s">
        <v>291</v>
      </c>
      <c r="E459" s="351">
        <v>97.67774</v>
      </c>
      <c r="F459" s="352">
        <v>0</v>
      </c>
      <c r="G459" s="352">
        <v>0</v>
      </c>
      <c r="H459" s="352">
        <v>0</v>
      </c>
      <c r="I459" s="351"/>
      <c r="J459" s="351">
        <v>0</v>
      </c>
      <c r="K459" s="352">
        <v>0</v>
      </c>
      <c r="L459" s="352">
        <v>0</v>
      </c>
      <c r="M459" s="352">
        <v>0</v>
      </c>
      <c r="N459" s="352">
        <v>0</v>
      </c>
      <c r="O459" s="352">
        <v>0</v>
      </c>
      <c r="P459" s="352">
        <v>97.67774</v>
      </c>
    </row>
    <row r="460" spans="1:16">
      <c r="A460" s="350" t="s">
        <v>3607</v>
      </c>
      <c r="B460" s="350" t="s">
        <v>4135</v>
      </c>
      <c r="C460" s="350" t="s">
        <v>4136</v>
      </c>
      <c r="D460" s="350" t="s">
        <v>291</v>
      </c>
      <c r="E460" s="351">
        <v>2.8799399999999999</v>
      </c>
      <c r="F460" s="352">
        <v>0</v>
      </c>
      <c r="G460" s="352">
        <v>0</v>
      </c>
      <c r="H460" s="352">
        <v>0</v>
      </c>
      <c r="I460" s="351"/>
      <c r="J460" s="351">
        <v>0</v>
      </c>
      <c r="K460" s="352">
        <v>0</v>
      </c>
      <c r="L460" s="352">
        <v>0</v>
      </c>
      <c r="M460" s="352">
        <v>0</v>
      </c>
      <c r="N460" s="352">
        <v>0</v>
      </c>
      <c r="O460" s="352">
        <v>0</v>
      </c>
      <c r="P460" s="352">
        <v>2.8799399999999999</v>
      </c>
    </row>
    <row r="461" spans="1:16">
      <c r="A461" s="350" t="s">
        <v>3607</v>
      </c>
      <c r="B461" s="350" t="s">
        <v>4137</v>
      </c>
      <c r="C461" s="350" t="s">
        <v>4138</v>
      </c>
      <c r="D461" s="350" t="s">
        <v>291</v>
      </c>
      <c r="E461" s="351">
        <v>10.69408</v>
      </c>
      <c r="F461" s="352">
        <v>0</v>
      </c>
      <c r="G461" s="352">
        <v>0</v>
      </c>
      <c r="H461" s="352">
        <v>0</v>
      </c>
      <c r="I461" s="351"/>
      <c r="J461" s="351">
        <v>0</v>
      </c>
      <c r="K461" s="352">
        <v>0</v>
      </c>
      <c r="L461" s="352">
        <v>0</v>
      </c>
      <c r="M461" s="352">
        <v>0</v>
      </c>
      <c r="N461" s="352">
        <v>0</v>
      </c>
      <c r="O461" s="352">
        <v>0</v>
      </c>
      <c r="P461" s="352">
        <v>10.69408</v>
      </c>
    </row>
    <row r="462" spans="1:16">
      <c r="A462" s="350" t="s">
        <v>3607</v>
      </c>
      <c r="B462" s="350" t="s">
        <v>4139</v>
      </c>
      <c r="C462" s="350" t="s">
        <v>4140</v>
      </c>
      <c r="D462" s="350" t="s">
        <v>291</v>
      </c>
      <c r="E462" s="351">
        <v>965.95212000000004</v>
      </c>
      <c r="F462" s="352">
        <v>0</v>
      </c>
      <c r="G462" s="352">
        <v>0</v>
      </c>
      <c r="H462" s="352">
        <v>0</v>
      </c>
      <c r="I462" s="351"/>
      <c r="J462" s="351">
        <v>0</v>
      </c>
      <c r="K462" s="352">
        <v>0</v>
      </c>
      <c r="L462" s="352">
        <v>0</v>
      </c>
      <c r="M462" s="352">
        <v>0</v>
      </c>
      <c r="N462" s="352">
        <v>0</v>
      </c>
      <c r="O462" s="352">
        <v>0</v>
      </c>
      <c r="P462" s="352">
        <v>965.95212000000004</v>
      </c>
    </row>
    <row r="463" spans="1:16">
      <c r="A463" s="350" t="s">
        <v>3607</v>
      </c>
      <c r="B463" s="350" t="s">
        <v>4141</v>
      </c>
      <c r="C463" s="350" t="s">
        <v>4142</v>
      </c>
      <c r="D463" s="350" t="s">
        <v>291</v>
      </c>
      <c r="E463" s="351">
        <v>387.56200999999999</v>
      </c>
      <c r="F463" s="352">
        <v>0</v>
      </c>
      <c r="G463" s="352">
        <v>0</v>
      </c>
      <c r="H463" s="352">
        <v>0</v>
      </c>
      <c r="I463" s="351"/>
      <c r="J463" s="351">
        <v>0</v>
      </c>
      <c r="K463" s="352">
        <v>0</v>
      </c>
      <c r="L463" s="352">
        <v>0</v>
      </c>
      <c r="M463" s="352">
        <v>0</v>
      </c>
      <c r="N463" s="352">
        <v>0</v>
      </c>
      <c r="O463" s="352">
        <v>0</v>
      </c>
      <c r="P463" s="352">
        <v>387.56200999999999</v>
      </c>
    </row>
    <row r="464" spans="1:16">
      <c r="A464" s="350" t="s">
        <v>3607</v>
      </c>
      <c r="B464" s="350" t="s">
        <v>4143</v>
      </c>
      <c r="C464" s="350" t="s">
        <v>4144</v>
      </c>
      <c r="D464" s="350" t="s">
        <v>291</v>
      </c>
      <c r="E464" s="351">
        <v>266.24419</v>
      </c>
      <c r="F464" s="352">
        <v>0</v>
      </c>
      <c r="G464" s="352">
        <v>0</v>
      </c>
      <c r="H464" s="352">
        <v>0</v>
      </c>
      <c r="I464" s="351"/>
      <c r="J464" s="351">
        <v>0</v>
      </c>
      <c r="K464" s="352">
        <v>0</v>
      </c>
      <c r="L464" s="352">
        <v>0</v>
      </c>
      <c r="M464" s="352">
        <v>0</v>
      </c>
      <c r="N464" s="352">
        <v>0</v>
      </c>
      <c r="O464" s="352">
        <v>0</v>
      </c>
      <c r="P464" s="352">
        <v>266.24419</v>
      </c>
    </row>
    <row r="465" spans="1:16">
      <c r="A465" s="350" t="s">
        <v>3607</v>
      </c>
      <c r="B465" s="350" t="s">
        <v>4145</v>
      </c>
      <c r="C465" s="350" t="s">
        <v>4146</v>
      </c>
      <c r="D465" s="350" t="s">
        <v>291</v>
      </c>
      <c r="E465" s="351">
        <v>2424.2002299999999</v>
      </c>
      <c r="F465" s="352">
        <v>0</v>
      </c>
      <c r="G465" s="352">
        <v>0</v>
      </c>
      <c r="H465" s="352">
        <v>0</v>
      </c>
      <c r="I465" s="351"/>
      <c r="J465" s="351">
        <v>0</v>
      </c>
      <c r="K465" s="352">
        <v>0</v>
      </c>
      <c r="L465" s="352">
        <v>0</v>
      </c>
      <c r="M465" s="352">
        <v>0</v>
      </c>
      <c r="N465" s="352">
        <v>0</v>
      </c>
      <c r="O465" s="352">
        <v>0</v>
      </c>
      <c r="P465" s="352">
        <v>2424.2002299999999</v>
      </c>
    </row>
    <row r="466" spans="1:16">
      <c r="A466" s="350" t="s">
        <v>3607</v>
      </c>
      <c r="B466" s="350" t="s">
        <v>4147</v>
      </c>
      <c r="C466" s="350" t="s">
        <v>4148</v>
      </c>
      <c r="D466" s="350" t="s">
        <v>291</v>
      </c>
      <c r="E466" s="351">
        <v>6.8141999999999996</v>
      </c>
      <c r="F466" s="352">
        <v>0</v>
      </c>
      <c r="G466" s="352">
        <v>0</v>
      </c>
      <c r="H466" s="352">
        <v>0</v>
      </c>
      <c r="I466" s="351"/>
      <c r="J466" s="351">
        <v>0</v>
      </c>
      <c r="K466" s="352">
        <v>0</v>
      </c>
      <c r="L466" s="352">
        <v>0</v>
      </c>
      <c r="M466" s="352">
        <v>0</v>
      </c>
      <c r="N466" s="352">
        <v>0</v>
      </c>
      <c r="O466" s="352">
        <v>0</v>
      </c>
      <c r="P466" s="352">
        <v>6.8141999999999996</v>
      </c>
    </row>
    <row r="467" spans="1:16">
      <c r="A467" s="350" t="s">
        <v>3607</v>
      </c>
      <c r="B467" s="350" t="s">
        <v>4149</v>
      </c>
      <c r="C467" s="350" t="s">
        <v>4150</v>
      </c>
      <c r="D467" s="350" t="s">
        <v>291</v>
      </c>
      <c r="E467" s="351">
        <v>0.54224000000000006</v>
      </c>
      <c r="F467" s="352">
        <v>0</v>
      </c>
      <c r="G467" s="352">
        <v>0</v>
      </c>
      <c r="H467" s="352">
        <v>0</v>
      </c>
      <c r="I467" s="351"/>
      <c r="J467" s="351">
        <v>0</v>
      </c>
      <c r="K467" s="352">
        <v>0</v>
      </c>
      <c r="L467" s="352">
        <v>0</v>
      </c>
      <c r="M467" s="352">
        <v>0</v>
      </c>
      <c r="N467" s="352">
        <v>0</v>
      </c>
      <c r="O467" s="352">
        <v>0</v>
      </c>
      <c r="P467" s="352">
        <v>0.54224000000000006</v>
      </c>
    </row>
    <row r="468" spans="1:16">
      <c r="A468" s="350" t="s">
        <v>3607</v>
      </c>
      <c r="B468" s="350" t="s">
        <v>4151</v>
      </c>
      <c r="C468" s="350" t="s">
        <v>4152</v>
      </c>
      <c r="D468" s="350" t="s">
        <v>291</v>
      </c>
      <c r="E468" s="351">
        <v>0.4</v>
      </c>
      <c r="F468" s="352">
        <v>0</v>
      </c>
      <c r="G468" s="352">
        <v>0</v>
      </c>
      <c r="H468" s="352">
        <v>0</v>
      </c>
      <c r="I468" s="351"/>
      <c r="J468" s="351">
        <v>0</v>
      </c>
      <c r="K468" s="352">
        <v>0</v>
      </c>
      <c r="L468" s="352">
        <v>0</v>
      </c>
      <c r="M468" s="352">
        <v>0</v>
      </c>
      <c r="N468" s="352">
        <v>0</v>
      </c>
      <c r="O468" s="352">
        <v>0</v>
      </c>
      <c r="P468" s="352">
        <v>0.4</v>
      </c>
    </row>
    <row r="469" spans="1:16">
      <c r="A469" s="350" t="s">
        <v>3607</v>
      </c>
      <c r="B469" s="350" t="s">
        <v>4153</v>
      </c>
      <c r="C469" s="350" t="s">
        <v>4154</v>
      </c>
      <c r="D469" s="350" t="s">
        <v>291</v>
      </c>
      <c r="E469" s="351">
        <v>75.372039999999998</v>
      </c>
      <c r="F469" s="352">
        <v>0</v>
      </c>
      <c r="G469" s="352">
        <v>0</v>
      </c>
      <c r="H469" s="352">
        <v>0</v>
      </c>
      <c r="I469" s="351"/>
      <c r="J469" s="351">
        <v>0</v>
      </c>
      <c r="K469" s="352">
        <v>0</v>
      </c>
      <c r="L469" s="352">
        <v>0</v>
      </c>
      <c r="M469" s="352">
        <v>0</v>
      </c>
      <c r="N469" s="352">
        <v>0</v>
      </c>
      <c r="O469" s="352">
        <v>0</v>
      </c>
      <c r="P469" s="352">
        <v>75.372039999999998</v>
      </c>
    </row>
    <row r="470" spans="1:16">
      <c r="A470" s="350" t="s">
        <v>3607</v>
      </c>
      <c r="B470" s="350" t="s">
        <v>4155</v>
      </c>
      <c r="C470" s="350" t="s">
        <v>4156</v>
      </c>
      <c r="D470" s="350" t="s">
        <v>291</v>
      </c>
      <c r="E470" s="351">
        <v>73.616749999999996</v>
      </c>
      <c r="F470" s="352">
        <v>0</v>
      </c>
      <c r="G470" s="352">
        <v>0</v>
      </c>
      <c r="H470" s="352">
        <v>0</v>
      </c>
      <c r="I470" s="351"/>
      <c r="J470" s="351">
        <v>0</v>
      </c>
      <c r="K470" s="352">
        <v>0</v>
      </c>
      <c r="L470" s="352">
        <v>0</v>
      </c>
      <c r="M470" s="352">
        <v>0</v>
      </c>
      <c r="N470" s="352">
        <v>0</v>
      </c>
      <c r="O470" s="352">
        <v>0</v>
      </c>
      <c r="P470" s="352">
        <v>73.616749999999996</v>
      </c>
    </row>
    <row r="471" spans="1:16">
      <c r="A471" s="350" t="s">
        <v>3607</v>
      </c>
      <c r="B471" s="350" t="s">
        <v>4157</v>
      </c>
      <c r="C471" s="350" t="s">
        <v>4158</v>
      </c>
      <c r="D471" s="350" t="s">
        <v>291</v>
      </c>
      <c r="E471" s="351">
        <v>109.91634000000001</v>
      </c>
      <c r="F471" s="352">
        <v>0</v>
      </c>
      <c r="G471" s="352">
        <v>0</v>
      </c>
      <c r="H471" s="352">
        <v>0</v>
      </c>
      <c r="I471" s="351"/>
      <c r="J471" s="351">
        <v>0</v>
      </c>
      <c r="K471" s="352">
        <v>0</v>
      </c>
      <c r="L471" s="352">
        <v>0</v>
      </c>
      <c r="M471" s="352">
        <v>0</v>
      </c>
      <c r="N471" s="352">
        <v>0</v>
      </c>
      <c r="O471" s="352">
        <v>0</v>
      </c>
      <c r="P471" s="352">
        <v>109.91634000000001</v>
      </c>
    </row>
    <row r="472" spans="1:16">
      <c r="A472" s="350" t="s">
        <v>3607</v>
      </c>
      <c r="B472" s="350" t="s">
        <v>4159</v>
      </c>
      <c r="C472" s="350" t="s">
        <v>4160</v>
      </c>
      <c r="D472" s="350" t="s">
        <v>291</v>
      </c>
      <c r="E472" s="351">
        <v>567.04426999999998</v>
      </c>
      <c r="F472" s="352">
        <v>0</v>
      </c>
      <c r="G472" s="352">
        <v>0</v>
      </c>
      <c r="H472" s="352">
        <v>0</v>
      </c>
      <c r="I472" s="351"/>
      <c r="J472" s="351">
        <v>0</v>
      </c>
      <c r="K472" s="352">
        <v>0</v>
      </c>
      <c r="L472" s="352">
        <v>0</v>
      </c>
      <c r="M472" s="352">
        <v>0</v>
      </c>
      <c r="N472" s="352">
        <v>0</v>
      </c>
      <c r="O472" s="352">
        <v>0</v>
      </c>
      <c r="P472" s="352">
        <v>567.04426999999998</v>
      </c>
    </row>
    <row r="473" spans="1:16">
      <c r="A473" s="350" t="s">
        <v>3607</v>
      </c>
      <c r="B473" s="350" t="s">
        <v>4161</v>
      </c>
      <c r="C473" s="350" t="s">
        <v>4162</v>
      </c>
      <c r="D473" s="350" t="s">
        <v>291</v>
      </c>
      <c r="E473" s="351">
        <v>1.0000000000000001E-5</v>
      </c>
      <c r="F473" s="352">
        <v>0</v>
      </c>
      <c r="G473" s="352">
        <v>0</v>
      </c>
      <c r="H473" s="352">
        <v>0</v>
      </c>
      <c r="I473" s="351"/>
      <c r="J473" s="351">
        <v>0</v>
      </c>
      <c r="K473" s="352">
        <v>0</v>
      </c>
      <c r="L473" s="352">
        <v>0</v>
      </c>
      <c r="M473" s="352">
        <v>0</v>
      </c>
      <c r="N473" s="352">
        <v>0</v>
      </c>
      <c r="O473" s="352">
        <v>0</v>
      </c>
      <c r="P473" s="352">
        <v>1.0000000000000001E-5</v>
      </c>
    </row>
    <row r="474" spans="1:16">
      <c r="A474" s="350" t="s">
        <v>3607</v>
      </c>
      <c r="B474" s="350" t="s">
        <v>4163</v>
      </c>
      <c r="C474" s="350" t="s">
        <v>3769</v>
      </c>
      <c r="D474" s="350" t="s">
        <v>291</v>
      </c>
      <c r="E474" s="351">
        <v>5793.5013300000001</v>
      </c>
      <c r="F474" s="352">
        <v>0</v>
      </c>
      <c r="G474" s="352">
        <v>0</v>
      </c>
      <c r="H474" s="352">
        <v>0</v>
      </c>
      <c r="I474" s="351"/>
      <c r="J474" s="351">
        <v>0</v>
      </c>
      <c r="K474" s="352">
        <v>0</v>
      </c>
      <c r="L474" s="352">
        <v>0</v>
      </c>
      <c r="M474" s="352">
        <v>0</v>
      </c>
      <c r="N474" s="352">
        <v>0</v>
      </c>
      <c r="O474" s="352">
        <v>0</v>
      </c>
      <c r="P474" s="352">
        <v>5793.5013300000001</v>
      </c>
    </row>
    <row r="475" spans="1:16">
      <c r="A475" s="350" t="s">
        <v>3607</v>
      </c>
      <c r="B475" s="350" t="s">
        <v>4164</v>
      </c>
      <c r="C475" s="350" t="s">
        <v>4165</v>
      </c>
      <c r="D475" s="350" t="s">
        <v>291</v>
      </c>
      <c r="E475" s="351">
        <v>1469.8777600000001</v>
      </c>
      <c r="F475" s="352">
        <v>0</v>
      </c>
      <c r="G475" s="352">
        <v>0</v>
      </c>
      <c r="H475" s="352">
        <v>0</v>
      </c>
      <c r="I475" s="351"/>
      <c r="J475" s="351">
        <v>0</v>
      </c>
      <c r="K475" s="352">
        <v>0</v>
      </c>
      <c r="L475" s="352">
        <v>0</v>
      </c>
      <c r="M475" s="352">
        <v>0</v>
      </c>
      <c r="N475" s="352">
        <v>0</v>
      </c>
      <c r="O475" s="352">
        <v>0</v>
      </c>
      <c r="P475" s="352">
        <v>1469.8777600000001</v>
      </c>
    </row>
    <row r="476" spans="1:16">
      <c r="A476" s="350" t="s">
        <v>3607</v>
      </c>
      <c r="B476" s="350" t="s">
        <v>4166</v>
      </c>
      <c r="C476" s="350" t="s">
        <v>4167</v>
      </c>
      <c r="D476" s="350" t="s">
        <v>291</v>
      </c>
      <c r="E476" s="351">
        <v>6898.5187599999999</v>
      </c>
      <c r="F476" s="352">
        <v>0</v>
      </c>
      <c r="G476" s="352">
        <v>0</v>
      </c>
      <c r="H476" s="352">
        <v>0</v>
      </c>
      <c r="I476" s="351"/>
      <c r="J476" s="351">
        <v>0</v>
      </c>
      <c r="K476" s="352">
        <v>0</v>
      </c>
      <c r="L476" s="352">
        <v>0</v>
      </c>
      <c r="M476" s="352">
        <v>0</v>
      </c>
      <c r="N476" s="352">
        <v>0</v>
      </c>
      <c r="O476" s="352">
        <v>0</v>
      </c>
      <c r="P476" s="352">
        <v>6898.5187599999999</v>
      </c>
    </row>
    <row r="477" spans="1:16">
      <c r="A477" s="350" t="s">
        <v>3607</v>
      </c>
      <c r="B477" s="350" t="s">
        <v>4168</v>
      </c>
      <c r="C477" s="350" t="s">
        <v>4169</v>
      </c>
      <c r="D477" s="350" t="s">
        <v>291</v>
      </c>
      <c r="E477" s="351">
        <v>2934.9706200000001</v>
      </c>
      <c r="F477" s="352">
        <v>0</v>
      </c>
      <c r="G477" s="352">
        <v>0</v>
      </c>
      <c r="H477" s="352">
        <v>0</v>
      </c>
      <c r="I477" s="351"/>
      <c r="J477" s="351">
        <v>0</v>
      </c>
      <c r="K477" s="352">
        <v>0</v>
      </c>
      <c r="L477" s="352">
        <v>0</v>
      </c>
      <c r="M477" s="352">
        <v>0</v>
      </c>
      <c r="N477" s="352">
        <v>0</v>
      </c>
      <c r="O477" s="352">
        <v>0</v>
      </c>
      <c r="P477" s="352">
        <v>2934.9706200000001</v>
      </c>
    </row>
    <row r="478" spans="1:16">
      <c r="A478" s="350" t="s">
        <v>3607</v>
      </c>
      <c r="B478" s="350" t="s">
        <v>4170</v>
      </c>
      <c r="C478" s="350" t="s">
        <v>4171</v>
      </c>
      <c r="D478" s="350" t="s">
        <v>291</v>
      </c>
      <c r="E478" s="351">
        <v>177.00416999999999</v>
      </c>
      <c r="F478" s="352">
        <v>0</v>
      </c>
      <c r="G478" s="352">
        <v>0</v>
      </c>
      <c r="H478" s="352">
        <v>0</v>
      </c>
      <c r="I478" s="351"/>
      <c r="J478" s="351">
        <v>0</v>
      </c>
      <c r="K478" s="352">
        <v>0</v>
      </c>
      <c r="L478" s="352">
        <v>0</v>
      </c>
      <c r="M478" s="352">
        <v>0</v>
      </c>
      <c r="N478" s="352">
        <v>0</v>
      </c>
      <c r="O478" s="352">
        <v>0</v>
      </c>
      <c r="P478" s="352">
        <v>177.00416999999999</v>
      </c>
    </row>
    <row r="479" spans="1:16">
      <c r="A479" s="350" t="s">
        <v>3607</v>
      </c>
      <c r="B479" s="350" t="s">
        <v>4172</v>
      </c>
      <c r="C479" s="350" t="s">
        <v>4173</v>
      </c>
      <c r="D479" s="350" t="s">
        <v>291</v>
      </c>
      <c r="E479" s="351">
        <v>1473.8865699999999</v>
      </c>
      <c r="F479" s="352">
        <v>0</v>
      </c>
      <c r="G479" s="352">
        <v>0</v>
      </c>
      <c r="H479" s="352">
        <v>0</v>
      </c>
      <c r="I479" s="351"/>
      <c r="J479" s="351">
        <v>0</v>
      </c>
      <c r="K479" s="352">
        <v>0</v>
      </c>
      <c r="L479" s="352">
        <v>0</v>
      </c>
      <c r="M479" s="352">
        <v>0</v>
      </c>
      <c r="N479" s="352">
        <v>0</v>
      </c>
      <c r="O479" s="352">
        <v>0</v>
      </c>
      <c r="P479" s="352">
        <v>1473.8865699999999</v>
      </c>
    </row>
    <row r="480" spans="1:16">
      <c r="A480" s="350" t="s">
        <v>3607</v>
      </c>
      <c r="B480" s="350" t="s">
        <v>4174</v>
      </c>
      <c r="C480" s="350" t="s">
        <v>4175</v>
      </c>
      <c r="D480" s="350" t="s">
        <v>291</v>
      </c>
      <c r="E480" s="351">
        <v>171.93923000000001</v>
      </c>
      <c r="F480" s="352">
        <v>0</v>
      </c>
      <c r="G480" s="352">
        <v>0</v>
      </c>
      <c r="H480" s="352">
        <v>0</v>
      </c>
      <c r="I480" s="351"/>
      <c r="J480" s="351">
        <v>0</v>
      </c>
      <c r="K480" s="352">
        <v>0</v>
      </c>
      <c r="L480" s="352">
        <v>0</v>
      </c>
      <c r="M480" s="352">
        <v>0</v>
      </c>
      <c r="N480" s="352">
        <v>0</v>
      </c>
      <c r="O480" s="352">
        <v>0</v>
      </c>
      <c r="P480" s="352">
        <v>171.93923000000001</v>
      </c>
    </row>
    <row r="481" spans="1:16">
      <c r="A481" s="350" t="s">
        <v>3607</v>
      </c>
      <c r="B481" s="350" t="s">
        <v>4176</v>
      </c>
      <c r="C481" s="350" t="s">
        <v>4177</v>
      </c>
      <c r="D481" s="350" t="s">
        <v>291</v>
      </c>
      <c r="E481" s="351">
        <v>428.76724999999999</v>
      </c>
      <c r="F481" s="352">
        <v>0</v>
      </c>
      <c r="G481" s="352">
        <v>0</v>
      </c>
      <c r="H481" s="352">
        <v>0</v>
      </c>
      <c r="I481" s="351"/>
      <c r="J481" s="351">
        <v>0</v>
      </c>
      <c r="K481" s="352">
        <v>0</v>
      </c>
      <c r="L481" s="352">
        <v>0</v>
      </c>
      <c r="M481" s="352">
        <v>0</v>
      </c>
      <c r="N481" s="352">
        <v>0</v>
      </c>
      <c r="O481" s="352">
        <v>0</v>
      </c>
      <c r="P481" s="352">
        <v>428.76724999999999</v>
      </c>
    </row>
    <row r="482" spans="1:16">
      <c r="A482" s="350" t="s">
        <v>3607</v>
      </c>
      <c r="B482" s="350" t="s">
        <v>4178</v>
      </c>
      <c r="C482" s="350" t="s">
        <v>3735</v>
      </c>
      <c r="D482" s="350" t="s">
        <v>291</v>
      </c>
      <c r="E482" s="351">
        <v>1943.2113099999999</v>
      </c>
      <c r="F482" s="352">
        <v>0</v>
      </c>
      <c r="G482" s="352">
        <v>0</v>
      </c>
      <c r="H482" s="352">
        <v>0</v>
      </c>
      <c r="I482" s="351"/>
      <c r="J482" s="351">
        <v>0</v>
      </c>
      <c r="K482" s="352">
        <v>0</v>
      </c>
      <c r="L482" s="352">
        <v>0</v>
      </c>
      <c r="M482" s="352">
        <v>0</v>
      </c>
      <c r="N482" s="352">
        <v>0</v>
      </c>
      <c r="O482" s="352">
        <v>0</v>
      </c>
      <c r="P482" s="352">
        <v>1943.2113099999999</v>
      </c>
    </row>
    <row r="483" spans="1:16">
      <c r="A483" s="350" t="s">
        <v>3607</v>
      </c>
      <c r="B483" s="350" t="s">
        <v>4179</v>
      </c>
      <c r="C483" s="350" t="s">
        <v>3741</v>
      </c>
      <c r="D483" s="350" t="s">
        <v>291</v>
      </c>
      <c r="E483" s="351">
        <v>6221.4018299999998</v>
      </c>
      <c r="F483" s="352">
        <v>0</v>
      </c>
      <c r="G483" s="352">
        <v>0</v>
      </c>
      <c r="H483" s="352">
        <v>0</v>
      </c>
      <c r="I483" s="351"/>
      <c r="J483" s="351">
        <v>0</v>
      </c>
      <c r="K483" s="352">
        <v>0</v>
      </c>
      <c r="L483" s="352">
        <v>0</v>
      </c>
      <c r="M483" s="352">
        <v>0</v>
      </c>
      <c r="N483" s="352">
        <v>0</v>
      </c>
      <c r="O483" s="352">
        <v>0</v>
      </c>
      <c r="P483" s="352">
        <v>6221.4018299999998</v>
      </c>
    </row>
    <row r="484" spans="1:16">
      <c r="A484" s="350" t="s">
        <v>3607</v>
      </c>
      <c r="B484" s="350" t="s">
        <v>4180</v>
      </c>
      <c r="C484" s="350" t="s">
        <v>3743</v>
      </c>
      <c r="D484" s="350" t="s">
        <v>291</v>
      </c>
      <c r="E484" s="351">
        <v>1280.4048499999999</v>
      </c>
      <c r="F484" s="352">
        <v>0</v>
      </c>
      <c r="G484" s="352">
        <v>0</v>
      </c>
      <c r="H484" s="352">
        <v>0</v>
      </c>
      <c r="I484" s="351"/>
      <c r="J484" s="351">
        <v>0</v>
      </c>
      <c r="K484" s="352">
        <v>0</v>
      </c>
      <c r="L484" s="352">
        <v>0</v>
      </c>
      <c r="M484" s="352">
        <v>0</v>
      </c>
      <c r="N484" s="352">
        <v>0</v>
      </c>
      <c r="O484" s="352">
        <v>0</v>
      </c>
      <c r="P484" s="352">
        <v>1280.4048499999999</v>
      </c>
    </row>
    <row r="485" spans="1:16">
      <c r="A485" s="350" t="s">
        <v>3607</v>
      </c>
      <c r="B485" s="350" t="s">
        <v>4181</v>
      </c>
      <c r="C485" s="350" t="s">
        <v>3792</v>
      </c>
      <c r="D485" s="350" t="s">
        <v>291</v>
      </c>
      <c r="E485" s="351">
        <v>459.69344000000001</v>
      </c>
      <c r="F485" s="352">
        <v>0</v>
      </c>
      <c r="G485" s="352">
        <v>0</v>
      </c>
      <c r="H485" s="352">
        <v>0</v>
      </c>
      <c r="I485" s="351"/>
      <c r="J485" s="351">
        <v>0</v>
      </c>
      <c r="K485" s="352">
        <v>0</v>
      </c>
      <c r="L485" s="352">
        <v>0</v>
      </c>
      <c r="M485" s="352">
        <v>0</v>
      </c>
      <c r="N485" s="352">
        <v>0</v>
      </c>
      <c r="O485" s="352">
        <v>0</v>
      </c>
      <c r="P485" s="352">
        <v>459.69344000000001</v>
      </c>
    </row>
    <row r="486" spans="1:16">
      <c r="A486" s="350" t="s">
        <v>3607</v>
      </c>
      <c r="B486" s="350" t="s">
        <v>4182</v>
      </c>
      <c r="C486" s="350" t="s">
        <v>4183</v>
      </c>
      <c r="D486" s="350" t="s">
        <v>291</v>
      </c>
      <c r="E486" s="351">
        <v>2096.5670500000001</v>
      </c>
      <c r="F486" s="352">
        <v>0</v>
      </c>
      <c r="G486" s="352">
        <v>0</v>
      </c>
      <c r="H486" s="352">
        <v>0</v>
      </c>
      <c r="I486" s="351"/>
      <c r="J486" s="351">
        <v>0</v>
      </c>
      <c r="K486" s="352">
        <v>0</v>
      </c>
      <c r="L486" s="352">
        <v>0</v>
      </c>
      <c r="M486" s="352">
        <v>0</v>
      </c>
      <c r="N486" s="352">
        <v>0</v>
      </c>
      <c r="O486" s="352">
        <v>0</v>
      </c>
      <c r="P486" s="352">
        <v>2096.5670500000001</v>
      </c>
    </row>
    <row r="487" spans="1:16">
      <c r="A487" s="350" t="s">
        <v>3607</v>
      </c>
      <c r="B487" s="350" t="s">
        <v>4184</v>
      </c>
      <c r="C487" s="350" t="s">
        <v>4185</v>
      </c>
      <c r="D487" s="350" t="s">
        <v>291</v>
      </c>
      <c r="E487" s="351">
        <v>11113.2752</v>
      </c>
      <c r="F487" s="352">
        <v>0</v>
      </c>
      <c r="G487" s="352">
        <v>0</v>
      </c>
      <c r="H487" s="352">
        <v>0</v>
      </c>
      <c r="I487" s="351"/>
      <c r="J487" s="351">
        <v>0</v>
      </c>
      <c r="K487" s="352">
        <v>0</v>
      </c>
      <c r="L487" s="352">
        <v>0</v>
      </c>
      <c r="M487" s="352">
        <v>0</v>
      </c>
      <c r="N487" s="352">
        <v>0</v>
      </c>
      <c r="O487" s="352">
        <v>0</v>
      </c>
      <c r="P487" s="352">
        <v>11113.2752</v>
      </c>
    </row>
    <row r="488" spans="1:16">
      <c r="A488" s="350" t="s">
        <v>3607</v>
      </c>
      <c r="B488" s="350" t="s">
        <v>4186</v>
      </c>
      <c r="C488" s="350" t="s">
        <v>4187</v>
      </c>
      <c r="D488" s="350" t="s">
        <v>291</v>
      </c>
      <c r="E488" s="351">
        <v>1836.0049200000001</v>
      </c>
      <c r="F488" s="352">
        <v>0</v>
      </c>
      <c r="G488" s="352">
        <v>0</v>
      </c>
      <c r="H488" s="352">
        <v>0</v>
      </c>
      <c r="I488" s="351"/>
      <c r="J488" s="351">
        <v>0</v>
      </c>
      <c r="K488" s="352">
        <v>0</v>
      </c>
      <c r="L488" s="352">
        <v>0</v>
      </c>
      <c r="M488" s="352">
        <v>0</v>
      </c>
      <c r="N488" s="352">
        <v>0</v>
      </c>
      <c r="O488" s="352">
        <v>0</v>
      </c>
      <c r="P488" s="352">
        <v>1836.0049200000001</v>
      </c>
    </row>
    <row r="489" spans="1:16">
      <c r="A489" s="350" t="s">
        <v>3607</v>
      </c>
      <c r="B489" s="350" t="s">
        <v>4188</v>
      </c>
      <c r="C489" s="350" t="s">
        <v>4189</v>
      </c>
      <c r="D489" s="350" t="s">
        <v>291</v>
      </c>
      <c r="E489" s="351">
        <v>0.436</v>
      </c>
      <c r="F489" s="352">
        <v>0</v>
      </c>
      <c r="G489" s="352">
        <v>0</v>
      </c>
      <c r="H489" s="352">
        <v>0</v>
      </c>
      <c r="I489" s="351"/>
      <c r="J489" s="351">
        <v>0</v>
      </c>
      <c r="K489" s="352">
        <v>0</v>
      </c>
      <c r="L489" s="352">
        <v>0</v>
      </c>
      <c r="M489" s="352">
        <v>0</v>
      </c>
      <c r="N489" s="352">
        <v>0</v>
      </c>
      <c r="O489" s="352">
        <v>0</v>
      </c>
      <c r="P489" s="352">
        <v>0.436</v>
      </c>
    </row>
    <row r="490" spans="1:16">
      <c r="A490" s="350" t="s">
        <v>3607</v>
      </c>
      <c r="B490" s="350" t="s">
        <v>4190</v>
      </c>
      <c r="C490" s="350" t="s">
        <v>4191</v>
      </c>
      <c r="D490" s="350" t="s">
        <v>291</v>
      </c>
      <c r="E490" s="351">
        <v>-29.676439999999999</v>
      </c>
      <c r="F490" s="352">
        <v>0</v>
      </c>
      <c r="G490" s="352">
        <v>0</v>
      </c>
      <c r="H490" s="352">
        <v>0</v>
      </c>
      <c r="I490" s="351"/>
      <c r="J490" s="351">
        <v>0</v>
      </c>
      <c r="K490" s="352">
        <v>0</v>
      </c>
      <c r="L490" s="352">
        <v>0</v>
      </c>
      <c r="M490" s="352">
        <v>0</v>
      </c>
      <c r="N490" s="352">
        <v>0</v>
      </c>
      <c r="O490" s="352">
        <v>0</v>
      </c>
      <c r="P490" s="352">
        <v>-29.676439999999999</v>
      </c>
    </row>
    <row r="491" spans="1:16">
      <c r="A491" s="350" t="s">
        <v>3607</v>
      </c>
      <c r="B491" s="350" t="s">
        <v>4192</v>
      </c>
      <c r="C491" s="350" t="s">
        <v>4193</v>
      </c>
      <c r="D491" s="350" t="s">
        <v>291</v>
      </c>
      <c r="E491" s="351">
        <v>6.3997900000000003</v>
      </c>
      <c r="F491" s="352">
        <v>0</v>
      </c>
      <c r="G491" s="352">
        <v>0</v>
      </c>
      <c r="H491" s="352">
        <v>0</v>
      </c>
      <c r="I491" s="351"/>
      <c r="J491" s="351">
        <v>0</v>
      </c>
      <c r="K491" s="352">
        <v>0</v>
      </c>
      <c r="L491" s="352">
        <v>0</v>
      </c>
      <c r="M491" s="352">
        <v>0</v>
      </c>
      <c r="N491" s="352">
        <v>0</v>
      </c>
      <c r="O491" s="352">
        <v>0</v>
      </c>
      <c r="P491" s="352">
        <v>6.3997900000000003</v>
      </c>
    </row>
    <row r="492" spans="1:16">
      <c r="A492" s="350" t="s">
        <v>3607</v>
      </c>
      <c r="B492" s="350" t="s">
        <v>4194</v>
      </c>
      <c r="C492" s="350" t="s">
        <v>4195</v>
      </c>
      <c r="D492" s="350" t="s">
        <v>291</v>
      </c>
      <c r="E492" s="351">
        <v>21.026949999999999</v>
      </c>
      <c r="F492" s="352">
        <v>0</v>
      </c>
      <c r="G492" s="352">
        <v>0</v>
      </c>
      <c r="H492" s="352">
        <v>0</v>
      </c>
      <c r="I492" s="351"/>
      <c r="J492" s="351">
        <v>0</v>
      </c>
      <c r="K492" s="352">
        <v>0</v>
      </c>
      <c r="L492" s="352">
        <v>0</v>
      </c>
      <c r="M492" s="352">
        <v>0</v>
      </c>
      <c r="N492" s="352">
        <v>0</v>
      </c>
      <c r="O492" s="352">
        <v>0</v>
      </c>
      <c r="P492" s="352">
        <v>21.026949999999999</v>
      </c>
    </row>
    <row r="493" spans="1:16">
      <c r="A493" s="350" t="s">
        <v>3607</v>
      </c>
      <c r="B493" s="350" t="s">
        <v>4196</v>
      </c>
      <c r="C493" s="350" t="s">
        <v>4197</v>
      </c>
      <c r="D493" s="350" t="s">
        <v>291</v>
      </c>
      <c r="E493" s="351">
        <v>534.08069</v>
      </c>
      <c r="F493" s="352">
        <v>0</v>
      </c>
      <c r="G493" s="352">
        <v>0</v>
      </c>
      <c r="H493" s="352">
        <v>0</v>
      </c>
      <c r="I493" s="351"/>
      <c r="J493" s="351">
        <v>0</v>
      </c>
      <c r="K493" s="352">
        <v>0</v>
      </c>
      <c r="L493" s="352">
        <v>0</v>
      </c>
      <c r="M493" s="352">
        <v>0</v>
      </c>
      <c r="N493" s="352">
        <v>0</v>
      </c>
      <c r="O493" s="352">
        <v>0</v>
      </c>
      <c r="P493" s="352">
        <v>534.08069</v>
      </c>
    </row>
    <row r="494" spans="1:16">
      <c r="A494" s="350" t="s">
        <v>3607</v>
      </c>
      <c r="B494" s="350" t="s">
        <v>4198</v>
      </c>
      <c r="C494" s="350" t="s">
        <v>4199</v>
      </c>
      <c r="D494" s="350" t="s">
        <v>291</v>
      </c>
      <c r="E494" s="351">
        <v>19.904620000000001</v>
      </c>
      <c r="F494" s="352">
        <v>0</v>
      </c>
      <c r="G494" s="352">
        <v>0</v>
      </c>
      <c r="H494" s="352">
        <v>0</v>
      </c>
      <c r="I494" s="351"/>
      <c r="J494" s="351">
        <v>0</v>
      </c>
      <c r="K494" s="352">
        <v>0</v>
      </c>
      <c r="L494" s="352">
        <v>0</v>
      </c>
      <c r="M494" s="352">
        <v>0</v>
      </c>
      <c r="N494" s="352">
        <v>0</v>
      </c>
      <c r="O494" s="352">
        <v>0</v>
      </c>
      <c r="P494" s="352">
        <v>19.904620000000001</v>
      </c>
    </row>
    <row r="495" spans="1:16">
      <c r="A495" s="350" t="s">
        <v>3607</v>
      </c>
      <c r="B495" s="350" t="s">
        <v>4200</v>
      </c>
      <c r="C495" s="350" t="s">
        <v>4201</v>
      </c>
      <c r="D495" s="350" t="s">
        <v>291</v>
      </c>
      <c r="E495" s="351">
        <v>606.10437999999999</v>
      </c>
      <c r="F495" s="352">
        <v>0</v>
      </c>
      <c r="G495" s="352">
        <v>0</v>
      </c>
      <c r="H495" s="352">
        <v>0</v>
      </c>
      <c r="I495" s="351"/>
      <c r="J495" s="351">
        <v>0</v>
      </c>
      <c r="K495" s="352">
        <v>0</v>
      </c>
      <c r="L495" s="352">
        <v>0</v>
      </c>
      <c r="M495" s="352">
        <v>0</v>
      </c>
      <c r="N495" s="352">
        <v>0</v>
      </c>
      <c r="O495" s="352">
        <v>0</v>
      </c>
      <c r="P495" s="352">
        <v>606.10437999999999</v>
      </c>
    </row>
    <row r="496" spans="1:16">
      <c r="A496" s="350" t="s">
        <v>3607</v>
      </c>
      <c r="B496" s="350" t="s">
        <v>4202</v>
      </c>
      <c r="C496" s="350" t="s">
        <v>4203</v>
      </c>
      <c r="D496" s="350" t="s">
        <v>291</v>
      </c>
      <c r="E496" s="351">
        <v>168.84137999999999</v>
      </c>
      <c r="F496" s="352">
        <v>0</v>
      </c>
      <c r="G496" s="352">
        <v>0</v>
      </c>
      <c r="H496" s="352">
        <v>0</v>
      </c>
      <c r="I496" s="351"/>
      <c r="J496" s="351">
        <v>0</v>
      </c>
      <c r="K496" s="352">
        <v>0</v>
      </c>
      <c r="L496" s="352">
        <v>0</v>
      </c>
      <c r="M496" s="352">
        <v>0</v>
      </c>
      <c r="N496" s="352">
        <v>0</v>
      </c>
      <c r="O496" s="352">
        <v>0</v>
      </c>
      <c r="P496" s="352">
        <v>168.84137999999999</v>
      </c>
    </row>
    <row r="497" spans="1:16">
      <c r="A497" s="350" t="s">
        <v>3607</v>
      </c>
      <c r="B497" s="350" t="s">
        <v>4204</v>
      </c>
      <c r="C497" s="350" t="s">
        <v>4205</v>
      </c>
      <c r="D497" s="350" t="s">
        <v>291</v>
      </c>
      <c r="E497" s="351">
        <v>904.0471</v>
      </c>
      <c r="F497" s="352">
        <v>0</v>
      </c>
      <c r="G497" s="352">
        <v>0</v>
      </c>
      <c r="H497" s="352">
        <v>0</v>
      </c>
      <c r="I497" s="351"/>
      <c r="J497" s="351">
        <v>0</v>
      </c>
      <c r="K497" s="352">
        <v>0</v>
      </c>
      <c r="L497" s="352">
        <v>0</v>
      </c>
      <c r="M497" s="352">
        <v>0</v>
      </c>
      <c r="N497" s="352">
        <v>0</v>
      </c>
      <c r="O497" s="352">
        <v>0</v>
      </c>
      <c r="P497" s="352">
        <v>904.0471</v>
      </c>
    </row>
    <row r="498" spans="1:16">
      <c r="A498" s="350" t="s">
        <v>3607</v>
      </c>
      <c r="B498" s="350" t="s">
        <v>4206</v>
      </c>
      <c r="C498" s="350" t="s">
        <v>4207</v>
      </c>
      <c r="D498" s="350" t="s">
        <v>291</v>
      </c>
      <c r="E498" s="351">
        <v>31.07817</v>
      </c>
      <c r="F498" s="352">
        <v>0</v>
      </c>
      <c r="G498" s="352">
        <v>0</v>
      </c>
      <c r="H498" s="352">
        <v>0</v>
      </c>
      <c r="I498" s="351"/>
      <c r="J498" s="351">
        <v>0</v>
      </c>
      <c r="K498" s="352">
        <v>0</v>
      </c>
      <c r="L498" s="352">
        <v>0</v>
      </c>
      <c r="M498" s="352">
        <v>0</v>
      </c>
      <c r="N498" s="352">
        <v>0</v>
      </c>
      <c r="O498" s="352">
        <v>0</v>
      </c>
      <c r="P498" s="352">
        <v>31.07817</v>
      </c>
    </row>
    <row r="499" spans="1:16">
      <c r="A499" s="350" t="s">
        <v>3607</v>
      </c>
      <c r="B499" s="350" t="s">
        <v>4208</v>
      </c>
      <c r="C499" s="350" t="s">
        <v>4209</v>
      </c>
      <c r="D499" s="350" t="s">
        <v>291</v>
      </c>
      <c r="E499" s="351">
        <v>142.82818</v>
      </c>
      <c r="F499" s="352">
        <v>0</v>
      </c>
      <c r="G499" s="352">
        <v>0</v>
      </c>
      <c r="H499" s="352">
        <v>0</v>
      </c>
      <c r="I499" s="351"/>
      <c r="J499" s="351">
        <v>0</v>
      </c>
      <c r="K499" s="352">
        <v>0</v>
      </c>
      <c r="L499" s="352">
        <v>0</v>
      </c>
      <c r="M499" s="352">
        <v>0</v>
      </c>
      <c r="N499" s="352">
        <v>0</v>
      </c>
      <c r="O499" s="352">
        <v>0</v>
      </c>
      <c r="P499" s="352">
        <v>142.82818</v>
      </c>
    </row>
    <row r="500" spans="1:16">
      <c r="A500" s="350" t="s">
        <v>3607</v>
      </c>
      <c r="B500" s="350" t="s">
        <v>4210</v>
      </c>
      <c r="C500" s="350" t="s">
        <v>4211</v>
      </c>
      <c r="D500" s="350" t="s">
        <v>291</v>
      </c>
      <c r="E500" s="351">
        <v>169.86372</v>
      </c>
      <c r="F500" s="352">
        <v>0</v>
      </c>
      <c r="G500" s="352">
        <v>0</v>
      </c>
      <c r="H500" s="352">
        <v>0</v>
      </c>
      <c r="I500" s="351"/>
      <c r="J500" s="351">
        <v>0</v>
      </c>
      <c r="K500" s="352">
        <v>0</v>
      </c>
      <c r="L500" s="352">
        <v>0</v>
      </c>
      <c r="M500" s="352">
        <v>0</v>
      </c>
      <c r="N500" s="352">
        <v>0</v>
      </c>
      <c r="O500" s="352">
        <v>0</v>
      </c>
      <c r="P500" s="352">
        <v>169.86372</v>
      </c>
    </row>
    <row r="501" spans="1:16">
      <c r="A501" s="350" t="s">
        <v>3607</v>
      </c>
      <c r="B501" s="350" t="s">
        <v>4212</v>
      </c>
      <c r="C501" s="350" t="s">
        <v>4213</v>
      </c>
      <c r="D501" s="350" t="s">
        <v>291</v>
      </c>
      <c r="E501" s="351">
        <v>3.6276199999999998</v>
      </c>
      <c r="F501" s="352">
        <v>0</v>
      </c>
      <c r="G501" s="352">
        <v>0</v>
      </c>
      <c r="H501" s="352">
        <v>0</v>
      </c>
      <c r="I501" s="351"/>
      <c r="J501" s="351">
        <v>0</v>
      </c>
      <c r="K501" s="352">
        <v>0</v>
      </c>
      <c r="L501" s="352">
        <v>0</v>
      </c>
      <c r="M501" s="352">
        <v>0</v>
      </c>
      <c r="N501" s="352">
        <v>0</v>
      </c>
      <c r="O501" s="352">
        <v>0</v>
      </c>
      <c r="P501" s="352">
        <v>3.6276199999999998</v>
      </c>
    </row>
    <row r="502" spans="1:16">
      <c r="A502" s="350" t="s">
        <v>3607</v>
      </c>
      <c r="B502" s="350" t="s">
        <v>4214</v>
      </c>
      <c r="C502" s="350" t="s">
        <v>4215</v>
      </c>
      <c r="D502" s="350" t="s">
        <v>291</v>
      </c>
      <c r="E502" s="351">
        <v>60.461350000000003</v>
      </c>
      <c r="F502" s="352">
        <v>0</v>
      </c>
      <c r="G502" s="352">
        <v>0</v>
      </c>
      <c r="H502" s="352">
        <v>0</v>
      </c>
      <c r="I502" s="351"/>
      <c r="J502" s="351">
        <v>0</v>
      </c>
      <c r="K502" s="352">
        <v>0</v>
      </c>
      <c r="L502" s="352">
        <v>0</v>
      </c>
      <c r="M502" s="352">
        <v>0</v>
      </c>
      <c r="N502" s="352">
        <v>0</v>
      </c>
      <c r="O502" s="352">
        <v>0</v>
      </c>
      <c r="P502" s="352">
        <v>60.461350000000003</v>
      </c>
    </row>
    <row r="503" spans="1:16">
      <c r="A503" s="350" t="s">
        <v>3607</v>
      </c>
      <c r="B503" s="350" t="s">
        <v>4216</v>
      </c>
      <c r="C503" s="350" t="s">
        <v>4217</v>
      </c>
      <c r="D503" s="350" t="s">
        <v>291</v>
      </c>
      <c r="E503" s="351">
        <v>1203.22327</v>
      </c>
      <c r="F503" s="352">
        <v>0</v>
      </c>
      <c r="G503" s="352">
        <v>0</v>
      </c>
      <c r="H503" s="352">
        <v>0</v>
      </c>
      <c r="I503" s="351"/>
      <c r="J503" s="351">
        <v>0</v>
      </c>
      <c r="K503" s="352">
        <v>0</v>
      </c>
      <c r="L503" s="352">
        <v>0</v>
      </c>
      <c r="M503" s="352">
        <v>0</v>
      </c>
      <c r="N503" s="352">
        <v>0</v>
      </c>
      <c r="O503" s="352">
        <v>0</v>
      </c>
      <c r="P503" s="352">
        <v>1203.22327</v>
      </c>
    </row>
    <row r="504" spans="1:16">
      <c r="A504" s="350" t="s">
        <v>3607</v>
      </c>
      <c r="B504" s="350" t="s">
        <v>4218</v>
      </c>
      <c r="C504" s="350" t="s">
        <v>4219</v>
      </c>
      <c r="D504" s="350" t="s">
        <v>291</v>
      </c>
      <c r="E504" s="351">
        <v>58.164349999999999</v>
      </c>
      <c r="F504" s="352">
        <v>0</v>
      </c>
      <c r="G504" s="352">
        <v>0</v>
      </c>
      <c r="H504" s="352">
        <v>0</v>
      </c>
      <c r="I504" s="351"/>
      <c r="J504" s="351">
        <v>0</v>
      </c>
      <c r="K504" s="352">
        <v>0</v>
      </c>
      <c r="L504" s="352">
        <v>0</v>
      </c>
      <c r="M504" s="352">
        <v>0</v>
      </c>
      <c r="N504" s="352">
        <v>0</v>
      </c>
      <c r="O504" s="352">
        <v>0</v>
      </c>
      <c r="P504" s="352">
        <v>58.164349999999999</v>
      </c>
    </row>
    <row r="505" spans="1:16">
      <c r="A505" s="350" t="s">
        <v>3607</v>
      </c>
      <c r="B505" s="350" t="s">
        <v>4220</v>
      </c>
      <c r="C505" s="350" t="s">
        <v>4221</v>
      </c>
      <c r="D505" s="350" t="s">
        <v>291</v>
      </c>
      <c r="E505" s="351">
        <v>59.140839999999997</v>
      </c>
      <c r="F505" s="352">
        <v>0</v>
      </c>
      <c r="G505" s="352">
        <v>0</v>
      </c>
      <c r="H505" s="352">
        <v>0</v>
      </c>
      <c r="I505" s="351"/>
      <c r="J505" s="351">
        <v>0</v>
      </c>
      <c r="K505" s="352">
        <v>0</v>
      </c>
      <c r="L505" s="352">
        <v>0</v>
      </c>
      <c r="M505" s="352">
        <v>0</v>
      </c>
      <c r="N505" s="352">
        <v>0</v>
      </c>
      <c r="O505" s="352">
        <v>0</v>
      </c>
      <c r="P505" s="352">
        <v>59.140839999999997</v>
      </c>
    </row>
    <row r="506" spans="1:16">
      <c r="A506" s="350" t="s">
        <v>3607</v>
      </c>
      <c r="B506" s="350" t="s">
        <v>4222</v>
      </c>
      <c r="C506" s="350" t="s">
        <v>4223</v>
      </c>
      <c r="D506" s="350" t="s">
        <v>291</v>
      </c>
      <c r="E506" s="351">
        <v>204.65092000000001</v>
      </c>
      <c r="F506" s="352">
        <v>0</v>
      </c>
      <c r="G506" s="352">
        <v>0</v>
      </c>
      <c r="H506" s="352">
        <v>0</v>
      </c>
      <c r="I506" s="351"/>
      <c r="J506" s="351">
        <v>0</v>
      </c>
      <c r="K506" s="352">
        <v>0</v>
      </c>
      <c r="L506" s="352">
        <v>0</v>
      </c>
      <c r="M506" s="352">
        <v>0</v>
      </c>
      <c r="N506" s="352">
        <v>0</v>
      </c>
      <c r="O506" s="352">
        <v>0</v>
      </c>
      <c r="P506" s="352">
        <v>204.65092000000001</v>
      </c>
    </row>
    <row r="507" spans="1:16">
      <c r="A507" s="350" t="s">
        <v>3607</v>
      </c>
      <c r="B507" s="350" t="s">
        <v>4224</v>
      </c>
      <c r="C507" s="350" t="s">
        <v>4225</v>
      </c>
      <c r="D507" s="350" t="s">
        <v>291</v>
      </c>
      <c r="E507" s="351">
        <v>0.89290999999999998</v>
      </c>
      <c r="F507" s="352">
        <v>0</v>
      </c>
      <c r="G507" s="352">
        <v>0</v>
      </c>
      <c r="H507" s="352">
        <v>0</v>
      </c>
      <c r="I507" s="351"/>
      <c r="J507" s="351">
        <v>0</v>
      </c>
      <c r="K507" s="352">
        <v>0</v>
      </c>
      <c r="L507" s="352">
        <v>0</v>
      </c>
      <c r="M507" s="352">
        <v>0</v>
      </c>
      <c r="N507" s="352">
        <v>0</v>
      </c>
      <c r="O507" s="352">
        <v>0</v>
      </c>
      <c r="P507" s="352">
        <v>0.89290999999999998</v>
      </c>
    </row>
    <row r="508" spans="1:16">
      <c r="A508" s="350" t="s">
        <v>3607</v>
      </c>
      <c r="B508" s="350" t="s">
        <v>4226</v>
      </c>
      <c r="C508" s="350" t="s">
        <v>4227</v>
      </c>
      <c r="D508" s="350" t="s">
        <v>291</v>
      </c>
      <c r="E508" s="351">
        <v>1.14706</v>
      </c>
      <c r="F508" s="352">
        <v>0</v>
      </c>
      <c r="G508" s="352">
        <v>0</v>
      </c>
      <c r="H508" s="352">
        <v>0</v>
      </c>
      <c r="I508" s="351"/>
      <c r="J508" s="351">
        <v>0</v>
      </c>
      <c r="K508" s="352">
        <v>0</v>
      </c>
      <c r="L508" s="352">
        <v>0</v>
      </c>
      <c r="M508" s="352">
        <v>0</v>
      </c>
      <c r="N508" s="352">
        <v>0</v>
      </c>
      <c r="O508" s="352">
        <v>0</v>
      </c>
      <c r="P508" s="352">
        <v>1.14706</v>
      </c>
    </row>
    <row r="509" spans="1:16">
      <c r="A509" s="350" t="s">
        <v>3607</v>
      </c>
      <c r="B509" s="350" t="s">
        <v>4228</v>
      </c>
      <c r="C509" s="350" t="s">
        <v>4229</v>
      </c>
      <c r="D509" s="350" t="s">
        <v>291</v>
      </c>
      <c r="E509" s="351">
        <v>32.74492</v>
      </c>
      <c r="F509" s="352">
        <v>0</v>
      </c>
      <c r="G509" s="352">
        <v>0</v>
      </c>
      <c r="H509" s="352">
        <v>0</v>
      </c>
      <c r="I509" s="351"/>
      <c r="J509" s="351">
        <v>0</v>
      </c>
      <c r="K509" s="352">
        <v>0</v>
      </c>
      <c r="L509" s="352">
        <v>0</v>
      </c>
      <c r="M509" s="352">
        <v>0</v>
      </c>
      <c r="N509" s="352">
        <v>0</v>
      </c>
      <c r="O509" s="352">
        <v>0</v>
      </c>
      <c r="P509" s="352">
        <v>32.74492</v>
      </c>
    </row>
    <row r="510" spans="1:16">
      <c r="A510" s="350" t="s">
        <v>3607</v>
      </c>
      <c r="B510" s="350" t="s">
        <v>4230</v>
      </c>
      <c r="C510" s="350" t="s">
        <v>4231</v>
      </c>
      <c r="D510" s="350" t="s">
        <v>291</v>
      </c>
      <c r="E510" s="351">
        <v>154.75172000000001</v>
      </c>
      <c r="F510" s="352">
        <v>0</v>
      </c>
      <c r="G510" s="352">
        <v>0</v>
      </c>
      <c r="H510" s="352">
        <v>0</v>
      </c>
      <c r="I510" s="351"/>
      <c r="J510" s="351">
        <v>0</v>
      </c>
      <c r="K510" s="352">
        <v>0</v>
      </c>
      <c r="L510" s="352">
        <v>0</v>
      </c>
      <c r="M510" s="352">
        <v>0</v>
      </c>
      <c r="N510" s="352">
        <v>0</v>
      </c>
      <c r="O510" s="352">
        <v>0</v>
      </c>
      <c r="P510" s="352">
        <v>154.75172000000001</v>
      </c>
    </row>
    <row r="511" spans="1:16">
      <c r="A511" s="350" t="s">
        <v>3607</v>
      </c>
      <c r="B511" s="350" t="s">
        <v>4232</v>
      </c>
      <c r="C511" s="350" t="s">
        <v>4233</v>
      </c>
      <c r="D511" s="350" t="s">
        <v>291</v>
      </c>
      <c r="E511" s="351">
        <v>0.59624999999999995</v>
      </c>
      <c r="F511" s="352">
        <v>0</v>
      </c>
      <c r="G511" s="352">
        <v>0</v>
      </c>
      <c r="H511" s="352">
        <v>0</v>
      </c>
      <c r="I511" s="351"/>
      <c r="J511" s="351">
        <v>0</v>
      </c>
      <c r="K511" s="352">
        <v>0</v>
      </c>
      <c r="L511" s="352">
        <v>0</v>
      </c>
      <c r="M511" s="352">
        <v>0</v>
      </c>
      <c r="N511" s="352">
        <v>0</v>
      </c>
      <c r="O511" s="352">
        <v>0</v>
      </c>
      <c r="P511" s="352">
        <v>0.59624999999999995</v>
      </c>
    </row>
    <row r="512" spans="1:16">
      <c r="A512" s="350" t="s">
        <v>3607</v>
      </c>
      <c r="B512" s="350" t="s">
        <v>4234</v>
      </c>
      <c r="C512" s="350" t="s">
        <v>4235</v>
      </c>
      <c r="D512" s="350" t="s">
        <v>291</v>
      </c>
      <c r="E512" s="351">
        <v>7.7400000000000004E-3</v>
      </c>
      <c r="F512" s="352">
        <v>0</v>
      </c>
      <c r="G512" s="352">
        <v>0</v>
      </c>
      <c r="H512" s="352">
        <v>0</v>
      </c>
      <c r="I512" s="351"/>
      <c r="J512" s="351">
        <v>0</v>
      </c>
      <c r="K512" s="352">
        <v>0</v>
      </c>
      <c r="L512" s="352">
        <v>0</v>
      </c>
      <c r="M512" s="352">
        <v>0</v>
      </c>
      <c r="N512" s="352">
        <v>0</v>
      </c>
      <c r="O512" s="352">
        <v>0</v>
      </c>
      <c r="P512" s="352">
        <v>7.7400000000000004E-3</v>
      </c>
    </row>
    <row r="513" spans="1:16">
      <c r="A513" s="350" t="s">
        <v>3607</v>
      </c>
      <c r="B513" s="350" t="s">
        <v>4236</v>
      </c>
      <c r="C513" s="350" t="s">
        <v>4237</v>
      </c>
      <c r="D513" s="350" t="s">
        <v>291</v>
      </c>
      <c r="E513" s="351">
        <v>34.96707</v>
      </c>
      <c r="F513" s="352">
        <v>0</v>
      </c>
      <c r="G513" s="352">
        <v>0</v>
      </c>
      <c r="H513" s="352">
        <v>0</v>
      </c>
      <c r="I513" s="351"/>
      <c r="J513" s="351">
        <v>0</v>
      </c>
      <c r="K513" s="352">
        <v>0</v>
      </c>
      <c r="L513" s="352">
        <v>0</v>
      </c>
      <c r="M513" s="352">
        <v>0</v>
      </c>
      <c r="N513" s="352">
        <v>0</v>
      </c>
      <c r="O513" s="352">
        <v>0</v>
      </c>
      <c r="P513" s="352">
        <v>34.96707</v>
      </c>
    </row>
    <row r="514" spans="1:16">
      <c r="A514" s="350" t="s">
        <v>3607</v>
      </c>
      <c r="B514" s="350" t="s">
        <v>4238</v>
      </c>
      <c r="C514" s="350" t="s">
        <v>4239</v>
      </c>
      <c r="D514" s="350" t="s">
        <v>291</v>
      </c>
      <c r="E514" s="351">
        <v>29.709720000000001</v>
      </c>
      <c r="F514" s="352">
        <v>0</v>
      </c>
      <c r="G514" s="352">
        <v>0</v>
      </c>
      <c r="H514" s="352">
        <v>0</v>
      </c>
      <c r="I514" s="351"/>
      <c r="J514" s="351">
        <v>0</v>
      </c>
      <c r="K514" s="352">
        <v>0</v>
      </c>
      <c r="L514" s="352">
        <v>0</v>
      </c>
      <c r="M514" s="352">
        <v>0</v>
      </c>
      <c r="N514" s="352">
        <v>0</v>
      </c>
      <c r="O514" s="352">
        <v>0</v>
      </c>
      <c r="P514" s="352">
        <v>29.709720000000001</v>
      </c>
    </row>
    <row r="515" spans="1:16">
      <c r="A515" s="350" t="s">
        <v>3607</v>
      </c>
      <c r="B515" s="350" t="s">
        <v>4240</v>
      </c>
      <c r="C515" s="350" t="s">
        <v>4241</v>
      </c>
      <c r="D515" s="350" t="s">
        <v>291</v>
      </c>
      <c r="E515" s="351">
        <v>-26.626629999999999</v>
      </c>
      <c r="F515" s="352">
        <v>0</v>
      </c>
      <c r="G515" s="352">
        <v>0</v>
      </c>
      <c r="H515" s="352">
        <v>0</v>
      </c>
      <c r="I515" s="351"/>
      <c r="J515" s="351">
        <v>0</v>
      </c>
      <c r="K515" s="352">
        <v>0</v>
      </c>
      <c r="L515" s="352">
        <v>0</v>
      </c>
      <c r="M515" s="352">
        <v>0</v>
      </c>
      <c r="N515" s="352">
        <v>0</v>
      </c>
      <c r="O515" s="352">
        <v>0</v>
      </c>
      <c r="P515" s="352">
        <v>-26.626629999999999</v>
      </c>
    </row>
    <row r="516" spans="1:16">
      <c r="A516" s="350" t="s">
        <v>3607</v>
      </c>
      <c r="B516" s="350" t="s">
        <v>4242</v>
      </c>
      <c r="C516" s="350" t="s">
        <v>4243</v>
      </c>
      <c r="D516" s="350" t="s">
        <v>291</v>
      </c>
      <c r="E516" s="351">
        <v>7.7960000000000003</v>
      </c>
      <c r="F516" s="352">
        <v>0</v>
      </c>
      <c r="G516" s="352">
        <v>0</v>
      </c>
      <c r="H516" s="352">
        <v>0</v>
      </c>
      <c r="I516" s="351"/>
      <c r="J516" s="351">
        <v>0</v>
      </c>
      <c r="K516" s="352">
        <v>0</v>
      </c>
      <c r="L516" s="352">
        <v>0</v>
      </c>
      <c r="M516" s="352">
        <v>0</v>
      </c>
      <c r="N516" s="352">
        <v>0</v>
      </c>
      <c r="O516" s="352">
        <v>0</v>
      </c>
      <c r="P516" s="352">
        <v>7.7960000000000003</v>
      </c>
    </row>
    <row r="517" spans="1:16">
      <c r="A517" s="350" t="s">
        <v>3607</v>
      </c>
      <c r="B517" s="350" t="s">
        <v>4244</v>
      </c>
      <c r="C517" s="350" t="s">
        <v>4245</v>
      </c>
      <c r="D517" s="350" t="s">
        <v>291</v>
      </c>
      <c r="E517" s="351">
        <v>2.48142</v>
      </c>
      <c r="F517" s="352">
        <v>0</v>
      </c>
      <c r="G517" s="352">
        <v>0</v>
      </c>
      <c r="H517" s="352">
        <v>0</v>
      </c>
      <c r="I517" s="351"/>
      <c r="J517" s="351">
        <v>0</v>
      </c>
      <c r="K517" s="352">
        <v>0</v>
      </c>
      <c r="L517" s="352">
        <v>0</v>
      </c>
      <c r="M517" s="352">
        <v>0</v>
      </c>
      <c r="N517" s="352">
        <v>0</v>
      </c>
      <c r="O517" s="352">
        <v>0</v>
      </c>
      <c r="P517" s="352">
        <v>2.48142</v>
      </c>
    </row>
    <row r="518" spans="1:16">
      <c r="A518" s="350" t="s">
        <v>3607</v>
      </c>
      <c r="B518" s="350" t="s">
        <v>4246</v>
      </c>
      <c r="C518" s="350" t="s">
        <v>4247</v>
      </c>
      <c r="D518" s="350" t="s">
        <v>291</v>
      </c>
      <c r="E518" s="351">
        <v>42.010570000000001</v>
      </c>
      <c r="F518" s="352">
        <v>0</v>
      </c>
      <c r="G518" s="352">
        <v>0</v>
      </c>
      <c r="H518" s="352">
        <v>0</v>
      </c>
      <c r="I518" s="351"/>
      <c r="J518" s="351">
        <v>0</v>
      </c>
      <c r="K518" s="352">
        <v>0</v>
      </c>
      <c r="L518" s="352">
        <v>0</v>
      </c>
      <c r="M518" s="352">
        <v>0</v>
      </c>
      <c r="N518" s="352">
        <v>0</v>
      </c>
      <c r="O518" s="352">
        <v>0</v>
      </c>
      <c r="P518" s="352">
        <v>42.010570000000001</v>
      </c>
    </row>
    <row r="519" spans="1:16">
      <c r="A519" s="350" t="s">
        <v>3607</v>
      </c>
      <c r="B519" s="350" t="s">
        <v>4248</v>
      </c>
      <c r="C519" s="350" t="s">
        <v>4249</v>
      </c>
      <c r="D519" s="350" t="s">
        <v>291</v>
      </c>
      <c r="E519" s="351">
        <v>1.0000000000000001E-5</v>
      </c>
      <c r="F519" s="352">
        <v>0</v>
      </c>
      <c r="G519" s="352">
        <v>0</v>
      </c>
      <c r="H519" s="352">
        <v>0</v>
      </c>
      <c r="I519" s="351"/>
      <c r="J519" s="351">
        <v>0</v>
      </c>
      <c r="K519" s="352">
        <v>0</v>
      </c>
      <c r="L519" s="352">
        <v>0</v>
      </c>
      <c r="M519" s="352">
        <v>0</v>
      </c>
      <c r="N519" s="352">
        <v>0</v>
      </c>
      <c r="O519" s="352">
        <v>0</v>
      </c>
      <c r="P519" s="352">
        <v>1.0000000000000001E-5</v>
      </c>
    </row>
    <row r="520" spans="1:16">
      <c r="A520" s="350" t="s">
        <v>3607</v>
      </c>
      <c r="B520" s="350" t="s">
        <v>4250</v>
      </c>
      <c r="C520" s="350" t="s">
        <v>4251</v>
      </c>
      <c r="D520" s="350" t="s">
        <v>291</v>
      </c>
      <c r="E520" s="351">
        <v>38.10718</v>
      </c>
      <c r="F520" s="352">
        <v>0</v>
      </c>
      <c r="G520" s="352">
        <v>0</v>
      </c>
      <c r="H520" s="352">
        <v>0</v>
      </c>
      <c r="I520" s="351"/>
      <c r="J520" s="351">
        <v>0</v>
      </c>
      <c r="K520" s="352">
        <v>0</v>
      </c>
      <c r="L520" s="352">
        <v>0</v>
      </c>
      <c r="M520" s="352">
        <v>0</v>
      </c>
      <c r="N520" s="352">
        <v>0</v>
      </c>
      <c r="O520" s="352">
        <v>0</v>
      </c>
      <c r="P520" s="352">
        <v>38.10718</v>
      </c>
    </row>
    <row r="521" spans="1:16">
      <c r="A521" s="350" t="s">
        <v>3607</v>
      </c>
      <c r="B521" s="350" t="s">
        <v>4252</v>
      </c>
      <c r="C521" s="350" t="s">
        <v>3769</v>
      </c>
      <c r="D521" s="350" t="s">
        <v>291</v>
      </c>
      <c r="E521" s="351">
        <v>10293.442940000001</v>
      </c>
      <c r="F521" s="352">
        <v>0</v>
      </c>
      <c r="G521" s="352">
        <v>0</v>
      </c>
      <c r="H521" s="352">
        <v>0</v>
      </c>
      <c r="I521" s="351"/>
      <c r="J521" s="351">
        <v>0</v>
      </c>
      <c r="K521" s="352">
        <v>0</v>
      </c>
      <c r="L521" s="352">
        <v>0</v>
      </c>
      <c r="M521" s="352">
        <v>0</v>
      </c>
      <c r="N521" s="352">
        <v>0</v>
      </c>
      <c r="O521" s="352">
        <v>0</v>
      </c>
      <c r="P521" s="352">
        <v>10293.442940000001</v>
      </c>
    </row>
    <row r="522" spans="1:16">
      <c r="A522" s="350" t="s">
        <v>3607</v>
      </c>
      <c r="B522" s="350" t="s">
        <v>4253</v>
      </c>
      <c r="C522" s="350" t="s">
        <v>4254</v>
      </c>
      <c r="D522" s="350" t="s">
        <v>291</v>
      </c>
      <c r="E522" s="351">
        <v>66.270449999999997</v>
      </c>
      <c r="F522" s="352">
        <v>0</v>
      </c>
      <c r="G522" s="352">
        <v>0</v>
      </c>
      <c r="H522" s="352">
        <v>0</v>
      </c>
      <c r="I522" s="351"/>
      <c r="J522" s="351">
        <v>0</v>
      </c>
      <c r="K522" s="352">
        <v>0</v>
      </c>
      <c r="L522" s="352">
        <v>0</v>
      </c>
      <c r="M522" s="352">
        <v>0</v>
      </c>
      <c r="N522" s="352">
        <v>0</v>
      </c>
      <c r="O522" s="352">
        <v>0</v>
      </c>
      <c r="P522" s="352">
        <v>66.270449999999997</v>
      </c>
    </row>
    <row r="523" spans="1:16">
      <c r="A523" s="350" t="s">
        <v>3607</v>
      </c>
      <c r="B523" s="350" t="s">
        <v>4255</v>
      </c>
      <c r="C523" s="350" t="s">
        <v>4256</v>
      </c>
      <c r="D523" s="350" t="s">
        <v>291</v>
      </c>
      <c r="E523" s="351">
        <v>1444.7774899999999</v>
      </c>
      <c r="F523" s="352">
        <v>0</v>
      </c>
      <c r="G523" s="352">
        <v>0</v>
      </c>
      <c r="H523" s="352">
        <v>0</v>
      </c>
      <c r="I523" s="351"/>
      <c r="J523" s="351">
        <v>0</v>
      </c>
      <c r="K523" s="352">
        <v>0</v>
      </c>
      <c r="L523" s="352">
        <v>0</v>
      </c>
      <c r="M523" s="352">
        <v>0</v>
      </c>
      <c r="N523" s="352">
        <v>0</v>
      </c>
      <c r="O523" s="352">
        <v>0</v>
      </c>
      <c r="P523" s="352">
        <v>1444.7774899999999</v>
      </c>
    </row>
    <row r="524" spans="1:16">
      <c r="A524" s="350" t="s">
        <v>3607</v>
      </c>
      <c r="B524" s="350" t="s">
        <v>4257</v>
      </c>
      <c r="C524" s="350" t="s">
        <v>4258</v>
      </c>
      <c r="D524" s="350" t="s">
        <v>291</v>
      </c>
      <c r="E524" s="351">
        <v>2168.27189</v>
      </c>
      <c r="F524" s="352">
        <v>0</v>
      </c>
      <c r="G524" s="352">
        <v>0</v>
      </c>
      <c r="H524" s="352">
        <v>0</v>
      </c>
      <c r="I524" s="351"/>
      <c r="J524" s="351">
        <v>0</v>
      </c>
      <c r="K524" s="352">
        <v>0</v>
      </c>
      <c r="L524" s="352">
        <v>0</v>
      </c>
      <c r="M524" s="352">
        <v>0</v>
      </c>
      <c r="N524" s="352">
        <v>0</v>
      </c>
      <c r="O524" s="352">
        <v>0</v>
      </c>
      <c r="P524" s="352">
        <v>2168.27189</v>
      </c>
    </row>
    <row r="525" spans="1:16">
      <c r="A525" s="350" t="s">
        <v>3607</v>
      </c>
      <c r="B525" s="350" t="s">
        <v>4259</v>
      </c>
      <c r="C525" s="350" t="s">
        <v>4260</v>
      </c>
      <c r="D525" s="350" t="s">
        <v>291</v>
      </c>
      <c r="E525" s="351">
        <v>119.81564</v>
      </c>
      <c r="F525" s="352">
        <v>0</v>
      </c>
      <c r="G525" s="352">
        <v>0</v>
      </c>
      <c r="H525" s="352">
        <v>0</v>
      </c>
      <c r="I525" s="351"/>
      <c r="J525" s="351">
        <v>0</v>
      </c>
      <c r="K525" s="352">
        <v>0</v>
      </c>
      <c r="L525" s="352">
        <v>0</v>
      </c>
      <c r="M525" s="352">
        <v>0</v>
      </c>
      <c r="N525" s="352">
        <v>0</v>
      </c>
      <c r="O525" s="352">
        <v>0</v>
      </c>
      <c r="P525" s="352">
        <v>119.81564</v>
      </c>
    </row>
    <row r="526" spans="1:16">
      <c r="A526" s="350" t="s">
        <v>3607</v>
      </c>
      <c r="B526" s="350" t="s">
        <v>4261</v>
      </c>
      <c r="C526" s="350" t="s">
        <v>4262</v>
      </c>
      <c r="D526" s="350" t="s">
        <v>291</v>
      </c>
      <c r="E526" s="351">
        <v>1543.8144400000001</v>
      </c>
      <c r="F526" s="352">
        <v>0</v>
      </c>
      <c r="G526" s="352">
        <v>0</v>
      </c>
      <c r="H526" s="352">
        <v>0</v>
      </c>
      <c r="I526" s="351"/>
      <c r="J526" s="351">
        <v>0</v>
      </c>
      <c r="K526" s="352">
        <v>0</v>
      </c>
      <c r="L526" s="352">
        <v>0</v>
      </c>
      <c r="M526" s="352">
        <v>0</v>
      </c>
      <c r="N526" s="352">
        <v>0</v>
      </c>
      <c r="O526" s="352">
        <v>0</v>
      </c>
      <c r="P526" s="352">
        <v>1543.8144400000001</v>
      </c>
    </row>
    <row r="527" spans="1:16">
      <c r="A527" s="350" t="s">
        <v>3607</v>
      </c>
      <c r="B527" s="350" t="s">
        <v>4263</v>
      </c>
      <c r="C527" s="350" t="s">
        <v>4264</v>
      </c>
      <c r="D527" s="350" t="s">
        <v>291</v>
      </c>
      <c r="E527" s="351">
        <v>115.78887</v>
      </c>
      <c r="F527" s="352">
        <v>0</v>
      </c>
      <c r="G527" s="352">
        <v>0</v>
      </c>
      <c r="H527" s="352">
        <v>0</v>
      </c>
      <c r="I527" s="351"/>
      <c r="J527" s="351">
        <v>0</v>
      </c>
      <c r="K527" s="352">
        <v>0</v>
      </c>
      <c r="L527" s="352">
        <v>0</v>
      </c>
      <c r="M527" s="352">
        <v>0</v>
      </c>
      <c r="N527" s="352">
        <v>0</v>
      </c>
      <c r="O527" s="352">
        <v>0</v>
      </c>
      <c r="P527" s="352">
        <v>115.78887</v>
      </c>
    </row>
    <row r="528" spans="1:16">
      <c r="A528" s="350" t="s">
        <v>3607</v>
      </c>
      <c r="B528" s="350" t="s">
        <v>4265</v>
      </c>
      <c r="C528" s="350" t="s">
        <v>4266</v>
      </c>
      <c r="D528" s="350" t="s">
        <v>291</v>
      </c>
      <c r="E528" s="351">
        <v>318.8664</v>
      </c>
      <c r="F528" s="352">
        <v>0</v>
      </c>
      <c r="G528" s="352">
        <v>0</v>
      </c>
      <c r="H528" s="352">
        <v>0</v>
      </c>
      <c r="I528" s="351"/>
      <c r="J528" s="351">
        <v>0</v>
      </c>
      <c r="K528" s="352">
        <v>0</v>
      </c>
      <c r="L528" s="352">
        <v>0</v>
      </c>
      <c r="M528" s="352">
        <v>0</v>
      </c>
      <c r="N528" s="352">
        <v>0</v>
      </c>
      <c r="O528" s="352">
        <v>0</v>
      </c>
      <c r="P528" s="352">
        <v>318.8664</v>
      </c>
    </row>
    <row r="529" spans="1:16">
      <c r="A529" s="350" t="s">
        <v>3607</v>
      </c>
      <c r="B529" s="350" t="s">
        <v>4267</v>
      </c>
      <c r="C529" s="350" t="s">
        <v>3735</v>
      </c>
      <c r="D529" s="350" t="s">
        <v>291</v>
      </c>
      <c r="E529" s="351">
        <v>1313.7971199999999</v>
      </c>
      <c r="F529" s="352">
        <v>0</v>
      </c>
      <c r="G529" s="352">
        <v>0</v>
      </c>
      <c r="H529" s="352">
        <v>0</v>
      </c>
      <c r="I529" s="351"/>
      <c r="J529" s="351">
        <v>0</v>
      </c>
      <c r="K529" s="352">
        <v>0</v>
      </c>
      <c r="L529" s="352">
        <v>0</v>
      </c>
      <c r="M529" s="352">
        <v>0</v>
      </c>
      <c r="N529" s="352">
        <v>0</v>
      </c>
      <c r="O529" s="352">
        <v>0</v>
      </c>
      <c r="P529" s="352">
        <v>1313.7971199999999</v>
      </c>
    </row>
    <row r="530" spans="1:16">
      <c r="A530" s="350" t="s">
        <v>3607</v>
      </c>
      <c r="B530" s="350" t="s">
        <v>4268</v>
      </c>
      <c r="C530" s="350" t="s">
        <v>3741</v>
      </c>
      <c r="D530" s="350" t="s">
        <v>291</v>
      </c>
      <c r="E530" s="351">
        <v>8289.5647200000003</v>
      </c>
      <c r="F530" s="352">
        <v>0</v>
      </c>
      <c r="G530" s="352">
        <v>0</v>
      </c>
      <c r="H530" s="352">
        <v>0</v>
      </c>
      <c r="I530" s="351"/>
      <c r="J530" s="351">
        <v>0</v>
      </c>
      <c r="K530" s="352">
        <v>0</v>
      </c>
      <c r="L530" s="352">
        <v>0</v>
      </c>
      <c r="M530" s="352">
        <v>0</v>
      </c>
      <c r="N530" s="352">
        <v>0</v>
      </c>
      <c r="O530" s="352">
        <v>0</v>
      </c>
      <c r="P530" s="352">
        <v>8289.5647200000003</v>
      </c>
    </row>
    <row r="531" spans="1:16">
      <c r="A531" s="350" t="s">
        <v>3607</v>
      </c>
      <c r="B531" s="350" t="s">
        <v>4269</v>
      </c>
      <c r="C531" s="350" t="s">
        <v>3743</v>
      </c>
      <c r="D531" s="350" t="s">
        <v>291</v>
      </c>
      <c r="E531" s="351">
        <v>1444.13159</v>
      </c>
      <c r="F531" s="352">
        <v>0</v>
      </c>
      <c r="G531" s="352">
        <v>0</v>
      </c>
      <c r="H531" s="352">
        <v>0</v>
      </c>
      <c r="I531" s="351"/>
      <c r="J531" s="351">
        <v>0</v>
      </c>
      <c r="K531" s="352">
        <v>0</v>
      </c>
      <c r="L531" s="352">
        <v>0</v>
      </c>
      <c r="M531" s="352">
        <v>0</v>
      </c>
      <c r="N531" s="352">
        <v>0</v>
      </c>
      <c r="O531" s="352">
        <v>0</v>
      </c>
      <c r="P531" s="352">
        <v>1444.13159</v>
      </c>
    </row>
    <row r="532" spans="1:16">
      <c r="A532" s="350" t="s">
        <v>3607</v>
      </c>
      <c r="B532" s="350" t="s">
        <v>4270</v>
      </c>
      <c r="C532" s="350" t="s">
        <v>4271</v>
      </c>
      <c r="D532" s="350" t="s">
        <v>291</v>
      </c>
      <c r="E532" s="351">
        <v>806.65102000000002</v>
      </c>
      <c r="F532" s="352">
        <v>0</v>
      </c>
      <c r="G532" s="352">
        <v>0</v>
      </c>
      <c r="H532" s="352">
        <v>0</v>
      </c>
      <c r="I532" s="351"/>
      <c r="J532" s="351">
        <v>0</v>
      </c>
      <c r="K532" s="352">
        <v>0</v>
      </c>
      <c r="L532" s="352">
        <v>0</v>
      </c>
      <c r="M532" s="352">
        <v>0</v>
      </c>
      <c r="N532" s="352">
        <v>0</v>
      </c>
      <c r="O532" s="352">
        <v>0</v>
      </c>
      <c r="P532" s="352">
        <v>806.65102000000002</v>
      </c>
    </row>
    <row r="533" spans="1:16">
      <c r="A533" s="350" t="s">
        <v>3607</v>
      </c>
      <c r="B533" s="350" t="s">
        <v>4272</v>
      </c>
      <c r="C533" s="350" t="s">
        <v>4273</v>
      </c>
      <c r="D533" s="350" t="s">
        <v>291</v>
      </c>
      <c r="E533" s="351">
        <v>20268.770469999999</v>
      </c>
      <c r="F533" s="352">
        <v>0</v>
      </c>
      <c r="G533" s="352">
        <v>0</v>
      </c>
      <c r="H533" s="352">
        <v>0</v>
      </c>
      <c r="I533" s="351"/>
      <c r="J533" s="351">
        <v>0</v>
      </c>
      <c r="K533" s="352">
        <v>0</v>
      </c>
      <c r="L533" s="352">
        <v>0</v>
      </c>
      <c r="M533" s="352">
        <v>0</v>
      </c>
      <c r="N533" s="352">
        <v>0</v>
      </c>
      <c r="O533" s="352">
        <v>0</v>
      </c>
      <c r="P533" s="352">
        <v>20268.770469999999</v>
      </c>
    </row>
    <row r="534" spans="1:16">
      <c r="A534" s="350" t="s">
        <v>3607</v>
      </c>
      <c r="B534" s="350" t="s">
        <v>4274</v>
      </c>
      <c r="C534" s="350" t="s">
        <v>4275</v>
      </c>
      <c r="D534" s="350" t="s">
        <v>291</v>
      </c>
      <c r="E534" s="351">
        <v>1406.0877399999999</v>
      </c>
      <c r="F534" s="352">
        <v>0</v>
      </c>
      <c r="G534" s="352">
        <v>0</v>
      </c>
      <c r="H534" s="352">
        <v>0</v>
      </c>
      <c r="I534" s="351"/>
      <c r="J534" s="351">
        <v>0</v>
      </c>
      <c r="K534" s="352">
        <v>0</v>
      </c>
      <c r="L534" s="352">
        <v>0</v>
      </c>
      <c r="M534" s="352">
        <v>0</v>
      </c>
      <c r="N534" s="352">
        <v>0</v>
      </c>
      <c r="O534" s="352">
        <v>0</v>
      </c>
      <c r="P534" s="352">
        <v>1406.0877399999999</v>
      </c>
    </row>
    <row r="535" spans="1:16">
      <c r="A535" s="350" t="s">
        <v>3607</v>
      </c>
      <c r="B535" s="350" t="s">
        <v>4276</v>
      </c>
      <c r="C535" s="350" t="s">
        <v>4195</v>
      </c>
      <c r="D535" s="350" t="s">
        <v>291</v>
      </c>
      <c r="E535" s="351">
        <v>70.297430000000006</v>
      </c>
      <c r="F535" s="352">
        <v>0</v>
      </c>
      <c r="G535" s="352">
        <v>0</v>
      </c>
      <c r="H535" s="352">
        <v>0</v>
      </c>
      <c r="I535" s="351"/>
      <c r="J535" s="351">
        <v>0</v>
      </c>
      <c r="K535" s="352">
        <v>0</v>
      </c>
      <c r="L535" s="352">
        <v>0</v>
      </c>
      <c r="M535" s="352">
        <v>0</v>
      </c>
      <c r="N535" s="352">
        <v>0</v>
      </c>
      <c r="O535" s="352">
        <v>0</v>
      </c>
      <c r="P535" s="352">
        <v>70.297430000000006</v>
      </c>
    </row>
    <row r="536" spans="1:16">
      <c r="A536" s="350" t="s">
        <v>3607</v>
      </c>
      <c r="B536" s="350" t="s">
        <v>4277</v>
      </c>
      <c r="C536" s="350" t="s">
        <v>4278</v>
      </c>
      <c r="D536" s="350" t="s">
        <v>291</v>
      </c>
      <c r="E536" s="351">
        <v>764.78471999999999</v>
      </c>
      <c r="F536" s="352">
        <v>0</v>
      </c>
      <c r="G536" s="352">
        <v>0</v>
      </c>
      <c r="H536" s="352">
        <v>0</v>
      </c>
      <c r="I536" s="351"/>
      <c r="J536" s="351">
        <v>0</v>
      </c>
      <c r="K536" s="352">
        <v>0</v>
      </c>
      <c r="L536" s="352">
        <v>0</v>
      </c>
      <c r="M536" s="352">
        <v>0</v>
      </c>
      <c r="N536" s="352">
        <v>0</v>
      </c>
      <c r="O536" s="352">
        <v>0</v>
      </c>
      <c r="P536" s="352">
        <v>764.78471999999999</v>
      </c>
    </row>
    <row r="537" spans="1:16">
      <c r="A537" s="350" t="s">
        <v>3607</v>
      </c>
      <c r="B537" s="350" t="s">
        <v>4279</v>
      </c>
      <c r="C537" s="350" t="s">
        <v>3792</v>
      </c>
      <c r="D537" s="350" t="s">
        <v>291</v>
      </c>
      <c r="E537" s="351">
        <v>134.89554000000001</v>
      </c>
      <c r="F537" s="352">
        <v>0</v>
      </c>
      <c r="G537" s="352">
        <v>0</v>
      </c>
      <c r="H537" s="352">
        <v>0</v>
      </c>
      <c r="I537" s="351"/>
      <c r="J537" s="351">
        <v>0</v>
      </c>
      <c r="K537" s="352">
        <v>0</v>
      </c>
      <c r="L537" s="352">
        <v>0</v>
      </c>
      <c r="M537" s="352">
        <v>0</v>
      </c>
      <c r="N537" s="352">
        <v>0</v>
      </c>
      <c r="O537" s="352">
        <v>0</v>
      </c>
      <c r="P537" s="352">
        <v>134.89554000000001</v>
      </c>
    </row>
    <row r="538" spans="1:16">
      <c r="A538" s="350" t="s">
        <v>3607</v>
      </c>
      <c r="B538" s="350" t="s">
        <v>4280</v>
      </c>
      <c r="C538" s="350" t="s">
        <v>4281</v>
      </c>
      <c r="D538" s="350" t="s">
        <v>291</v>
      </c>
      <c r="E538" s="351">
        <v>26.64667</v>
      </c>
      <c r="F538" s="352">
        <v>0</v>
      </c>
      <c r="G538" s="352">
        <v>0</v>
      </c>
      <c r="H538" s="352">
        <v>0</v>
      </c>
      <c r="I538" s="351"/>
      <c r="J538" s="351">
        <v>0</v>
      </c>
      <c r="K538" s="352">
        <v>0</v>
      </c>
      <c r="L538" s="352">
        <v>0</v>
      </c>
      <c r="M538" s="352">
        <v>0</v>
      </c>
      <c r="N538" s="352">
        <v>0</v>
      </c>
      <c r="O538" s="352">
        <v>0</v>
      </c>
      <c r="P538" s="352">
        <v>26.64667</v>
      </c>
    </row>
    <row r="539" spans="1:16">
      <c r="A539" s="350" t="s">
        <v>3607</v>
      </c>
      <c r="B539" s="350" t="s">
        <v>4282</v>
      </c>
      <c r="C539" s="350" t="s">
        <v>4283</v>
      </c>
      <c r="D539" s="350" t="s">
        <v>291</v>
      </c>
      <c r="E539" s="351">
        <v>984.65309000000002</v>
      </c>
      <c r="F539" s="352">
        <v>0</v>
      </c>
      <c r="G539" s="352">
        <v>0</v>
      </c>
      <c r="H539" s="352">
        <v>0</v>
      </c>
      <c r="I539" s="351"/>
      <c r="J539" s="351">
        <v>0</v>
      </c>
      <c r="K539" s="352">
        <v>0</v>
      </c>
      <c r="L539" s="352">
        <v>0</v>
      </c>
      <c r="M539" s="352">
        <v>0</v>
      </c>
      <c r="N539" s="352">
        <v>0</v>
      </c>
      <c r="O539" s="352">
        <v>0</v>
      </c>
      <c r="P539" s="352">
        <v>984.65309000000002</v>
      </c>
    </row>
    <row r="540" spans="1:16">
      <c r="A540" s="350" t="s">
        <v>3607</v>
      </c>
      <c r="B540" s="350" t="s">
        <v>4284</v>
      </c>
      <c r="C540" s="350" t="s">
        <v>4285</v>
      </c>
      <c r="D540" s="350" t="s">
        <v>291</v>
      </c>
      <c r="E540" s="351">
        <v>130.01524000000001</v>
      </c>
      <c r="F540" s="352">
        <v>0</v>
      </c>
      <c r="G540" s="352">
        <v>0</v>
      </c>
      <c r="H540" s="352">
        <v>0</v>
      </c>
      <c r="I540" s="351"/>
      <c r="J540" s="351">
        <v>0</v>
      </c>
      <c r="K540" s="352">
        <v>0</v>
      </c>
      <c r="L540" s="352">
        <v>0</v>
      </c>
      <c r="M540" s="352">
        <v>0</v>
      </c>
      <c r="N540" s="352">
        <v>0</v>
      </c>
      <c r="O540" s="352">
        <v>0</v>
      </c>
      <c r="P540" s="352">
        <v>130.01524000000001</v>
      </c>
    </row>
    <row r="541" spans="1:16">
      <c r="A541" s="350" t="s">
        <v>3607</v>
      </c>
      <c r="B541" s="350" t="s">
        <v>4286</v>
      </c>
      <c r="C541" s="350" t="s">
        <v>4287</v>
      </c>
      <c r="D541" s="350" t="s">
        <v>291</v>
      </c>
      <c r="E541" s="351">
        <v>883.94907000000001</v>
      </c>
      <c r="F541" s="352">
        <v>0</v>
      </c>
      <c r="G541" s="352">
        <v>0</v>
      </c>
      <c r="H541" s="352">
        <v>0</v>
      </c>
      <c r="I541" s="351"/>
      <c r="J541" s="351">
        <v>0</v>
      </c>
      <c r="K541" s="352">
        <v>0</v>
      </c>
      <c r="L541" s="352">
        <v>0</v>
      </c>
      <c r="M541" s="352">
        <v>0</v>
      </c>
      <c r="N541" s="352">
        <v>0</v>
      </c>
      <c r="O541" s="352">
        <v>0</v>
      </c>
      <c r="P541" s="352">
        <v>883.94907000000001</v>
      </c>
    </row>
    <row r="542" spans="1:16">
      <c r="A542" s="350" t="s">
        <v>3607</v>
      </c>
      <c r="B542" s="350" t="s">
        <v>4288</v>
      </c>
      <c r="C542" s="350" t="s">
        <v>4289</v>
      </c>
      <c r="D542" s="350" t="s">
        <v>291</v>
      </c>
      <c r="E542" s="351">
        <v>40.516199999999998</v>
      </c>
      <c r="F542" s="352">
        <v>0</v>
      </c>
      <c r="G542" s="352">
        <v>0</v>
      </c>
      <c r="H542" s="352">
        <v>0</v>
      </c>
      <c r="I542" s="351"/>
      <c r="J542" s="351">
        <v>0</v>
      </c>
      <c r="K542" s="352">
        <v>0</v>
      </c>
      <c r="L542" s="352">
        <v>0</v>
      </c>
      <c r="M542" s="352">
        <v>0</v>
      </c>
      <c r="N542" s="352">
        <v>0</v>
      </c>
      <c r="O542" s="352">
        <v>0</v>
      </c>
      <c r="P542" s="352">
        <v>40.516199999999998</v>
      </c>
    </row>
    <row r="543" spans="1:16">
      <c r="A543" s="350" t="s">
        <v>3607</v>
      </c>
      <c r="B543" s="350" t="s">
        <v>4290</v>
      </c>
      <c r="C543" s="350" t="s">
        <v>4291</v>
      </c>
      <c r="D543" s="350" t="s">
        <v>291</v>
      </c>
      <c r="E543" s="351">
        <v>424.25855000000001</v>
      </c>
      <c r="F543" s="352">
        <v>0</v>
      </c>
      <c r="G543" s="352">
        <v>0</v>
      </c>
      <c r="H543" s="352">
        <v>0</v>
      </c>
      <c r="I543" s="351"/>
      <c r="J543" s="351">
        <v>0</v>
      </c>
      <c r="K543" s="352">
        <v>0</v>
      </c>
      <c r="L543" s="352">
        <v>0</v>
      </c>
      <c r="M543" s="352">
        <v>0</v>
      </c>
      <c r="N543" s="352">
        <v>0</v>
      </c>
      <c r="O543" s="352">
        <v>0</v>
      </c>
      <c r="P543" s="352">
        <v>424.25855000000001</v>
      </c>
    </row>
    <row r="544" spans="1:16">
      <c r="A544" s="350" t="s">
        <v>3607</v>
      </c>
      <c r="B544" s="350" t="s">
        <v>4292</v>
      </c>
      <c r="C544" s="350" t="s">
        <v>4293</v>
      </c>
      <c r="D544" s="350" t="s">
        <v>291</v>
      </c>
      <c r="E544" s="351">
        <v>168.59556000000001</v>
      </c>
      <c r="F544" s="352">
        <v>0</v>
      </c>
      <c r="G544" s="352">
        <v>0</v>
      </c>
      <c r="H544" s="352">
        <v>0</v>
      </c>
      <c r="I544" s="351"/>
      <c r="J544" s="351">
        <v>0</v>
      </c>
      <c r="K544" s="352">
        <v>0</v>
      </c>
      <c r="L544" s="352">
        <v>0</v>
      </c>
      <c r="M544" s="352">
        <v>0</v>
      </c>
      <c r="N544" s="352">
        <v>0</v>
      </c>
      <c r="O544" s="352">
        <v>0</v>
      </c>
      <c r="P544" s="352">
        <v>168.59556000000001</v>
      </c>
    </row>
    <row r="545" spans="1:16">
      <c r="A545" s="350" t="s">
        <v>3607</v>
      </c>
      <c r="B545" s="350" t="s">
        <v>4294</v>
      </c>
      <c r="C545" s="350" t="s">
        <v>4295</v>
      </c>
      <c r="D545" s="350" t="s">
        <v>291</v>
      </c>
      <c r="E545" s="351">
        <v>1.7641</v>
      </c>
      <c r="F545" s="352">
        <v>0</v>
      </c>
      <c r="G545" s="352">
        <v>0</v>
      </c>
      <c r="H545" s="352">
        <v>0</v>
      </c>
      <c r="I545" s="351"/>
      <c r="J545" s="351">
        <v>0</v>
      </c>
      <c r="K545" s="352">
        <v>0</v>
      </c>
      <c r="L545" s="352">
        <v>0</v>
      </c>
      <c r="M545" s="352">
        <v>0</v>
      </c>
      <c r="N545" s="352">
        <v>0</v>
      </c>
      <c r="O545" s="352">
        <v>0</v>
      </c>
      <c r="P545" s="352">
        <v>1.7641</v>
      </c>
    </row>
    <row r="546" spans="1:16">
      <c r="A546" s="350" t="s">
        <v>3607</v>
      </c>
      <c r="B546" s="350" t="s">
        <v>4296</v>
      </c>
      <c r="C546" s="350" t="s">
        <v>4297</v>
      </c>
      <c r="D546" s="350" t="s">
        <v>291</v>
      </c>
      <c r="E546" s="351">
        <v>8.8960299999999997</v>
      </c>
      <c r="F546" s="352">
        <v>0</v>
      </c>
      <c r="G546" s="352">
        <v>0</v>
      </c>
      <c r="H546" s="352">
        <v>0</v>
      </c>
      <c r="I546" s="351"/>
      <c r="J546" s="351">
        <v>0</v>
      </c>
      <c r="K546" s="352">
        <v>0</v>
      </c>
      <c r="L546" s="352">
        <v>0</v>
      </c>
      <c r="M546" s="352">
        <v>0</v>
      </c>
      <c r="N546" s="352">
        <v>0</v>
      </c>
      <c r="O546" s="352">
        <v>0</v>
      </c>
      <c r="P546" s="352">
        <v>8.8960299999999997</v>
      </c>
    </row>
    <row r="547" spans="1:16">
      <c r="A547" s="350" t="s">
        <v>3607</v>
      </c>
      <c r="B547" s="350" t="s">
        <v>4298</v>
      </c>
      <c r="C547" s="350" t="s">
        <v>4299</v>
      </c>
      <c r="D547" s="350" t="s">
        <v>291</v>
      </c>
      <c r="E547" s="351">
        <v>1234.0093400000001</v>
      </c>
      <c r="F547" s="352">
        <v>0</v>
      </c>
      <c r="G547" s="352">
        <v>0</v>
      </c>
      <c r="H547" s="352">
        <v>0</v>
      </c>
      <c r="I547" s="351"/>
      <c r="J547" s="351">
        <v>0</v>
      </c>
      <c r="K547" s="352">
        <v>0</v>
      </c>
      <c r="L547" s="352">
        <v>0</v>
      </c>
      <c r="M547" s="352">
        <v>0</v>
      </c>
      <c r="N547" s="352">
        <v>0</v>
      </c>
      <c r="O547" s="352">
        <v>0</v>
      </c>
      <c r="P547" s="352">
        <v>1234.0093400000001</v>
      </c>
    </row>
    <row r="548" spans="1:16">
      <c r="A548" s="350" t="s">
        <v>3607</v>
      </c>
      <c r="B548" s="350" t="s">
        <v>4300</v>
      </c>
      <c r="C548" s="350" t="s">
        <v>4301</v>
      </c>
      <c r="D548" s="350" t="s">
        <v>291</v>
      </c>
      <c r="E548" s="351">
        <v>84.720119999999994</v>
      </c>
      <c r="F548" s="352">
        <v>0</v>
      </c>
      <c r="G548" s="352">
        <v>0</v>
      </c>
      <c r="H548" s="352">
        <v>0</v>
      </c>
      <c r="I548" s="351"/>
      <c r="J548" s="351">
        <v>0</v>
      </c>
      <c r="K548" s="352">
        <v>0</v>
      </c>
      <c r="L548" s="352">
        <v>0</v>
      </c>
      <c r="M548" s="352">
        <v>0</v>
      </c>
      <c r="N548" s="352">
        <v>0</v>
      </c>
      <c r="O548" s="352">
        <v>0</v>
      </c>
      <c r="P548" s="352">
        <v>84.720119999999994</v>
      </c>
    </row>
    <row r="549" spans="1:16">
      <c r="A549" s="350" t="s">
        <v>3607</v>
      </c>
      <c r="B549" s="350" t="s">
        <v>4302</v>
      </c>
      <c r="C549" s="350" t="s">
        <v>4303</v>
      </c>
      <c r="D549" s="350" t="s">
        <v>291</v>
      </c>
      <c r="E549" s="351">
        <v>25.876909999999999</v>
      </c>
      <c r="F549" s="352">
        <v>0</v>
      </c>
      <c r="G549" s="352">
        <v>0</v>
      </c>
      <c r="H549" s="352">
        <v>0</v>
      </c>
      <c r="I549" s="351"/>
      <c r="J549" s="351">
        <v>0</v>
      </c>
      <c r="K549" s="352">
        <v>0</v>
      </c>
      <c r="L549" s="352">
        <v>0</v>
      </c>
      <c r="M549" s="352">
        <v>0</v>
      </c>
      <c r="N549" s="352">
        <v>0</v>
      </c>
      <c r="O549" s="352">
        <v>0</v>
      </c>
      <c r="P549" s="352">
        <v>25.876909999999999</v>
      </c>
    </row>
    <row r="550" spans="1:16">
      <c r="A550" s="350" t="s">
        <v>3607</v>
      </c>
      <c r="B550" s="350" t="s">
        <v>4304</v>
      </c>
      <c r="C550" s="350" t="s">
        <v>4305</v>
      </c>
      <c r="D550" s="350" t="s">
        <v>291</v>
      </c>
      <c r="E550" s="351">
        <v>57.72954</v>
      </c>
      <c r="F550" s="352">
        <v>0</v>
      </c>
      <c r="G550" s="352">
        <v>0</v>
      </c>
      <c r="H550" s="352">
        <v>0</v>
      </c>
      <c r="I550" s="351"/>
      <c r="J550" s="351">
        <v>0</v>
      </c>
      <c r="K550" s="352">
        <v>0</v>
      </c>
      <c r="L550" s="352">
        <v>0</v>
      </c>
      <c r="M550" s="352">
        <v>0</v>
      </c>
      <c r="N550" s="352">
        <v>0</v>
      </c>
      <c r="O550" s="352">
        <v>0</v>
      </c>
      <c r="P550" s="352">
        <v>57.72954</v>
      </c>
    </row>
    <row r="551" spans="1:16">
      <c r="A551" s="350" t="s">
        <v>3607</v>
      </c>
      <c r="B551" s="350" t="s">
        <v>4306</v>
      </c>
      <c r="C551" s="350" t="s">
        <v>4307</v>
      </c>
      <c r="D551" s="350" t="s">
        <v>291</v>
      </c>
      <c r="E551" s="351">
        <v>2.2983799999999999</v>
      </c>
      <c r="F551" s="352">
        <v>0</v>
      </c>
      <c r="G551" s="352">
        <v>0</v>
      </c>
      <c r="H551" s="352">
        <v>0</v>
      </c>
      <c r="I551" s="351"/>
      <c r="J551" s="351">
        <v>0</v>
      </c>
      <c r="K551" s="352">
        <v>0</v>
      </c>
      <c r="L551" s="352">
        <v>0</v>
      </c>
      <c r="M551" s="352">
        <v>0</v>
      </c>
      <c r="N551" s="352">
        <v>0</v>
      </c>
      <c r="O551" s="352">
        <v>0</v>
      </c>
      <c r="P551" s="352">
        <v>2.2983799999999999</v>
      </c>
    </row>
    <row r="552" spans="1:16">
      <c r="A552" s="350" t="s">
        <v>3607</v>
      </c>
      <c r="B552" s="350" t="s">
        <v>4308</v>
      </c>
      <c r="C552" s="350" t="s">
        <v>4309</v>
      </c>
      <c r="D552" s="350" t="s">
        <v>291</v>
      </c>
      <c r="E552" s="351">
        <v>8.1518499999999996</v>
      </c>
      <c r="F552" s="352">
        <v>0</v>
      </c>
      <c r="G552" s="352">
        <v>0</v>
      </c>
      <c r="H552" s="352">
        <v>0</v>
      </c>
      <c r="I552" s="351"/>
      <c r="J552" s="351">
        <v>0</v>
      </c>
      <c r="K552" s="352">
        <v>0</v>
      </c>
      <c r="L552" s="352">
        <v>0</v>
      </c>
      <c r="M552" s="352">
        <v>0</v>
      </c>
      <c r="N552" s="352">
        <v>0</v>
      </c>
      <c r="O552" s="352">
        <v>0</v>
      </c>
      <c r="P552" s="352">
        <v>8.1518499999999996</v>
      </c>
    </row>
    <row r="553" spans="1:16">
      <c r="A553" s="350" t="s">
        <v>3607</v>
      </c>
      <c r="B553" s="350" t="s">
        <v>4310</v>
      </c>
      <c r="C553" s="350" t="s">
        <v>4311</v>
      </c>
      <c r="D553" s="350" t="s">
        <v>291</v>
      </c>
      <c r="E553" s="351">
        <v>129.77682999999999</v>
      </c>
      <c r="F553" s="352">
        <v>0</v>
      </c>
      <c r="G553" s="352">
        <v>0</v>
      </c>
      <c r="H553" s="352">
        <v>0</v>
      </c>
      <c r="I553" s="351"/>
      <c r="J553" s="351">
        <v>0</v>
      </c>
      <c r="K553" s="352">
        <v>0</v>
      </c>
      <c r="L553" s="352">
        <v>0</v>
      </c>
      <c r="M553" s="352">
        <v>0</v>
      </c>
      <c r="N553" s="352">
        <v>0</v>
      </c>
      <c r="O553" s="352">
        <v>0</v>
      </c>
      <c r="P553" s="352">
        <v>129.77682999999999</v>
      </c>
    </row>
    <row r="554" spans="1:16">
      <c r="A554" s="350" t="s">
        <v>3607</v>
      </c>
      <c r="B554" s="350" t="s">
        <v>4312</v>
      </c>
      <c r="C554" s="350" t="s">
        <v>4231</v>
      </c>
      <c r="D554" s="350" t="s">
        <v>291</v>
      </c>
      <c r="E554" s="351">
        <v>177.71106</v>
      </c>
      <c r="F554" s="352">
        <v>0</v>
      </c>
      <c r="G554" s="352">
        <v>0</v>
      </c>
      <c r="H554" s="352">
        <v>0</v>
      </c>
      <c r="I554" s="351"/>
      <c r="J554" s="351">
        <v>0</v>
      </c>
      <c r="K554" s="352">
        <v>0</v>
      </c>
      <c r="L554" s="352">
        <v>0</v>
      </c>
      <c r="M554" s="352">
        <v>0</v>
      </c>
      <c r="N554" s="352">
        <v>0</v>
      </c>
      <c r="O554" s="352">
        <v>0</v>
      </c>
      <c r="P554" s="352">
        <v>177.71106</v>
      </c>
    </row>
    <row r="555" spans="1:16">
      <c r="A555" s="350" t="s">
        <v>3607</v>
      </c>
      <c r="B555" s="350" t="s">
        <v>4313</v>
      </c>
      <c r="C555" s="350" t="s">
        <v>4314</v>
      </c>
      <c r="D555" s="350" t="s">
        <v>291</v>
      </c>
      <c r="E555" s="351">
        <v>9.77454</v>
      </c>
      <c r="F555" s="352">
        <v>0</v>
      </c>
      <c r="G555" s="352">
        <v>0</v>
      </c>
      <c r="H555" s="352">
        <v>0</v>
      </c>
      <c r="I555" s="351"/>
      <c r="J555" s="351">
        <v>0</v>
      </c>
      <c r="K555" s="352">
        <v>0</v>
      </c>
      <c r="L555" s="352">
        <v>0</v>
      </c>
      <c r="M555" s="352">
        <v>0</v>
      </c>
      <c r="N555" s="352">
        <v>0</v>
      </c>
      <c r="O555" s="352">
        <v>0</v>
      </c>
      <c r="P555" s="352">
        <v>9.77454</v>
      </c>
    </row>
    <row r="556" spans="1:16">
      <c r="A556" s="350" t="s">
        <v>3607</v>
      </c>
      <c r="B556" s="350" t="s">
        <v>4315</v>
      </c>
      <c r="C556" s="350" t="s">
        <v>4316</v>
      </c>
      <c r="D556" s="350" t="s">
        <v>291</v>
      </c>
      <c r="E556" s="351">
        <v>9.6750000000000003E-2</v>
      </c>
      <c r="F556" s="352">
        <v>0</v>
      </c>
      <c r="G556" s="352">
        <v>0</v>
      </c>
      <c r="H556" s="352">
        <v>0</v>
      </c>
      <c r="I556" s="351"/>
      <c r="J556" s="351">
        <v>0</v>
      </c>
      <c r="K556" s="352">
        <v>0</v>
      </c>
      <c r="L556" s="352">
        <v>0</v>
      </c>
      <c r="M556" s="352">
        <v>0</v>
      </c>
      <c r="N556" s="352">
        <v>0</v>
      </c>
      <c r="O556" s="352">
        <v>0</v>
      </c>
      <c r="P556" s="352">
        <v>9.6750000000000003E-2</v>
      </c>
    </row>
    <row r="557" spans="1:16">
      <c r="A557" s="350" t="s">
        <v>3607</v>
      </c>
      <c r="B557" s="350" t="s">
        <v>4317</v>
      </c>
      <c r="C557" s="350" t="s">
        <v>4318</v>
      </c>
      <c r="D557" s="350" t="s">
        <v>291</v>
      </c>
      <c r="E557" s="351">
        <v>37.646549999999998</v>
      </c>
      <c r="F557" s="352">
        <v>0</v>
      </c>
      <c r="G557" s="352">
        <v>0</v>
      </c>
      <c r="H557" s="352">
        <v>0</v>
      </c>
      <c r="I557" s="351"/>
      <c r="J557" s="351">
        <v>0</v>
      </c>
      <c r="K557" s="352">
        <v>0</v>
      </c>
      <c r="L557" s="352">
        <v>0</v>
      </c>
      <c r="M557" s="352">
        <v>0</v>
      </c>
      <c r="N557" s="352">
        <v>0</v>
      </c>
      <c r="O557" s="352">
        <v>0</v>
      </c>
      <c r="P557" s="352">
        <v>37.646549999999998</v>
      </c>
    </row>
    <row r="558" spans="1:16">
      <c r="A558" s="350" t="s">
        <v>3607</v>
      </c>
      <c r="B558" s="350" t="s">
        <v>4319</v>
      </c>
      <c r="C558" s="350" t="s">
        <v>4320</v>
      </c>
      <c r="D558" s="350" t="s">
        <v>291</v>
      </c>
      <c r="E558" s="351">
        <v>25.731780000000001</v>
      </c>
      <c r="F558" s="352">
        <v>0</v>
      </c>
      <c r="G558" s="352">
        <v>0</v>
      </c>
      <c r="H558" s="352">
        <v>0</v>
      </c>
      <c r="I558" s="351"/>
      <c r="J558" s="351">
        <v>0</v>
      </c>
      <c r="K558" s="352">
        <v>0</v>
      </c>
      <c r="L558" s="352">
        <v>0</v>
      </c>
      <c r="M558" s="352">
        <v>0</v>
      </c>
      <c r="N558" s="352">
        <v>0</v>
      </c>
      <c r="O558" s="352">
        <v>0</v>
      </c>
      <c r="P558" s="352">
        <v>25.731780000000001</v>
      </c>
    </row>
    <row r="559" spans="1:16">
      <c r="A559" s="350" t="s">
        <v>3607</v>
      </c>
      <c r="B559" s="350" t="s">
        <v>4321</v>
      </c>
      <c r="C559" s="350" t="s">
        <v>4322</v>
      </c>
      <c r="D559" s="350" t="s">
        <v>291</v>
      </c>
      <c r="E559" s="351">
        <v>434.59116999999998</v>
      </c>
      <c r="F559" s="352">
        <v>0</v>
      </c>
      <c r="G559" s="352">
        <v>0</v>
      </c>
      <c r="H559" s="352">
        <v>0</v>
      </c>
      <c r="I559" s="351"/>
      <c r="J559" s="351">
        <v>0</v>
      </c>
      <c r="K559" s="352">
        <v>0</v>
      </c>
      <c r="L559" s="352">
        <v>0</v>
      </c>
      <c r="M559" s="352">
        <v>0</v>
      </c>
      <c r="N559" s="352">
        <v>0</v>
      </c>
      <c r="O559" s="352">
        <v>0</v>
      </c>
      <c r="P559" s="352">
        <v>434.59116999999998</v>
      </c>
    </row>
    <row r="560" spans="1:16">
      <c r="A560" s="350" t="s">
        <v>3607</v>
      </c>
      <c r="B560" s="350" t="s">
        <v>4323</v>
      </c>
      <c r="C560" s="350" t="s">
        <v>4243</v>
      </c>
      <c r="D560" s="350" t="s">
        <v>291</v>
      </c>
      <c r="E560" s="351">
        <v>2.3017500000000002</v>
      </c>
      <c r="F560" s="352">
        <v>0</v>
      </c>
      <c r="G560" s="352">
        <v>0</v>
      </c>
      <c r="H560" s="352">
        <v>0</v>
      </c>
      <c r="I560" s="351"/>
      <c r="J560" s="351">
        <v>0</v>
      </c>
      <c r="K560" s="352">
        <v>0</v>
      </c>
      <c r="L560" s="352">
        <v>0</v>
      </c>
      <c r="M560" s="352">
        <v>0</v>
      </c>
      <c r="N560" s="352">
        <v>0</v>
      </c>
      <c r="O560" s="352">
        <v>0</v>
      </c>
      <c r="P560" s="352">
        <v>2.3017500000000002</v>
      </c>
    </row>
    <row r="561" spans="1:16">
      <c r="A561" s="350" t="s">
        <v>3607</v>
      </c>
      <c r="B561" s="350" t="s">
        <v>4324</v>
      </c>
      <c r="C561" s="350" t="s">
        <v>4325</v>
      </c>
      <c r="D561" s="350" t="s">
        <v>291</v>
      </c>
      <c r="E561" s="351">
        <v>0.12625</v>
      </c>
      <c r="F561" s="352">
        <v>0</v>
      </c>
      <c r="G561" s="352">
        <v>0</v>
      </c>
      <c r="H561" s="352">
        <v>0</v>
      </c>
      <c r="I561" s="351"/>
      <c r="J561" s="351">
        <v>0</v>
      </c>
      <c r="K561" s="352">
        <v>0</v>
      </c>
      <c r="L561" s="352">
        <v>0</v>
      </c>
      <c r="M561" s="352">
        <v>0</v>
      </c>
      <c r="N561" s="352">
        <v>0</v>
      </c>
      <c r="O561" s="352">
        <v>0</v>
      </c>
      <c r="P561" s="352">
        <v>0.12625</v>
      </c>
    </row>
    <row r="562" spans="1:16">
      <c r="A562" s="350" t="s">
        <v>3607</v>
      </c>
      <c r="B562" s="350" t="s">
        <v>4326</v>
      </c>
      <c r="C562" s="350" t="s">
        <v>4327</v>
      </c>
      <c r="D562" s="350" t="s">
        <v>291</v>
      </c>
      <c r="E562" s="351">
        <v>0.12625</v>
      </c>
      <c r="F562" s="352">
        <v>0</v>
      </c>
      <c r="G562" s="352">
        <v>0</v>
      </c>
      <c r="H562" s="352">
        <v>0</v>
      </c>
      <c r="I562" s="351"/>
      <c r="J562" s="351">
        <v>0</v>
      </c>
      <c r="K562" s="352">
        <v>0</v>
      </c>
      <c r="L562" s="352">
        <v>0</v>
      </c>
      <c r="M562" s="352">
        <v>0</v>
      </c>
      <c r="N562" s="352">
        <v>0</v>
      </c>
      <c r="O562" s="352">
        <v>0</v>
      </c>
      <c r="P562" s="352">
        <v>0.12625</v>
      </c>
    </row>
    <row r="563" spans="1:16">
      <c r="A563" s="350" t="s">
        <v>3607</v>
      </c>
      <c r="B563" s="350" t="s">
        <v>4328</v>
      </c>
      <c r="C563" s="350" t="s">
        <v>4329</v>
      </c>
      <c r="D563" s="350" t="s">
        <v>291</v>
      </c>
      <c r="E563" s="351">
        <v>12.1065</v>
      </c>
      <c r="F563" s="352">
        <v>0</v>
      </c>
      <c r="G563" s="352">
        <v>0</v>
      </c>
      <c r="H563" s="352">
        <v>0</v>
      </c>
      <c r="I563" s="351"/>
      <c r="J563" s="351">
        <v>0</v>
      </c>
      <c r="K563" s="352">
        <v>0</v>
      </c>
      <c r="L563" s="352">
        <v>0</v>
      </c>
      <c r="M563" s="352">
        <v>0</v>
      </c>
      <c r="N563" s="352">
        <v>0</v>
      </c>
      <c r="O563" s="352">
        <v>0</v>
      </c>
      <c r="P563" s="352">
        <v>12.1065</v>
      </c>
    </row>
    <row r="564" spans="1:16">
      <c r="A564" s="350" t="s">
        <v>3607</v>
      </c>
      <c r="B564" s="350" t="s">
        <v>5367</v>
      </c>
      <c r="C564" s="350" t="s">
        <v>5368</v>
      </c>
      <c r="D564" s="350" t="s">
        <v>291</v>
      </c>
      <c r="E564" s="351">
        <v>1581.7370800000001</v>
      </c>
      <c r="F564" s="352">
        <v>0</v>
      </c>
      <c r="G564" s="352">
        <v>0</v>
      </c>
      <c r="H564" s="352">
        <v>0</v>
      </c>
      <c r="I564" s="351"/>
      <c r="J564" s="351">
        <v>0</v>
      </c>
      <c r="K564" s="352">
        <v>0</v>
      </c>
      <c r="L564" s="352">
        <v>0</v>
      </c>
      <c r="M564" s="352">
        <v>0</v>
      </c>
      <c r="N564" s="352">
        <v>0</v>
      </c>
      <c r="O564" s="352">
        <v>0</v>
      </c>
      <c r="P564" s="352">
        <v>1581.7370800000001</v>
      </c>
    </row>
    <row r="565" spans="1:16">
      <c r="A565" s="350" t="s">
        <v>3607</v>
      </c>
      <c r="B565" s="350" t="s">
        <v>5369</v>
      </c>
      <c r="C565" s="350" t="s">
        <v>5370</v>
      </c>
      <c r="D565" s="350" t="s">
        <v>291</v>
      </c>
      <c r="E565" s="351">
        <v>2695.8580299999999</v>
      </c>
      <c r="F565" s="352">
        <v>0</v>
      </c>
      <c r="G565" s="352">
        <v>0</v>
      </c>
      <c r="H565" s="352">
        <v>0</v>
      </c>
      <c r="I565" s="351"/>
      <c r="J565" s="351">
        <v>0</v>
      </c>
      <c r="K565" s="352">
        <v>0</v>
      </c>
      <c r="L565" s="352">
        <v>0</v>
      </c>
      <c r="M565" s="352">
        <v>0</v>
      </c>
      <c r="N565" s="352">
        <v>0</v>
      </c>
      <c r="O565" s="352">
        <v>0</v>
      </c>
      <c r="P565" s="352">
        <v>2695.8580299999999</v>
      </c>
    </row>
    <row r="566" spans="1:16">
      <c r="A566" s="350" t="s">
        <v>3607</v>
      </c>
      <c r="B566" s="350" t="s">
        <v>5371</v>
      </c>
      <c r="C566" s="350" t="s">
        <v>5372</v>
      </c>
      <c r="D566" s="350" t="s">
        <v>291</v>
      </c>
      <c r="E566" s="351">
        <v>961.79858999999999</v>
      </c>
      <c r="F566" s="352">
        <v>0</v>
      </c>
      <c r="G566" s="352">
        <v>0</v>
      </c>
      <c r="H566" s="352">
        <v>0</v>
      </c>
      <c r="I566" s="351"/>
      <c r="J566" s="351">
        <v>0</v>
      </c>
      <c r="K566" s="352">
        <v>0</v>
      </c>
      <c r="L566" s="352">
        <v>0</v>
      </c>
      <c r="M566" s="352">
        <v>0</v>
      </c>
      <c r="N566" s="352">
        <v>0</v>
      </c>
      <c r="O566" s="352">
        <v>0</v>
      </c>
      <c r="P566" s="352">
        <v>961.79858999999999</v>
      </c>
    </row>
    <row r="567" spans="1:16">
      <c r="A567" s="350" t="s">
        <v>3607</v>
      </c>
      <c r="B567" s="350" t="s">
        <v>5373</v>
      </c>
      <c r="C567" s="350" t="s">
        <v>5374</v>
      </c>
      <c r="D567" s="350" t="s">
        <v>291</v>
      </c>
      <c r="E567" s="351">
        <v>107.5664</v>
      </c>
      <c r="F567" s="352">
        <v>0</v>
      </c>
      <c r="G567" s="352">
        <v>0</v>
      </c>
      <c r="H567" s="352">
        <v>0</v>
      </c>
      <c r="I567" s="351"/>
      <c r="J567" s="351">
        <v>0</v>
      </c>
      <c r="K567" s="352">
        <v>0</v>
      </c>
      <c r="L567" s="352">
        <v>0</v>
      </c>
      <c r="M567" s="352">
        <v>0</v>
      </c>
      <c r="N567" s="352">
        <v>0</v>
      </c>
      <c r="O567" s="352">
        <v>0</v>
      </c>
      <c r="P567" s="352">
        <v>107.5664</v>
      </c>
    </row>
    <row r="568" spans="1:16">
      <c r="A568" s="350" t="s">
        <v>3607</v>
      </c>
      <c r="B568" s="350" t="s">
        <v>5375</v>
      </c>
      <c r="C568" s="350" t="s">
        <v>5376</v>
      </c>
      <c r="D568" s="350" t="s">
        <v>291</v>
      </c>
      <c r="E568" s="351">
        <v>1.0000000000000001E-5</v>
      </c>
      <c r="F568" s="352">
        <v>0</v>
      </c>
      <c r="G568" s="352">
        <v>0</v>
      </c>
      <c r="H568" s="352">
        <v>0</v>
      </c>
      <c r="I568" s="351"/>
      <c r="J568" s="351">
        <v>0</v>
      </c>
      <c r="K568" s="352">
        <v>0</v>
      </c>
      <c r="L568" s="352">
        <v>0</v>
      </c>
      <c r="M568" s="352">
        <v>0</v>
      </c>
      <c r="N568" s="352">
        <v>0</v>
      </c>
      <c r="O568" s="352">
        <v>0</v>
      </c>
      <c r="P568" s="352">
        <v>1.0000000000000001E-5</v>
      </c>
    </row>
    <row r="569" spans="1:16">
      <c r="A569" s="350" t="s">
        <v>3607</v>
      </c>
      <c r="B569" s="350" t="s">
        <v>5377</v>
      </c>
      <c r="C569" s="350" t="s">
        <v>5378</v>
      </c>
      <c r="D569" s="350" t="s">
        <v>291</v>
      </c>
      <c r="E569" s="351">
        <v>29.606560000000002</v>
      </c>
      <c r="F569" s="352">
        <v>0</v>
      </c>
      <c r="G569" s="352">
        <v>0</v>
      </c>
      <c r="H569" s="352">
        <v>0</v>
      </c>
      <c r="I569" s="351"/>
      <c r="J569" s="351">
        <v>0</v>
      </c>
      <c r="K569" s="352">
        <v>0</v>
      </c>
      <c r="L569" s="352">
        <v>0</v>
      </c>
      <c r="M569" s="352">
        <v>0</v>
      </c>
      <c r="N569" s="352">
        <v>0</v>
      </c>
      <c r="O569" s="352">
        <v>0</v>
      </c>
      <c r="P569" s="352">
        <v>29.606560000000002</v>
      </c>
    </row>
    <row r="570" spans="1:16">
      <c r="A570" s="350" t="s">
        <v>3607</v>
      </c>
      <c r="B570" s="350" t="s">
        <v>5379</v>
      </c>
      <c r="C570" s="350" t="s">
        <v>3769</v>
      </c>
      <c r="D570" s="350" t="s">
        <v>291</v>
      </c>
      <c r="E570" s="351">
        <v>24564.386439999998</v>
      </c>
      <c r="F570" s="352">
        <v>0</v>
      </c>
      <c r="G570" s="352">
        <v>0</v>
      </c>
      <c r="H570" s="352">
        <v>0</v>
      </c>
      <c r="I570" s="351"/>
      <c r="J570" s="351">
        <v>0</v>
      </c>
      <c r="K570" s="352">
        <v>0</v>
      </c>
      <c r="L570" s="352">
        <v>0</v>
      </c>
      <c r="M570" s="352">
        <v>0</v>
      </c>
      <c r="N570" s="352">
        <v>0</v>
      </c>
      <c r="O570" s="352">
        <v>0</v>
      </c>
      <c r="P570" s="352">
        <v>24564.386439999998</v>
      </c>
    </row>
    <row r="571" spans="1:16">
      <c r="A571" s="350" t="s">
        <v>3607</v>
      </c>
      <c r="B571" s="350" t="s">
        <v>5380</v>
      </c>
      <c r="C571" s="350" t="s">
        <v>4152</v>
      </c>
      <c r="D571" s="350" t="s">
        <v>291</v>
      </c>
      <c r="E571" s="351">
        <v>1.05437</v>
      </c>
      <c r="F571" s="352">
        <v>0</v>
      </c>
      <c r="G571" s="352">
        <v>0</v>
      </c>
      <c r="H571" s="352">
        <v>0</v>
      </c>
      <c r="I571" s="351"/>
      <c r="J571" s="351">
        <v>0</v>
      </c>
      <c r="K571" s="352">
        <v>0</v>
      </c>
      <c r="L571" s="352">
        <v>0</v>
      </c>
      <c r="M571" s="352">
        <v>0</v>
      </c>
      <c r="N571" s="352">
        <v>0</v>
      </c>
      <c r="O571" s="352">
        <v>0</v>
      </c>
      <c r="P571" s="352">
        <v>1.05437</v>
      </c>
    </row>
    <row r="572" spans="1:16">
      <c r="A572" s="350" t="s">
        <v>3607</v>
      </c>
      <c r="B572" s="350" t="s">
        <v>5381</v>
      </c>
      <c r="C572" s="350" t="s">
        <v>5382</v>
      </c>
      <c r="D572" s="350" t="s">
        <v>291</v>
      </c>
      <c r="E572" s="351">
        <v>0.59555000000000002</v>
      </c>
      <c r="F572" s="352">
        <v>0</v>
      </c>
      <c r="G572" s="352">
        <v>0</v>
      </c>
      <c r="H572" s="352">
        <v>0</v>
      </c>
      <c r="I572" s="351"/>
      <c r="J572" s="351">
        <v>0</v>
      </c>
      <c r="K572" s="352">
        <v>0</v>
      </c>
      <c r="L572" s="352">
        <v>0</v>
      </c>
      <c r="M572" s="352">
        <v>0</v>
      </c>
      <c r="N572" s="352">
        <v>0</v>
      </c>
      <c r="O572" s="352">
        <v>0</v>
      </c>
      <c r="P572" s="352">
        <v>0.59555000000000002</v>
      </c>
    </row>
    <row r="573" spans="1:16">
      <c r="A573" s="350" t="s">
        <v>3607</v>
      </c>
      <c r="B573" s="350" t="s">
        <v>5383</v>
      </c>
      <c r="C573" s="350" t="s">
        <v>3741</v>
      </c>
      <c r="D573" s="350" t="s">
        <v>291</v>
      </c>
      <c r="E573" s="351">
        <v>401.09062</v>
      </c>
      <c r="F573" s="352">
        <v>0</v>
      </c>
      <c r="G573" s="352">
        <v>0</v>
      </c>
      <c r="H573" s="352">
        <v>0</v>
      </c>
      <c r="I573" s="351"/>
      <c r="J573" s="351">
        <v>0</v>
      </c>
      <c r="K573" s="352">
        <v>0</v>
      </c>
      <c r="L573" s="352">
        <v>0</v>
      </c>
      <c r="M573" s="352">
        <v>0</v>
      </c>
      <c r="N573" s="352">
        <v>0</v>
      </c>
      <c r="O573" s="352">
        <v>0</v>
      </c>
      <c r="P573" s="352">
        <v>401.09062</v>
      </c>
    </row>
    <row r="574" spans="1:16">
      <c r="A574" s="350" t="s">
        <v>3607</v>
      </c>
      <c r="B574" s="350" t="s">
        <v>5384</v>
      </c>
      <c r="C574" s="350" t="s">
        <v>5385</v>
      </c>
      <c r="D574" s="350" t="s">
        <v>291</v>
      </c>
      <c r="E574" s="351">
        <v>37.16628</v>
      </c>
      <c r="F574" s="352">
        <v>0</v>
      </c>
      <c r="G574" s="352">
        <v>0</v>
      </c>
      <c r="H574" s="352">
        <v>0</v>
      </c>
      <c r="I574" s="351"/>
      <c r="J574" s="351">
        <v>0</v>
      </c>
      <c r="K574" s="352">
        <v>0</v>
      </c>
      <c r="L574" s="352">
        <v>0</v>
      </c>
      <c r="M574" s="352">
        <v>0</v>
      </c>
      <c r="N574" s="352">
        <v>0</v>
      </c>
      <c r="O574" s="352">
        <v>0</v>
      </c>
      <c r="P574" s="352">
        <v>37.16628</v>
      </c>
    </row>
    <row r="575" spans="1:16">
      <c r="A575" s="350" t="s">
        <v>3607</v>
      </c>
      <c r="B575" s="350" t="s">
        <v>5386</v>
      </c>
      <c r="C575" s="350" t="s">
        <v>5387</v>
      </c>
      <c r="D575" s="350" t="s">
        <v>291</v>
      </c>
      <c r="E575" s="351">
        <v>24908.45808</v>
      </c>
      <c r="F575" s="352">
        <v>0</v>
      </c>
      <c r="G575" s="352">
        <v>0</v>
      </c>
      <c r="H575" s="352">
        <v>0</v>
      </c>
      <c r="I575" s="351"/>
      <c r="J575" s="351">
        <v>0</v>
      </c>
      <c r="K575" s="352">
        <v>0</v>
      </c>
      <c r="L575" s="352">
        <v>0</v>
      </c>
      <c r="M575" s="352">
        <v>0</v>
      </c>
      <c r="N575" s="352">
        <v>0</v>
      </c>
      <c r="O575" s="352">
        <v>0</v>
      </c>
      <c r="P575" s="352">
        <v>24908.45808</v>
      </c>
    </row>
    <row r="576" spans="1:16">
      <c r="A576" s="350" t="s">
        <v>3607</v>
      </c>
      <c r="B576" s="350" t="s">
        <v>5388</v>
      </c>
      <c r="C576" s="350" t="s">
        <v>5389</v>
      </c>
      <c r="D576" s="350" t="s">
        <v>291</v>
      </c>
      <c r="E576" s="351">
        <v>1630.2454700000001</v>
      </c>
      <c r="F576" s="352">
        <v>0</v>
      </c>
      <c r="G576" s="352">
        <v>0</v>
      </c>
      <c r="H576" s="352">
        <v>0</v>
      </c>
      <c r="I576" s="351"/>
      <c r="J576" s="351">
        <v>0</v>
      </c>
      <c r="K576" s="352">
        <v>0</v>
      </c>
      <c r="L576" s="352">
        <v>0</v>
      </c>
      <c r="M576" s="352">
        <v>0</v>
      </c>
      <c r="N576" s="352">
        <v>0</v>
      </c>
      <c r="O576" s="352">
        <v>0</v>
      </c>
      <c r="P576" s="352">
        <v>1630.2454700000001</v>
      </c>
    </row>
    <row r="577" spans="1:16">
      <c r="A577" s="350" t="s">
        <v>3607</v>
      </c>
      <c r="B577" s="350" t="s">
        <v>5390</v>
      </c>
      <c r="C577" s="350" t="s">
        <v>5391</v>
      </c>
      <c r="D577" s="350" t="s">
        <v>291</v>
      </c>
      <c r="E577" s="351">
        <v>59.767749999999999</v>
      </c>
      <c r="F577" s="352">
        <v>0</v>
      </c>
      <c r="G577" s="352">
        <v>0</v>
      </c>
      <c r="H577" s="352">
        <v>0</v>
      </c>
      <c r="I577" s="351"/>
      <c r="J577" s="351">
        <v>0</v>
      </c>
      <c r="K577" s="352">
        <v>0</v>
      </c>
      <c r="L577" s="352">
        <v>0</v>
      </c>
      <c r="M577" s="352">
        <v>0</v>
      </c>
      <c r="N577" s="352">
        <v>0</v>
      </c>
      <c r="O577" s="352">
        <v>0</v>
      </c>
      <c r="P577" s="352">
        <v>59.767749999999999</v>
      </c>
    </row>
    <row r="578" spans="1:16">
      <c r="A578" s="350" t="s">
        <v>3607</v>
      </c>
      <c r="B578" s="350" t="s">
        <v>5392</v>
      </c>
      <c r="C578" s="350" t="s">
        <v>3743</v>
      </c>
      <c r="D578" s="350" t="s">
        <v>291</v>
      </c>
      <c r="E578" s="351">
        <v>144.06113999999999</v>
      </c>
      <c r="F578" s="352">
        <v>0</v>
      </c>
      <c r="G578" s="352">
        <v>0</v>
      </c>
      <c r="H578" s="352">
        <v>0</v>
      </c>
      <c r="I578" s="351"/>
      <c r="J578" s="351">
        <v>0</v>
      </c>
      <c r="K578" s="352">
        <v>0</v>
      </c>
      <c r="L578" s="352">
        <v>0</v>
      </c>
      <c r="M578" s="352">
        <v>0</v>
      </c>
      <c r="N578" s="352">
        <v>0</v>
      </c>
      <c r="O578" s="352">
        <v>0</v>
      </c>
      <c r="P578" s="352">
        <v>144.06113999999999</v>
      </c>
    </row>
    <row r="579" spans="1:16">
      <c r="A579" s="350" t="s">
        <v>3607</v>
      </c>
      <c r="B579" s="350" t="s">
        <v>5393</v>
      </c>
      <c r="C579" s="350" t="s">
        <v>5394</v>
      </c>
      <c r="D579" s="350" t="s">
        <v>291</v>
      </c>
      <c r="E579" s="351">
        <v>596.81268</v>
      </c>
      <c r="F579" s="352">
        <v>0</v>
      </c>
      <c r="G579" s="352">
        <v>0</v>
      </c>
      <c r="H579" s="352">
        <v>0</v>
      </c>
      <c r="I579" s="351"/>
      <c r="J579" s="351">
        <v>0</v>
      </c>
      <c r="K579" s="352">
        <v>0</v>
      </c>
      <c r="L579" s="352">
        <v>0</v>
      </c>
      <c r="M579" s="352">
        <v>0</v>
      </c>
      <c r="N579" s="352">
        <v>0</v>
      </c>
      <c r="O579" s="352">
        <v>0</v>
      </c>
      <c r="P579" s="352">
        <v>596.81268</v>
      </c>
    </row>
    <row r="580" spans="1:16">
      <c r="A580" s="350" t="s">
        <v>3607</v>
      </c>
      <c r="B580" s="350" t="s">
        <v>5395</v>
      </c>
      <c r="C580" s="350" t="s">
        <v>5396</v>
      </c>
      <c r="D580" s="350" t="s">
        <v>291</v>
      </c>
      <c r="E580" s="351">
        <v>170.1138</v>
      </c>
      <c r="F580" s="352">
        <v>0</v>
      </c>
      <c r="G580" s="352">
        <v>0</v>
      </c>
      <c r="H580" s="352">
        <v>0</v>
      </c>
      <c r="I580" s="351"/>
      <c r="J580" s="351">
        <v>0</v>
      </c>
      <c r="K580" s="352">
        <v>0</v>
      </c>
      <c r="L580" s="352">
        <v>0</v>
      </c>
      <c r="M580" s="352">
        <v>0</v>
      </c>
      <c r="N580" s="352">
        <v>0</v>
      </c>
      <c r="O580" s="352">
        <v>0</v>
      </c>
      <c r="P580" s="352">
        <v>170.1138</v>
      </c>
    </row>
    <row r="581" spans="1:16">
      <c r="A581" s="350" t="s">
        <v>3607</v>
      </c>
      <c r="B581" s="350" t="s">
        <v>5397</v>
      </c>
      <c r="C581" s="350" t="s">
        <v>5398</v>
      </c>
      <c r="D581" s="350" t="s">
        <v>291</v>
      </c>
      <c r="E581" s="351">
        <v>1585.1090300000001</v>
      </c>
      <c r="F581" s="352">
        <v>0</v>
      </c>
      <c r="G581" s="352">
        <v>0</v>
      </c>
      <c r="H581" s="352">
        <v>0</v>
      </c>
      <c r="I581" s="351"/>
      <c r="J581" s="351">
        <v>0</v>
      </c>
      <c r="K581" s="352">
        <v>0</v>
      </c>
      <c r="L581" s="352">
        <v>0</v>
      </c>
      <c r="M581" s="352">
        <v>0</v>
      </c>
      <c r="N581" s="352">
        <v>0</v>
      </c>
      <c r="O581" s="352">
        <v>0</v>
      </c>
      <c r="P581" s="352">
        <v>1585.1090300000001</v>
      </c>
    </row>
    <row r="582" spans="1:16">
      <c r="A582" s="350" t="s">
        <v>3607</v>
      </c>
      <c r="B582" s="350" t="s">
        <v>5399</v>
      </c>
      <c r="C582" s="350" t="s">
        <v>5400</v>
      </c>
      <c r="D582" s="350" t="s">
        <v>291</v>
      </c>
      <c r="E582" s="351">
        <v>241.77144999999999</v>
      </c>
      <c r="F582" s="352">
        <v>0</v>
      </c>
      <c r="G582" s="352">
        <v>0</v>
      </c>
      <c r="H582" s="352">
        <v>0</v>
      </c>
      <c r="I582" s="351"/>
      <c r="J582" s="351">
        <v>0</v>
      </c>
      <c r="K582" s="352">
        <v>0</v>
      </c>
      <c r="L582" s="352">
        <v>0</v>
      </c>
      <c r="M582" s="352">
        <v>0</v>
      </c>
      <c r="N582" s="352">
        <v>0</v>
      </c>
      <c r="O582" s="352">
        <v>0</v>
      </c>
      <c r="P582" s="352">
        <v>241.77144999999999</v>
      </c>
    </row>
    <row r="583" spans="1:16">
      <c r="A583" s="350" t="s">
        <v>3607</v>
      </c>
      <c r="B583" s="350" t="s">
        <v>5401</v>
      </c>
      <c r="C583" s="350" t="s">
        <v>5402</v>
      </c>
      <c r="D583" s="350" t="s">
        <v>291</v>
      </c>
      <c r="E583" s="351">
        <v>1761.77487</v>
      </c>
      <c r="F583" s="352">
        <v>0</v>
      </c>
      <c r="G583" s="352">
        <v>0</v>
      </c>
      <c r="H583" s="352">
        <v>0</v>
      </c>
      <c r="I583" s="351"/>
      <c r="J583" s="351">
        <v>0</v>
      </c>
      <c r="K583" s="352">
        <v>0</v>
      </c>
      <c r="L583" s="352">
        <v>0</v>
      </c>
      <c r="M583" s="352">
        <v>0</v>
      </c>
      <c r="N583" s="352">
        <v>0</v>
      </c>
      <c r="O583" s="352">
        <v>0</v>
      </c>
      <c r="P583" s="352">
        <v>1761.77487</v>
      </c>
    </row>
    <row r="584" spans="1:16">
      <c r="A584" s="350" t="s">
        <v>3607</v>
      </c>
      <c r="B584" s="350" t="s">
        <v>5403</v>
      </c>
      <c r="C584" s="350" t="s">
        <v>3735</v>
      </c>
      <c r="D584" s="350" t="s">
        <v>291</v>
      </c>
      <c r="E584" s="351">
        <v>1202.90924</v>
      </c>
      <c r="F584" s="352">
        <v>0</v>
      </c>
      <c r="G584" s="352">
        <v>0</v>
      </c>
      <c r="H584" s="352">
        <v>0</v>
      </c>
      <c r="I584" s="351"/>
      <c r="J584" s="351">
        <v>0</v>
      </c>
      <c r="K584" s="352">
        <v>0</v>
      </c>
      <c r="L584" s="352">
        <v>0</v>
      </c>
      <c r="M584" s="352">
        <v>0</v>
      </c>
      <c r="N584" s="352">
        <v>0</v>
      </c>
      <c r="O584" s="352">
        <v>0</v>
      </c>
      <c r="P584" s="352">
        <v>1202.90924</v>
      </c>
    </row>
    <row r="585" spans="1:16">
      <c r="A585" s="350" t="s">
        <v>3607</v>
      </c>
      <c r="B585" s="350" t="s">
        <v>5404</v>
      </c>
      <c r="C585" s="350" t="s">
        <v>3792</v>
      </c>
      <c r="D585" s="350" t="s">
        <v>291</v>
      </c>
      <c r="E585" s="351">
        <v>1.0694999999999999</v>
      </c>
      <c r="F585" s="352">
        <v>0</v>
      </c>
      <c r="G585" s="352">
        <v>0</v>
      </c>
      <c r="H585" s="352">
        <v>0</v>
      </c>
      <c r="I585" s="351"/>
      <c r="J585" s="351">
        <v>0</v>
      </c>
      <c r="K585" s="352">
        <v>0</v>
      </c>
      <c r="L585" s="352">
        <v>0</v>
      </c>
      <c r="M585" s="352">
        <v>0</v>
      </c>
      <c r="N585" s="352">
        <v>0</v>
      </c>
      <c r="O585" s="352">
        <v>0</v>
      </c>
      <c r="P585" s="352">
        <v>1.0694999999999999</v>
      </c>
    </row>
    <row r="586" spans="1:16">
      <c r="A586" s="350" t="s">
        <v>3607</v>
      </c>
      <c r="B586" s="350" t="s">
        <v>5405</v>
      </c>
      <c r="C586" s="350" t="s">
        <v>5406</v>
      </c>
      <c r="D586" s="350" t="s">
        <v>291</v>
      </c>
      <c r="E586" s="351">
        <v>29.320430000000002</v>
      </c>
      <c r="F586" s="352">
        <v>0</v>
      </c>
      <c r="G586" s="352">
        <v>0</v>
      </c>
      <c r="H586" s="352">
        <v>0</v>
      </c>
      <c r="I586" s="351"/>
      <c r="J586" s="351">
        <v>0</v>
      </c>
      <c r="K586" s="352">
        <v>0</v>
      </c>
      <c r="L586" s="352">
        <v>0</v>
      </c>
      <c r="M586" s="352">
        <v>0</v>
      </c>
      <c r="N586" s="352">
        <v>0</v>
      </c>
      <c r="O586" s="352">
        <v>0</v>
      </c>
      <c r="P586" s="352">
        <v>29.320430000000002</v>
      </c>
    </row>
    <row r="587" spans="1:16">
      <c r="A587" s="350" t="s">
        <v>3607</v>
      </c>
      <c r="B587" s="350" t="s">
        <v>5407</v>
      </c>
      <c r="C587" s="350" t="s">
        <v>5408</v>
      </c>
      <c r="D587" s="350" t="s">
        <v>291</v>
      </c>
      <c r="E587" s="351">
        <v>52.930729999999997</v>
      </c>
      <c r="F587" s="352">
        <v>0</v>
      </c>
      <c r="G587" s="352">
        <v>0</v>
      </c>
      <c r="H587" s="352">
        <v>0</v>
      </c>
      <c r="I587" s="351"/>
      <c r="J587" s="351">
        <v>0</v>
      </c>
      <c r="K587" s="352">
        <v>0</v>
      </c>
      <c r="L587" s="352">
        <v>0</v>
      </c>
      <c r="M587" s="352">
        <v>0</v>
      </c>
      <c r="N587" s="352">
        <v>0</v>
      </c>
      <c r="O587" s="352">
        <v>0</v>
      </c>
      <c r="P587" s="352">
        <v>52.930729999999997</v>
      </c>
    </row>
    <row r="588" spans="1:16">
      <c r="A588" s="350" t="s">
        <v>3607</v>
      </c>
      <c r="B588" s="350" t="s">
        <v>5409</v>
      </c>
      <c r="C588" s="350" t="s">
        <v>5410</v>
      </c>
      <c r="D588" s="350" t="s">
        <v>291</v>
      </c>
      <c r="E588" s="351">
        <v>12238.989089999999</v>
      </c>
      <c r="F588" s="352">
        <v>0</v>
      </c>
      <c r="G588" s="352">
        <v>0</v>
      </c>
      <c r="H588" s="352">
        <v>0</v>
      </c>
      <c r="I588" s="351"/>
      <c r="J588" s="351">
        <v>0</v>
      </c>
      <c r="K588" s="352">
        <v>0</v>
      </c>
      <c r="L588" s="352">
        <v>0</v>
      </c>
      <c r="M588" s="352">
        <v>0</v>
      </c>
      <c r="N588" s="352">
        <v>0</v>
      </c>
      <c r="O588" s="352">
        <v>0</v>
      </c>
      <c r="P588" s="352">
        <v>12238.989089999999</v>
      </c>
    </row>
    <row r="589" spans="1:16">
      <c r="A589" s="350" t="s">
        <v>3607</v>
      </c>
      <c r="B589" s="350" t="s">
        <v>5411</v>
      </c>
      <c r="C589" s="350" t="s">
        <v>5412</v>
      </c>
      <c r="D589" s="350" t="s">
        <v>291</v>
      </c>
      <c r="E589" s="351">
        <v>6640.0237100000004</v>
      </c>
      <c r="F589" s="352">
        <v>0</v>
      </c>
      <c r="G589" s="352">
        <v>0</v>
      </c>
      <c r="H589" s="352">
        <v>0</v>
      </c>
      <c r="I589" s="351"/>
      <c r="J589" s="351">
        <v>0</v>
      </c>
      <c r="K589" s="352">
        <v>0</v>
      </c>
      <c r="L589" s="352">
        <v>0</v>
      </c>
      <c r="M589" s="352">
        <v>0</v>
      </c>
      <c r="N589" s="352">
        <v>0</v>
      </c>
      <c r="O589" s="352">
        <v>0</v>
      </c>
      <c r="P589" s="352">
        <v>6640.0237100000004</v>
      </c>
    </row>
    <row r="590" spans="1:16">
      <c r="A590" s="350" t="s">
        <v>3607</v>
      </c>
      <c r="B590" s="350" t="s">
        <v>5413</v>
      </c>
      <c r="C590" s="350" t="s">
        <v>5414</v>
      </c>
      <c r="D590" s="350" t="s">
        <v>291</v>
      </c>
      <c r="E590" s="351">
        <v>3635.5106099999998</v>
      </c>
      <c r="F590" s="352">
        <v>0</v>
      </c>
      <c r="G590" s="352">
        <v>0</v>
      </c>
      <c r="H590" s="352">
        <v>0</v>
      </c>
      <c r="I590" s="351"/>
      <c r="J590" s="351">
        <v>0</v>
      </c>
      <c r="K590" s="352">
        <v>0</v>
      </c>
      <c r="L590" s="352">
        <v>0</v>
      </c>
      <c r="M590" s="352">
        <v>0</v>
      </c>
      <c r="N590" s="352">
        <v>0</v>
      </c>
      <c r="O590" s="352">
        <v>0</v>
      </c>
      <c r="P590" s="352">
        <v>3635.5106099999998</v>
      </c>
    </row>
    <row r="591" spans="1:16">
      <c r="A591" s="350" t="s">
        <v>3607</v>
      </c>
      <c r="B591" s="350" t="s">
        <v>5415</v>
      </c>
      <c r="C591" s="350" t="s">
        <v>5416</v>
      </c>
      <c r="D591" s="350" t="s">
        <v>291</v>
      </c>
      <c r="E591" s="351">
        <v>161.43752000000001</v>
      </c>
      <c r="F591" s="352">
        <v>0</v>
      </c>
      <c r="G591" s="352">
        <v>0</v>
      </c>
      <c r="H591" s="352">
        <v>0</v>
      </c>
      <c r="I591" s="351"/>
      <c r="J591" s="351">
        <v>0</v>
      </c>
      <c r="K591" s="352">
        <v>0</v>
      </c>
      <c r="L591" s="352">
        <v>0</v>
      </c>
      <c r="M591" s="352">
        <v>0</v>
      </c>
      <c r="N591" s="352">
        <v>0</v>
      </c>
      <c r="O591" s="352">
        <v>0</v>
      </c>
      <c r="P591" s="352">
        <v>161.43752000000001</v>
      </c>
    </row>
    <row r="592" spans="1:16">
      <c r="A592" s="350" t="s">
        <v>3607</v>
      </c>
      <c r="B592" s="350" t="s">
        <v>5417</v>
      </c>
      <c r="C592" s="350" t="s">
        <v>4243</v>
      </c>
      <c r="D592" s="350" t="s">
        <v>291</v>
      </c>
      <c r="E592" s="351">
        <v>5.2847600000000003</v>
      </c>
      <c r="F592" s="352">
        <v>0</v>
      </c>
      <c r="G592" s="352">
        <v>0</v>
      </c>
      <c r="H592" s="352">
        <v>0</v>
      </c>
      <c r="I592" s="351"/>
      <c r="J592" s="351">
        <v>0</v>
      </c>
      <c r="K592" s="352">
        <v>0</v>
      </c>
      <c r="L592" s="352">
        <v>0</v>
      </c>
      <c r="M592" s="352">
        <v>0</v>
      </c>
      <c r="N592" s="352">
        <v>0</v>
      </c>
      <c r="O592" s="352">
        <v>0</v>
      </c>
      <c r="P592" s="352">
        <v>5.2847600000000003</v>
      </c>
    </row>
    <row r="593" spans="1:16">
      <c r="A593" s="350" t="s">
        <v>3607</v>
      </c>
      <c r="B593" s="350" t="s">
        <v>5418</v>
      </c>
      <c r="C593" s="350" t="s">
        <v>5419</v>
      </c>
      <c r="D593" s="350" t="s">
        <v>291</v>
      </c>
      <c r="E593" s="351">
        <v>4.2154299999999996</v>
      </c>
      <c r="F593" s="352">
        <v>0</v>
      </c>
      <c r="G593" s="352">
        <v>0</v>
      </c>
      <c r="H593" s="352">
        <v>0</v>
      </c>
      <c r="I593" s="351"/>
      <c r="J593" s="351">
        <v>0</v>
      </c>
      <c r="K593" s="352">
        <v>0</v>
      </c>
      <c r="L593" s="352">
        <v>0</v>
      </c>
      <c r="M593" s="352">
        <v>0</v>
      </c>
      <c r="N593" s="352">
        <v>0</v>
      </c>
      <c r="O593" s="352">
        <v>0</v>
      </c>
      <c r="P593" s="352">
        <v>4.2154299999999996</v>
      </c>
    </row>
    <row r="594" spans="1:16">
      <c r="A594" s="350" t="s">
        <v>3607</v>
      </c>
      <c r="B594" s="350" t="s">
        <v>5420</v>
      </c>
      <c r="C594" s="350" t="s">
        <v>5421</v>
      </c>
      <c r="D594" s="350" t="s">
        <v>291</v>
      </c>
      <c r="E594" s="351">
        <v>0.13313</v>
      </c>
      <c r="F594" s="352">
        <v>0</v>
      </c>
      <c r="G594" s="352">
        <v>0</v>
      </c>
      <c r="H594" s="352">
        <v>0</v>
      </c>
      <c r="I594" s="351"/>
      <c r="J594" s="351">
        <v>0</v>
      </c>
      <c r="K594" s="352">
        <v>0</v>
      </c>
      <c r="L594" s="352">
        <v>0</v>
      </c>
      <c r="M594" s="352">
        <v>0</v>
      </c>
      <c r="N594" s="352">
        <v>0</v>
      </c>
      <c r="O594" s="352">
        <v>0</v>
      </c>
      <c r="P594" s="352">
        <v>0.13313</v>
      </c>
    </row>
    <row r="595" spans="1:16">
      <c r="A595" s="350" t="s">
        <v>3607</v>
      </c>
      <c r="B595" s="350" t="s">
        <v>5422</v>
      </c>
      <c r="C595" s="350" t="s">
        <v>5423</v>
      </c>
      <c r="D595" s="350" t="s">
        <v>291</v>
      </c>
      <c r="E595" s="351">
        <v>1177.82871</v>
      </c>
      <c r="F595" s="352">
        <v>0</v>
      </c>
      <c r="G595" s="352">
        <v>0</v>
      </c>
      <c r="H595" s="352">
        <v>0</v>
      </c>
      <c r="I595" s="351"/>
      <c r="J595" s="351">
        <v>0</v>
      </c>
      <c r="K595" s="352">
        <v>0</v>
      </c>
      <c r="L595" s="352">
        <v>0</v>
      </c>
      <c r="M595" s="352">
        <v>0</v>
      </c>
      <c r="N595" s="352">
        <v>0</v>
      </c>
      <c r="O595" s="352">
        <v>0</v>
      </c>
      <c r="P595" s="352">
        <v>1177.82871</v>
      </c>
    </row>
    <row r="596" spans="1:16">
      <c r="A596" s="350" t="s">
        <v>3607</v>
      </c>
      <c r="B596" s="350" t="s">
        <v>5424</v>
      </c>
      <c r="C596" s="350" t="s">
        <v>5425</v>
      </c>
      <c r="D596" s="350" t="s">
        <v>291</v>
      </c>
      <c r="E596" s="351">
        <v>255.17862</v>
      </c>
      <c r="F596" s="352">
        <v>0</v>
      </c>
      <c r="G596" s="352">
        <v>0</v>
      </c>
      <c r="H596" s="352">
        <v>0</v>
      </c>
      <c r="I596" s="351"/>
      <c r="J596" s="351">
        <v>0</v>
      </c>
      <c r="K596" s="352">
        <v>0</v>
      </c>
      <c r="L596" s="352">
        <v>0</v>
      </c>
      <c r="M596" s="352">
        <v>0</v>
      </c>
      <c r="N596" s="352">
        <v>0</v>
      </c>
      <c r="O596" s="352">
        <v>0</v>
      </c>
      <c r="P596" s="352">
        <v>255.17862</v>
      </c>
    </row>
    <row r="597" spans="1:16">
      <c r="A597" s="350" t="s">
        <v>3607</v>
      </c>
      <c r="B597" s="350" t="s">
        <v>5426</v>
      </c>
      <c r="C597" s="350" t="s">
        <v>5427</v>
      </c>
      <c r="D597" s="350" t="s">
        <v>291</v>
      </c>
      <c r="E597" s="351">
        <v>31.76061</v>
      </c>
      <c r="F597" s="352">
        <v>0</v>
      </c>
      <c r="G597" s="352">
        <v>0</v>
      </c>
      <c r="H597" s="352">
        <v>0</v>
      </c>
      <c r="I597" s="351"/>
      <c r="J597" s="351">
        <v>0</v>
      </c>
      <c r="K597" s="352">
        <v>0</v>
      </c>
      <c r="L597" s="352">
        <v>0</v>
      </c>
      <c r="M597" s="352">
        <v>0</v>
      </c>
      <c r="N597" s="352">
        <v>0</v>
      </c>
      <c r="O597" s="352">
        <v>0</v>
      </c>
      <c r="P597" s="352">
        <v>31.76061</v>
      </c>
    </row>
    <row r="598" spans="1:16">
      <c r="A598" s="350" t="s">
        <v>3607</v>
      </c>
      <c r="B598" s="350" t="s">
        <v>5428</v>
      </c>
      <c r="C598" s="350" t="s">
        <v>5429</v>
      </c>
      <c r="D598" s="350" t="s">
        <v>291</v>
      </c>
      <c r="E598" s="351">
        <v>71.310919999999996</v>
      </c>
      <c r="F598" s="352">
        <v>0</v>
      </c>
      <c r="G598" s="352">
        <v>0</v>
      </c>
      <c r="H598" s="352">
        <v>0</v>
      </c>
      <c r="I598" s="351"/>
      <c r="J598" s="351">
        <v>0</v>
      </c>
      <c r="K598" s="352">
        <v>0</v>
      </c>
      <c r="L598" s="352">
        <v>0</v>
      </c>
      <c r="M598" s="352">
        <v>0</v>
      </c>
      <c r="N598" s="352">
        <v>0</v>
      </c>
      <c r="O598" s="352">
        <v>0</v>
      </c>
      <c r="P598" s="352">
        <v>71.310919999999996</v>
      </c>
    </row>
    <row r="599" spans="1:16">
      <c r="A599" s="350" t="s">
        <v>3607</v>
      </c>
      <c r="B599" s="350" t="s">
        <v>5430</v>
      </c>
      <c r="C599" s="350" t="s">
        <v>5431</v>
      </c>
      <c r="D599" s="350" t="s">
        <v>291</v>
      </c>
      <c r="E599" s="351">
        <v>1183.1683</v>
      </c>
      <c r="F599" s="352">
        <v>0</v>
      </c>
      <c r="G599" s="352">
        <v>0</v>
      </c>
      <c r="H599" s="352">
        <v>0</v>
      </c>
      <c r="I599" s="351"/>
      <c r="J599" s="351">
        <v>0</v>
      </c>
      <c r="K599" s="352">
        <v>0</v>
      </c>
      <c r="L599" s="352">
        <v>0</v>
      </c>
      <c r="M599" s="352">
        <v>0</v>
      </c>
      <c r="N599" s="352">
        <v>0</v>
      </c>
      <c r="O599" s="352">
        <v>0</v>
      </c>
      <c r="P599" s="352">
        <v>1183.1683</v>
      </c>
    </row>
    <row r="600" spans="1:16">
      <c r="A600" s="350" t="s">
        <v>3607</v>
      </c>
      <c r="B600" s="350" t="s">
        <v>5432</v>
      </c>
      <c r="C600" s="350" t="s">
        <v>5433</v>
      </c>
      <c r="D600" s="350" t="s">
        <v>291</v>
      </c>
      <c r="E600" s="351">
        <v>95.02319</v>
      </c>
      <c r="F600" s="352">
        <v>0</v>
      </c>
      <c r="G600" s="352">
        <v>0</v>
      </c>
      <c r="H600" s="352">
        <v>0</v>
      </c>
      <c r="I600" s="351"/>
      <c r="J600" s="351">
        <v>0</v>
      </c>
      <c r="K600" s="352">
        <v>0</v>
      </c>
      <c r="L600" s="352">
        <v>0</v>
      </c>
      <c r="M600" s="352">
        <v>0</v>
      </c>
      <c r="N600" s="352">
        <v>0</v>
      </c>
      <c r="O600" s="352">
        <v>0</v>
      </c>
      <c r="P600" s="352">
        <v>95.02319</v>
      </c>
    </row>
    <row r="601" spans="1:16">
      <c r="A601" s="350" t="s">
        <v>3607</v>
      </c>
      <c r="B601" s="350" t="s">
        <v>5434</v>
      </c>
      <c r="C601" s="350" t="s">
        <v>5435</v>
      </c>
      <c r="D601" s="350" t="s">
        <v>291</v>
      </c>
      <c r="E601" s="351">
        <v>356.13992000000002</v>
      </c>
      <c r="F601" s="352">
        <v>0</v>
      </c>
      <c r="G601" s="352">
        <v>0</v>
      </c>
      <c r="H601" s="352">
        <v>0</v>
      </c>
      <c r="I601" s="351"/>
      <c r="J601" s="351">
        <v>0</v>
      </c>
      <c r="K601" s="352">
        <v>0</v>
      </c>
      <c r="L601" s="352">
        <v>0</v>
      </c>
      <c r="M601" s="352">
        <v>0</v>
      </c>
      <c r="N601" s="352">
        <v>0</v>
      </c>
      <c r="O601" s="352">
        <v>0</v>
      </c>
      <c r="P601" s="352">
        <v>356.13992000000002</v>
      </c>
    </row>
    <row r="602" spans="1:16">
      <c r="A602" s="350" t="s">
        <v>3607</v>
      </c>
      <c r="B602" s="350" t="s">
        <v>5436</v>
      </c>
      <c r="C602" s="350" t="s">
        <v>5437</v>
      </c>
      <c r="D602" s="350" t="s">
        <v>291</v>
      </c>
      <c r="E602" s="351">
        <v>136.21788000000001</v>
      </c>
      <c r="F602" s="352">
        <v>0</v>
      </c>
      <c r="G602" s="352">
        <v>0</v>
      </c>
      <c r="H602" s="352">
        <v>0</v>
      </c>
      <c r="I602" s="351"/>
      <c r="J602" s="351">
        <v>0</v>
      </c>
      <c r="K602" s="352">
        <v>0</v>
      </c>
      <c r="L602" s="352">
        <v>0</v>
      </c>
      <c r="M602" s="352">
        <v>0</v>
      </c>
      <c r="N602" s="352">
        <v>0</v>
      </c>
      <c r="O602" s="352">
        <v>0</v>
      </c>
      <c r="P602" s="352">
        <v>136.21788000000001</v>
      </c>
    </row>
    <row r="603" spans="1:16">
      <c r="A603" s="350" t="s">
        <v>3607</v>
      </c>
      <c r="B603" s="350" t="s">
        <v>5438</v>
      </c>
      <c r="C603" s="350" t="s">
        <v>5439</v>
      </c>
      <c r="D603" s="350" t="s">
        <v>291</v>
      </c>
      <c r="E603" s="351">
        <v>202.89221000000001</v>
      </c>
      <c r="F603" s="352">
        <v>0</v>
      </c>
      <c r="G603" s="352">
        <v>0</v>
      </c>
      <c r="H603" s="352">
        <v>0</v>
      </c>
      <c r="I603" s="351"/>
      <c r="J603" s="351">
        <v>0</v>
      </c>
      <c r="K603" s="352">
        <v>0</v>
      </c>
      <c r="L603" s="352">
        <v>0</v>
      </c>
      <c r="M603" s="352">
        <v>0</v>
      </c>
      <c r="N603" s="352">
        <v>0</v>
      </c>
      <c r="O603" s="352">
        <v>0</v>
      </c>
      <c r="P603" s="352">
        <v>202.89221000000001</v>
      </c>
    </row>
    <row r="604" spans="1:16">
      <c r="A604" s="350" t="s">
        <v>3607</v>
      </c>
      <c r="B604" s="350" t="s">
        <v>5440</v>
      </c>
      <c r="C604" s="350" t="s">
        <v>5441</v>
      </c>
      <c r="D604" s="350" t="s">
        <v>291</v>
      </c>
      <c r="E604" s="351">
        <v>30.193359999999998</v>
      </c>
      <c r="F604" s="352">
        <v>0</v>
      </c>
      <c r="G604" s="352">
        <v>0</v>
      </c>
      <c r="H604" s="352">
        <v>0</v>
      </c>
      <c r="I604" s="351"/>
      <c r="J604" s="351">
        <v>0</v>
      </c>
      <c r="K604" s="352">
        <v>0</v>
      </c>
      <c r="L604" s="352">
        <v>0</v>
      </c>
      <c r="M604" s="352">
        <v>0</v>
      </c>
      <c r="N604" s="352">
        <v>0</v>
      </c>
      <c r="O604" s="352">
        <v>0</v>
      </c>
      <c r="P604" s="352">
        <v>30.193359999999998</v>
      </c>
    </row>
    <row r="605" spans="1:16">
      <c r="A605" s="350" t="s">
        <v>3607</v>
      </c>
      <c r="B605" s="350" t="s">
        <v>5442</v>
      </c>
      <c r="C605" s="350" t="s">
        <v>4231</v>
      </c>
      <c r="D605" s="350" t="s">
        <v>291</v>
      </c>
      <c r="E605" s="351">
        <v>156.99248</v>
      </c>
      <c r="F605" s="352">
        <v>0</v>
      </c>
      <c r="G605" s="352">
        <v>0</v>
      </c>
      <c r="H605" s="352">
        <v>0</v>
      </c>
      <c r="I605" s="351"/>
      <c r="J605" s="351">
        <v>0</v>
      </c>
      <c r="K605" s="352">
        <v>0</v>
      </c>
      <c r="L605" s="352">
        <v>0</v>
      </c>
      <c r="M605" s="352">
        <v>0</v>
      </c>
      <c r="N605" s="352">
        <v>0</v>
      </c>
      <c r="O605" s="352">
        <v>0</v>
      </c>
      <c r="P605" s="352">
        <v>156.99248</v>
      </c>
    </row>
    <row r="606" spans="1:16">
      <c r="A606" s="350" t="s">
        <v>3607</v>
      </c>
      <c r="B606" s="350" t="s">
        <v>5443</v>
      </c>
      <c r="C606" s="350" t="s">
        <v>5444</v>
      </c>
      <c r="D606" s="350" t="s">
        <v>291</v>
      </c>
      <c r="E606" s="351">
        <v>62.941569999999999</v>
      </c>
      <c r="F606" s="352">
        <v>0</v>
      </c>
      <c r="G606" s="352">
        <v>0</v>
      </c>
      <c r="H606" s="352">
        <v>0</v>
      </c>
      <c r="I606" s="351"/>
      <c r="J606" s="351">
        <v>0</v>
      </c>
      <c r="K606" s="352">
        <v>0</v>
      </c>
      <c r="L606" s="352">
        <v>0</v>
      </c>
      <c r="M606" s="352">
        <v>0</v>
      </c>
      <c r="N606" s="352">
        <v>0</v>
      </c>
      <c r="O606" s="352">
        <v>0</v>
      </c>
      <c r="P606" s="352">
        <v>62.941569999999999</v>
      </c>
    </row>
    <row r="607" spans="1:16">
      <c r="A607" s="350" t="s">
        <v>3607</v>
      </c>
      <c r="B607" s="350" t="s">
        <v>5445</v>
      </c>
      <c r="C607" s="350" t="s">
        <v>5446</v>
      </c>
      <c r="D607" s="350" t="s">
        <v>291</v>
      </c>
      <c r="E607" s="351">
        <v>147.18541999999999</v>
      </c>
      <c r="F607" s="352">
        <v>0</v>
      </c>
      <c r="G607" s="352">
        <v>0</v>
      </c>
      <c r="H607" s="352">
        <v>0</v>
      </c>
      <c r="I607" s="351"/>
      <c r="J607" s="351">
        <v>0</v>
      </c>
      <c r="K607" s="352">
        <v>0</v>
      </c>
      <c r="L607" s="352">
        <v>0</v>
      </c>
      <c r="M607" s="352">
        <v>0</v>
      </c>
      <c r="N607" s="352">
        <v>0</v>
      </c>
      <c r="O607" s="352">
        <v>0</v>
      </c>
      <c r="P607" s="352">
        <v>147.18541999999999</v>
      </c>
    </row>
    <row r="608" spans="1:16">
      <c r="A608" s="350" t="s">
        <v>3607</v>
      </c>
      <c r="B608" s="350" t="s">
        <v>5447</v>
      </c>
      <c r="C608" s="350" t="s">
        <v>5448</v>
      </c>
      <c r="D608" s="350" t="s">
        <v>291</v>
      </c>
      <c r="E608" s="351">
        <v>257.58067999999997</v>
      </c>
      <c r="F608" s="352">
        <v>0</v>
      </c>
      <c r="G608" s="352">
        <v>0</v>
      </c>
      <c r="H608" s="352">
        <v>0</v>
      </c>
      <c r="I608" s="351"/>
      <c r="J608" s="351">
        <v>0</v>
      </c>
      <c r="K608" s="352">
        <v>0</v>
      </c>
      <c r="L608" s="352">
        <v>0</v>
      </c>
      <c r="M608" s="352">
        <v>0</v>
      </c>
      <c r="N608" s="352">
        <v>0</v>
      </c>
      <c r="O608" s="352">
        <v>0</v>
      </c>
      <c r="P608" s="352">
        <v>257.58067999999997</v>
      </c>
    </row>
    <row r="609" spans="1:16">
      <c r="A609" s="350" t="s">
        <v>3607</v>
      </c>
      <c r="B609" s="350" t="s">
        <v>5449</v>
      </c>
      <c r="C609" s="350" t="s">
        <v>5450</v>
      </c>
      <c r="D609" s="350" t="s">
        <v>291</v>
      </c>
      <c r="E609" s="351">
        <v>159.32512</v>
      </c>
      <c r="F609" s="352">
        <v>0</v>
      </c>
      <c r="G609" s="352">
        <v>0</v>
      </c>
      <c r="H609" s="352">
        <v>0</v>
      </c>
      <c r="I609" s="351"/>
      <c r="J609" s="351">
        <v>0</v>
      </c>
      <c r="K609" s="352">
        <v>0</v>
      </c>
      <c r="L609" s="352">
        <v>0</v>
      </c>
      <c r="M609" s="352">
        <v>0</v>
      </c>
      <c r="N609" s="352">
        <v>0</v>
      </c>
      <c r="O609" s="352">
        <v>0</v>
      </c>
      <c r="P609" s="352">
        <v>159.32512</v>
      </c>
    </row>
    <row r="610" spans="1:16">
      <c r="A610" s="350" t="s">
        <v>3607</v>
      </c>
      <c r="B610" s="350" t="s">
        <v>5451</v>
      </c>
      <c r="C610" s="350" t="s">
        <v>5452</v>
      </c>
      <c r="D610" s="350" t="s">
        <v>291</v>
      </c>
      <c r="E610" s="351">
        <v>1.8237300000000001</v>
      </c>
      <c r="F610" s="352">
        <v>0</v>
      </c>
      <c r="G610" s="352">
        <v>0</v>
      </c>
      <c r="H610" s="352">
        <v>0</v>
      </c>
      <c r="I610" s="351"/>
      <c r="J610" s="351">
        <v>0</v>
      </c>
      <c r="K610" s="352">
        <v>0</v>
      </c>
      <c r="L610" s="352">
        <v>0</v>
      </c>
      <c r="M610" s="352">
        <v>0</v>
      </c>
      <c r="N610" s="352">
        <v>0</v>
      </c>
      <c r="O610" s="352">
        <v>0</v>
      </c>
      <c r="P610" s="352">
        <v>1.8237300000000001</v>
      </c>
    </row>
    <row r="611" spans="1:16">
      <c r="A611" s="350" t="s">
        <v>3607</v>
      </c>
      <c r="B611" s="350" t="s">
        <v>5453</v>
      </c>
      <c r="C611" s="350" t="s">
        <v>5454</v>
      </c>
      <c r="D611" s="350" t="s">
        <v>291</v>
      </c>
      <c r="E611" s="351">
        <v>1.9025300000000001</v>
      </c>
      <c r="F611" s="352">
        <v>0</v>
      </c>
      <c r="G611" s="352">
        <v>0</v>
      </c>
      <c r="H611" s="352">
        <v>0</v>
      </c>
      <c r="I611" s="351"/>
      <c r="J611" s="351">
        <v>0</v>
      </c>
      <c r="K611" s="352">
        <v>0</v>
      </c>
      <c r="L611" s="352">
        <v>0</v>
      </c>
      <c r="M611" s="352">
        <v>0</v>
      </c>
      <c r="N611" s="352">
        <v>0</v>
      </c>
      <c r="O611" s="352">
        <v>0</v>
      </c>
      <c r="P611" s="352">
        <v>1.9025300000000001</v>
      </c>
    </row>
    <row r="612" spans="1:16">
      <c r="A612" s="350" t="s">
        <v>3607</v>
      </c>
      <c r="B612" s="350" t="s">
        <v>5455</v>
      </c>
      <c r="C612" s="350" t="s">
        <v>5456</v>
      </c>
      <c r="D612" s="350" t="s">
        <v>291</v>
      </c>
      <c r="E612" s="351">
        <v>2.3199800000000002</v>
      </c>
      <c r="F612" s="352">
        <v>0</v>
      </c>
      <c r="G612" s="352">
        <v>0</v>
      </c>
      <c r="H612" s="352">
        <v>0</v>
      </c>
      <c r="I612" s="351"/>
      <c r="J612" s="351">
        <v>0</v>
      </c>
      <c r="K612" s="352">
        <v>0</v>
      </c>
      <c r="L612" s="352">
        <v>0</v>
      </c>
      <c r="M612" s="352">
        <v>0</v>
      </c>
      <c r="N612" s="352">
        <v>0</v>
      </c>
      <c r="O612" s="352">
        <v>0</v>
      </c>
      <c r="P612" s="352">
        <v>2.3199800000000002</v>
      </c>
    </row>
    <row r="613" spans="1:16">
      <c r="A613" s="350" t="s">
        <v>3607</v>
      </c>
      <c r="B613" s="350" t="s">
        <v>5457</v>
      </c>
      <c r="C613" s="350" t="s">
        <v>5458</v>
      </c>
      <c r="D613" s="350" t="s">
        <v>291</v>
      </c>
      <c r="E613" s="351">
        <v>197.86494999999999</v>
      </c>
      <c r="F613" s="352">
        <v>0</v>
      </c>
      <c r="G613" s="352">
        <v>0</v>
      </c>
      <c r="H613" s="352">
        <v>0</v>
      </c>
      <c r="I613" s="351"/>
      <c r="J613" s="351">
        <v>0</v>
      </c>
      <c r="K613" s="352">
        <v>0</v>
      </c>
      <c r="L613" s="352">
        <v>0</v>
      </c>
      <c r="M613" s="352">
        <v>0</v>
      </c>
      <c r="N613" s="352">
        <v>0</v>
      </c>
      <c r="O613" s="352">
        <v>0</v>
      </c>
      <c r="P613" s="352">
        <v>197.86494999999999</v>
      </c>
    </row>
    <row r="614" spans="1:16">
      <c r="A614" s="350" t="s">
        <v>3607</v>
      </c>
      <c r="B614" s="350" t="s">
        <v>5459</v>
      </c>
      <c r="C614" s="350" t="s">
        <v>5460</v>
      </c>
      <c r="D614" s="350" t="s">
        <v>291</v>
      </c>
      <c r="E614" s="351">
        <v>1.0000000000000001E-5</v>
      </c>
      <c r="F614" s="352">
        <v>0</v>
      </c>
      <c r="G614" s="352">
        <v>0</v>
      </c>
      <c r="H614" s="352">
        <v>0</v>
      </c>
      <c r="I614" s="351"/>
      <c r="J614" s="351">
        <v>0</v>
      </c>
      <c r="K614" s="352">
        <v>0</v>
      </c>
      <c r="L614" s="352">
        <v>0</v>
      </c>
      <c r="M614" s="352">
        <v>0</v>
      </c>
      <c r="N614" s="352">
        <v>0</v>
      </c>
      <c r="O614" s="352">
        <v>0</v>
      </c>
      <c r="P614" s="352">
        <v>1.0000000000000001E-5</v>
      </c>
    </row>
    <row r="615" spans="1:16">
      <c r="A615" s="350" t="s">
        <v>3607</v>
      </c>
      <c r="B615" s="350" t="s">
        <v>5461</v>
      </c>
      <c r="C615" s="350" t="s">
        <v>5462</v>
      </c>
      <c r="D615" s="350" t="s">
        <v>291</v>
      </c>
      <c r="E615" s="351">
        <v>32.300719999999998</v>
      </c>
      <c r="F615" s="352">
        <v>0</v>
      </c>
      <c r="G615" s="352">
        <v>0</v>
      </c>
      <c r="H615" s="352">
        <v>0</v>
      </c>
      <c r="I615" s="351"/>
      <c r="J615" s="351">
        <v>0</v>
      </c>
      <c r="K615" s="352">
        <v>0</v>
      </c>
      <c r="L615" s="352">
        <v>0</v>
      </c>
      <c r="M615" s="352">
        <v>0</v>
      </c>
      <c r="N615" s="352">
        <v>0</v>
      </c>
      <c r="O615" s="352">
        <v>0</v>
      </c>
      <c r="P615" s="352">
        <v>32.300719999999998</v>
      </c>
    </row>
    <row r="616" spans="1:16">
      <c r="A616" s="350" t="s">
        <v>3607</v>
      </c>
      <c r="B616" s="350" t="s">
        <v>5463</v>
      </c>
      <c r="C616" s="350" t="s">
        <v>5464</v>
      </c>
      <c r="D616" s="350" t="s">
        <v>291</v>
      </c>
      <c r="E616" s="351">
        <v>10.866529999999999</v>
      </c>
      <c r="F616" s="352">
        <v>0</v>
      </c>
      <c r="G616" s="352">
        <v>0</v>
      </c>
      <c r="H616" s="352">
        <v>0</v>
      </c>
      <c r="I616" s="351"/>
      <c r="J616" s="351">
        <v>0</v>
      </c>
      <c r="K616" s="352">
        <v>0</v>
      </c>
      <c r="L616" s="352">
        <v>0</v>
      </c>
      <c r="M616" s="352">
        <v>0</v>
      </c>
      <c r="N616" s="352">
        <v>0</v>
      </c>
      <c r="O616" s="352">
        <v>0</v>
      </c>
      <c r="P616" s="352">
        <v>10.866529999999999</v>
      </c>
    </row>
    <row r="617" spans="1:16">
      <c r="A617" s="350" t="s">
        <v>3607</v>
      </c>
      <c r="B617" s="350" t="s">
        <v>5465</v>
      </c>
      <c r="C617" s="350" t="s">
        <v>5466</v>
      </c>
      <c r="D617" s="350" t="s">
        <v>291</v>
      </c>
      <c r="E617" s="351">
        <v>8.3825099999999999</v>
      </c>
      <c r="F617" s="352">
        <v>0</v>
      </c>
      <c r="G617" s="352">
        <v>0</v>
      </c>
      <c r="H617" s="352">
        <v>0</v>
      </c>
      <c r="I617" s="351"/>
      <c r="J617" s="351">
        <v>0</v>
      </c>
      <c r="K617" s="352">
        <v>0</v>
      </c>
      <c r="L617" s="352">
        <v>0</v>
      </c>
      <c r="M617" s="352">
        <v>0</v>
      </c>
      <c r="N617" s="352">
        <v>0</v>
      </c>
      <c r="O617" s="352">
        <v>0</v>
      </c>
      <c r="P617" s="352">
        <v>8.3825099999999999</v>
      </c>
    </row>
    <row r="618" spans="1:16">
      <c r="A618" s="350" t="s">
        <v>3607</v>
      </c>
      <c r="B618" s="350" t="s">
        <v>5467</v>
      </c>
      <c r="C618" s="350" t="s">
        <v>5468</v>
      </c>
      <c r="D618" s="350" t="s">
        <v>291</v>
      </c>
      <c r="E618" s="351">
        <v>26.243549999999999</v>
      </c>
      <c r="F618" s="352">
        <v>0</v>
      </c>
      <c r="G618" s="352">
        <v>0</v>
      </c>
      <c r="H618" s="352">
        <v>0</v>
      </c>
      <c r="I618" s="351"/>
      <c r="J618" s="351">
        <v>0</v>
      </c>
      <c r="K618" s="352">
        <v>0</v>
      </c>
      <c r="L618" s="352">
        <v>0</v>
      </c>
      <c r="M618" s="352">
        <v>0</v>
      </c>
      <c r="N618" s="352">
        <v>0</v>
      </c>
      <c r="O618" s="352">
        <v>0</v>
      </c>
      <c r="P618" s="352">
        <v>26.243549999999999</v>
      </c>
    </row>
    <row r="619" spans="1:16">
      <c r="A619" s="350" t="s">
        <v>3607</v>
      </c>
      <c r="B619" s="350" t="s">
        <v>5469</v>
      </c>
      <c r="C619" s="350" t="s">
        <v>5470</v>
      </c>
      <c r="D619" s="350" t="s">
        <v>291</v>
      </c>
      <c r="E619" s="351">
        <v>7.26058</v>
      </c>
      <c r="F619" s="352">
        <v>0</v>
      </c>
      <c r="G619" s="352">
        <v>0</v>
      </c>
      <c r="H619" s="352">
        <v>0</v>
      </c>
      <c r="I619" s="351"/>
      <c r="J619" s="351">
        <v>0</v>
      </c>
      <c r="K619" s="352">
        <v>0</v>
      </c>
      <c r="L619" s="352">
        <v>0</v>
      </c>
      <c r="M619" s="352">
        <v>0</v>
      </c>
      <c r="N619" s="352">
        <v>0</v>
      </c>
      <c r="O619" s="352">
        <v>0</v>
      </c>
      <c r="P619" s="352">
        <v>7.26058</v>
      </c>
    </row>
    <row r="620" spans="1:16">
      <c r="A620" s="350" t="s">
        <v>3607</v>
      </c>
      <c r="B620" s="350" t="s">
        <v>5471</v>
      </c>
      <c r="C620" s="350" t="s">
        <v>5472</v>
      </c>
      <c r="D620" s="350" t="s">
        <v>291</v>
      </c>
      <c r="E620" s="351">
        <v>4.5135899999999998</v>
      </c>
      <c r="F620" s="352">
        <v>0</v>
      </c>
      <c r="G620" s="352">
        <v>0</v>
      </c>
      <c r="H620" s="352">
        <v>0</v>
      </c>
      <c r="I620" s="351"/>
      <c r="J620" s="351">
        <v>0</v>
      </c>
      <c r="K620" s="352">
        <v>0</v>
      </c>
      <c r="L620" s="352">
        <v>0</v>
      </c>
      <c r="M620" s="352">
        <v>0</v>
      </c>
      <c r="N620" s="352">
        <v>0</v>
      </c>
      <c r="O620" s="352">
        <v>0</v>
      </c>
      <c r="P620" s="352">
        <v>4.5135899999999998</v>
      </c>
    </row>
    <row r="621" spans="1:16">
      <c r="A621" s="350" t="s">
        <v>3607</v>
      </c>
      <c r="B621" s="350" t="s">
        <v>5473</v>
      </c>
      <c r="C621" s="350" t="s">
        <v>5474</v>
      </c>
      <c r="D621" s="350" t="s">
        <v>291</v>
      </c>
      <c r="E621" s="351">
        <v>1634.9569899999999</v>
      </c>
      <c r="F621" s="352">
        <v>0</v>
      </c>
      <c r="G621" s="352">
        <v>0</v>
      </c>
      <c r="H621" s="352">
        <v>0</v>
      </c>
      <c r="I621" s="351"/>
      <c r="J621" s="351">
        <v>0</v>
      </c>
      <c r="K621" s="352">
        <v>0</v>
      </c>
      <c r="L621" s="352">
        <v>0</v>
      </c>
      <c r="M621" s="352">
        <v>0</v>
      </c>
      <c r="N621" s="352">
        <v>0</v>
      </c>
      <c r="O621" s="352">
        <v>0</v>
      </c>
      <c r="P621" s="352">
        <v>1634.9569899999999</v>
      </c>
    </row>
    <row r="622" spans="1:16">
      <c r="A622" s="350" t="s">
        <v>3607</v>
      </c>
      <c r="B622" s="350" t="s">
        <v>5475</v>
      </c>
      <c r="C622" s="350" t="s">
        <v>5476</v>
      </c>
      <c r="D622" s="350" t="s">
        <v>291</v>
      </c>
      <c r="E622" s="351">
        <v>22.793559999999999</v>
      </c>
      <c r="F622" s="352">
        <v>0</v>
      </c>
      <c r="G622" s="352">
        <v>0</v>
      </c>
      <c r="H622" s="352">
        <v>0</v>
      </c>
      <c r="I622" s="351"/>
      <c r="J622" s="351">
        <v>0</v>
      </c>
      <c r="K622" s="352">
        <v>0</v>
      </c>
      <c r="L622" s="352">
        <v>0</v>
      </c>
      <c r="M622" s="352">
        <v>0</v>
      </c>
      <c r="N622" s="352">
        <v>0</v>
      </c>
      <c r="O622" s="352">
        <v>0</v>
      </c>
      <c r="P622" s="352">
        <v>22.793559999999999</v>
      </c>
    </row>
    <row r="623" spans="1:16">
      <c r="A623" s="350" t="s">
        <v>3607</v>
      </c>
      <c r="B623" s="350" t="s">
        <v>5477</v>
      </c>
      <c r="C623" s="350" t="s">
        <v>5478</v>
      </c>
      <c r="D623" s="350" t="s">
        <v>291</v>
      </c>
      <c r="E623" s="351">
        <v>0.55228999999999995</v>
      </c>
      <c r="F623" s="352">
        <v>0</v>
      </c>
      <c r="G623" s="352">
        <v>0</v>
      </c>
      <c r="H623" s="352">
        <v>0</v>
      </c>
      <c r="I623" s="351"/>
      <c r="J623" s="351">
        <v>0</v>
      </c>
      <c r="K623" s="352">
        <v>0</v>
      </c>
      <c r="L623" s="352">
        <v>0</v>
      </c>
      <c r="M623" s="352">
        <v>0</v>
      </c>
      <c r="N623" s="352">
        <v>0</v>
      </c>
      <c r="O623" s="352">
        <v>0</v>
      </c>
      <c r="P623" s="352">
        <v>0.55228999999999995</v>
      </c>
    </row>
    <row r="624" spans="1:16">
      <c r="A624" s="350" t="s">
        <v>3607</v>
      </c>
      <c r="B624" s="350" t="s">
        <v>5479</v>
      </c>
      <c r="C624" s="350" t="s">
        <v>5480</v>
      </c>
      <c r="D624" s="350" t="s">
        <v>291</v>
      </c>
      <c r="E624" s="351">
        <v>0.22467000000000001</v>
      </c>
      <c r="F624" s="352">
        <v>0</v>
      </c>
      <c r="G624" s="352">
        <v>0</v>
      </c>
      <c r="H624" s="352">
        <v>0</v>
      </c>
      <c r="I624" s="351"/>
      <c r="J624" s="351">
        <v>0</v>
      </c>
      <c r="K624" s="352">
        <v>0</v>
      </c>
      <c r="L624" s="352">
        <v>0</v>
      </c>
      <c r="M624" s="352">
        <v>0</v>
      </c>
      <c r="N624" s="352">
        <v>0</v>
      </c>
      <c r="O624" s="352">
        <v>0</v>
      </c>
      <c r="P624" s="352">
        <v>0.22467000000000001</v>
      </c>
    </row>
    <row r="625" spans="1:16">
      <c r="A625" s="350" t="s">
        <v>3607</v>
      </c>
      <c r="B625" s="350" t="s">
        <v>5481</v>
      </c>
      <c r="C625" s="350" t="s">
        <v>5482</v>
      </c>
      <c r="D625" s="350" t="s">
        <v>291</v>
      </c>
      <c r="E625" s="351">
        <v>20.472989999999999</v>
      </c>
      <c r="F625" s="352">
        <v>0</v>
      </c>
      <c r="G625" s="352">
        <v>0</v>
      </c>
      <c r="H625" s="352">
        <v>0</v>
      </c>
      <c r="I625" s="351"/>
      <c r="J625" s="351">
        <v>0</v>
      </c>
      <c r="K625" s="352">
        <v>0</v>
      </c>
      <c r="L625" s="352">
        <v>0</v>
      </c>
      <c r="M625" s="352">
        <v>0</v>
      </c>
      <c r="N625" s="352">
        <v>0</v>
      </c>
      <c r="O625" s="352">
        <v>0</v>
      </c>
      <c r="P625" s="352">
        <v>20.472989999999999</v>
      </c>
    </row>
    <row r="626" spans="1:16">
      <c r="A626" s="350" t="s">
        <v>3607</v>
      </c>
      <c r="B626" s="350" t="s">
        <v>5483</v>
      </c>
      <c r="C626" s="350" t="s">
        <v>5484</v>
      </c>
      <c r="D626" s="350" t="s">
        <v>291</v>
      </c>
      <c r="E626" s="351">
        <v>22.901019999999999</v>
      </c>
      <c r="F626" s="352">
        <v>0</v>
      </c>
      <c r="G626" s="352">
        <v>0</v>
      </c>
      <c r="H626" s="352">
        <v>0</v>
      </c>
      <c r="I626" s="351"/>
      <c r="J626" s="351">
        <v>0</v>
      </c>
      <c r="K626" s="352">
        <v>0</v>
      </c>
      <c r="L626" s="352">
        <v>0</v>
      </c>
      <c r="M626" s="352">
        <v>0</v>
      </c>
      <c r="N626" s="352">
        <v>0</v>
      </c>
      <c r="O626" s="352">
        <v>0</v>
      </c>
      <c r="P626" s="352">
        <v>22.901019999999999</v>
      </c>
    </row>
    <row r="627" spans="1:16">
      <c r="A627" s="350" t="s">
        <v>3607</v>
      </c>
      <c r="B627" s="350" t="s">
        <v>5485</v>
      </c>
      <c r="C627" s="350" t="s">
        <v>5486</v>
      </c>
      <c r="D627" s="350" t="s">
        <v>291</v>
      </c>
      <c r="E627" s="351">
        <v>9.0999999999999998E-2</v>
      </c>
      <c r="F627" s="352">
        <v>0</v>
      </c>
      <c r="G627" s="352">
        <v>0</v>
      </c>
      <c r="H627" s="352">
        <v>0</v>
      </c>
      <c r="I627" s="351"/>
      <c r="J627" s="351">
        <v>0</v>
      </c>
      <c r="K627" s="352">
        <v>0</v>
      </c>
      <c r="L627" s="352">
        <v>0</v>
      </c>
      <c r="M627" s="352">
        <v>0</v>
      </c>
      <c r="N627" s="352">
        <v>0</v>
      </c>
      <c r="O627" s="352">
        <v>0</v>
      </c>
      <c r="P627" s="352">
        <v>9.0999999999999998E-2</v>
      </c>
    </row>
    <row r="628" spans="1:16">
      <c r="A628" s="350" t="s">
        <v>3607</v>
      </c>
      <c r="B628" s="350" t="s">
        <v>5487</v>
      </c>
      <c r="C628" s="350" t="s">
        <v>5488</v>
      </c>
      <c r="D628" s="350" t="s">
        <v>291</v>
      </c>
      <c r="E628" s="351">
        <v>8.0637299999999996</v>
      </c>
      <c r="F628" s="352">
        <v>0</v>
      </c>
      <c r="G628" s="352">
        <v>0</v>
      </c>
      <c r="H628" s="352">
        <v>0</v>
      </c>
      <c r="I628" s="351"/>
      <c r="J628" s="351">
        <v>0</v>
      </c>
      <c r="K628" s="352">
        <v>0</v>
      </c>
      <c r="L628" s="352">
        <v>0</v>
      </c>
      <c r="M628" s="352">
        <v>0</v>
      </c>
      <c r="N628" s="352">
        <v>0</v>
      </c>
      <c r="O628" s="352">
        <v>0</v>
      </c>
      <c r="P628" s="352">
        <v>8.0637299999999996</v>
      </c>
    </row>
    <row r="629" spans="1:16">
      <c r="A629" s="350" t="s">
        <v>3607</v>
      </c>
      <c r="B629" s="350" t="s">
        <v>5489</v>
      </c>
      <c r="C629" s="350" t="s">
        <v>5490</v>
      </c>
      <c r="D629" s="350" t="s">
        <v>291</v>
      </c>
      <c r="E629" s="351">
        <v>26.358560000000001</v>
      </c>
      <c r="F629" s="352">
        <v>0</v>
      </c>
      <c r="G629" s="352">
        <v>0</v>
      </c>
      <c r="H629" s="352">
        <v>0</v>
      </c>
      <c r="I629" s="351"/>
      <c r="J629" s="351">
        <v>0</v>
      </c>
      <c r="K629" s="352">
        <v>0</v>
      </c>
      <c r="L629" s="352">
        <v>0</v>
      </c>
      <c r="M629" s="352">
        <v>0</v>
      </c>
      <c r="N629" s="352">
        <v>0</v>
      </c>
      <c r="O629" s="352">
        <v>0</v>
      </c>
      <c r="P629" s="352">
        <v>26.358560000000001</v>
      </c>
    </row>
    <row r="630" spans="1:16">
      <c r="A630" s="350" t="s">
        <v>3607</v>
      </c>
      <c r="B630" s="350" t="s">
        <v>5491</v>
      </c>
      <c r="C630" s="350" t="s">
        <v>5492</v>
      </c>
      <c r="D630" s="350" t="s">
        <v>291</v>
      </c>
      <c r="E630" s="351">
        <v>4.5800999999999998</v>
      </c>
      <c r="F630" s="352">
        <v>0</v>
      </c>
      <c r="G630" s="352">
        <v>0</v>
      </c>
      <c r="H630" s="352">
        <v>0</v>
      </c>
      <c r="I630" s="351"/>
      <c r="J630" s="351">
        <v>0</v>
      </c>
      <c r="K630" s="352">
        <v>0</v>
      </c>
      <c r="L630" s="352">
        <v>0</v>
      </c>
      <c r="M630" s="352">
        <v>0</v>
      </c>
      <c r="N630" s="352">
        <v>0</v>
      </c>
      <c r="O630" s="352">
        <v>0</v>
      </c>
      <c r="P630" s="352">
        <v>4.5800999999999998</v>
      </c>
    </row>
    <row r="631" spans="1:16">
      <c r="A631" s="350" t="s">
        <v>3607</v>
      </c>
      <c r="B631" s="350" t="s">
        <v>5493</v>
      </c>
      <c r="C631" s="350" t="s">
        <v>5494</v>
      </c>
      <c r="D631" s="350" t="s">
        <v>291</v>
      </c>
      <c r="E631" s="351">
        <v>4.9894100000000003</v>
      </c>
      <c r="F631" s="352">
        <v>0</v>
      </c>
      <c r="G631" s="352">
        <v>0</v>
      </c>
      <c r="H631" s="352">
        <v>0</v>
      </c>
      <c r="I631" s="351"/>
      <c r="J631" s="351">
        <v>0</v>
      </c>
      <c r="K631" s="352">
        <v>0</v>
      </c>
      <c r="L631" s="352">
        <v>0</v>
      </c>
      <c r="M631" s="352">
        <v>0</v>
      </c>
      <c r="N631" s="352">
        <v>0</v>
      </c>
      <c r="O631" s="352">
        <v>0</v>
      </c>
      <c r="P631" s="352">
        <v>4.9894100000000003</v>
      </c>
    </row>
    <row r="632" spans="1:16" ht="15.75" thickBot="1">
      <c r="A632" s="353" t="s">
        <v>4330</v>
      </c>
      <c r="B632" s="354"/>
      <c r="C632" s="354"/>
      <c r="D632" s="354"/>
      <c r="E632" s="355">
        <v>-25452.40980999947</v>
      </c>
      <c r="F632" s="355">
        <v>1.0000000000000001E-5</v>
      </c>
      <c r="G632" s="355">
        <v>0</v>
      </c>
      <c r="H632" s="355">
        <v>0</v>
      </c>
      <c r="I632" s="355">
        <v>0</v>
      </c>
      <c r="J632" s="358">
        <v>31.10267</v>
      </c>
      <c r="K632" s="355">
        <v>31.10267</v>
      </c>
      <c r="L632" s="355">
        <v>0</v>
      </c>
      <c r="M632" s="355">
        <v>20.910690000000002</v>
      </c>
      <c r="N632" s="355">
        <v>0</v>
      </c>
      <c r="O632" s="355">
        <v>0</v>
      </c>
      <c r="P632" s="355">
        <v>-25504.423179999529</v>
      </c>
    </row>
    <row r="633" spans="1:16">
      <c r="A633" s="356" t="s">
        <v>4331</v>
      </c>
      <c r="B633" s="356" t="s">
        <v>4332</v>
      </c>
      <c r="C633" s="356" t="s">
        <v>4333</v>
      </c>
      <c r="D633" s="356" t="s">
        <v>3338</v>
      </c>
      <c r="E633" s="357">
        <v>0.69528000000000001</v>
      </c>
      <c r="F633" s="352">
        <v>0</v>
      </c>
      <c r="G633" s="352">
        <v>0</v>
      </c>
      <c r="H633" s="352">
        <v>0</v>
      </c>
      <c r="I633" s="351"/>
      <c r="J633" s="351">
        <v>0</v>
      </c>
      <c r="K633" s="352">
        <v>0</v>
      </c>
      <c r="L633" s="352">
        <v>0</v>
      </c>
      <c r="M633" s="352">
        <v>0.69528000000000001</v>
      </c>
      <c r="N633" s="352">
        <v>0</v>
      </c>
      <c r="O633" s="352">
        <v>0</v>
      </c>
      <c r="P633" s="352">
        <v>0</v>
      </c>
    </row>
    <row r="634" spans="1:16">
      <c r="A634" s="350" t="s">
        <v>4331</v>
      </c>
      <c r="B634" s="350" t="s">
        <v>4334</v>
      </c>
      <c r="C634" s="350" t="s">
        <v>4335</v>
      </c>
      <c r="D634" s="350" t="s">
        <v>3338</v>
      </c>
      <c r="E634" s="351">
        <v>1.0210999999999999</v>
      </c>
      <c r="F634" s="352">
        <v>0</v>
      </c>
      <c r="G634" s="352">
        <v>0</v>
      </c>
      <c r="H634" s="352">
        <v>0</v>
      </c>
      <c r="I634" s="351"/>
      <c r="J634" s="351">
        <v>0</v>
      </c>
      <c r="K634" s="352">
        <v>0</v>
      </c>
      <c r="L634" s="352">
        <v>0</v>
      </c>
      <c r="M634" s="352">
        <v>1.0210999999999999</v>
      </c>
      <c r="N634" s="352">
        <v>0</v>
      </c>
      <c r="O634" s="352">
        <v>0</v>
      </c>
      <c r="P634" s="352">
        <v>0</v>
      </c>
    </row>
    <row r="635" spans="1:16">
      <c r="A635" s="350" t="s">
        <v>4331</v>
      </c>
      <c r="B635" s="350" t="s">
        <v>4336</v>
      </c>
      <c r="C635" s="350" t="s">
        <v>4337</v>
      </c>
      <c r="D635" s="350" t="s">
        <v>3338</v>
      </c>
      <c r="E635" s="351">
        <v>4.2500000000000003E-3</v>
      </c>
      <c r="F635" s="352">
        <v>0</v>
      </c>
      <c r="G635" s="352">
        <v>0</v>
      </c>
      <c r="H635" s="352">
        <v>0</v>
      </c>
      <c r="I635" s="351"/>
      <c r="J635" s="351">
        <v>0</v>
      </c>
      <c r="K635" s="352">
        <v>0</v>
      </c>
      <c r="L635" s="352">
        <v>0</v>
      </c>
      <c r="M635" s="352">
        <v>4.2500000000000003E-3</v>
      </c>
      <c r="N635" s="352">
        <v>0</v>
      </c>
      <c r="O635" s="352">
        <v>0</v>
      </c>
      <c r="P635" s="352">
        <v>0</v>
      </c>
    </row>
    <row r="636" spans="1:16">
      <c r="A636" s="350" t="s">
        <v>4331</v>
      </c>
      <c r="B636" s="350" t="s">
        <v>4338</v>
      </c>
      <c r="C636" s="350" t="s">
        <v>4339</v>
      </c>
      <c r="D636" s="350" t="s">
        <v>3338</v>
      </c>
      <c r="E636" s="351">
        <v>15.9017</v>
      </c>
      <c r="F636" s="352">
        <v>0</v>
      </c>
      <c r="G636" s="352">
        <v>0</v>
      </c>
      <c r="H636" s="352">
        <v>0</v>
      </c>
      <c r="I636" s="351"/>
      <c r="J636" s="351">
        <v>0</v>
      </c>
      <c r="K636" s="352">
        <v>0</v>
      </c>
      <c r="L636" s="352">
        <v>0</v>
      </c>
      <c r="M636" s="352">
        <v>15.9017</v>
      </c>
      <c r="N636" s="352">
        <v>0</v>
      </c>
      <c r="O636" s="352">
        <v>0</v>
      </c>
      <c r="P636" s="352">
        <v>0</v>
      </c>
    </row>
    <row r="637" spans="1:16">
      <c r="A637" s="350" t="s">
        <v>4331</v>
      </c>
      <c r="B637" s="350" t="s">
        <v>4340</v>
      </c>
      <c r="C637" s="350" t="s">
        <v>4341</v>
      </c>
      <c r="D637" s="350" t="s">
        <v>3338</v>
      </c>
      <c r="E637" s="351">
        <v>1.07524</v>
      </c>
      <c r="F637" s="352">
        <v>0</v>
      </c>
      <c r="G637" s="352">
        <v>0</v>
      </c>
      <c r="H637" s="352">
        <v>0</v>
      </c>
      <c r="I637" s="351"/>
      <c r="J637" s="351">
        <v>0</v>
      </c>
      <c r="K637" s="352">
        <v>0</v>
      </c>
      <c r="L637" s="352">
        <v>0</v>
      </c>
      <c r="M637" s="352">
        <v>1.07524</v>
      </c>
      <c r="N637" s="352">
        <v>0</v>
      </c>
      <c r="O637" s="352">
        <v>0</v>
      </c>
      <c r="P637" s="352">
        <v>0</v>
      </c>
    </row>
    <row r="638" spans="1:16">
      <c r="A638" s="350" t="s">
        <v>4331</v>
      </c>
      <c r="B638" s="350" t="s">
        <v>4342</v>
      </c>
      <c r="C638" s="350" t="s">
        <v>4343</v>
      </c>
      <c r="D638" s="350" t="s">
        <v>3338</v>
      </c>
      <c r="E638" s="351">
        <v>35.387869999999999</v>
      </c>
      <c r="F638" s="352">
        <v>0</v>
      </c>
      <c r="G638" s="352">
        <v>0</v>
      </c>
      <c r="H638" s="352">
        <v>0</v>
      </c>
      <c r="I638" s="351"/>
      <c r="J638" s="351">
        <v>0</v>
      </c>
      <c r="K638" s="352">
        <v>0</v>
      </c>
      <c r="L638" s="352">
        <v>0</v>
      </c>
      <c r="M638" s="352">
        <v>35.387869999999999</v>
      </c>
      <c r="N638" s="352">
        <v>0</v>
      </c>
      <c r="O638" s="352">
        <v>0</v>
      </c>
      <c r="P638" s="352">
        <v>0</v>
      </c>
    </row>
    <row r="639" spans="1:16">
      <c r="A639" s="350" t="s">
        <v>4331</v>
      </c>
      <c r="B639" s="350" t="s">
        <v>4344</v>
      </c>
      <c r="C639" s="350" t="s">
        <v>4345</v>
      </c>
      <c r="D639" s="350" t="s">
        <v>3338</v>
      </c>
      <c r="E639" s="351">
        <v>3.0300000000000001E-3</v>
      </c>
      <c r="F639" s="352">
        <v>0</v>
      </c>
      <c r="G639" s="352">
        <v>0</v>
      </c>
      <c r="H639" s="352">
        <v>0</v>
      </c>
      <c r="I639" s="351"/>
      <c r="J639" s="351">
        <v>0</v>
      </c>
      <c r="K639" s="352">
        <v>0</v>
      </c>
      <c r="L639" s="352">
        <v>0</v>
      </c>
      <c r="M639" s="352">
        <v>3.0300000000000001E-3</v>
      </c>
      <c r="N639" s="352">
        <v>0</v>
      </c>
      <c r="O639" s="352">
        <v>0</v>
      </c>
      <c r="P639" s="352">
        <v>0</v>
      </c>
    </row>
    <row r="640" spans="1:16">
      <c r="A640" s="350" t="s">
        <v>4331</v>
      </c>
      <c r="B640" s="350" t="s">
        <v>4346</v>
      </c>
      <c r="C640" s="350" t="s">
        <v>4347</v>
      </c>
      <c r="D640" s="350" t="s">
        <v>3338</v>
      </c>
      <c r="E640" s="351">
        <v>24.103300000000001</v>
      </c>
      <c r="F640" s="352">
        <v>0</v>
      </c>
      <c r="G640" s="352">
        <v>0</v>
      </c>
      <c r="H640" s="352">
        <v>0</v>
      </c>
      <c r="I640" s="351"/>
      <c r="J640" s="351">
        <v>0</v>
      </c>
      <c r="K640" s="352">
        <v>0</v>
      </c>
      <c r="L640" s="352">
        <v>0</v>
      </c>
      <c r="M640" s="352">
        <v>24.103300000000001</v>
      </c>
      <c r="N640" s="352">
        <v>0</v>
      </c>
      <c r="O640" s="352">
        <v>0</v>
      </c>
      <c r="P640" s="352">
        <v>0</v>
      </c>
    </row>
    <row r="641" spans="1:16">
      <c r="A641" s="350" t="s">
        <v>4331</v>
      </c>
      <c r="B641" s="350" t="s">
        <v>4348</v>
      </c>
      <c r="C641" s="350" t="s">
        <v>4349</v>
      </c>
      <c r="D641" s="350" t="s">
        <v>3338</v>
      </c>
      <c r="E641" s="351">
        <v>16.742519999999999</v>
      </c>
      <c r="F641" s="352">
        <v>0</v>
      </c>
      <c r="G641" s="352">
        <v>0</v>
      </c>
      <c r="H641" s="352">
        <v>0</v>
      </c>
      <c r="I641" s="351"/>
      <c r="J641" s="351">
        <v>0</v>
      </c>
      <c r="K641" s="352">
        <v>0</v>
      </c>
      <c r="L641" s="352">
        <v>0</v>
      </c>
      <c r="M641" s="352">
        <v>16.742519999999999</v>
      </c>
      <c r="N641" s="352">
        <v>0</v>
      </c>
      <c r="O641" s="352">
        <v>0</v>
      </c>
      <c r="P641" s="352">
        <v>0</v>
      </c>
    </row>
    <row r="642" spans="1:16">
      <c r="A642" s="350" t="s">
        <v>4331</v>
      </c>
      <c r="B642" s="350" t="s">
        <v>4350</v>
      </c>
      <c r="C642" s="350" t="s">
        <v>4351</v>
      </c>
      <c r="D642" s="350" t="s">
        <v>3338</v>
      </c>
      <c r="E642" s="351">
        <v>7.7200100000000003</v>
      </c>
      <c r="F642" s="352">
        <v>0</v>
      </c>
      <c r="G642" s="352">
        <v>0</v>
      </c>
      <c r="H642" s="352">
        <v>0</v>
      </c>
      <c r="I642" s="351"/>
      <c r="J642" s="351">
        <v>0</v>
      </c>
      <c r="K642" s="352">
        <v>0</v>
      </c>
      <c r="L642" s="352">
        <v>0</v>
      </c>
      <c r="M642" s="352">
        <v>7.7200100000000003</v>
      </c>
      <c r="N642" s="352">
        <v>0</v>
      </c>
      <c r="O642" s="352">
        <v>0</v>
      </c>
      <c r="P642" s="352">
        <v>0</v>
      </c>
    </row>
    <row r="643" spans="1:16">
      <c r="A643" s="350" t="s">
        <v>4331</v>
      </c>
      <c r="B643" s="350" t="s">
        <v>4352</v>
      </c>
      <c r="C643" s="350" t="s">
        <v>4353</v>
      </c>
      <c r="D643" s="350" t="s">
        <v>3338</v>
      </c>
      <c r="E643" s="351">
        <v>34.553080000000001</v>
      </c>
      <c r="F643" s="352">
        <v>0</v>
      </c>
      <c r="G643" s="352">
        <v>0</v>
      </c>
      <c r="H643" s="352">
        <v>0</v>
      </c>
      <c r="I643" s="351"/>
      <c r="J643" s="351">
        <v>0</v>
      </c>
      <c r="K643" s="352">
        <v>0</v>
      </c>
      <c r="L643" s="352">
        <v>0</v>
      </c>
      <c r="M643" s="352">
        <v>34.553080000000001</v>
      </c>
      <c r="N643" s="352">
        <v>0</v>
      </c>
      <c r="O643" s="352">
        <v>0</v>
      </c>
      <c r="P643" s="352">
        <v>0</v>
      </c>
    </row>
    <row r="644" spans="1:16">
      <c r="A644" s="350" t="s">
        <v>4331</v>
      </c>
      <c r="B644" s="350" t="s">
        <v>4354</v>
      </c>
      <c r="C644" s="350" t="s">
        <v>4355</v>
      </c>
      <c r="D644" s="350" t="s">
        <v>3338</v>
      </c>
      <c r="E644" s="351">
        <v>5.4370000000000002E-2</v>
      </c>
      <c r="F644" s="352">
        <v>0</v>
      </c>
      <c r="G644" s="352">
        <v>0</v>
      </c>
      <c r="H644" s="352">
        <v>0</v>
      </c>
      <c r="I644" s="351"/>
      <c r="J644" s="351">
        <v>0</v>
      </c>
      <c r="K644" s="352">
        <v>0</v>
      </c>
      <c r="L644" s="352">
        <v>0</v>
      </c>
      <c r="M644" s="352">
        <v>5.4370000000000002E-2</v>
      </c>
      <c r="N644" s="352">
        <v>0</v>
      </c>
      <c r="O644" s="352">
        <v>0</v>
      </c>
      <c r="P644" s="352">
        <v>0</v>
      </c>
    </row>
    <row r="645" spans="1:16">
      <c r="A645" s="350" t="s">
        <v>4331</v>
      </c>
      <c r="B645" s="350" t="s">
        <v>4356</v>
      </c>
      <c r="C645" s="350" t="s">
        <v>4357</v>
      </c>
      <c r="D645" s="350" t="s">
        <v>3338</v>
      </c>
      <c r="E645" s="351">
        <v>49.433489999999999</v>
      </c>
      <c r="F645" s="352">
        <v>0</v>
      </c>
      <c r="G645" s="352">
        <v>0</v>
      </c>
      <c r="H645" s="352">
        <v>0</v>
      </c>
      <c r="I645" s="351"/>
      <c r="J645" s="351">
        <v>0</v>
      </c>
      <c r="K645" s="352">
        <v>0</v>
      </c>
      <c r="L645" s="352">
        <v>0</v>
      </c>
      <c r="M645" s="352">
        <v>49.433489999999999</v>
      </c>
      <c r="N645" s="352">
        <v>0</v>
      </c>
      <c r="O645" s="352">
        <v>0</v>
      </c>
      <c r="P645" s="352">
        <v>0</v>
      </c>
    </row>
    <row r="646" spans="1:16">
      <c r="A646" s="350" t="s">
        <v>4331</v>
      </c>
      <c r="B646" s="350" t="s">
        <v>4358</v>
      </c>
      <c r="C646" s="350" t="s">
        <v>4359</v>
      </c>
      <c r="D646" s="350" t="s">
        <v>3338</v>
      </c>
      <c r="E646" s="351">
        <v>0.96540999999999999</v>
      </c>
      <c r="F646" s="352">
        <v>0</v>
      </c>
      <c r="G646" s="352">
        <v>0</v>
      </c>
      <c r="H646" s="352">
        <v>0</v>
      </c>
      <c r="I646" s="351"/>
      <c r="J646" s="351">
        <v>0</v>
      </c>
      <c r="K646" s="352">
        <v>0</v>
      </c>
      <c r="L646" s="352">
        <v>0</v>
      </c>
      <c r="M646" s="352">
        <v>0.96540999999999999</v>
      </c>
      <c r="N646" s="352">
        <v>0</v>
      </c>
      <c r="O646" s="352">
        <v>0</v>
      </c>
      <c r="P646" s="352">
        <v>0</v>
      </c>
    </row>
    <row r="647" spans="1:16">
      <c r="A647" s="350" t="s">
        <v>4331</v>
      </c>
      <c r="B647" s="350" t="s">
        <v>4360</v>
      </c>
      <c r="C647" s="350" t="s">
        <v>4361</v>
      </c>
      <c r="D647" s="350" t="s">
        <v>3338</v>
      </c>
      <c r="E647" s="351">
        <v>12.83633</v>
      </c>
      <c r="F647" s="352">
        <v>0</v>
      </c>
      <c r="G647" s="352">
        <v>0</v>
      </c>
      <c r="H647" s="352">
        <v>0</v>
      </c>
      <c r="I647" s="351"/>
      <c r="J647" s="351">
        <v>0</v>
      </c>
      <c r="K647" s="352">
        <v>0</v>
      </c>
      <c r="L647" s="352">
        <v>0</v>
      </c>
      <c r="M647" s="352">
        <v>12.83633</v>
      </c>
      <c r="N647" s="352">
        <v>0</v>
      </c>
      <c r="O647" s="352">
        <v>0</v>
      </c>
      <c r="P647" s="352">
        <v>0</v>
      </c>
    </row>
    <row r="648" spans="1:16">
      <c r="A648" s="350" t="s">
        <v>4331</v>
      </c>
      <c r="B648" s="350" t="s">
        <v>4362</v>
      </c>
      <c r="C648" s="350" t="s">
        <v>4363</v>
      </c>
      <c r="D648" s="350" t="s">
        <v>3338</v>
      </c>
      <c r="E648" s="351">
        <v>14.607760000000001</v>
      </c>
      <c r="F648" s="352">
        <v>0</v>
      </c>
      <c r="G648" s="352">
        <v>0</v>
      </c>
      <c r="H648" s="352">
        <v>0</v>
      </c>
      <c r="I648" s="351"/>
      <c r="J648" s="351">
        <v>0</v>
      </c>
      <c r="K648" s="352">
        <v>0</v>
      </c>
      <c r="L648" s="352">
        <v>0</v>
      </c>
      <c r="M648" s="352">
        <v>14.607760000000001</v>
      </c>
      <c r="N648" s="352">
        <v>0</v>
      </c>
      <c r="O648" s="352">
        <v>0</v>
      </c>
      <c r="P648" s="352">
        <v>0</v>
      </c>
    </row>
    <row r="649" spans="1:16">
      <c r="A649" s="350" t="s">
        <v>4331</v>
      </c>
      <c r="B649" s="350" t="s">
        <v>4364</v>
      </c>
      <c r="C649" s="350" t="s">
        <v>4365</v>
      </c>
      <c r="D649" s="350" t="s">
        <v>3338</v>
      </c>
      <c r="E649" s="351">
        <v>64.891840000000002</v>
      </c>
      <c r="F649" s="352">
        <v>0</v>
      </c>
      <c r="G649" s="352">
        <v>0</v>
      </c>
      <c r="H649" s="352">
        <v>0</v>
      </c>
      <c r="I649" s="351"/>
      <c r="J649" s="351">
        <v>0</v>
      </c>
      <c r="K649" s="352">
        <v>0</v>
      </c>
      <c r="L649" s="352">
        <v>0</v>
      </c>
      <c r="M649" s="352">
        <v>64.891840000000002</v>
      </c>
      <c r="N649" s="352">
        <v>0</v>
      </c>
      <c r="O649" s="352">
        <v>0</v>
      </c>
      <c r="P649" s="352">
        <v>0</v>
      </c>
    </row>
    <row r="650" spans="1:16">
      <c r="A650" s="350" t="s">
        <v>4331</v>
      </c>
      <c r="B650" s="350" t="s">
        <v>4366</v>
      </c>
      <c r="C650" s="350" t="s">
        <v>4367</v>
      </c>
      <c r="D650" s="350" t="s">
        <v>3338</v>
      </c>
      <c r="E650" s="351">
        <v>2.9180000000000001E-2</v>
      </c>
      <c r="F650" s="352">
        <v>0</v>
      </c>
      <c r="G650" s="352">
        <v>0</v>
      </c>
      <c r="H650" s="352">
        <v>0</v>
      </c>
      <c r="I650" s="351"/>
      <c r="J650" s="351">
        <v>0</v>
      </c>
      <c r="K650" s="352">
        <v>0</v>
      </c>
      <c r="L650" s="352">
        <v>0</v>
      </c>
      <c r="M650" s="352">
        <v>2.9180000000000001E-2</v>
      </c>
      <c r="N650" s="352">
        <v>0</v>
      </c>
      <c r="O650" s="352">
        <v>0</v>
      </c>
      <c r="P650" s="352">
        <v>0</v>
      </c>
    </row>
    <row r="651" spans="1:16">
      <c r="A651" s="350" t="s">
        <v>4331</v>
      </c>
      <c r="B651" s="350" t="s">
        <v>4368</v>
      </c>
      <c r="C651" s="350" t="s">
        <v>4369</v>
      </c>
      <c r="D651" s="350" t="s">
        <v>3338</v>
      </c>
      <c r="E651" s="351">
        <v>95.355919999999998</v>
      </c>
      <c r="F651" s="352">
        <v>0</v>
      </c>
      <c r="G651" s="352">
        <v>0</v>
      </c>
      <c r="H651" s="352">
        <v>0</v>
      </c>
      <c r="I651" s="351"/>
      <c r="J651" s="351">
        <v>0</v>
      </c>
      <c r="K651" s="352">
        <v>0</v>
      </c>
      <c r="L651" s="352">
        <v>0</v>
      </c>
      <c r="M651" s="352">
        <v>95.355919999999998</v>
      </c>
      <c r="N651" s="352">
        <v>0</v>
      </c>
      <c r="O651" s="352">
        <v>0</v>
      </c>
      <c r="P651" s="352">
        <v>0</v>
      </c>
    </row>
    <row r="652" spans="1:16">
      <c r="A652" s="350" t="s">
        <v>4331</v>
      </c>
      <c r="B652" s="350" t="s">
        <v>4370</v>
      </c>
      <c r="C652" s="350" t="s">
        <v>4371</v>
      </c>
      <c r="D652" s="350" t="s">
        <v>3338</v>
      </c>
      <c r="E652" s="351">
        <v>0.61958000000000002</v>
      </c>
      <c r="F652" s="352">
        <v>0</v>
      </c>
      <c r="G652" s="352">
        <v>0</v>
      </c>
      <c r="H652" s="352">
        <v>0</v>
      </c>
      <c r="I652" s="351"/>
      <c r="J652" s="351">
        <v>0</v>
      </c>
      <c r="K652" s="352">
        <v>0</v>
      </c>
      <c r="L652" s="352">
        <v>0</v>
      </c>
      <c r="M652" s="352">
        <v>0.61958000000000002</v>
      </c>
      <c r="N652" s="352">
        <v>0</v>
      </c>
      <c r="O652" s="352">
        <v>0</v>
      </c>
      <c r="P652" s="352">
        <v>0</v>
      </c>
    </row>
    <row r="653" spans="1:16">
      <c r="A653" s="350" t="s">
        <v>4331</v>
      </c>
      <c r="B653" s="350" t="s">
        <v>4372</v>
      </c>
      <c r="C653" s="350" t="s">
        <v>4373</v>
      </c>
      <c r="D653" s="350" t="s">
        <v>3338</v>
      </c>
      <c r="E653" s="351">
        <v>0.154</v>
      </c>
      <c r="F653" s="352">
        <v>0</v>
      </c>
      <c r="G653" s="352">
        <v>0</v>
      </c>
      <c r="H653" s="352">
        <v>0</v>
      </c>
      <c r="I653" s="351"/>
      <c r="J653" s="351">
        <v>0</v>
      </c>
      <c r="K653" s="352">
        <v>0</v>
      </c>
      <c r="L653" s="352">
        <v>0</v>
      </c>
      <c r="M653" s="352">
        <v>0.154</v>
      </c>
      <c r="N653" s="352">
        <v>0</v>
      </c>
      <c r="O653" s="352">
        <v>0</v>
      </c>
      <c r="P653" s="352">
        <v>0</v>
      </c>
    </row>
    <row r="654" spans="1:16">
      <c r="A654" s="350" t="s">
        <v>4331</v>
      </c>
      <c r="B654" s="350" t="s">
        <v>4374</v>
      </c>
      <c r="C654" s="350" t="s">
        <v>4375</v>
      </c>
      <c r="D654" s="350" t="s">
        <v>3338</v>
      </c>
      <c r="E654" s="351">
        <v>2.52</v>
      </c>
      <c r="F654" s="352">
        <v>0</v>
      </c>
      <c r="G654" s="352">
        <v>0</v>
      </c>
      <c r="H654" s="352">
        <v>0</v>
      </c>
      <c r="I654" s="351"/>
      <c r="J654" s="351">
        <v>0</v>
      </c>
      <c r="K654" s="352">
        <v>0</v>
      </c>
      <c r="L654" s="352">
        <v>0</v>
      </c>
      <c r="M654" s="352">
        <v>2.52</v>
      </c>
      <c r="N654" s="352">
        <v>0</v>
      </c>
      <c r="O654" s="352">
        <v>0</v>
      </c>
      <c r="P654" s="352">
        <v>0</v>
      </c>
    </row>
    <row r="655" spans="1:16">
      <c r="A655" s="350" t="s">
        <v>4331</v>
      </c>
      <c r="B655" s="350" t="s">
        <v>4376</v>
      </c>
      <c r="C655" s="350" t="s">
        <v>4377</v>
      </c>
      <c r="D655" s="350" t="s">
        <v>3338</v>
      </c>
      <c r="E655" s="351">
        <v>144.26159999999999</v>
      </c>
      <c r="F655" s="352">
        <v>0</v>
      </c>
      <c r="G655" s="352">
        <v>0</v>
      </c>
      <c r="H655" s="352">
        <v>0</v>
      </c>
      <c r="I655" s="351"/>
      <c r="J655" s="351">
        <v>0</v>
      </c>
      <c r="K655" s="352">
        <v>0</v>
      </c>
      <c r="L655" s="352">
        <v>0</v>
      </c>
      <c r="M655" s="352">
        <v>144.26159999999999</v>
      </c>
      <c r="N655" s="352">
        <v>0</v>
      </c>
      <c r="O655" s="352">
        <v>0</v>
      </c>
      <c r="P655" s="352">
        <v>0</v>
      </c>
    </row>
    <row r="656" spans="1:16">
      <c r="A656" s="350" t="s">
        <v>4331</v>
      </c>
      <c r="B656" s="350" t="s">
        <v>4378</v>
      </c>
      <c r="C656" s="350" t="s">
        <v>4379</v>
      </c>
      <c r="D656" s="350" t="s">
        <v>3338</v>
      </c>
      <c r="E656" s="351">
        <v>359.13749000000001</v>
      </c>
      <c r="F656" s="352">
        <v>0</v>
      </c>
      <c r="G656" s="352">
        <v>0</v>
      </c>
      <c r="H656" s="352">
        <v>0</v>
      </c>
      <c r="I656" s="351"/>
      <c r="J656" s="351">
        <v>0</v>
      </c>
      <c r="K656" s="352">
        <v>0</v>
      </c>
      <c r="L656" s="352">
        <v>0</v>
      </c>
      <c r="M656" s="352">
        <v>359.13749000000001</v>
      </c>
      <c r="N656" s="352">
        <v>0</v>
      </c>
      <c r="O656" s="352">
        <v>0</v>
      </c>
      <c r="P656" s="352">
        <v>0</v>
      </c>
    </row>
    <row r="657" spans="1:16">
      <c r="A657" s="350" t="s">
        <v>4331</v>
      </c>
      <c r="B657" s="350" t="s">
        <v>4380</v>
      </c>
      <c r="C657" s="350" t="s">
        <v>4381</v>
      </c>
      <c r="D657" s="350" t="s">
        <v>3338</v>
      </c>
      <c r="E657" s="351">
        <v>361.23489999999998</v>
      </c>
      <c r="F657" s="352">
        <v>0</v>
      </c>
      <c r="G657" s="352">
        <v>0</v>
      </c>
      <c r="H657" s="352">
        <v>0</v>
      </c>
      <c r="I657" s="351"/>
      <c r="J657" s="351">
        <v>0</v>
      </c>
      <c r="K657" s="352">
        <v>0</v>
      </c>
      <c r="L657" s="352">
        <v>0</v>
      </c>
      <c r="M657" s="352">
        <v>361.23489999999998</v>
      </c>
      <c r="N657" s="352">
        <v>0</v>
      </c>
      <c r="O657" s="352">
        <v>0</v>
      </c>
      <c r="P657" s="352">
        <v>0</v>
      </c>
    </row>
    <row r="658" spans="1:16">
      <c r="A658" s="350" t="s">
        <v>4331</v>
      </c>
      <c r="B658" s="350" t="s">
        <v>4382</v>
      </c>
      <c r="C658" s="350" t="s">
        <v>4383</v>
      </c>
      <c r="D658" s="350" t="s">
        <v>3338</v>
      </c>
      <c r="E658" s="351">
        <v>1.60364</v>
      </c>
      <c r="F658" s="352">
        <v>0</v>
      </c>
      <c r="G658" s="352">
        <v>0</v>
      </c>
      <c r="H658" s="352">
        <v>0</v>
      </c>
      <c r="I658" s="351"/>
      <c r="J658" s="351">
        <v>0</v>
      </c>
      <c r="K658" s="352">
        <v>0</v>
      </c>
      <c r="L658" s="352">
        <v>0</v>
      </c>
      <c r="M658" s="352">
        <v>1.60364</v>
      </c>
      <c r="N658" s="352">
        <v>0</v>
      </c>
      <c r="O658" s="352">
        <v>0</v>
      </c>
      <c r="P658" s="352">
        <v>0</v>
      </c>
    </row>
    <row r="659" spans="1:16">
      <c r="A659" s="350" t="s">
        <v>4331</v>
      </c>
      <c r="B659" s="350" t="s">
        <v>4384</v>
      </c>
      <c r="C659" s="350" t="s">
        <v>4385</v>
      </c>
      <c r="D659" s="350" t="s">
        <v>3338</v>
      </c>
      <c r="E659" s="351">
        <v>143.04400000000001</v>
      </c>
      <c r="F659" s="352">
        <v>0</v>
      </c>
      <c r="G659" s="352">
        <v>0</v>
      </c>
      <c r="H659" s="352">
        <v>0</v>
      </c>
      <c r="I659" s="351"/>
      <c r="J659" s="351">
        <v>0</v>
      </c>
      <c r="K659" s="352">
        <v>0</v>
      </c>
      <c r="L659" s="352">
        <v>0</v>
      </c>
      <c r="M659" s="352">
        <v>143.04400000000001</v>
      </c>
      <c r="N659" s="352">
        <v>0</v>
      </c>
      <c r="O659" s="352">
        <v>0</v>
      </c>
      <c r="P659" s="352">
        <v>0</v>
      </c>
    </row>
    <row r="660" spans="1:16">
      <c r="A660" s="350" t="s">
        <v>4331</v>
      </c>
      <c r="B660" s="350" t="s">
        <v>4386</v>
      </c>
      <c r="C660" s="350" t="s">
        <v>4387</v>
      </c>
      <c r="D660" s="350" t="s">
        <v>3338</v>
      </c>
      <c r="E660" s="351">
        <v>117.17189</v>
      </c>
      <c r="F660" s="352">
        <v>0</v>
      </c>
      <c r="G660" s="352">
        <v>0</v>
      </c>
      <c r="H660" s="352">
        <v>0</v>
      </c>
      <c r="I660" s="351"/>
      <c r="J660" s="351">
        <v>0</v>
      </c>
      <c r="K660" s="352">
        <v>0</v>
      </c>
      <c r="L660" s="352">
        <v>0</v>
      </c>
      <c r="M660" s="352">
        <v>117.17189</v>
      </c>
      <c r="N660" s="352">
        <v>0</v>
      </c>
      <c r="O660" s="352">
        <v>0</v>
      </c>
      <c r="P660" s="352">
        <v>0</v>
      </c>
    </row>
    <row r="661" spans="1:16">
      <c r="A661" s="350" t="s">
        <v>4331</v>
      </c>
      <c r="B661" s="350" t="s">
        <v>4388</v>
      </c>
      <c r="C661" s="350" t="s">
        <v>4389</v>
      </c>
      <c r="D661" s="350" t="s">
        <v>3338</v>
      </c>
      <c r="E661" s="351">
        <v>46.617190000000001</v>
      </c>
      <c r="F661" s="352">
        <v>0</v>
      </c>
      <c r="G661" s="352">
        <v>0</v>
      </c>
      <c r="H661" s="352">
        <v>0</v>
      </c>
      <c r="I661" s="351"/>
      <c r="J661" s="351">
        <v>0</v>
      </c>
      <c r="K661" s="352">
        <v>0</v>
      </c>
      <c r="L661" s="352">
        <v>0</v>
      </c>
      <c r="M661" s="352">
        <v>46.617190000000001</v>
      </c>
      <c r="N661" s="352">
        <v>0</v>
      </c>
      <c r="O661" s="352">
        <v>0</v>
      </c>
      <c r="P661" s="352">
        <v>0</v>
      </c>
    </row>
    <row r="662" spans="1:16">
      <c r="A662" s="350" t="s">
        <v>4331</v>
      </c>
      <c r="B662" s="350" t="s">
        <v>4390</v>
      </c>
      <c r="C662" s="350" t="s">
        <v>4391</v>
      </c>
      <c r="D662" s="350" t="s">
        <v>3338</v>
      </c>
      <c r="E662" s="351">
        <v>245.85731999999999</v>
      </c>
      <c r="F662" s="352">
        <v>0</v>
      </c>
      <c r="G662" s="352">
        <v>0</v>
      </c>
      <c r="H662" s="352">
        <v>0</v>
      </c>
      <c r="I662" s="351"/>
      <c r="J662" s="351">
        <v>0</v>
      </c>
      <c r="K662" s="352">
        <v>0</v>
      </c>
      <c r="L662" s="352">
        <v>0</v>
      </c>
      <c r="M662" s="352">
        <v>245.85731999999999</v>
      </c>
      <c r="N662" s="352">
        <v>0</v>
      </c>
      <c r="O662" s="352">
        <v>0</v>
      </c>
      <c r="P662" s="352">
        <v>0</v>
      </c>
    </row>
    <row r="663" spans="1:16">
      <c r="A663" s="350" t="s">
        <v>4331</v>
      </c>
      <c r="B663" s="350" t="s">
        <v>4392</v>
      </c>
      <c r="C663" s="350" t="s">
        <v>4393</v>
      </c>
      <c r="D663" s="350" t="s">
        <v>3338</v>
      </c>
      <c r="E663" s="351">
        <v>102.69298999999999</v>
      </c>
      <c r="F663" s="352">
        <v>0</v>
      </c>
      <c r="G663" s="352">
        <v>0</v>
      </c>
      <c r="H663" s="352">
        <v>0</v>
      </c>
      <c r="I663" s="351"/>
      <c r="J663" s="351">
        <v>0</v>
      </c>
      <c r="K663" s="352">
        <v>0</v>
      </c>
      <c r="L663" s="352">
        <v>0</v>
      </c>
      <c r="M663" s="352">
        <v>102.69298999999999</v>
      </c>
      <c r="N663" s="352">
        <v>0</v>
      </c>
      <c r="O663" s="352">
        <v>0</v>
      </c>
      <c r="P663" s="352">
        <v>0</v>
      </c>
    </row>
    <row r="664" spans="1:16">
      <c r="A664" s="350" t="s">
        <v>4331</v>
      </c>
      <c r="B664" s="350" t="s">
        <v>4394</v>
      </c>
      <c r="C664" s="350" t="s">
        <v>4395</v>
      </c>
      <c r="D664" s="350" t="s">
        <v>291</v>
      </c>
      <c r="E664" s="351">
        <v>3.0000000000000001E-3</v>
      </c>
      <c r="F664" s="352">
        <v>0</v>
      </c>
      <c r="G664" s="352">
        <v>0</v>
      </c>
      <c r="H664" s="352">
        <v>0</v>
      </c>
      <c r="I664" s="351"/>
      <c r="J664" s="351">
        <v>0</v>
      </c>
      <c r="K664" s="352">
        <v>0</v>
      </c>
      <c r="L664" s="352">
        <v>0</v>
      </c>
      <c r="M664" s="352">
        <v>0</v>
      </c>
      <c r="N664" s="352">
        <v>0</v>
      </c>
      <c r="O664" s="352">
        <v>0</v>
      </c>
      <c r="P664" s="352">
        <v>3.0000000000000001E-3</v>
      </c>
    </row>
    <row r="665" spans="1:16">
      <c r="A665" s="350" t="s">
        <v>4331</v>
      </c>
      <c r="B665" s="350" t="s">
        <v>4396</v>
      </c>
      <c r="C665" s="350" t="s">
        <v>4397</v>
      </c>
      <c r="D665" s="350" t="s">
        <v>291</v>
      </c>
      <c r="E665" s="351">
        <v>3.8346100000000001</v>
      </c>
      <c r="F665" s="352">
        <v>0</v>
      </c>
      <c r="G665" s="352">
        <v>0</v>
      </c>
      <c r="H665" s="352">
        <v>0</v>
      </c>
      <c r="I665" s="351"/>
      <c r="J665" s="351">
        <v>0</v>
      </c>
      <c r="K665" s="352">
        <v>0</v>
      </c>
      <c r="L665" s="352">
        <v>0</v>
      </c>
      <c r="M665" s="352">
        <v>0</v>
      </c>
      <c r="N665" s="352">
        <v>0</v>
      </c>
      <c r="O665" s="352">
        <v>0</v>
      </c>
      <c r="P665" s="352">
        <v>3.8346100000000001</v>
      </c>
    </row>
    <row r="666" spans="1:16">
      <c r="A666" s="350" t="s">
        <v>4331</v>
      </c>
      <c r="B666" s="350" t="s">
        <v>4398</v>
      </c>
      <c r="C666" s="350" t="s">
        <v>4399</v>
      </c>
      <c r="D666" s="350" t="s">
        <v>291</v>
      </c>
      <c r="E666" s="351">
        <v>1.0999999999999999E-2</v>
      </c>
      <c r="F666" s="352">
        <v>0</v>
      </c>
      <c r="G666" s="352">
        <v>0</v>
      </c>
      <c r="H666" s="352">
        <v>0</v>
      </c>
      <c r="I666" s="351"/>
      <c r="J666" s="351">
        <v>0</v>
      </c>
      <c r="K666" s="352">
        <v>0</v>
      </c>
      <c r="L666" s="352">
        <v>0</v>
      </c>
      <c r="M666" s="352">
        <v>0</v>
      </c>
      <c r="N666" s="352">
        <v>0</v>
      </c>
      <c r="O666" s="352">
        <v>0</v>
      </c>
      <c r="P666" s="352">
        <v>1.0999999999999999E-2</v>
      </c>
    </row>
    <row r="667" spans="1:16">
      <c r="A667" s="350" t="s">
        <v>4331</v>
      </c>
      <c r="B667" s="350" t="s">
        <v>4400</v>
      </c>
      <c r="C667" s="350" t="s">
        <v>4401</v>
      </c>
      <c r="D667" s="350" t="s">
        <v>291</v>
      </c>
      <c r="E667" s="351">
        <v>846.00710000000004</v>
      </c>
      <c r="F667" s="352">
        <v>0</v>
      </c>
      <c r="G667" s="352">
        <v>0</v>
      </c>
      <c r="H667" s="352">
        <v>0</v>
      </c>
      <c r="I667" s="351"/>
      <c r="J667" s="351">
        <v>0</v>
      </c>
      <c r="K667" s="352">
        <v>0</v>
      </c>
      <c r="L667" s="352">
        <v>0</v>
      </c>
      <c r="M667" s="352">
        <v>0</v>
      </c>
      <c r="N667" s="352">
        <v>0</v>
      </c>
      <c r="O667" s="352">
        <v>0</v>
      </c>
      <c r="P667" s="352">
        <v>846.00710000000004</v>
      </c>
    </row>
    <row r="668" spans="1:16">
      <c r="A668" s="350" t="s">
        <v>4331</v>
      </c>
      <c r="B668" s="350" t="s">
        <v>4402</v>
      </c>
      <c r="C668" s="350" t="s">
        <v>4403</v>
      </c>
      <c r="D668" s="350" t="s">
        <v>291</v>
      </c>
      <c r="E668" s="351">
        <v>101.28661</v>
      </c>
      <c r="F668" s="352">
        <v>0</v>
      </c>
      <c r="G668" s="352">
        <v>0</v>
      </c>
      <c r="H668" s="352">
        <v>0</v>
      </c>
      <c r="I668" s="351"/>
      <c r="J668" s="351">
        <v>0</v>
      </c>
      <c r="K668" s="352">
        <v>0</v>
      </c>
      <c r="L668" s="352">
        <v>0</v>
      </c>
      <c r="M668" s="352">
        <v>0</v>
      </c>
      <c r="N668" s="352">
        <v>0</v>
      </c>
      <c r="O668" s="352">
        <v>0</v>
      </c>
      <c r="P668" s="352">
        <v>101.28661</v>
      </c>
    </row>
    <row r="669" spans="1:16">
      <c r="A669" s="350" t="s">
        <v>4331</v>
      </c>
      <c r="B669" s="350" t="s">
        <v>4404</v>
      </c>
      <c r="C669" s="350" t="s">
        <v>4405</v>
      </c>
      <c r="D669" s="350" t="s">
        <v>291</v>
      </c>
      <c r="E669" s="351">
        <v>360.53384999999997</v>
      </c>
      <c r="F669" s="352">
        <v>0</v>
      </c>
      <c r="G669" s="352">
        <v>0</v>
      </c>
      <c r="H669" s="352">
        <v>0</v>
      </c>
      <c r="I669" s="351"/>
      <c r="J669" s="351">
        <v>0</v>
      </c>
      <c r="K669" s="352">
        <v>0</v>
      </c>
      <c r="L669" s="352">
        <v>0</v>
      </c>
      <c r="M669" s="352">
        <v>0</v>
      </c>
      <c r="N669" s="352">
        <v>0</v>
      </c>
      <c r="O669" s="352">
        <v>0</v>
      </c>
      <c r="P669" s="352">
        <v>360.53384999999997</v>
      </c>
    </row>
    <row r="670" spans="1:16">
      <c r="A670" s="350" t="s">
        <v>4331</v>
      </c>
      <c r="B670" s="350" t="s">
        <v>4406</v>
      </c>
      <c r="C670" s="350" t="s">
        <v>4407</v>
      </c>
      <c r="D670" s="350" t="s">
        <v>291</v>
      </c>
      <c r="E670" s="351">
        <v>123.29439000000001</v>
      </c>
      <c r="F670" s="352">
        <v>0</v>
      </c>
      <c r="G670" s="352">
        <v>0</v>
      </c>
      <c r="H670" s="352">
        <v>0</v>
      </c>
      <c r="I670" s="351"/>
      <c r="J670" s="351">
        <v>0</v>
      </c>
      <c r="K670" s="352">
        <v>0</v>
      </c>
      <c r="L670" s="352">
        <v>0</v>
      </c>
      <c r="M670" s="352">
        <v>0</v>
      </c>
      <c r="N670" s="352">
        <v>0</v>
      </c>
      <c r="O670" s="352">
        <v>0</v>
      </c>
      <c r="P670" s="352">
        <v>123.29439000000001</v>
      </c>
    </row>
    <row r="671" spans="1:16">
      <c r="A671" s="350" t="s">
        <v>4331</v>
      </c>
      <c r="B671" s="350" t="s">
        <v>4408</v>
      </c>
      <c r="C671" s="350" t="s">
        <v>4409</v>
      </c>
      <c r="D671" s="350" t="s">
        <v>291</v>
      </c>
      <c r="E671" s="351">
        <v>61.336190000000002</v>
      </c>
      <c r="F671" s="352">
        <v>0</v>
      </c>
      <c r="G671" s="352">
        <v>0</v>
      </c>
      <c r="H671" s="352">
        <v>0</v>
      </c>
      <c r="I671" s="351"/>
      <c r="J671" s="351">
        <v>0</v>
      </c>
      <c r="K671" s="352">
        <v>0</v>
      </c>
      <c r="L671" s="352">
        <v>0</v>
      </c>
      <c r="M671" s="352">
        <v>0</v>
      </c>
      <c r="N671" s="352">
        <v>0</v>
      </c>
      <c r="O671" s="352">
        <v>0</v>
      </c>
      <c r="P671" s="352">
        <v>61.336190000000002</v>
      </c>
    </row>
    <row r="672" spans="1:16">
      <c r="A672" s="350" t="s">
        <v>4331</v>
      </c>
      <c r="B672" s="350" t="s">
        <v>4410</v>
      </c>
      <c r="C672" s="350" t="s">
        <v>4411</v>
      </c>
      <c r="D672" s="350" t="s">
        <v>291</v>
      </c>
      <c r="E672" s="351">
        <v>120.21977</v>
      </c>
      <c r="F672" s="352">
        <v>0</v>
      </c>
      <c r="G672" s="352">
        <v>0</v>
      </c>
      <c r="H672" s="352">
        <v>0</v>
      </c>
      <c r="I672" s="351"/>
      <c r="J672" s="351">
        <v>0</v>
      </c>
      <c r="K672" s="352">
        <v>0</v>
      </c>
      <c r="L672" s="352">
        <v>0</v>
      </c>
      <c r="M672" s="352">
        <v>0</v>
      </c>
      <c r="N672" s="352">
        <v>0</v>
      </c>
      <c r="O672" s="352">
        <v>0</v>
      </c>
      <c r="P672" s="352">
        <v>120.21977</v>
      </c>
    </row>
    <row r="673" spans="1:16">
      <c r="A673" s="350" t="s">
        <v>4331</v>
      </c>
      <c r="B673" s="350" t="s">
        <v>4412</v>
      </c>
      <c r="C673" s="350" t="s">
        <v>4413</v>
      </c>
      <c r="D673" s="350" t="s">
        <v>291</v>
      </c>
      <c r="E673" s="351">
        <v>274.98216000000002</v>
      </c>
      <c r="F673" s="352">
        <v>0</v>
      </c>
      <c r="G673" s="352">
        <v>0</v>
      </c>
      <c r="H673" s="352">
        <v>0</v>
      </c>
      <c r="I673" s="351"/>
      <c r="J673" s="351">
        <v>0</v>
      </c>
      <c r="K673" s="352">
        <v>0</v>
      </c>
      <c r="L673" s="352">
        <v>0</v>
      </c>
      <c r="M673" s="352">
        <v>0</v>
      </c>
      <c r="N673" s="352">
        <v>0</v>
      </c>
      <c r="O673" s="352">
        <v>0</v>
      </c>
      <c r="P673" s="352">
        <v>274.98216000000002</v>
      </c>
    </row>
    <row r="674" spans="1:16">
      <c r="A674" s="350" t="s">
        <v>4331</v>
      </c>
      <c r="B674" s="350" t="s">
        <v>4414</v>
      </c>
      <c r="C674" s="350" t="s">
        <v>4415</v>
      </c>
      <c r="D674" s="350" t="s">
        <v>291</v>
      </c>
      <c r="E674" s="351">
        <v>229.13469000000001</v>
      </c>
      <c r="F674" s="352">
        <v>0</v>
      </c>
      <c r="G674" s="352">
        <v>0</v>
      </c>
      <c r="H674" s="352">
        <v>0</v>
      </c>
      <c r="I674" s="351"/>
      <c r="J674" s="351">
        <v>0</v>
      </c>
      <c r="K674" s="352">
        <v>0</v>
      </c>
      <c r="L674" s="352">
        <v>0</v>
      </c>
      <c r="M674" s="352">
        <v>0</v>
      </c>
      <c r="N674" s="352">
        <v>0</v>
      </c>
      <c r="O674" s="352">
        <v>0</v>
      </c>
      <c r="P674" s="352">
        <v>229.13469000000001</v>
      </c>
    </row>
    <row r="675" spans="1:16">
      <c r="A675" s="350" t="s">
        <v>4331</v>
      </c>
      <c r="B675" s="350" t="s">
        <v>4416</v>
      </c>
      <c r="C675" s="350" t="s">
        <v>4417</v>
      </c>
      <c r="D675" s="350" t="s">
        <v>291</v>
      </c>
      <c r="E675" s="351">
        <v>19.45187</v>
      </c>
      <c r="F675" s="352">
        <v>0</v>
      </c>
      <c r="G675" s="352">
        <v>0</v>
      </c>
      <c r="H675" s="352">
        <v>0</v>
      </c>
      <c r="I675" s="351"/>
      <c r="J675" s="351">
        <v>0</v>
      </c>
      <c r="K675" s="352">
        <v>0</v>
      </c>
      <c r="L675" s="352">
        <v>0</v>
      </c>
      <c r="M675" s="352">
        <v>0</v>
      </c>
      <c r="N675" s="352">
        <v>0</v>
      </c>
      <c r="O675" s="352">
        <v>0</v>
      </c>
      <c r="P675" s="352">
        <v>19.45187</v>
      </c>
    </row>
    <row r="676" spans="1:16">
      <c r="A676" s="350" t="s">
        <v>4331</v>
      </c>
      <c r="B676" s="350" t="s">
        <v>4418</v>
      </c>
      <c r="C676" s="350" t="s">
        <v>4419</v>
      </c>
      <c r="D676" s="350" t="s">
        <v>291</v>
      </c>
      <c r="E676" s="351">
        <v>101.73987</v>
      </c>
      <c r="F676" s="352">
        <v>0</v>
      </c>
      <c r="G676" s="352">
        <v>0</v>
      </c>
      <c r="H676" s="352">
        <v>0</v>
      </c>
      <c r="I676" s="351"/>
      <c r="J676" s="351">
        <v>0</v>
      </c>
      <c r="K676" s="352">
        <v>0</v>
      </c>
      <c r="L676" s="352">
        <v>0</v>
      </c>
      <c r="M676" s="352">
        <v>0</v>
      </c>
      <c r="N676" s="352">
        <v>0</v>
      </c>
      <c r="O676" s="352">
        <v>0</v>
      </c>
      <c r="P676" s="352">
        <v>101.73987</v>
      </c>
    </row>
    <row r="677" spans="1:16">
      <c r="A677" s="350" t="s">
        <v>4331</v>
      </c>
      <c r="B677" s="350" t="s">
        <v>4420</v>
      </c>
      <c r="C677" s="350" t="s">
        <v>4421</v>
      </c>
      <c r="D677" s="350" t="s">
        <v>291</v>
      </c>
      <c r="E677" s="351">
        <v>3126.6369</v>
      </c>
      <c r="F677" s="352">
        <v>0</v>
      </c>
      <c r="G677" s="352">
        <v>0</v>
      </c>
      <c r="H677" s="352">
        <v>0</v>
      </c>
      <c r="I677" s="351"/>
      <c r="J677" s="351">
        <v>0</v>
      </c>
      <c r="K677" s="352">
        <v>0</v>
      </c>
      <c r="L677" s="352">
        <v>0</v>
      </c>
      <c r="M677" s="352">
        <v>0</v>
      </c>
      <c r="N677" s="352">
        <v>0</v>
      </c>
      <c r="O677" s="352">
        <v>0</v>
      </c>
      <c r="P677" s="352">
        <v>3126.6369</v>
      </c>
    </row>
    <row r="678" spans="1:16">
      <c r="A678" s="350" t="s">
        <v>4331</v>
      </c>
      <c r="B678" s="350" t="s">
        <v>4422</v>
      </c>
      <c r="C678" s="350" t="s">
        <v>4423</v>
      </c>
      <c r="D678" s="350" t="s">
        <v>291</v>
      </c>
      <c r="E678" s="351">
        <v>164.57782</v>
      </c>
      <c r="F678" s="352">
        <v>0</v>
      </c>
      <c r="G678" s="352">
        <v>0</v>
      </c>
      <c r="H678" s="352">
        <v>0</v>
      </c>
      <c r="I678" s="351"/>
      <c r="J678" s="351">
        <v>0</v>
      </c>
      <c r="K678" s="352">
        <v>0</v>
      </c>
      <c r="L678" s="352">
        <v>0</v>
      </c>
      <c r="M678" s="352">
        <v>0</v>
      </c>
      <c r="N678" s="352">
        <v>0</v>
      </c>
      <c r="O678" s="352">
        <v>0</v>
      </c>
      <c r="P678" s="352">
        <v>164.57782</v>
      </c>
    </row>
    <row r="679" spans="1:16">
      <c r="A679" s="350" t="s">
        <v>4331</v>
      </c>
      <c r="B679" s="350" t="s">
        <v>4424</v>
      </c>
      <c r="C679" s="350" t="s">
        <v>4425</v>
      </c>
      <c r="D679" s="350" t="s">
        <v>291</v>
      </c>
      <c r="E679" s="351">
        <v>317.33852000000002</v>
      </c>
      <c r="F679" s="352">
        <v>0</v>
      </c>
      <c r="G679" s="352">
        <v>0</v>
      </c>
      <c r="H679" s="352">
        <v>0</v>
      </c>
      <c r="I679" s="351"/>
      <c r="J679" s="351">
        <v>0</v>
      </c>
      <c r="K679" s="352">
        <v>0</v>
      </c>
      <c r="L679" s="352">
        <v>0</v>
      </c>
      <c r="M679" s="352">
        <v>0</v>
      </c>
      <c r="N679" s="352">
        <v>0</v>
      </c>
      <c r="O679" s="352">
        <v>0</v>
      </c>
      <c r="P679" s="352">
        <v>317.33852000000002</v>
      </c>
    </row>
    <row r="680" spans="1:16">
      <c r="A680" s="350" t="s">
        <v>4331</v>
      </c>
      <c r="B680" s="350" t="s">
        <v>4426</v>
      </c>
      <c r="C680" s="350" t="s">
        <v>4427</v>
      </c>
      <c r="D680" s="350" t="s">
        <v>291</v>
      </c>
      <c r="E680" s="351">
        <v>113.29595</v>
      </c>
      <c r="F680" s="352">
        <v>0</v>
      </c>
      <c r="G680" s="352">
        <v>0</v>
      </c>
      <c r="H680" s="352">
        <v>0</v>
      </c>
      <c r="I680" s="351"/>
      <c r="J680" s="351">
        <v>0</v>
      </c>
      <c r="K680" s="352">
        <v>0</v>
      </c>
      <c r="L680" s="352">
        <v>0</v>
      </c>
      <c r="M680" s="352">
        <v>0</v>
      </c>
      <c r="N680" s="352">
        <v>0</v>
      </c>
      <c r="O680" s="352">
        <v>0</v>
      </c>
      <c r="P680" s="352">
        <v>113.29595</v>
      </c>
    </row>
    <row r="681" spans="1:16">
      <c r="A681" s="350" t="s">
        <v>4331</v>
      </c>
      <c r="B681" s="350" t="s">
        <v>4428</v>
      </c>
      <c r="C681" s="350" t="s">
        <v>4429</v>
      </c>
      <c r="D681" s="350" t="s">
        <v>291</v>
      </c>
      <c r="E681" s="351">
        <v>108.38252</v>
      </c>
      <c r="F681" s="352">
        <v>0</v>
      </c>
      <c r="G681" s="352">
        <v>0</v>
      </c>
      <c r="H681" s="352">
        <v>0</v>
      </c>
      <c r="I681" s="351"/>
      <c r="J681" s="351">
        <v>0</v>
      </c>
      <c r="K681" s="352">
        <v>0</v>
      </c>
      <c r="L681" s="352">
        <v>0</v>
      </c>
      <c r="M681" s="352">
        <v>0</v>
      </c>
      <c r="N681" s="352">
        <v>0</v>
      </c>
      <c r="O681" s="352">
        <v>0</v>
      </c>
      <c r="P681" s="352">
        <v>108.38252</v>
      </c>
    </row>
    <row r="682" spans="1:16">
      <c r="A682" s="350" t="s">
        <v>4331</v>
      </c>
      <c r="B682" s="350" t="s">
        <v>4430</v>
      </c>
      <c r="C682" s="350" t="s">
        <v>4431</v>
      </c>
      <c r="D682" s="350" t="s">
        <v>291</v>
      </c>
      <c r="E682" s="351">
        <v>58.373260000000002</v>
      </c>
      <c r="F682" s="352">
        <v>0</v>
      </c>
      <c r="G682" s="352">
        <v>0</v>
      </c>
      <c r="H682" s="352">
        <v>0</v>
      </c>
      <c r="I682" s="351"/>
      <c r="J682" s="351">
        <v>0</v>
      </c>
      <c r="K682" s="352">
        <v>0</v>
      </c>
      <c r="L682" s="352">
        <v>0</v>
      </c>
      <c r="M682" s="352">
        <v>0</v>
      </c>
      <c r="N682" s="352">
        <v>0</v>
      </c>
      <c r="O682" s="352">
        <v>0</v>
      </c>
      <c r="P682" s="352">
        <v>58.373260000000002</v>
      </c>
    </row>
    <row r="683" spans="1:16">
      <c r="A683" s="350" t="s">
        <v>4331</v>
      </c>
      <c r="B683" s="350" t="s">
        <v>4432</v>
      </c>
      <c r="C683" s="350" t="s">
        <v>4433</v>
      </c>
      <c r="D683" s="350" t="s">
        <v>291</v>
      </c>
      <c r="E683" s="351">
        <v>268.05756000000002</v>
      </c>
      <c r="F683" s="352">
        <v>0</v>
      </c>
      <c r="G683" s="352">
        <v>0</v>
      </c>
      <c r="H683" s="352">
        <v>0</v>
      </c>
      <c r="I683" s="351"/>
      <c r="J683" s="351">
        <v>0</v>
      </c>
      <c r="K683" s="352">
        <v>0</v>
      </c>
      <c r="L683" s="352">
        <v>0</v>
      </c>
      <c r="M683" s="352">
        <v>0</v>
      </c>
      <c r="N683" s="352">
        <v>0</v>
      </c>
      <c r="O683" s="352">
        <v>0</v>
      </c>
      <c r="P683" s="352">
        <v>268.05756000000002</v>
      </c>
    </row>
    <row r="684" spans="1:16">
      <c r="A684" s="350" t="s">
        <v>4331</v>
      </c>
      <c r="B684" s="350" t="s">
        <v>4434</v>
      </c>
      <c r="C684" s="350" t="s">
        <v>4435</v>
      </c>
      <c r="D684" s="350" t="s">
        <v>291</v>
      </c>
      <c r="E684" s="351">
        <v>490.10075000000001</v>
      </c>
      <c r="F684" s="352">
        <v>0</v>
      </c>
      <c r="G684" s="352">
        <v>0</v>
      </c>
      <c r="H684" s="352">
        <v>0</v>
      </c>
      <c r="I684" s="351"/>
      <c r="J684" s="351">
        <v>0</v>
      </c>
      <c r="K684" s="352">
        <v>0</v>
      </c>
      <c r="L684" s="352">
        <v>0</v>
      </c>
      <c r="M684" s="352">
        <v>0</v>
      </c>
      <c r="N684" s="352">
        <v>0</v>
      </c>
      <c r="O684" s="352">
        <v>0</v>
      </c>
      <c r="P684" s="352">
        <v>490.10075000000001</v>
      </c>
    </row>
    <row r="685" spans="1:16">
      <c r="A685" s="350" t="s">
        <v>4331</v>
      </c>
      <c r="B685" s="350" t="s">
        <v>4436</v>
      </c>
      <c r="C685" s="350" t="s">
        <v>4437</v>
      </c>
      <c r="D685" s="350" t="s">
        <v>291</v>
      </c>
      <c r="E685" s="351">
        <v>17.336749999999999</v>
      </c>
      <c r="F685" s="352">
        <v>0</v>
      </c>
      <c r="G685" s="352">
        <v>0</v>
      </c>
      <c r="H685" s="352">
        <v>0</v>
      </c>
      <c r="I685" s="351"/>
      <c r="J685" s="351">
        <v>0</v>
      </c>
      <c r="K685" s="352">
        <v>0</v>
      </c>
      <c r="L685" s="352">
        <v>0</v>
      </c>
      <c r="M685" s="352">
        <v>0</v>
      </c>
      <c r="N685" s="352">
        <v>0</v>
      </c>
      <c r="O685" s="352">
        <v>0</v>
      </c>
      <c r="P685" s="352">
        <v>17.336749999999999</v>
      </c>
    </row>
    <row r="686" spans="1:16">
      <c r="A686" s="350" t="s">
        <v>4331</v>
      </c>
      <c r="B686" s="350" t="s">
        <v>4438</v>
      </c>
      <c r="C686" s="350" t="s">
        <v>4439</v>
      </c>
      <c r="D686" s="350" t="s">
        <v>291</v>
      </c>
      <c r="E686" s="351">
        <v>9.3955800000000007</v>
      </c>
      <c r="F686" s="352">
        <v>0</v>
      </c>
      <c r="G686" s="352">
        <v>0</v>
      </c>
      <c r="H686" s="352">
        <v>0</v>
      </c>
      <c r="I686" s="351"/>
      <c r="J686" s="351">
        <v>0</v>
      </c>
      <c r="K686" s="352">
        <v>0</v>
      </c>
      <c r="L686" s="352">
        <v>0</v>
      </c>
      <c r="M686" s="352">
        <v>0</v>
      </c>
      <c r="N686" s="352">
        <v>0</v>
      </c>
      <c r="O686" s="352">
        <v>0</v>
      </c>
      <c r="P686" s="352">
        <v>9.3955800000000007</v>
      </c>
    </row>
    <row r="687" spans="1:16">
      <c r="A687" s="350" t="s">
        <v>4331</v>
      </c>
      <c r="B687" s="350" t="s">
        <v>4440</v>
      </c>
      <c r="C687" s="350" t="s">
        <v>4441</v>
      </c>
      <c r="D687" s="350" t="s">
        <v>291</v>
      </c>
      <c r="E687" s="351">
        <v>32.767299999999999</v>
      </c>
      <c r="F687" s="352">
        <v>0</v>
      </c>
      <c r="G687" s="352">
        <v>0</v>
      </c>
      <c r="H687" s="352">
        <v>0</v>
      </c>
      <c r="I687" s="351"/>
      <c r="J687" s="351">
        <v>0</v>
      </c>
      <c r="K687" s="352">
        <v>0</v>
      </c>
      <c r="L687" s="352">
        <v>0</v>
      </c>
      <c r="M687" s="352">
        <v>0</v>
      </c>
      <c r="N687" s="352">
        <v>0</v>
      </c>
      <c r="O687" s="352">
        <v>0</v>
      </c>
      <c r="P687" s="352">
        <v>32.767299999999999</v>
      </c>
    </row>
    <row r="688" spans="1:16">
      <c r="A688" s="350" t="s">
        <v>4331</v>
      </c>
      <c r="B688" s="350" t="s">
        <v>4442</v>
      </c>
      <c r="C688" s="350" t="s">
        <v>4443</v>
      </c>
      <c r="D688" s="350" t="s">
        <v>291</v>
      </c>
      <c r="E688" s="351">
        <v>49.790480000000002</v>
      </c>
      <c r="F688" s="352">
        <v>0</v>
      </c>
      <c r="G688" s="352">
        <v>0</v>
      </c>
      <c r="H688" s="352">
        <v>0</v>
      </c>
      <c r="I688" s="351"/>
      <c r="J688" s="351">
        <v>0</v>
      </c>
      <c r="K688" s="352">
        <v>0</v>
      </c>
      <c r="L688" s="352">
        <v>0</v>
      </c>
      <c r="M688" s="352">
        <v>0</v>
      </c>
      <c r="N688" s="352">
        <v>0</v>
      </c>
      <c r="O688" s="352">
        <v>0</v>
      </c>
      <c r="P688" s="352">
        <v>49.790480000000002</v>
      </c>
    </row>
    <row r="689" spans="1:16">
      <c r="A689" s="350" t="s">
        <v>4331</v>
      </c>
      <c r="B689" s="350" t="s">
        <v>4444</v>
      </c>
      <c r="C689" s="350" t="s">
        <v>4445</v>
      </c>
      <c r="D689" s="350" t="s">
        <v>291</v>
      </c>
      <c r="E689" s="351">
        <v>308.63628</v>
      </c>
      <c r="F689" s="352">
        <v>0</v>
      </c>
      <c r="G689" s="352">
        <v>0</v>
      </c>
      <c r="H689" s="352">
        <v>0</v>
      </c>
      <c r="I689" s="351"/>
      <c r="J689" s="351">
        <v>0</v>
      </c>
      <c r="K689" s="352">
        <v>0</v>
      </c>
      <c r="L689" s="352">
        <v>0</v>
      </c>
      <c r="M689" s="352">
        <v>0</v>
      </c>
      <c r="N689" s="352">
        <v>0</v>
      </c>
      <c r="O689" s="352">
        <v>0</v>
      </c>
      <c r="P689" s="352">
        <v>308.63628</v>
      </c>
    </row>
    <row r="690" spans="1:16">
      <c r="A690" s="350" t="s">
        <v>4331</v>
      </c>
      <c r="B690" s="350" t="s">
        <v>4446</v>
      </c>
      <c r="C690" s="350" t="s">
        <v>4447</v>
      </c>
      <c r="D690" s="350" t="s">
        <v>291</v>
      </c>
      <c r="E690" s="351">
        <v>3816.4172600000002</v>
      </c>
      <c r="F690" s="352">
        <v>0</v>
      </c>
      <c r="G690" s="352">
        <v>0</v>
      </c>
      <c r="H690" s="352">
        <v>0</v>
      </c>
      <c r="I690" s="351"/>
      <c r="J690" s="351">
        <v>0</v>
      </c>
      <c r="K690" s="352">
        <v>0</v>
      </c>
      <c r="L690" s="352">
        <v>0</v>
      </c>
      <c r="M690" s="352">
        <v>0</v>
      </c>
      <c r="N690" s="352">
        <v>0</v>
      </c>
      <c r="O690" s="352">
        <v>0</v>
      </c>
      <c r="P690" s="352">
        <v>3816.4172600000002</v>
      </c>
    </row>
    <row r="691" spans="1:16">
      <c r="A691" s="350" t="s">
        <v>4331</v>
      </c>
      <c r="B691" s="350" t="s">
        <v>4448</v>
      </c>
      <c r="C691" s="350" t="s">
        <v>4449</v>
      </c>
      <c r="D691" s="350" t="s">
        <v>291</v>
      </c>
      <c r="E691" s="351">
        <v>197.81917000000001</v>
      </c>
      <c r="F691" s="352">
        <v>0</v>
      </c>
      <c r="G691" s="352">
        <v>0</v>
      </c>
      <c r="H691" s="352">
        <v>0</v>
      </c>
      <c r="I691" s="351"/>
      <c r="J691" s="351">
        <v>0</v>
      </c>
      <c r="K691" s="352">
        <v>0</v>
      </c>
      <c r="L691" s="352">
        <v>0</v>
      </c>
      <c r="M691" s="352">
        <v>0</v>
      </c>
      <c r="N691" s="352">
        <v>0</v>
      </c>
      <c r="O691" s="352">
        <v>0</v>
      </c>
      <c r="P691" s="352">
        <v>197.81917000000001</v>
      </c>
    </row>
    <row r="692" spans="1:16">
      <c r="A692" s="350" t="s">
        <v>4331</v>
      </c>
      <c r="B692" s="350" t="s">
        <v>4450</v>
      </c>
      <c r="C692" s="350" t="s">
        <v>4451</v>
      </c>
      <c r="D692" s="350" t="s">
        <v>291</v>
      </c>
      <c r="E692" s="351">
        <v>287.19031000000001</v>
      </c>
      <c r="F692" s="352">
        <v>0</v>
      </c>
      <c r="G692" s="352">
        <v>0</v>
      </c>
      <c r="H692" s="352">
        <v>0</v>
      </c>
      <c r="I692" s="351"/>
      <c r="J692" s="351">
        <v>0</v>
      </c>
      <c r="K692" s="352">
        <v>0</v>
      </c>
      <c r="L692" s="352">
        <v>0</v>
      </c>
      <c r="M692" s="352">
        <v>0</v>
      </c>
      <c r="N692" s="352">
        <v>0</v>
      </c>
      <c r="O692" s="352">
        <v>0</v>
      </c>
      <c r="P692" s="352">
        <v>287.19031000000001</v>
      </c>
    </row>
    <row r="693" spans="1:16">
      <c r="A693" s="350" t="s">
        <v>4331</v>
      </c>
      <c r="B693" s="350" t="s">
        <v>4452</v>
      </c>
      <c r="C693" s="350" t="s">
        <v>4453</v>
      </c>
      <c r="D693" s="350" t="s">
        <v>291</v>
      </c>
      <c r="E693" s="351">
        <v>108.1255</v>
      </c>
      <c r="F693" s="352">
        <v>0</v>
      </c>
      <c r="G693" s="352">
        <v>0</v>
      </c>
      <c r="H693" s="352">
        <v>0</v>
      </c>
      <c r="I693" s="351"/>
      <c r="J693" s="351">
        <v>0</v>
      </c>
      <c r="K693" s="352">
        <v>0</v>
      </c>
      <c r="L693" s="352">
        <v>0</v>
      </c>
      <c r="M693" s="352">
        <v>0</v>
      </c>
      <c r="N693" s="352">
        <v>0</v>
      </c>
      <c r="O693" s="352">
        <v>0</v>
      </c>
      <c r="P693" s="352">
        <v>108.1255</v>
      </c>
    </row>
    <row r="694" spans="1:16">
      <c r="A694" s="350" t="s">
        <v>4331</v>
      </c>
      <c r="B694" s="350" t="s">
        <v>4454</v>
      </c>
      <c r="C694" s="350" t="s">
        <v>4455</v>
      </c>
      <c r="D694" s="350" t="s">
        <v>291</v>
      </c>
      <c r="E694" s="351">
        <v>189.9254</v>
      </c>
      <c r="F694" s="352">
        <v>0</v>
      </c>
      <c r="G694" s="352">
        <v>0</v>
      </c>
      <c r="H694" s="352">
        <v>0</v>
      </c>
      <c r="I694" s="351"/>
      <c r="J694" s="351">
        <v>0</v>
      </c>
      <c r="K694" s="352">
        <v>0</v>
      </c>
      <c r="L694" s="352">
        <v>0</v>
      </c>
      <c r="M694" s="352">
        <v>0</v>
      </c>
      <c r="N694" s="352">
        <v>0</v>
      </c>
      <c r="O694" s="352">
        <v>0</v>
      </c>
      <c r="P694" s="352">
        <v>189.9254</v>
      </c>
    </row>
    <row r="695" spans="1:16">
      <c r="A695" s="350" t="s">
        <v>4331</v>
      </c>
      <c r="B695" s="350" t="s">
        <v>4456</v>
      </c>
      <c r="C695" s="350" t="s">
        <v>4457</v>
      </c>
      <c r="D695" s="350" t="s">
        <v>291</v>
      </c>
      <c r="E695" s="351">
        <v>73.97869</v>
      </c>
      <c r="F695" s="352">
        <v>0</v>
      </c>
      <c r="G695" s="352">
        <v>0</v>
      </c>
      <c r="H695" s="352">
        <v>0</v>
      </c>
      <c r="I695" s="351"/>
      <c r="J695" s="351">
        <v>0</v>
      </c>
      <c r="K695" s="352">
        <v>0</v>
      </c>
      <c r="L695" s="352">
        <v>0</v>
      </c>
      <c r="M695" s="352">
        <v>0</v>
      </c>
      <c r="N695" s="352">
        <v>0</v>
      </c>
      <c r="O695" s="352">
        <v>0</v>
      </c>
      <c r="P695" s="352">
        <v>73.97869</v>
      </c>
    </row>
    <row r="696" spans="1:16">
      <c r="A696" s="350" t="s">
        <v>4331</v>
      </c>
      <c r="B696" s="350" t="s">
        <v>4458</v>
      </c>
      <c r="C696" s="350" t="s">
        <v>4459</v>
      </c>
      <c r="D696" s="350" t="s">
        <v>291</v>
      </c>
      <c r="E696" s="351">
        <v>807.23829999999998</v>
      </c>
      <c r="F696" s="352">
        <v>0</v>
      </c>
      <c r="G696" s="352">
        <v>0</v>
      </c>
      <c r="H696" s="352">
        <v>0</v>
      </c>
      <c r="I696" s="351"/>
      <c r="J696" s="351">
        <v>0</v>
      </c>
      <c r="K696" s="352">
        <v>0</v>
      </c>
      <c r="L696" s="352">
        <v>0</v>
      </c>
      <c r="M696" s="352">
        <v>0</v>
      </c>
      <c r="N696" s="352">
        <v>0</v>
      </c>
      <c r="O696" s="352">
        <v>0</v>
      </c>
      <c r="P696" s="352">
        <v>807.23829999999998</v>
      </c>
    </row>
    <row r="697" spans="1:16">
      <c r="A697" s="350" t="s">
        <v>4331</v>
      </c>
      <c r="B697" s="350" t="s">
        <v>4460</v>
      </c>
      <c r="C697" s="350" t="s">
        <v>4415</v>
      </c>
      <c r="D697" s="350" t="s">
        <v>291</v>
      </c>
      <c r="E697" s="351">
        <v>593.56381999999996</v>
      </c>
      <c r="F697" s="352">
        <v>0</v>
      </c>
      <c r="G697" s="352">
        <v>0</v>
      </c>
      <c r="H697" s="352">
        <v>0</v>
      </c>
      <c r="I697" s="351"/>
      <c r="J697" s="351">
        <v>0</v>
      </c>
      <c r="K697" s="352">
        <v>0</v>
      </c>
      <c r="L697" s="352">
        <v>0</v>
      </c>
      <c r="M697" s="352">
        <v>0</v>
      </c>
      <c r="N697" s="352">
        <v>0</v>
      </c>
      <c r="O697" s="352">
        <v>0</v>
      </c>
      <c r="P697" s="352">
        <v>593.56381999999996</v>
      </c>
    </row>
    <row r="698" spans="1:16">
      <c r="A698" s="350" t="s">
        <v>4331</v>
      </c>
      <c r="B698" s="350" t="s">
        <v>4461</v>
      </c>
      <c r="C698" s="350" t="s">
        <v>4462</v>
      </c>
      <c r="D698" s="350" t="s">
        <v>291</v>
      </c>
      <c r="E698" s="351">
        <v>47.20308</v>
      </c>
      <c r="F698" s="352">
        <v>0</v>
      </c>
      <c r="G698" s="352">
        <v>0</v>
      </c>
      <c r="H698" s="352">
        <v>0</v>
      </c>
      <c r="I698" s="351"/>
      <c r="J698" s="351">
        <v>0</v>
      </c>
      <c r="K698" s="352">
        <v>0</v>
      </c>
      <c r="L698" s="352">
        <v>0</v>
      </c>
      <c r="M698" s="352">
        <v>0</v>
      </c>
      <c r="N698" s="352">
        <v>0</v>
      </c>
      <c r="O698" s="352">
        <v>0</v>
      </c>
      <c r="P698" s="352">
        <v>47.20308</v>
      </c>
    </row>
    <row r="699" spans="1:16">
      <c r="A699" s="350" t="s">
        <v>4331</v>
      </c>
      <c r="B699" s="350" t="s">
        <v>4463</v>
      </c>
      <c r="C699" s="350" t="s">
        <v>4464</v>
      </c>
      <c r="D699" s="350" t="s">
        <v>291</v>
      </c>
      <c r="E699" s="351">
        <v>321.98257999999998</v>
      </c>
      <c r="F699" s="352">
        <v>0</v>
      </c>
      <c r="G699" s="352">
        <v>0</v>
      </c>
      <c r="H699" s="352">
        <v>0</v>
      </c>
      <c r="I699" s="351"/>
      <c r="J699" s="351">
        <v>0</v>
      </c>
      <c r="K699" s="352">
        <v>0</v>
      </c>
      <c r="L699" s="352">
        <v>0</v>
      </c>
      <c r="M699" s="352">
        <v>0</v>
      </c>
      <c r="N699" s="352">
        <v>0</v>
      </c>
      <c r="O699" s="352">
        <v>0</v>
      </c>
      <c r="P699" s="352">
        <v>321.98257999999998</v>
      </c>
    </row>
    <row r="700" spans="1:16">
      <c r="A700" s="350" t="s">
        <v>4331</v>
      </c>
      <c r="B700" s="350" t="s">
        <v>4465</v>
      </c>
      <c r="C700" s="350" t="s">
        <v>4466</v>
      </c>
      <c r="D700" s="350" t="s">
        <v>291</v>
      </c>
      <c r="E700" s="351">
        <v>4283.3929399999997</v>
      </c>
      <c r="F700" s="352">
        <v>0</v>
      </c>
      <c r="G700" s="352">
        <v>0</v>
      </c>
      <c r="H700" s="352">
        <v>0</v>
      </c>
      <c r="I700" s="351"/>
      <c r="J700" s="351">
        <v>0</v>
      </c>
      <c r="K700" s="352">
        <v>0</v>
      </c>
      <c r="L700" s="352">
        <v>0</v>
      </c>
      <c r="M700" s="352">
        <v>0</v>
      </c>
      <c r="N700" s="352">
        <v>0</v>
      </c>
      <c r="O700" s="352">
        <v>0</v>
      </c>
      <c r="P700" s="352">
        <v>4283.3929399999997</v>
      </c>
    </row>
    <row r="701" spans="1:16">
      <c r="A701" s="350" t="s">
        <v>4331</v>
      </c>
      <c r="B701" s="350" t="s">
        <v>4467</v>
      </c>
      <c r="C701" s="350" t="s">
        <v>4468</v>
      </c>
      <c r="D701" s="350" t="s">
        <v>291</v>
      </c>
      <c r="E701" s="351">
        <v>133.67257000000001</v>
      </c>
      <c r="F701" s="352">
        <v>0</v>
      </c>
      <c r="G701" s="352">
        <v>0</v>
      </c>
      <c r="H701" s="352">
        <v>0</v>
      </c>
      <c r="I701" s="351"/>
      <c r="J701" s="351">
        <v>0</v>
      </c>
      <c r="K701" s="352">
        <v>0</v>
      </c>
      <c r="L701" s="352">
        <v>0</v>
      </c>
      <c r="M701" s="352">
        <v>0</v>
      </c>
      <c r="N701" s="352">
        <v>0</v>
      </c>
      <c r="O701" s="352">
        <v>0</v>
      </c>
      <c r="P701" s="352">
        <v>133.67257000000001</v>
      </c>
    </row>
    <row r="702" spans="1:16">
      <c r="A702" s="350" t="s">
        <v>4331</v>
      </c>
      <c r="B702" s="350" t="s">
        <v>4469</v>
      </c>
      <c r="C702" s="350" t="s">
        <v>4470</v>
      </c>
      <c r="D702" s="350" t="s">
        <v>291</v>
      </c>
      <c r="E702" s="351">
        <v>0.46115</v>
      </c>
      <c r="F702" s="352">
        <v>0</v>
      </c>
      <c r="G702" s="352">
        <v>0</v>
      </c>
      <c r="H702" s="352">
        <v>0</v>
      </c>
      <c r="I702" s="351"/>
      <c r="J702" s="351">
        <v>0</v>
      </c>
      <c r="K702" s="352">
        <v>0</v>
      </c>
      <c r="L702" s="352">
        <v>0</v>
      </c>
      <c r="M702" s="352">
        <v>0</v>
      </c>
      <c r="N702" s="352">
        <v>0</v>
      </c>
      <c r="O702" s="352">
        <v>0</v>
      </c>
      <c r="P702" s="352">
        <v>0.46115</v>
      </c>
    </row>
    <row r="703" spans="1:16">
      <c r="A703" s="350" t="s">
        <v>4331</v>
      </c>
      <c r="B703" s="350" t="s">
        <v>4471</v>
      </c>
      <c r="C703" s="350" t="s">
        <v>4472</v>
      </c>
      <c r="D703" s="350" t="s">
        <v>291</v>
      </c>
      <c r="E703" s="351">
        <v>165.80113</v>
      </c>
      <c r="F703" s="352">
        <v>0</v>
      </c>
      <c r="G703" s="352">
        <v>0</v>
      </c>
      <c r="H703" s="352">
        <v>0</v>
      </c>
      <c r="I703" s="351"/>
      <c r="J703" s="351">
        <v>0</v>
      </c>
      <c r="K703" s="352">
        <v>0</v>
      </c>
      <c r="L703" s="352">
        <v>0</v>
      </c>
      <c r="M703" s="352">
        <v>0</v>
      </c>
      <c r="N703" s="352">
        <v>0</v>
      </c>
      <c r="O703" s="352">
        <v>0</v>
      </c>
      <c r="P703" s="352">
        <v>165.80113</v>
      </c>
    </row>
    <row r="704" spans="1:16">
      <c r="A704" s="350" t="s">
        <v>4331</v>
      </c>
      <c r="B704" s="350" t="s">
        <v>4473</v>
      </c>
      <c r="C704" s="350" t="s">
        <v>4474</v>
      </c>
      <c r="D704" s="350" t="s">
        <v>291</v>
      </c>
      <c r="E704" s="351">
        <v>513.47792000000004</v>
      </c>
      <c r="F704" s="352">
        <v>0</v>
      </c>
      <c r="G704" s="352">
        <v>0</v>
      </c>
      <c r="H704" s="352">
        <v>0</v>
      </c>
      <c r="I704" s="351"/>
      <c r="J704" s="351">
        <v>0</v>
      </c>
      <c r="K704" s="352">
        <v>0</v>
      </c>
      <c r="L704" s="352">
        <v>0</v>
      </c>
      <c r="M704" s="352">
        <v>0</v>
      </c>
      <c r="N704" s="352">
        <v>0</v>
      </c>
      <c r="O704" s="352">
        <v>0</v>
      </c>
      <c r="P704" s="352">
        <v>513.47792000000004</v>
      </c>
    </row>
    <row r="705" spans="1:16">
      <c r="A705" s="350" t="s">
        <v>4331</v>
      </c>
      <c r="B705" s="350" t="s">
        <v>4475</v>
      </c>
      <c r="C705" s="350" t="s">
        <v>4476</v>
      </c>
      <c r="D705" s="350" t="s">
        <v>291</v>
      </c>
      <c r="E705" s="351">
        <v>107.01175000000001</v>
      </c>
      <c r="F705" s="352">
        <v>0</v>
      </c>
      <c r="G705" s="352">
        <v>0</v>
      </c>
      <c r="H705" s="352">
        <v>0</v>
      </c>
      <c r="I705" s="351"/>
      <c r="J705" s="351">
        <v>0</v>
      </c>
      <c r="K705" s="352">
        <v>0</v>
      </c>
      <c r="L705" s="352">
        <v>0</v>
      </c>
      <c r="M705" s="352">
        <v>0</v>
      </c>
      <c r="N705" s="352">
        <v>0</v>
      </c>
      <c r="O705" s="352">
        <v>0</v>
      </c>
      <c r="P705" s="352">
        <v>107.01175000000001</v>
      </c>
    </row>
    <row r="706" spans="1:16">
      <c r="A706" s="350" t="s">
        <v>4331</v>
      </c>
      <c r="B706" s="350" t="s">
        <v>4477</v>
      </c>
      <c r="C706" s="350" t="s">
        <v>4478</v>
      </c>
      <c r="D706" s="350" t="s">
        <v>291</v>
      </c>
      <c r="E706" s="351">
        <v>637.00941999999998</v>
      </c>
      <c r="F706" s="352">
        <v>0</v>
      </c>
      <c r="G706" s="352">
        <v>0</v>
      </c>
      <c r="H706" s="352">
        <v>0</v>
      </c>
      <c r="I706" s="351"/>
      <c r="J706" s="351">
        <v>0</v>
      </c>
      <c r="K706" s="352">
        <v>0</v>
      </c>
      <c r="L706" s="352">
        <v>0</v>
      </c>
      <c r="M706" s="352">
        <v>0</v>
      </c>
      <c r="N706" s="352">
        <v>0</v>
      </c>
      <c r="O706" s="352">
        <v>0</v>
      </c>
      <c r="P706" s="352">
        <v>637.00941999999998</v>
      </c>
    </row>
    <row r="707" spans="1:16">
      <c r="A707" s="350" t="s">
        <v>4331</v>
      </c>
      <c r="B707" s="350" t="s">
        <v>4479</v>
      </c>
      <c r="C707" s="350" t="s">
        <v>4415</v>
      </c>
      <c r="D707" s="350" t="s">
        <v>291</v>
      </c>
      <c r="E707" s="351">
        <v>1305.0138400000001</v>
      </c>
      <c r="F707" s="352">
        <v>0</v>
      </c>
      <c r="G707" s="352">
        <v>0</v>
      </c>
      <c r="H707" s="352">
        <v>0</v>
      </c>
      <c r="I707" s="351"/>
      <c r="J707" s="351">
        <v>0</v>
      </c>
      <c r="K707" s="352">
        <v>0</v>
      </c>
      <c r="L707" s="352">
        <v>0</v>
      </c>
      <c r="M707" s="352">
        <v>0</v>
      </c>
      <c r="N707" s="352">
        <v>0</v>
      </c>
      <c r="O707" s="352">
        <v>0</v>
      </c>
      <c r="P707" s="352">
        <v>1305.0138400000001</v>
      </c>
    </row>
    <row r="708" spans="1:16">
      <c r="A708" s="350" t="s">
        <v>4331</v>
      </c>
      <c r="B708" s="350" t="s">
        <v>4480</v>
      </c>
      <c r="C708" s="350" t="s">
        <v>4481</v>
      </c>
      <c r="D708" s="350" t="s">
        <v>291</v>
      </c>
      <c r="E708" s="351">
        <v>23.137599999999999</v>
      </c>
      <c r="F708" s="352">
        <v>0</v>
      </c>
      <c r="G708" s="352">
        <v>0</v>
      </c>
      <c r="H708" s="352">
        <v>0</v>
      </c>
      <c r="I708" s="351"/>
      <c r="J708" s="351">
        <v>0</v>
      </c>
      <c r="K708" s="352">
        <v>0</v>
      </c>
      <c r="L708" s="352">
        <v>0</v>
      </c>
      <c r="M708" s="352">
        <v>0</v>
      </c>
      <c r="N708" s="352">
        <v>0</v>
      </c>
      <c r="O708" s="352">
        <v>0</v>
      </c>
      <c r="P708" s="352">
        <v>23.137599999999999</v>
      </c>
    </row>
    <row r="709" spans="1:16">
      <c r="A709" s="350" t="s">
        <v>4331</v>
      </c>
      <c r="B709" s="350" t="s">
        <v>4482</v>
      </c>
      <c r="C709" s="350" t="s">
        <v>4483</v>
      </c>
      <c r="D709" s="350" t="s">
        <v>291</v>
      </c>
      <c r="E709" s="351">
        <v>142.68645000000001</v>
      </c>
      <c r="F709" s="352">
        <v>0</v>
      </c>
      <c r="G709" s="352">
        <v>0</v>
      </c>
      <c r="H709" s="352">
        <v>0</v>
      </c>
      <c r="I709" s="351"/>
      <c r="J709" s="351">
        <v>0</v>
      </c>
      <c r="K709" s="352">
        <v>0</v>
      </c>
      <c r="L709" s="352">
        <v>0</v>
      </c>
      <c r="M709" s="352">
        <v>0</v>
      </c>
      <c r="N709" s="352">
        <v>0</v>
      </c>
      <c r="O709" s="352">
        <v>0</v>
      </c>
      <c r="P709" s="352">
        <v>142.68645000000001</v>
      </c>
    </row>
    <row r="710" spans="1:16">
      <c r="A710" s="350" t="s">
        <v>4331</v>
      </c>
      <c r="B710" s="350" t="s">
        <v>4484</v>
      </c>
      <c r="C710" s="350" t="s">
        <v>4485</v>
      </c>
      <c r="D710" s="350" t="s">
        <v>291</v>
      </c>
      <c r="E710" s="351">
        <v>37.325920000000004</v>
      </c>
      <c r="F710" s="352">
        <v>0</v>
      </c>
      <c r="G710" s="352">
        <v>0</v>
      </c>
      <c r="H710" s="352">
        <v>0</v>
      </c>
      <c r="I710" s="351"/>
      <c r="J710" s="351">
        <v>0</v>
      </c>
      <c r="K710" s="352">
        <v>0</v>
      </c>
      <c r="L710" s="352">
        <v>0</v>
      </c>
      <c r="M710" s="352">
        <v>0</v>
      </c>
      <c r="N710" s="352">
        <v>0</v>
      </c>
      <c r="O710" s="352">
        <v>0</v>
      </c>
      <c r="P710" s="352">
        <v>37.325920000000004</v>
      </c>
    </row>
    <row r="711" spans="1:16">
      <c r="A711" s="350" t="s">
        <v>4331</v>
      </c>
      <c r="B711" s="350" t="s">
        <v>4486</v>
      </c>
      <c r="C711" s="350" t="s">
        <v>4487</v>
      </c>
      <c r="D711" s="350" t="s">
        <v>291</v>
      </c>
      <c r="E711" s="351">
        <v>425.00497000000001</v>
      </c>
      <c r="F711" s="352">
        <v>0</v>
      </c>
      <c r="G711" s="352">
        <v>0</v>
      </c>
      <c r="H711" s="352">
        <v>0</v>
      </c>
      <c r="I711" s="351"/>
      <c r="J711" s="351">
        <v>0</v>
      </c>
      <c r="K711" s="352">
        <v>0</v>
      </c>
      <c r="L711" s="352">
        <v>0</v>
      </c>
      <c r="M711" s="352">
        <v>0</v>
      </c>
      <c r="N711" s="352">
        <v>0</v>
      </c>
      <c r="O711" s="352">
        <v>0</v>
      </c>
      <c r="P711" s="352">
        <v>425.00497000000001</v>
      </c>
    </row>
    <row r="712" spans="1:16">
      <c r="A712" s="350" t="s">
        <v>4331</v>
      </c>
      <c r="B712" s="350" t="s">
        <v>4488</v>
      </c>
      <c r="C712" s="350" t="s">
        <v>4489</v>
      </c>
      <c r="D712" s="350" t="s">
        <v>291</v>
      </c>
      <c r="E712" s="351">
        <v>126.28608</v>
      </c>
      <c r="F712" s="352">
        <v>0</v>
      </c>
      <c r="G712" s="352">
        <v>0</v>
      </c>
      <c r="H712" s="352">
        <v>0</v>
      </c>
      <c r="I712" s="351"/>
      <c r="J712" s="351">
        <v>0</v>
      </c>
      <c r="K712" s="352">
        <v>0</v>
      </c>
      <c r="L712" s="352">
        <v>0</v>
      </c>
      <c r="M712" s="352">
        <v>0</v>
      </c>
      <c r="N712" s="352">
        <v>0</v>
      </c>
      <c r="O712" s="352">
        <v>0</v>
      </c>
      <c r="P712" s="352">
        <v>126.28608</v>
      </c>
    </row>
    <row r="713" spans="1:16">
      <c r="A713" s="350" t="s">
        <v>4331</v>
      </c>
      <c r="B713" s="350" t="s">
        <v>4490</v>
      </c>
      <c r="C713" s="350" t="s">
        <v>4491</v>
      </c>
      <c r="D713" s="350" t="s">
        <v>291</v>
      </c>
      <c r="E713" s="351">
        <v>631.68134999999995</v>
      </c>
      <c r="F713" s="352">
        <v>0</v>
      </c>
      <c r="G713" s="352">
        <v>0</v>
      </c>
      <c r="H713" s="352">
        <v>0</v>
      </c>
      <c r="I713" s="351"/>
      <c r="J713" s="351">
        <v>0</v>
      </c>
      <c r="K713" s="352">
        <v>0</v>
      </c>
      <c r="L713" s="352">
        <v>0</v>
      </c>
      <c r="M713" s="352">
        <v>0</v>
      </c>
      <c r="N713" s="352">
        <v>0</v>
      </c>
      <c r="O713" s="352">
        <v>0</v>
      </c>
      <c r="P713" s="352">
        <v>631.68134999999995</v>
      </c>
    </row>
    <row r="714" spans="1:16">
      <c r="A714" s="350" t="s">
        <v>4331</v>
      </c>
      <c r="B714" s="350" t="s">
        <v>4492</v>
      </c>
      <c r="C714" s="350" t="s">
        <v>4493</v>
      </c>
      <c r="D714" s="350" t="s">
        <v>291</v>
      </c>
      <c r="E714" s="351">
        <v>77.214200000000005</v>
      </c>
      <c r="F714" s="352">
        <v>0</v>
      </c>
      <c r="G714" s="352">
        <v>0</v>
      </c>
      <c r="H714" s="352">
        <v>0</v>
      </c>
      <c r="I714" s="351"/>
      <c r="J714" s="351">
        <v>0</v>
      </c>
      <c r="K714" s="352">
        <v>0</v>
      </c>
      <c r="L714" s="352">
        <v>0</v>
      </c>
      <c r="M714" s="352">
        <v>0</v>
      </c>
      <c r="N714" s="352">
        <v>0</v>
      </c>
      <c r="O714" s="352">
        <v>0</v>
      </c>
      <c r="P714" s="352">
        <v>77.214200000000005</v>
      </c>
    </row>
    <row r="715" spans="1:16">
      <c r="A715" s="350" t="s">
        <v>4331</v>
      </c>
      <c r="B715" s="350" t="s">
        <v>4494</v>
      </c>
      <c r="C715" s="350" t="s">
        <v>4495</v>
      </c>
      <c r="D715" s="350" t="s">
        <v>291</v>
      </c>
      <c r="E715" s="351">
        <v>507.57371999999998</v>
      </c>
      <c r="F715" s="352">
        <v>0</v>
      </c>
      <c r="G715" s="352">
        <v>0</v>
      </c>
      <c r="H715" s="352">
        <v>0</v>
      </c>
      <c r="I715" s="351"/>
      <c r="J715" s="351">
        <v>0</v>
      </c>
      <c r="K715" s="352">
        <v>0</v>
      </c>
      <c r="L715" s="352">
        <v>0</v>
      </c>
      <c r="M715" s="352">
        <v>0</v>
      </c>
      <c r="N715" s="352">
        <v>0</v>
      </c>
      <c r="O715" s="352">
        <v>0</v>
      </c>
      <c r="P715" s="352">
        <v>507.57371999999998</v>
      </c>
    </row>
    <row r="716" spans="1:16">
      <c r="A716" s="350" t="s">
        <v>4331</v>
      </c>
      <c r="B716" s="350" t="s">
        <v>4496</v>
      </c>
      <c r="C716" s="350" t="s">
        <v>4415</v>
      </c>
      <c r="D716" s="350" t="s">
        <v>291</v>
      </c>
      <c r="E716" s="351">
        <v>699.07396000000006</v>
      </c>
      <c r="F716" s="352">
        <v>0</v>
      </c>
      <c r="G716" s="352">
        <v>0</v>
      </c>
      <c r="H716" s="352">
        <v>0</v>
      </c>
      <c r="I716" s="351"/>
      <c r="J716" s="351">
        <v>0</v>
      </c>
      <c r="K716" s="352">
        <v>0</v>
      </c>
      <c r="L716" s="352">
        <v>0</v>
      </c>
      <c r="M716" s="352">
        <v>0</v>
      </c>
      <c r="N716" s="352">
        <v>0</v>
      </c>
      <c r="O716" s="352">
        <v>0</v>
      </c>
      <c r="P716" s="352">
        <v>699.07396000000006</v>
      </c>
    </row>
    <row r="717" spans="1:16">
      <c r="A717" s="350" t="s">
        <v>4331</v>
      </c>
      <c r="B717" s="350" t="s">
        <v>4497</v>
      </c>
      <c r="C717" s="350" t="s">
        <v>4498</v>
      </c>
      <c r="D717" s="350" t="s">
        <v>291</v>
      </c>
      <c r="E717" s="351">
        <v>35.377119999999998</v>
      </c>
      <c r="F717" s="352">
        <v>0</v>
      </c>
      <c r="G717" s="352">
        <v>0</v>
      </c>
      <c r="H717" s="352">
        <v>0</v>
      </c>
      <c r="I717" s="351"/>
      <c r="J717" s="351">
        <v>0</v>
      </c>
      <c r="K717" s="352">
        <v>0</v>
      </c>
      <c r="L717" s="352">
        <v>0</v>
      </c>
      <c r="M717" s="352">
        <v>0</v>
      </c>
      <c r="N717" s="352">
        <v>0</v>
      </c>
      <c r="O717" s="352">
        <v>0</v>
      </c>
      <c r="P717" s="352">
        <v>35.377119999999998</v>
      </c>
    </row>
    <row r="718" spans="1:16">
      <c r="A718" s="350" t="s">
        <v>4331</v>
      </c>
      <c r="B718" s="350" t="s">
        <v>4499</v>
      </c>
      <c r="C718" s="350" t="s">
        <v>4500</v>
      </c>
      <c r="D718" s="350" t="s">
        <v>291</v>
      </c>
      <c r="E718" s="351">
        <v>303.18799000000001</v>
      </c>
      <c r="F718" s="352">
        <v>0</v>
      </c>
      <c r="G718" s="352">
        <v>0</v>
      </c>
      <c r="H718" s="352">
        <v>0</v>
      </c>
      <c r="I718" s="351"/>
      <c r="J718" s="351">
        <v>0</v>
      </c>
      <c r="K718" s="352">
        <v>0</v>
      </c>
      <c r="L718" s="352">
        <v>0</v>
      </c>
      <c r="M718" s="352">
        <v>0</v>
      </c>
      <c r="N718" s="352">
        <v>0</v>
      </c>
      <c r="O718" s="352">
        <v>0</v>
      </c>
      <c r="P718" s="352">
        <v>303.18799000000001</v>
      </c>
    </row>
    <row r="719" spans="1:16">
      <c r="A719" s="350" t="s">
        <v>4331</v>
      </c>
      <c r="B719" s="350" t="s">
        <v>4501</v>
      </c>
      <c r="C719" s="350" t="s">
        <v>4502</v>
      </c>
      <c r="D719" s="350" t="s">
        <v>291</v>
      </c>
      <c r="E719" s="351">
        <v>44.237549999999999</v>
      </c>
      <c r="F719" s="352">
        <v>0</v>
      </c>
      <c r="G719" s="352">
        <v>0</v>
      </c>
      <c r="H719" s="352">
        <v>0</v>
      </c>
      <c r="I719" s="351"/>
      <c r="J719" s="351">
        <v>0</v>
      </c>
      <c r="K719" s="352">
        <v>0</v>
      </c>
      <c r="L719" s="352">
        <v>0</v>
      </c>
      <c r="M719" s="352">
        <v>0</v>
      </c>
      <c r="N719" s="352">
        <v>0</v>
      </c>
      <c r="O719" s="352">
        <v>0</v>
      </c>
      <c r="P719" s="352">
        <v>44.237549999999999</v>
      </c>
    </row>
    <row r="720" spans="1:16">
      <c r="A720" s="350" t="s">
        <v>4331</v>
      </c>
      <c r="B720" s="350" t="s">
        <v>4503</v>
      </c>
      <c r="C720" s="350" t="s">
        <v>4504</v>
      </c>
      <c r="D720" s="350" t="s">
        <v>291</v>
      </c>
      <c r="E720" s="351">
        <v>295.92408</v>
      </c>
      <c r="F720" s="352">
        <v>0</v>
      </c>
      <c r="G720" s="352">
        <v>0</v>
      </c>
      <c r="H720" s="352">
        <v>0</v>
      </c>
      <c r="I720" s="351"/>
      <c r="J720" s="351">
        <v>0</v>
      </c>
      <c r="K720" s="352">
        <v>0</v>
      </c>
      <c r="L720" s="352">
        <v>0</v>
      </c>
      <c r="M720" s="352">
        <v>0</v>
      </c>
      <c r="N720" s="352">
        <v>0</v>
      </c>
      <c r="O720" s="352">
        <v>0</v>
      </c>
      <c r="P720" s="352">
        <v>295.92408</v>
      </c>
    </row>
    <row r="721" spans="1:16">
      <c r="A721" s="350" t="s">
        <v>4331</v>
      </c>
      <c r="B721" s="350" t="s">
        <v>4505</v>
      </c>
      <c r="C721" s="350" t="s">
        <v>4506</v>
      </c>
      <c r="D721" s="350" t="s">
        <v>291</v>
      </c>
      <c r="E721" s="351">
        <v>115.49608000000001</v>
      </c>
      <c r="F721" s="352">
        <v>0</v>
      </c>
      <c r="G721" s="352">
        <v>0</v>
      </c>
      <c r="H721" s="352">
        <v>0</v>
      </c>
      <c r="I721" s="351"/>
      <c r="J721" s="351">
        <v>0</v>
      </c>
      <c r="K721" s="352">
        <v>0</v>
      </c>
      <c r="L721" s="352">
        <v>0</v>
      </c>
      <c r="M721" s="352">
        <v>0</v>
      </c>
      <c r="N721" s="352">
        <v>0</v>
      </c>
      <c r="O721" s="352">
        <v>0</v>
      </c>
      <c r="P721" s="352">
        <v>115.49608000000001</v>
      </c>
    </row>
    <row r="722" spans="1:16">
      <c r="A722" s="350" t="s">
        <v>4331</v>
      </c>
      <c r="B722" s="350" t="s">
        <v>4507</v>
      </c>
      <c r="C722" s="350" t="s">
        <v>4508</v>
      </c>
      <c r="D722" s="350" t="s">
        <v>291</v>
      </c>
      <c r="E722" s="351">
        <v>705.67894000000001</v>
      </c>
      <c r="F722" s="352">
        <v>0</v>
      </c>
      <c r="G722" s="352">
        <v>0</v>
      </c>
      <c r="H722" s="352">
        <v>0</v>
      </c>
      <c r="I722" s="351"/>
      <c r="J722" s="351">
        <v>0</v>
      </c>
      <c r="K722" s="352">
        <v>0</v>
      </c>
      <c r="L722" s="352">
        <v>0</v>
      </c>
      <c r="M722" s="352">
        <v>0</v>
      </c>
      <c r="N722" s="352">
        <v>0</v>
      </c>
      <c r="O722" s="352">
        <v>0</v>
      </c>
      <c r="P722" s="352">
        <v>705.67894000000001</v>
      </c>
    </row>
    <row r="723" spans="1:16">
      <c r="A723" s="350" t="s">
        <v>4331</v>
      </c>
      <c r="B723" s="350" t="s">
        <v>4509</v>
      </c>
      <c r="C723" s="350" t="s">
        <v>4510</v>
      </c>
      <c r="D723" s="350" t="s">
        <v>291</v>
      </c>
      <c r="E723" s="351">
        <v>225.87345999999999</v>
      </c>
      <c r="F723" s="352">
        <v>0</v>
      </c>
      <c r="G723" s="352">
        <v>0</v>
      </c>
      <c r="H723" s="352">
        <v>0</v>
      </c>
      <c r="I723" s="351"/>
      <c r="J723" s="351">
        <v>0</v>
      </c>
      <c r="K723" s="352">
        <v>0</v>
      </c>
      <c r="L723" s="352">
        <v>0</v>
      </c>
      <c r="M723" s="352">
        <v>0</v>
      </c>
      <c r="N723" s="352">
        <v>0</v>
      </c>
      <c r="O723" s="352">
        <v>0</v>
      </c>
      <c r="P723" s="352">
        <v>225.87345999999999</v>
      </c>
    </row>
    <row r="724" spans="1:16">
      <c r="A724" s="350" t="s">
        <v>4331</v>
      </c>
      <c r="B724" s="350" t="s">
        <v>4511</v>
      </c>
      <c r="C724" s="350" t="s">
        <v>4512</v>
      </c>
      <c r="D724" s="350" t="s">
        <v>291</v>
      </c>
      <c r="E724" s="351">
        <v>846.70905000000005</v>
      </c>
      <c r="F724" s="352">
        <v>0</v>
      </c>
      <c r="G724" s="352">
        <v>0</v>
      </c>
      <c r="H724" s="352">
        <v>0</v>
      </c>
      <c r="I724" s="351"/>
      <c r="J724" s="351">
        <v>0</v>
      </c>
      <c r="K724" s="352">
        <v>0</v>
      </c>
      <c r="L724" s="352">
        <v>0</v>
      </c>
      <c r="M724" s="352">
        <v>0</v>
      </c>
      <c r="N724" s="352">
        <v>0</v>
      </c>
      <c r="O724" s="352">
        <v>0</v>
      </c>
      <c r="P724" s="352">
        <v>846.70905000000005</v>
      </c>
    </row>
    <row r="725" spans="1:16">
      <c r="A725" s="350" t="s">
        <v>4331</v>
      </c>
      <c r="B725" s="350" t="s">
        <v>4513</v>
      </c>
      <c r="C725" s="350" t="s">
        <v>4415</v>
      </c>
      <c r="D725" s="350" t="s">
        <v>291</v>
      </c>
      <c r="E725" s="351">
        <v>789.23712999999998</v>
      </c>
      <c r="F725" s="352">
        <v>0</v>
      </c>
      <c r="G725" s="352">
        <v>0</v>
      </c>
      <c r="H725" s="352">
        <v>0</v>
      </c>
      <c r="I725" s="351"/>
      <c r="J725" s="351">
        <v>0</v>
      </c>
      <c r="K725" s="352">
        <v>0</v>
      </c>
      <c r="L725" s="352">
        <v>0</v>
      </c>
      <c r="M725" s="352">
        <v>0</v>
      </c>
      <c r="N725" s="352">
        <v>0</v>
      </c>
      <c r="O725" s="352">
        <v>0</v>
      </c>
      <c r="P725" s="352">
        <v>789.23712999999998</v>
      </c>
    </row>
    <row r="726" spans="1:16">
      <c r="A726" s="350" t="s">
        <v>4331</v>
      </c>
      <c r="B726" s="350" t="s">
        <v>4514</v>
      </c>
      <c r="C726" s="350" t="s">
        <v>4515</v>
      </c>
      <c r="D726" s="350" t="s">
        <v>291</v>
      </c>
      <c r="E726" s="351">
        <v>8.1750000000000003E-2</v>
      </c>
      <c r="F726" s="352">
        <v>0</v>
      </c>
      <c r="G726" s="352">
        <v>0</v>
      </c>
      <c r="H726" s="352">
        <v>0</v>
      </c>
      <c r="I726" s="351"/>
      <c r="J726" s="351">
        <v>0</v>
      </c>
      <c r="K726" s="352">
        <v>0</v>
      </c>
      <c r="L726" s="352">
        <v>0</v>
      </c>
      <c r="M726" s="352">
        <v>0</v>
      </c>
      <c r="N726" s="352">
        <v>0</v>
      </c>
      <c r="O726" s="352">
        <v>0</v>
      </c>
      <c r="P726" s="352">
        <v>8.1750000000000003E-2</v>
      </c>
    </row>
    <row r="727" spans="1:16">
      <c r="A727" s="350" t="s">
        <v>4331</v>
      </c>
      <c r="B727" s="350" t="s">
        <v>4516</v>
      </c>
      <c r="C727" s="350" t="s">
        <v>4517</v>
      </c>
      <c r="D727" s="350" t="s">
        <v>291</v>
      </c>
      <c r="E727" s="351">
        <v>7.4726400000000002</v>
      </c>
      <c r="F727" s="352">
        <v>0</v>
      </c>
      <c r="G727" s="352">
        <v>0</v>
      </c>
      <c r="H727" s="352">
        <v>0</v>
      </c>
      <c r="I727" s="351"/>
      <c r="J727" s="351">
        <v>0</v>
      </c>
      <c r="K727" s="352">
        <v>0</v>
      </c>
      <c r="L727" s="352">
        <v>0</v>
      </c>
      <c r="M727" s="352">
        <v>0</v>
      </c>
      <c r="N727" s="352">
        <v>0</v>
      </c>
      <c r="O727" s="352">
        <v>0</v>
      </c>
      <c r="P727" s="352">
        <v>7.4726400000000002</v>
      </c>
    </row>
    <row r="728" spans="1:16">
      <c r="A728" s="350" t="s">
        <v>4331</v>
      </c>
      <c r="B728" s="350" t="s">
        <v>4518</v>
      </c>
      <c r="C728" s="350" t="s">
        <v>4519</v>
      </c>
      <c r="D728" s="350" t="s">
        <v>291</v>
      </c>
      <c r="E728" s="351">
        <v>5.9971500000000004</v>
      </c>
      <c r="F728" s="352">
        <v>0</v>
      </c>
      <c r="G728" s="352">
        <v>0</v>
      </c>
      <c r="H728" s="352">
        <v>0</v>
      </c>
      <c r="I728" s="351"/>
      <c r="J728" s="351">
        <v>0</v>
      </c>
      <c r="K728" s="352">
        <v>0</v>
      </c>
      <c r="L728" s="352">
        <v>0</v>
      </c>
      <c r="M728" s="352">
        <v>0</v>
      </c>
      <c r="N728" s="352">
        <v>0</v>
      </c>
      <c r="O728" s="352">
        <v>0</v>
      </c>
      <c r="P728" s="352">
        <v>5.9971500000000004</v>
      </c>
    </row>
    <row r="729" spans="1:16">
      <c r="A729" s="350" t="s">
        <v>4331</v>
      </c>
      <c r="B729" s="350" t="s">
        <v>4520</v>
      </c>
      <c r="C729" s="350" t="s">
        <v>4521</v>
      </c>
      <c r="D729" s="350" t="s">
        <v>291</v>
      </c>
      <c r="E729" s="351">
        <v>20.56673</v>
      </c>
      <c r="F729" s="352">
        <v>0</v>
      </c>
      <c r="G729" s="352">
        <v>0</v>
      </c>
      <c r="H729" s="352">
        <v>0</v>
      </c>
      <c r="I729" s="351"/>
      <c r="J729" s="351">
        <v>0</v>
      </c>
      <c r="K729" s="352">
        <v>0</v>
      </c>
      <c r="L729" s="352">
        <v>0</v>
      </c>
      <c r="M729" s="352">
        <v>0</v>
      </c>
      <c r="N729" s="352">
        <v>0</v>
      </c>
      <c r="O729" s="352">
        <v>0</v>
      </c>
      <c r="P729" s="352">
        <v>20.56673</v>
      </c>
    </row>
    <row r="730" spans="1:16">
      <c r="A730" s="350" t="s">
        <v>4331</v>
      </c>
      <c r="B730" s="350" t="s">
        <v>4522</v>
      </c>
      <c r="C730" s="350" t="s">
        <v>4523</v>
      </c>
      <c r="D730" s="350" t="s">
        <v>291</v>
      </c>
      <c r="E730" s="351">
        <v>77.020679999999999</v>
      </c>
      <c r="F730" s="352">
        <v>0</v>
      </c>
      <c r="G730" s="352">
        <v>0</v>
      </c>
      <c r="H730" s="352">
        <v>0</v>
      </c>
      <c r="I730" s="351"/>
      <c r="J730" s="351">
        <v>0</v>
      </c>
      <c r="K730" s="352">
        <v>0</v>
      </c>
      <c r="L730" s="352">
        <v>0</v>
      </c>
      <c r="M730" s="352">
        <v>0</v>
      </c>
      <c r="N730" s="352">
        <v>0</v>
      </c>
      <c r="O730" s="352">
        <v>0</v>
      </c>
      <c r="P730" s="352">
        <v>77.020679999999999</v>
      </c>
    </row>
    <row r="731" spans="1:16">
      <c r="A731" s="350" t="s">
        <v>4331</v>
      </c>
      <c r="B731" s="350" t="s">
        <v>4524</v>
      </c>
      <c r="C731" s="350" t="s">
        <v>4525</v>
      </c>
      <c r="D731" s="350" t="s">
        <v>291</v>
      </c>
      <c r="E731" s="351">
        <v>294.46746000000002</v>
      </c>
      <c r="F731" s="352">
        <v>0</v>
      </c>
      <c r="G731" s="352">
        <v>0</v>
      </c>
      <c r="H731" s="352">
        <v>0</v>
      </c>
      <c r="I731" s="351"/>
      <c r="J731" s="351">
        <v>0</v>
      </c>
      <c r="K731" s="352">
        <v>0</v>
      </c>
      <c r="L731" s="352">
        <v>0</v>
      </c>
      <c r="M731" s="352">
        <v>0</v>
      </c>
      <c r="N731" s="352">
        <v>0</v>
      </c>
      <c r="O731" s="352">
        <v>0</v>
      </c>
      <c r="P731" s="352">
        <v>294.46746000000002</v>
      </c>
    </row>
    <row r="732" spans="1:16">
      <c r="A732" s="350" t="s">
        <v>4331</v>
      </c>
      <c r="B732" s="350" t="s">
        <v>4526</v>
      </c>
      <c r="C732" s="350" t="s">
        <v>4527</v>
      </c>
      <c r="D732" s="350" t="s">
        <v>291</v>
      </c>
      <c r="E732" s="351">
        <v>226.28635</v>
      </c>
      <c r="F732" s="352">
        <v>0</v>
      </c>
      <c r="G732" s="352">
        <v>0</v>
      </c>
      <c r="H732" s="352">
        <v>0</v>
      </c>
      <c r="I732" s="351"/>
      <c r="J732" s="351">
        <v>0</v>
      </c>
      <c r="K732" s="352">
        <v>0</v>
      </c>
      <c r="L732" s="352">
        <v>0</v>
      </c>
      <c r="M732" s="352">
        <v>0</v>
      </c>
      <c r="N732" s="352">
        <v>0</v>
      </c>
      <c r="O732" s="352">
        <v>0</v>
      </c>
      <c r="P732" s="352">
        <v>226.28635</v>
      </c>
    </row>
    <row r="733" spans="1:16">
      <c r="A733" s="350" t="s">
        <v>4331</v>
      </c>
      <c r="B733" s="350" t="s">
        <v>4528</v>
      </c>
      <c r="C733" s="350" t="s">
        <v>4529</v>
      </c>
      <c r="D733" s="350" t="s">
        <v>291</v>
      </c>
      <c r="E733" s="351">
        <v>115.10593</v>
      </c>
      <c r="F733" s="352">
        <v>0</v>
      </c>
      <c r="G733" s="352">
        <v>0</v>
      </c>
      <c r="H733" s="352">
        <v>0</v>
      </c>
      <c r="I733" s="351"/>
      <c r="J733" s="351">
        <v>0</v>
      </c>
      <c r="K733" s="352">
        <v>0</v>
      </c>
      <c r="L733" s="352">
        <v>0</v>
      </c>
      <c r="M733" s="352">
        <v>0</v>
      </c>
      <c r="N733" s="352">
        <v>0</v>
      </c>
      <c r="O733" s="352">
        <v>0</v>
      </c>
      <c r="P733" s="352">
        <v>115.10593</v>
      </c>
    </row>
    <row r="734" spans="1:16">
      <c r="A734" s="350" t="s">
        <v>4331</v>
      </c>
      <c r="B734" s="350" t="s">
        <v>4530</v>
      </c>
      <c r="C734" s="350" t="s">
        <v>4531</v>
      </c>
      <c r="D734" s="350" t="s">
        <v>291</v>
      </c>
      <c r="E734" s="351">
        <v>615.11851000000001</v>
      </c>
      <c r="F734" s="352">
        <v>0</v>
      </c>
      <c r="G734" s="352">
        <v>0</v>
      </c>
      <c r="H734" s="352">
        <v>0</v>
      </c>
      <c r="I734" s="351"/>
      <c r="J734" s="351">
        <v>0</v>
      </c>
      <c r="K734" s="352">
        <v>0</v>
      </c>
      <c r="L734" s="352">
        <v>0</v>
      </c>
      <c r="M734" s="352">
        <v>0</v>
      </c>
      <c r="N734" s="352">
        <v>0</v>
      </c>
      <c r="O734" s="352">
        <v>0</v>
      </c>
      <c r="P734" s="352">
        <v>615.11851000000001</v>
      </c>
    </row>
    <row r="735" spans="1:16">
      <c r="A735" s="350" t="s">
        <v>4331</v>
      </c>
      <c r="B735" s="350" t="s">
        <v>4532</v>
      </c>
      <c r="C735" s="350" t="s">
        <v>4533</v>
      </c>
      <c r="D735" s="350" t="s">
        <v>291</v>
      </c>
      <c r="E735" s="351">
        <v>363.38632999999999</v>
      </c>
      <c r="F735" s="352">
        <v>0</v>
      </c>
      <c r="G735" s="352">
        <v>0</v>
      </c>
      <c r="H735" s="352">
        <v>0</v>
      </c>
      <c r="I735" s="351"/>
      <c r="J735" s="351">
        <v>0</v>
      </c>
      <c r="K735" s="352">
        <v>0</v>
      </c>
      <c r="L735" s="352">
        <v>0</v>
      </c>
      <c r="M735" s="352">
        <v>0</v>
      </c>
      <c r="N735" s="352">
        <v>0</v>
      </c>
      <c r="O735" s="352">
        <v>0</v>
      </c>
      <c r="P735" s="352">
        <v>363.38632999999999</v>
      </c>
    </row>
    <row r="736" spans="1:16">
      <c r="A736" s="350" t="s">
        <v>4331</v>
      </c>
      <c r="B736" s="350" t="s">
        <v>4534</v>
      </c>
      <c r="C736" s="350" t="s">
        <v>4535</v>
      </c>
      <c r="D736" s="350" t="s">
        <v>291</v>
      </c>
      <c r="E736" s="351">
        <v>1221.7800500000001</v>
      </c>
      <c r="F736" s="352">
        <v>0</v>
      </c>
      <c r="G736" s="352">
        <v>0</v>
      </c>
      <c r="H736" s="352">
        <v>0</v>
      </c>
      <c r="I736" s="351"/>
      <c r="J736" s="351">
        <v>0</v>
      </c>
      <c r="K736" s="352">
        <v>0</v>
      </c>
      <c r="L736" s="352">
        <v>0</v>
      </c>
      <c r="M736" s="352">
        <v>0</v>
      </c>
      <c r="N736" s="352">
        <v>0</v>
      </c>
      <c r="O736" s="352">
        <v>0</v>
      </c>
      <c r="P736" s="352">
        <v>1221.7800500000001</v>
      </c>
    </row>
    <row r="737" spans="1:16">
      <c r="A737" s="350" t="s">
        <v>4331</v>
      </c>
      <c r="B737" s="350" t="s">
        <v>4536</v>
      </c>
      <c r="C737" s="350" t="s">
        <v>4415</v>
      </c>
      <c r="D737" s="350" t="s">
        <v>291</v>
      </c>
      <c r="E737" s="351">
        <v>843.82664999999997</v>
      </c>
      <c r="F737" s="352">
        <v>0</v>
      </c>
      <c r="G737" s="352">
        <v>0</v>
      </c>
      <c r="H737" s="352">
        <v>0</v>
      </c>
      <c r="I737" s="351"/>
      <c r="J737" s="351">
        <v>0</v>
      </c>
      <c r="K737" s="352">
        <v>0</v>
      </c>
      <c r="L737" s="352">
        <v>0</v>
      </c>
      <c r="M737" s="352">
        <v>0</v>
      </c>
      <c r="N737" s="352">
        <v>0</v>
      </c>
      <c r="O737" s="352">
        <v>0</v>
      </c>
      <c r="P737" s="352">
        <v>843.82664999999997</v>
      </c>
    </row>
    <row r="738" spans="1:16">
      <c r="A738" s="350" t="s">
        <v>4331</v>
      </c>
      <c r="B738" s="350" t="s">
        <v>4537</v>
      </c>
      <c r="C738" s="350" t="s">
        <v>4538</v>
      </c>
      <c r="D738" s="350" t="s">
        <v>291</v>
      </c>
      <c r="E738" s="351">
        <v>57.58267</v>
      </c>
      <c r="F738" s="352">
        <v>0</v>
      </c>
      <c r="G738" s="352">
        <v>0</v>
      </c>
      <c r="H738" s="352">
        <v>0</v>
      </c>
      <c r="I738" s="351"/>
      <c r="J738" s="351">
        <v>0</v>
      </c>
      <c r="K738" s="352">
        <v>0</v>
      </c>
      <c r="L738" s="352">
        <v>0</v>
      </c>
      <c r="M738" s="352">
        <v>0</v>
      </c>
      <c r="N738" s="352">
        <v>0</v>
      </c>
      <c r="O738" s="352">
        <v>0</v>
      </c>
      <c r="P738" s="352">
        <v>57.58267</v>
      </c>
    </row>
    <row r="739" spans="1:16">
      <c r="A739" s="350" t="s">
        <v>4331</v>
      </c>
      <c r="B739" s="350" t="s">
        <v>5495</v>
      </c>
      <c r="C739" s="350" t="s">
        <v>5496</v>
      </c>
      <c r="D739" s="350" t="s">
        <v>291</v>
      </c>
      <c r="E739" s="351">
        <v>121.60559000000001</v>
      </c>
      <c r="F739" s="352">
        <v>0</v>
      </c>
      <c r="G739" s="352">
        <v>0</v>
      </c>
      <c r="H739" s="352">
        <v>0</v>
      </c>
      <c r="I739" s="351"/>
      <c r="J739" s="351">
        <v>0</v>
      </c>
      <c r="K739" s="352">
        <v>0</v>
      </c>
      <c r="L739" s="352">
        <v>0</v>
      </c>
      <c r="M739" s="352">
        <v>0</v>
      </c>
      <c r="N739" s="352">
        <v>0</v>
      </c>
      <c r="O739" s="352">
        <v>0</v>
      </c>
      <c r="P739" s="352">
        <v>121.60559000000001</v>
      </c>
    </row>
    <row r="740" spans="1:16">
      <c r="A740" s="350" t="s">
        <v>4331</v>
      </c>
      <c r="B740" s="350" t="s">
        <v>5497</v>
      </c>
      <c r="C740" s="350" t="s">
        <v>5498</v>
      </c>
      <c r="D740" s="350" t="s">
        <v>291</v>
      </c>
      <c r="E740" s="351">
        <v>682.87081000000001</v>
      </c>
      <c r="F740" s="352">
        <v>0</v>
      </c>
      <c r="G740" s="352">
        <v>0</v>
      </c>
      <c r="H740" s="352">
        <v>0</v>
      </c>
      <c r="I740" s="351"/>
      <c r="J740" s="351">
        <v>0</v>
      </c>
      <c r="K740" s="352">
        <v>0</v>
      </c>
      <c r="L740" s="352">
        <v>0</v>
      </c>
      <c r="M740" s="352">
        <v>0</v>
      </c>
      <c r="N740" s="352">
        <v>0</v>
      </c>
      <c r="O740" s="352">
        <v>0</v>
      </c>
      <c r="P740" s="352">
        <v>682.87081000000001</v>
      </c>
    </row>
    <row r="741" spans="1:16">
      <c r="A741" s="350" t="s">
        <v>4331</v>
      </c>
      <c r="B741" s="350" t="s">
        <v>5499</v>
      </c>
      <c r="C741" s="350" t="s">
        <v>5500</v>
      </c>
      <c r="D741" s="350" t="s">
        <v>291</v>
      </c>
      <c r="E741" s="351">
        <v>153.74046999999999</v>
      </c>
      <c r="F741" s="352">
        <v>0</v>
      </c>
      <c r="G741" s="352">
        <v>0</v>
      </c>
      <c r="H741" s="352">
        <v>0</v>
      </c>
      <c r="I741" s="351"/>
      <c r="J741" s="351">
        <v>0</v>
      </c>
      <c r="K741" s="352">
        <v>0</v>
      </c>
      <c r="L741" s="352">
        <v>0</v>
      </c>
      <c r="M741" s="352">
        <v>0</v>
      </c>
      <c r="N741" s="352">
        <v>0</v>
      </c>
      <c r="O741" s="352">
        <v>0</v>
      </c>
      <c r="P741" s="352">
        <v>153.74046999999999</v>
      </c>
    </row>
    <row r="742" spans="1:16">
      <c r="A742" s="350" t="s">
        <v>4331</v>
      </c>
      <c r="B742" s="350" t="s">
        <v>5501</v>
      </c>
      <c r="C742" s="350" t="s">
        <v>4415</v>
      </c>
      <c r="D742" s="350" t="s">
        <v>291</v>
      </c>
      <c r="E742" s="351">
        <v>854.31682999999998</v>
      </c>
      <c r="F742" s="352">
        <v>0</v>
      </c>
      <c r="G742" s="352">
        <v>0</v>
      </c>
      <c r="H742" s="352">
        <v>0</v>
      </c>
      <c r="I742" s="351"/>
      <c r="J742" s="351">
        <v>0</v>
      </c>
      <c r="K742" s="352">
        <v>0</v>
      </c>
      <c r="L742" s="352">
        <v>0</v>
      </c>
      <c r="M742" s="352">
        <v>0</v>
      </c>
      <c r="N742" s="352">
        <v>0</v>
      </c>
      <c r="O742" s="352">
        <v>0</v>
      </c>
      <c r="P742" s="352">
        <v>854.31682999999998</v>
      </c>
    </row>
    <row r="743" spans="1:16">
      <c r="A743" s="350" t="s">
        <v>4331</v>
      </c>
      <c r="B743" s="350" t="s">
        <v>5502</v>
      </c>
      <c r="C743" s="350" t="s">
        <v>5503</v>
      </c>
      <c r="D743" s="350" t="s">
        <v>291</v>
      </c>
      <c r="E743" s="351">
        <v>104.98147</v>
      </c>
      <c r="F743" s="352">
        <v>0</v>
      </c>
      <c r="G743" s="352">
        <v>0</v>
      </c>
      <c r="H743" s="352">
        <v>0</v>
      </c>
      <c r="I743" s="351"/>
      <c r="J743" s="351">
        <v>0</v>
      </c>
      <c r="K743" s="352">
        <v>0</v>
      </c>
      <c r="L743" s="352">
        <v>0</v>
      </c>
      <c r="M743" s="352">
        <v>0</v>
      </c>
      <c r="N743" s="352">
        <v>0</v>
      </c>
      <c r="O743" s="352">
        <v>0</v>
      </c>
      <c r="P743" s="352">
        <v>104.98147</v>
      </c>
    </row>
    <row r="744" spans="1:16">
      <c r="A744" s="350" t="s">
        <v>4331</v>
      </c>
      <c r="B744" s="350" t="s">
        <v>5504</v>
      </c>
      <c r="C744" s="350" t="s">
        <v>5505</v>
      </c>
      <c r="D744" s="350" t="s">
        <v>291</v>
      </c>
      <c r="E744" s="351">
        <v>267.80570999999998</v>
      </c>
      <c r="F744" s="352">
        <v>0</v>
      </c>
      <c r="G744" s="352">
        <v>0</v>
      </c>
      <c r="H744" s="352">
        <v>0</v>
      </c>
      <c r="I744" s="351"/>
      <c r="J744" s="351">
        <v>0</v>
      </c>
      <c r="K744" s="352">
        <v>0</v>
      </c>
      <c r="L744" s="352">
        <v>0</v>
      </c>
      <c r="M744" s="352">
        <v>0</v>
      </c>
      <c r="N744" s="352">
        <v>0</v>
      </c>
      <c r="O744" s="352">
        <v>0</v>
      </c>
      <c r="P744" s="352">
        <v>267.80570999999998</v>
      </c>
    </row>
    <row r="745" spans="1:16">
      <c r="A745" s="350" t="s">
        <v>4331</v>
      </c>
      <c r="B745" s="350" t="s">
        <v>5506</v>
      </c>
      <c r="C745" s="350" t="s">
        <v>5507</v>
      </c>
      <c r="D745" s="350" t="s">
        <v>291</v>
      </c>
      <c r="E745" s="351">
        <v>449.08541000000002</v>
      </c>
      <c r="F745" s="352">
        <v>0</v>
      </c>
      <c r="G745" s="352">
        <v>0</v>
      </c>
      <c r="H745" s="352">
        <v>0</v>
      </c>
      <c r="I745" s="351"/>
      <c r="J745" s="351">
        <v>0</v>
      </c>
      <c r="K745" s="352">
        <v>0</v>
      </c>
      <c r="L745" s="352">
        <v>0</v>
      </c>
      <c r="M745" s="352">
        <v>0</v>
      </c>
      <c r="N745" s="352">
        <v>0</v>
      </c>
      <c r="O745" s="352">
        <v>0</v>
      </c>
      <c r="P745" s="352">
        <v>449.08541000000002</v>
      </c>
    </row>
    <row r="746" spans="1:16">
      <c r="A746" s="350" t="s">
        <v>4331</v>
      </c>
      <c r="B746" s="350" t="s">
        <v>5508</v>
      </c>
      <c r="C746" s="350" t="s">
        <v>5509</v>
      </c>
      <c r="D746" s="350" t="s">
        <v>291</v>
      </c>
      <c r="E746" s="351">
        <v>297.81939999999997</v>
      </c>
      <c r="F746" s="352">
        <v>0</v>
      </c>
      <c r="G746" s="352">
        <v>0</v>
      </c>
      <c r="H746" s="352">
        <v>0</v>
      </c>
      <c r="I746" s="351"/>
      <c r="J746" s="351">
        <v>0</v>
      </c>
      <c r="K746" s="352">
        <v>0</v>
      </c>
      <c r="L746" s="352">
        <v>0</v>
      </c>
      <c r="M746" s="352">
        <v>0</v>
      </c>
      <c r="N746" s="352">
        <v>0</v>
      </c>
      <c r="O746" s="352">
        <v>0</v>
      </c>
      <c r="P746" s="352">
        <v>297.81939999999997</v>
      </c>
    </row>
    <row r="747" spans="1:16">
      <c r="A747" s="350" t="s">
        <v>4331</v>
      </c>
      <c r="B747" s="350" t="s">
        <v>5510</v>
      </c>
      <c r="C747" s="350" t="s">
        <v>5511</v>
      </c>
      <c r="D747" s="350" t="s">
        <v>291</v>
      </c>
      <c r="E747" s="351">
        <v>121.88800000000001</v>
      </c>
      <c r="F747" s="352">
        <v>0</v>
      </c>
      <c r="G747" s="352">
        <v>0</v>
      </c>
      <c r="H747" s="352">
        <v>0</v>
      </c>
      <c r="I747" s="351"/>
      <c r="J747" s="351">
        <v>0</v>
      </c>
      <c r="K747" s="352">
        <v>0</v>
      </c>
      <c r="L747" s="352">
        <v>0</v>
      </c>
      <c r="M747" s="352">
        <v>0</v>
      </c>
      <c r="N747" s="352">
        <v>0</v>
      </c>
      <c r="O747" s="352">
        <v>0</v>
      </c>
      <c r="P747" s="352">
        <v>121.88800000000001</v>
      </c>
    </row>
    <row r="748" spans="1:16" ht="15.75" thickBot="1">
      <c r="A748" s="353" t="s">
        <v>4539</v>
      </c>
      <c r="B748" s="354"/>
      <c r="C748" s="354"/>
      <c r="D748" s="354"/>
      <c r="E748" s="355">
        <v>35730.618130000003</v>
      </c>
      <c r="F748" s="355">
        <v>0</v>
      </c>
      <c r="G748" s="355">
        <v>0</v>
      </c>
      <c r="H748" s="355">
        <v>0</v>
      </c>
      <c r="I748" s="355">
        <v>0</v>
      </c>
      <c r="J748" s="355">
        <v>0</v>
      </c>
      <c r="K748" s="355">
        <v>0</v>
      </c>
      <c r="L748" s="355">
        <v>0</v>
      </c>
      <c r="M748" s="355">
        <v>1900.29628</v>
      </c>
      <c r="N748" s="355">
        <v>0</v>
      </c>
      <c r="O748" s="355">
        <v>0</v>
      </c>
      <c r="P748" s="355">
        <v>33830.321850000008</v>
      </c>
    </row>
    <row r="749" spans="1:16">
      <c r="A749" s="356" t="s">
        <v>4540</v>
      </c>
      <c r="B749" s="356" t="s">
        <v>4541</v>
      </c>
      <c r="C749" s="356" t="s">
        <v>4542</v>
      </c>
      <c r="D749" s="356" t="s">
        <v>291</v>
      </c>
      <c r="E749" s="357">
        <v>2580.1370000000002</v>
      </c>
      <c r="F749" s="352">
        <v>0</v>
      </c>
      <c r="G749" s="352">
        <v>0</v>
      </c>
      <c r="H749" s="352">
        <v>0</v>
      </c>
      <c r="I749" s="351"/>
      <c r="J749" s="351">
        <v>0</v>
      </c>
      <c r="K749" s="352">
        <v>0</v>
      </c>
      <c r="L749" s="352">
        <v>0</v>
      </c>
      <c r="M749" s="352">
        <v>0</v>
      </c>
      <c r="N749" s="352">
        <v>0</v>
      </c>
      <c r="O749" s="352">
        <v>0</v>
      </c>
      <c r="P749" s="352">
        <v>2580.1370000000002</v>
      </c>
    </row>
    <row r="750" spans="1:16">
      <c r="A750" s="350" t="s">
        <v>4540</v>
      </c>
      <c r="B750" s="350" t="s">
        <v>4543</v>
      </c>
      <c r="C750" s="350" t="s">
        <v>4544</v>
      </c>
      <c r="D750" s="350" t="s">
        <v>291</v>
      </c>
      <c r="E750" s="351">
        <v>-679.53083000000004</v>
      </c>
      <c r="F750" s="352">
        <v>0</v>
      </c>
      <c r="G750" s="352">
        <v>0</v>
      </c>
      <c r="H750" s="352">
        <v>0</v>
      </c>
      <c r="I750" s="351"/>
      <c r="J750" s="351">
        <v>0</v>
      </c>
      <c r="K750" s="352">
        <v>0</v>
      </c>
      <c r="L750" s="352">
        <v>0</v>
      </c>
      <c r="M750" s="352">
        <v>0</v>
      </c>
      <c r="N750" s="352">
        <v>0</v>
      </c>
      <c r="O750" s="352">
        <v>0</v>
      </c>
      <c r="P750" s="352">
        <v>-679.53083000000004</v>
      </c>
    </row>
    <row r="751" spans="1:16">
      <c r="A751" s="350" t="s">
        <v>4540</v>
      </c>
      <c r="B751" s="350" t="s">
        <v>4545</v>
      </c>
      <c r="C751" s="350" t="s">
        <v>4546</v>
      </c>
      <c r="D751" s="350" t="s">
        <v>3338</v>
      </c>
      <c r="E751" s="351">
        <v>158.66900000000001</v>
      </c>
      <c r="F751" s="352">
        <v>0</v>
      </c>
      <c r="G751" s="352">
        <v>0</v>
      </c>
      <c r="H751" s="352">
        <v>0</v>
      </c>
      <c r="I751" s="351"/>
      <c r="J751" s="351">
        <v>0</v>
      </c>
      <c r="K751" s="352">
        <v>0</v>
      </c>
      <c r="L751" s="352">
        <v>0</v>
      </c>
      <c r="M751" s="352">
        <v>158.66900000000001</v>
      </c>
      <c r="N751" s="352">
        <v>0</v>
      </c>
      <c r="O751" s="352">
        <v>0</v>
      </c>
      <c r="P751" s="352">
        <v>0</v>
      </c>
    </row>
    <row r="752" spans="1:16">
      <c r="A752" s="350" t="s">
        <v>4540</v>
      </c>
      <c r="B752" s="350" t="s">
        <v>4547</v>
      </c>
      <c r="C752" s="350" t="s">
        <v>4548</v>
      </c>
      <c r="D752" s="350" t="s">
        <v>291</v>
      </c>
      <c r="E752" s="351">
        <v>-87.944999999999993</v>
      </c>
      <c r="F752" s="352">
        <v>0</v>
      </c>
      <c r="G752" s="352">
        <v>0</v>
      </c>
      <c r="H752" s="352">
        <v>0</v>
      </c>
      <c r="I752" s="351"/>
      <c r="J752" s="351">
        <v>0</v>
      </c>
      <c r="K752" s="352">
        <v>0</v>
      </c>
      <c r="L752" s="352">
        <v>0</v>
      </c>
      <c r="M752" s="352">
        <v>0</v>
      </c>
      <c r="N752" s="352">
        <v>0</v>
      </c>
      <c r="O752" s="352">
        <v>0</v>
      </c>
      <c r="P752" s="352">
        <v>-87.944999999999993</v>
      </c>
    </row>
    <row r="753" spans="1:16">
      <c r="A753" s="350" t="s">
        <v>4540</v>
      </c>
      <c r="B753" s="350" t="s">
        <v>4549</v>
      </c>
      <c r="C753" s="350" t="s">
        <v>4550</v>
      </c>
      <c r="D753" s="350" t="s">
        <v>291</v>
      </c>
      <c r="E753" s="351">
        <v>-37.162999999999997</v>
      </c>
      <c r="F753" s="352">
        <v>0</v>
      </c>
      <c r="G753" s="352">
        <v>0</v>
      </c>
      <c r="H753" s="352">
        <v>0</v>
      </c>
      <c r="I753" s="351"/>
      <c r="J753" s="351">
        <v>0</v>
      </c>
      <c r="K753" s="352">
        <v>0</v>
      </c>
      <c r="L753" s="352">
        <v>0</v>
      </c>
      <c r="M753" s="352">
        <v>0</v>
      </c>
      <c r="N753" s="352">
        <v>0</v>
      </c>
      <c r="O753" s="352">
        <v>0</v>
      </c>
      <c r="P753" s="352">
        <v>-37.162999999999997</v>
      </c>
    </row>
    <row r="754" spans="1:16">
      <c r="A754" s="350" t="s">
        <v>4540</v>
      </c>
      <c r="B754" s="350" t="s">
        <v>4551</v>
      </c>
      <c r="C754" s="350" t="s">
        <v>4552</v>
      </c>
      <c r="D754" s="350" t="s">
        <v>291</v>
      </c>
      <c r="E754" s="351">
        <v>-81.614000000000004</v>
      </c>
      <c r="F754" s="352">
        <v>0</v>
      </c>
      <c r="G754" s="352">
        <v>0</v>
      </c>
      <c r="H754" s="352">
        <v>0</v>
      </c>
      <c r="I754" s="351"/>
      <c r="J754" s="351">
        <v>0</v>
      </c>
      <c r="K754" s="352">
        <v>0</v>
      </c>
      <c r="L754" s="352">
        <v>0</v>
      </c>
      <c r="M754" s="352">
        <v>0</v>
      </c>
      <c r="N754" s="352">
        <v>0</v>
      </c>
      <c r="O754" s="352">
        <v>0</v>
      </c>
      <c r="P754" s="352">
        <v>-81.614000000000004</v>
      </c>
    </row>
    <row r="755" spans="1:16">
      <c r="A755" s="350" t="s">
        <v>4540</v>
      </c>
      <c r="B755" s="350" t="s">
        <v>4553</v>
      </c>
      <c r="C755" s="350" t="s">
        <v>4554</v>
      </c>
      <c r="D755" s="350" t="s">
        <v>291</v>
      </c>
      <c r="E755" s="351">
        <v>-20.137</v>
      </c>
      <c r="F755" s="352">
        <v>0</v>
      </c>
      <c r="G755" s="352">
        <v>0</v>
      </c>
      <c r="H755" s="352">
        <v>0</v>
      </c>
      <c r="I755" s="351"/>
      <c r="J755" s="351">
        <v>0</v>
      </c>
      <c r="K755" s="352">
        <v>0</v>
      </c>
      <c r="L755" s="352">
        <v>0</v>
      </c>
      <c r="M755" s="352">
        <v>0</v>
      </c>
      <c r="N755" s="352">
        <v>0</v>
      </c>
      <c r="O755" s="352">
        <v>0</v>
      </c>
      <c r="P755" s="352">
        <v>-20.137</v>
      </c>
    </row>
    <row r="756" spans="1:16" ht="15.75" thickBot="1">
      <c r="A756" s="353" t="s">
        <v>4555</v>
      </c>
      <c r="B756" s="354"/>
      <c r="C756" s="354"/>
      <c r="D756" s="354"/>
      <c r="E756" s="355">
        <v>1832.41617</v>
      </c>
      <c r="F756" s="355">
        <v>0</v>
      </c>
      <c r="G756" s="355">
        <v>0</v>
      </c>
      <c r="H756" s="355">
        <v>0</v>
      </c>
      <c r="I756" s="355">
        <v>0</v>
      </c>
      <c r="J756" s="355">
        <v>0</v>
      </c>
      <c r="K756" s="355">
        <v>0</v>
      </c>
      <c r="L756" s="355">
        <v>0</v>
      </c>
      <c r="M756" s="355">
        <v>158.66900000000001</v>
      </c>
      <c r="N756" s="355">
        <v>0</v>
      </c>
      <c r="O756" s="355">
        <v>0</v>
      </c>
      <c r="P756" s="355">
        <v>1673.7471700000001</v>
      </c>
    </row>
    <row r="757" spans="1:16">
      <c r="A757" s="356" t="s">
        <v>1110</v>
      </c>
      <c r="B757" s="356" t="s">
        <v>4556</v>
      </c>
      <c r="C757" s="356" t="s">
        <v>4557</v>
      </c>
      <c r="D757" s="356" t="s">
        <v>291</v>
      </c>
      <c r="E757" s="357">
        <v>21403.890820000001</v>
      </c>
      <c r="F757" s="352">
        <v>0</v>
      </c>
      <c r="G757" s="352">
        <v>0</v>
      </c>
      <c r="H757" s="352">
        <v>0</v>
      </c>
      <c r="I757" s="351"/>
      <c r="J757" s="351">
        <v>0</v>
      </c>
      <c r="K757" s="352">
        <v>0</v>
      </c>
      <c r="L757" s="352">
        <v>0</v>
      </c>
      <c r="M757" s="352">
        <v>0</v>
      </c>
      <c r="N757" s="352">
        <v>0</v>
      </c>
      <c r="O757" s="352">
        <v>0</v>
      </c>
      <c r="P757" s="352">
        <v>21403.890820000001</v>
      </c>
    </row>
    <row r="758" spans="1:16">
      <c r="A758" s="350" t="s">
        <v>1110</v>
      </c>
      <c r="B758" s="350" t="s">
        <v>4558</v>
      </c>
      <c r="C758" s="350" t="s">
        <v>4559</v>
      </c>
      <c r="D758" s="350" t="s">
        <v>291</v>
      </c>
      <c r="E758" s="351">
        <v>5110.6602999999996</v>
      </c>
      <c r="F758" s="352">
        <v>0</v>
      </c>
      <c r="G758" s="352">
        <v>0</v>
      </c>
      <c r="H758" s="352">
        <v>0</v>
      </c>
      <c r="I758" s="351"/>
      <c r="J758" s="351">
        <v>0</v>
      </c>
      <c r="K758" s="352">
        <v>0</v>
      </c>
      <c r="L758" s="352">
        <v>0</v>
      </c>
      <c r="M758" s="352">
        <v>0</v>
      </c>
      <c r="N758" s="352">
        <v>0</v>
      </c>
      <c r="O758" s="352">
        <v>0</v>
      </c>
      <c r="P758" s="352">
        <v>5110.6602999999996</v>
      </c>
    </row>
    <row r="759" spans="1:16">
      <c r="A759" s="350" t="s">
        <v>1110</v>
      </c>
      <c r="B759" s="350" t="s">
        <v>4560</v>
      </c>
      <c r="C759" s="350" t="s">
        <v>4561</v>
      </c>
      <c r="D759" s="350" t="s">
        <v>291</v>
      </c>
      <c r="E759" s="351">
        <v>87371.203120000006</v>
      </c>
      <c r="F759" s="352">
        <v>0</v>
      </c>
      <c r="G759" s="352">
        <v>0</v>
      </c>
      <c r="H759" s="352">
        <v>0</v>
      </c>
      <c r="I759" s="351"/>
      <c r="J759" s="351">
        <v>0</v>
      </c>
      <c r="K759" s="352">
        <v>0</v>
      </c>
      <c r="L759" s="352">
        <v>0</v>
      </c>
      <c r="M759" s="352">
        <v>0</v>
      </c>
      <c r="N759" s="352">
        <v>0</v>
      </c>
      <c r="O759" s="352">
        <v>0</v>
      </c>
      <c r="P759" s="352">
        <v>87371.203120000006</v>
      </c>
    </row>
    <row r="760" spans="1:16">
      <c r="A760" s="350" t="s">
        <v>1110</v>
      </c>
      <c r="B760" s="350" t="s">
        <v>4562</v>
      </c>
      <c r="C760" s="350" t="s">
        <v>4563</v>
      </c>
      <c r="D760" s="350" t="s">
        <v>291</v>
      </c>
      <c r="E760" s="351">
        <v>11241.722250000001</v>
      </c>
      <c r="F760" s="352">
        <v>0</v>
      </c>
      <c r="G760" s="352">
        <v>0</v>
      </c>
      <c r="H760" s="352">
        <v>0</v>
      </c>
      <c r="I760" s="351"/>
      <c r="J760" s="351">
        <v>0</v>
      </c>
      <c r="K760" s="352">
        <v>0</v>
      </c>
      <c r="L760" s="352">
        <v>0</v>
      </c>
      <c r="M760" s="352">
        <v>0</v>
      </c>
      <c r="N760" s="352">
        <v>0</v>
      </c>
      <c r="O760" s="352">
        <v>0</v>
      </c>
      <c r="P760" s="352">
        <v>11241.722250000001</v>
      </c>
    </row>
    <row r="761" spans="1:16">
      <c r="A761" s="350" t="s">
        <v>1110</v>
      </c>
      <c r="B761" s="350" t="s">
        <v>5512</v>
      </c>
      <c r="C761" s="350" t="s">
        <v>5513</v>
      </c>
      <c r="D761" s="350" t="s">
        <v>291</v>
      </c>
      <c r="E761" s="351">
        <v>1785.4875199999999</v>
      </c>
      <c r="F761" s="352">
        <v>0</v>
      </c>
      <c r="G761" s="352">
        <v>0</v>
      </c>
      <c r="H761" s="352">
        <v>0</v>
      </c>
      <c r="I761" s="351"/>
      <c r="J761" s="351">
        <v>0</v>
      </c>
      <c r="K761" s="352">
        <v>0</v>
      </c>
      <c r="L761" s="352">
        <v>0</v>
      </c>
      <c r="M761" s="352">
        <v>0</v>
      </c>
      <c r="N761" s="352">
        <v>0</v>
      </c>
      <c r="O761" s="352">
        <v>0</v>
      </c>
      <c r="P761" s="352">
        <v>1785.4875199999999</v>
      </c>
    </row>
    <row r="762" spans="1:16">
      <c r="A762" s="350" t="s">
        <v>1110</v>
      </c>
      <c r="B762" s="350" t="s">
        <v>4564</v>
      </c>
      <c r="C762" s="350" t="s">
        <v>4565</v>
      </c>
      <c r="D762" s="350" t="s">
        <v>291</v>
      </c>
      <c r="E762" s="351">
        <v>4122.3898499999996</v>
      </c>
      <c r="F762" s="352">
        <v>0</v>
      </c>
      <c r="G762" s="352">
        <v>0</v>
      </c>
      <c r="H762" s="352">
        <v>0</v>
      </c>
      <c r="I762" s="351"/>
      <c r="J762" s="351">
        <v>0</v>
      </c>
      <c r="K762" s="352">
        <v>0</v>
      </c>
      <c r="L762" s="352">
        <v>0</v>
      </c>
      <c r="M762" s="352">
        <v>0</v>
      </c>
      <c r="N762" s="352">
        <v>0</v>
      </c>
      <c r="O762" s="352">
        <v>0</v>
      </c>
      <c r="P762" s="352">
        <v>4122.3898499999996</v>
      </c>
    </row>
    <row r="763" spans="1:16">
      <c r="A763" s="350" t="s">
        <v>1110</v>
      </c>
      <c r="B763" s="350" t="s">
        <v>4566</v>
      </c>
      <c r="C763" s="350" t="s">
        <v>4567</v>
      </c>
      <c r="D763" s="350" t="s">
        <v>291</v>
      </c>
      <c r="E763" s="351">
        <v>153.96105</v>
      </c>
      <c r="F763" s="352">
        <v>0</v>
      </c>
      <c r="G763" s="352">
        <v>0</v>
      </c>
      <c r="H763" s="352">
        <v>0</v>
      </c>
      <c r="I763" s="351"/>
      <c r="J763" s="351">
        <v>0</v>
      </c>
      <c r="K763" s="352">
        <v>0</v>
      </c>
      <c r="L763" s="352">
        <v>0</v>
      </c>
      <c r="M763" s="352">
        <v>0</v>
      </c>
      <c r="N763" s="352">
        <v>0</v>
      </c>
      <c r="O763" s="352">
        <v>0</v>
      </c>
      <c r="P763" s="352">
        <v>153.96105</v>
      </c>
    </row>
    <row r="764" spans="1:16">
      <c r="A764" s="350" t="s">
        <v>1110</v>
      </c>
      <c r="B764" s="350" t="s">
        <v>4568</v>
      </c>
      <c r="C764" s="350" t="s">
        <v>4569</v>
      </c>
      <c r="D764" s="350" t="s">
        <v>291</v>
      </c>
      <c r="E764" s="351">
        <v>-21403.890820000001</v>
      </c>
      <c r="F764" s="352">
        <v>0</v>
      </c>
      <c r="G764" s="352">
        <v>0</v>
      </c>
      <c r="H764" s="352">
        <v>0</v>
      </c>
      <c r="I764" s="351"/>
      <c r="J764" s="351">
        <v>0</v>
      </c>
      <c r="K764" s="352">
        <v>0</v>
      </c>
      <c r="L764" s="352">
        <v>0</v>
      </c>
      <c r="M764" s="352">
        <v>0</v>
      </c>
      <c r="N764" s="352">
        <v>0</v>
      </c>
      <c r="O764" s="352">
        <v>0</v>
      </c>
      <c r="P764" s="352">
        <v>-21403.890820000001</v>
      </c>
    </row>
    <row r="765" spans="1:16">
      <c r="A765" s="350" t="s">
        <v>1110</v>
      </c>
      <c r="B765" s="350" t="s">
        <v>4570</v>
      </c>
      <c r="C765" s="350" t="s">
        <v>4571</v>
      </c>
      <c r="D765" s="350" t="s">
        <v>291</v>
      </c>
      <c r="E765" s="351">
        <v>1890.6064200000001</v>
      </c>
      <c r="F765" s="352">
        <v>0</v>
      </c>
      <c r="G765" s="352">
        <v>0</v>
      </c>
      <c r="H765" s="352">
        <v>0</v>
      </c>
      <c r="I765" s="351"/>
      <c r="J765" s="351">
        <v>0</v>
      </c>
      <c r="K765" s="352">
        <v>0</v>
      </c>
      <c r="L765" s="352">
        <v>0</v>
      </c>
      <c r="M765" s="352">
        <v>0</v>
      </c>
      <c r="N765" s="352">
        <v>0</v>
      </c>
      <c r="O765" s="352">
        <v>0</v>
      </c>
      <c r="P765" s="352">
        <v>1890.6064200000001</v>
      </c>
    </row>
    <row r="766" spans="1:16">
      <c r="A766" s="350" t="s">
        <v>1110</v>
      </c>
      <c r="B766" s="350" t="s">
        <v>4572</v>
      </c>
      <c r="C766" s="350" t="s">
        <v>4573</v>
      </c>
      <c r="D766" s="350" t="s">
        <v>291</v>
      </c>
      <c r="E766" s="351">
        <v>-674.99018000000001</v>
      </c>
      <c r="F766" s="352">
        <v>0</v>
      </c>
      <c r="G766" s="352">
        <v>0</v>
      </c>
      <c r="H766" s="352">
        <v>0</v>
      </c>
      <c r="I766" s="351"/>
      <c r="J766" s="351">
        <v>0</v>
      </c>
      <c r="K766" s="352">
        <v>0</v>
      </c>
      <c r="L766" s="352">
        <v>0</v>
      </c>
      <c r="M766" s="352">
        <v>0</v>
      </c>
      <c r="N766" s="352">
        <v>0</v>
      </c>
      <c r="O766" s="352">
        <v>0</v>
      </c>
      <c r="P766" s="352">
        <v>-674.99018000000001</v>
      </c>
    </row>
    <row r="767" spans="1:16">
      <c r="A767" s="350" t="s">
        <v>1110</v>
      </c>
      <c r="B767" s="350" t="s">
        <v>4574</v>
      </c>
      <c r="C767" s="350" t="s">
        <v>4575</v>
      </c>
      <c r="D767" s="350" t="s">
        <v>3338</v>
      </c>
      <c r="E767" s="351">
        <v>156.36159000000001</v>
      </c>
      <c r="F767" s="352">
        <v>0</v>
      </c>
      <c r="G767" s="352">
        <v>0</v>
      </c>
      <c r="H767" s="352">
        <v>0</v>
      </c>
      <c r="I767" s="351"/>
      <c r="J767" s="351">
        <v>0</v>
      </c>
      <c r="K767" s="352">
        <v>0</v>
      </c>
      <c r="L767" s="352">
        <v>0</v>
      </c>
      <c r="M767" s="352">
        <v>156.36159000000001</v>
      </c>
      <c r="N767" s="352">
        <v>0</v>
      </c>
      <c r="O767" s="352">
        <v>0</v>
      </c>
      <c r="P767" s="352">
        <v>0</v>
      </c>
    </row>
    <row r="768" spans="1:16">
      <c r="A768" s="350" t="s">
        <v>1110</v>
      </c>
      <c r="B768" s="350" t="s">
        <v>4576</v>
      </c>
      <c r="C768" s="350" t="s">
        <v>4577</v>
      </c>
      <c r="D768" s="350" t="s">
        <v>291</v>
      </c>
      <c r="E768" s="351">
        <v>-1044.0181</v>
      </c>
      <c r="F768" s="352">
        <v>0</v>
      </c>
      <c r="G768" s="352">
        <v>0</v>
      </c>
      <c r="H768" s="352">
        <v>0</v>
      </c>
      <c r="I768" s="351"/>
      <c r="J768" s="351">
        <v>0</v>
      </c>
      <c r="K768" s="352">
        <v>0</v>
      </c>
      <c r="L768" s="352">
        <v>0</v>
      </c>
      <c r="M768" s="352">
        <v>0</v>
      </c>
      <c r="N768" s="352">
        <v>0</v>
      </c>
      <c r="O768" s="352">
        <v>0</v>
      </c>
      <c r="P768" s="352">
        <v>-1044.0181</v>
      </c>
    </row>
    <row r="769" spans="1:16">
      <c r="A769" s="350" t="s">
        <v>1110</v>
      </c>
      <c r="B769" s="350" t="s">
        <v>5514</v>
      </c>
      <c r="C769" s="350" t="s">
        <v>5515</v>
      </c>
      <c r="D769" s="350" t="s">
        <v>291</v>
      </c>
      <c r="E769" s="351">
        <v>6154.6783999999998</v>
      </c>
      <c r="F769" s="352">
        <v>0</v>
      </c>
      <c r="G769" s="352">
        <v>0</v>
      </c>
      <c r="H769" s="352">
        <v>0</v>
      </c>
      <c r="I769" s="351"/>
      <c r="J769" s="351">
        <v>0</v>
      </c>
      <c r="K769" s="352">
        <v>0</v>
      </c>
      <c r="L769" s="352">
        <v>0</v>
      </c>
      <c r="M769" s="352">
        <v>0</v>
      </c>
      <c r="N769" s="352">
        <v>0</v>
      </c>
      <c r="O769" s="352">
        <v>0</v>
      </c>
      <c r="P769" s="352">
        <v>6154.6783999999998</v>
      </c>
    </row>
    <row r="770" spans="1:16">
      <c r="A770" s="350" t="s">
        <v>1110</v>
      </c>
      <c r="B770" s="350" t="s">
        <v>4578</v>
      </c>
      <c r="C770" s="350" t="s">
        <v>4579</v>
      </c>
      <c r="D770" s="350" t="s">
        <v>291</v>
      </c>
      <c r="E770" s="351">
        <v>-5110.6602999999996</v>
      </c>
      <c r="F770" s="352">
        <v>0</v>
      </c>
      <c r="G770" s="352">
        <v>0</v>
      </c>
      <c r="H770" s="352">
        <v>0</v>
      </c>
      <c r="I770" s="351"/>
      <c r="J770" s="351">
        <v>0</v>
      </c>
      <c r="K770" s="352">
        <v>0</v>
      </c>
      <c r="L770" s="352">
        <v>0</v>
      </c>
      <c r="M770" s="352">
        <v>0</v>
      </c>
      <c r="N770" s="352">
        <v>0</v>
      </c>
      <c r="O770" s="352">
        <v>0</v>
      </c>
      <c r="P770" s="352">
        <v>-5110.6602999999996</v>
      </c>
    </row>
    <row r="771" spans="1:16">
      <c r="A771" s="350" t="s">
        <v>1110</v>
      </c>
      <c r="B771" s="350" t="s">
        <v>4580</v>
      </c>
      <c r="C771" s="350" t="s">
        <v>4581</v>
      </c>
      <c r="D771" s="350" t="s">
        <v>187</v>
      </c>
      <c r="E771" s="351">
        <v>2899.5980200000099</v>
      </c>
      <c r="F771" s="352">
        <v>45.151686567019098</v>
      </c>
      <c r="G771" s="352">
        <v>742.63287518091261</v>
      </c>
      <c r="H771" s="352">
        <v>233.54346532969751</v>
      </c>
      <c r="I771" s="351"/>
      <c r="J771" s="359">
        <v>448.0051104060733</v>
      </c>
      <c r="K771" s="352">
        <v>368.31409364428771</v>
      </c>
      <c r="L771" s="352">
        <v>1264.6505068785063</v>
      </c>
      <c r="M771" s="352">
        <v>165.61437563780092</v>
      </c>
      <c r="N771" s="352">
        <v>79.691016761785562</v>
      </c>
      <c r="O771" s="352">
        <v>0</v>
      </c>
      <c r="P771" s="352">
        <v>0</v>
      </c>
    </row>
    <row r="772" spans="1:16">
      <c r="A772" s="350" t="s">
        <v>1110</v>
      </c>
      <c r="B772" s="350" t="s">
        <v>4582</v>
      </c>
      <c r="C772" s="350" t="s">
        <v>4583</v>
      </c>
      <c r="D772" s="350" t="s">
        <v>192</v>
      </c>
      <c r="E772" s="351"/>
      <c r="F772" s="352">
        <v>0</v>
      </c>
      <c r="G772" s="352">
        <v>0</v>
      </c>
      <c r="H772" s="352">
        <v>0</v>
      </c>
      <c r="I772" s="351"/>
      <c r="J772" s="351">
        <v>0</v>
      </c>
      <c r="K772" s="352">
        <v>0</v>
      </c>
      <c r="L772" s="352">
        <v>0</v>
      </c>
      <c r="M772" s="352">
        <v>0</v>
      </c>
      <c r="N772" s="352">
        <v>0</v>
      </c>
      <c r="O772" s="352">
        <v>0</v>
      </c>
      <c r="P772" s="352">
        <v>0</v>
      </c>
    </row>
    <row r="773" spans="1:16">
      <c r="A773" s="350" t="s">
        <v>1110</v>
      </c>
      <c r="B773" s="350" t="s">
        <v>4582</v>
      </c>
      <c r="C773" s="350" t="s">
        <v>4583</v>
      </c>
      <c r="D773" s="350" t="s">
        <v>3342</v>
      </c>
      <c r="E773" s="351">
        <v>317.50673999999998</v>
      </c>
      <c r="F773" s="352">
        <v>0</v>
      </c>
      <c r="G773" s="352">
        <v>0</v>
      </c>
      <c r="H773" s="352">
        <v>317.50673999999998</v>
      </c>
      <c r="I773" s="351"/>
      <c r="J773" s="351">
        <v>0</v>
      </c>
      <c r="K773" s="352">
        <v>0</v>
      </c>
      <c r="L773" s="352">
        <v>0</v>
      </c>
      <c r="M773" s="352">
        <v>0</v>
      </c>
      <c r="N773" s="352">
        <v>0</v>
      </c>
      <c r="O773" s="352">
        <v>0</v>
      </c>
      <c r="P773" s="352">
        <v>0</v>
      </c>
    </row>
    <row r="774" spans="1:16">
      <c r="A774" s="350" t="s">
        <v>1110</v>
      </c>
      <c r="B774" s="350" t="s">
        <v>3513</v>
      </c>
      <c r="C774" s="350" t="s">
        <v>4584</v>
      </c>
      <c r="D774" s="350" t="s">
        <v>192</v>
      </c>
      <c r="E774" s="351">
        <v>-9.9999999999999994E-12</v>
      </c>
      <c r="F774" s="352">
        <v>-1.5262858369548253E-13</v>
      </c>
      <c r="G774" s="352">
        <v>-2.4466359430403215E-12</v>
      </c>
      <c r="H774" s="352">
        <v>-7.5790348495763103E-13</v>
      </c>
      <c r="I774" s="351"/>
      <c r="J774" s="351">
        <v>-1.6968568680722817E-12</v>
      </c>
      <c r="K774" s="352">
        <v>-1.3903717936706923E-12</v>
      </c>
      <c r="L774" s="352">
        <v>-4.2847774434674142E-12</v>
      </c>
      <c r="M774" s="352">
        <v>-6.2591331049555185E-13</v>
      </c>
      <c r="N774" s="352">
        <v>-3.0648507440158938E-13</v>
      </c>
      <c r="O774" s="352">
        <v>-3.528436627131731E-14</v>
      </c>
      <c r="P774" s="352">
        <v>0</v>
      </c>
    </row>
    <row r="775" spans="1:16">
      <c r="A775" s="350" t="s">
        <v>1110</v>
      </c>
      <c r="B775" s="350" t="s">
        <v>3515</v>
      </c>
      <c r="C775" s="350" t="s">
        <v>3516</v>
      </c>
      <c r="D775" s="350" t="s">
        <v>192</v>
      </c>
      <c r="E775" s="351"/>
      <c r="F775" s="352">
        <v>0</v>
      </c>
      <c r="G775" s="352">
        <v>0</v>
      </c>
      <c r="H775" s="352">
        <v>0</v>
      </c>
      <c r="I775" s="351"/>
      <c r="J775" s="351">
        <v>0</v>
      </c>
      <c r="K775" s="352">
        <v>0</v>
      </c>
      <c r="L775" s="352">
        <v>0</v>
      </c>
      <c r="M775" s="352">
        <v>0</v>
      </c>
      <c r="N775" s="352">
        <v>0</v>
      </c>
      <c r="O775" s="352">
        <v>0</v>
      </c>
      <c r="P775" s="352">
        <v>0</v>
      </c>
    </row>
    <row r="776" spans="1:16">
      <c r="A776" s="350" t="s">
        <v>1110</v>
      </c>
      <c r="B776" s="350" t="s">
        <v>4585</v>
      </c>
      <c r="C776" s="350" t="s">
        <v>4586</v>
      </c>
      <c r="D776" s="350" t="s">
        <v>192</v>
      </c>
      <c r="E776" s="351">
        <v>-2.0000000000000001E-13</v>
      </c>
      <c r="F776" s="352">
        <v>-3.052571673909651E-15</v>
      </c>
      <c r="G776" s="352">
        <v>-4.8932718860806436E-14</v>
      </c>
      <c r="H776" s="352">
        <v>-1.515806969915262E-14</v>
      </c>
      <c r="I776" s="351"/>
      <c r="J776" s="351">
        <v>-3.3937137361445638E-14</v>
      </c>
      <c r="K776" s="352">
        <v>-2.7807435873413849E-14</v>
      </c>
      <c r="L776" s="352">
        <v>-8.569554886934828E-14</v>
      </c>
      <c r="M776" s="352">
        <v>-1.2518266209911038E-14</v>
      </c>
      <c r="N776" s="352">
        <v>-6.129701488031788E-15</v>
      </c>
      <c r="O776" s="352">
        <v>-7.0568732542634621E-16</v>
      </c>
      <c r="P776" s="352">
        <v>0</v>
      </c>
    </row>
    <row r="777" spans="1:16">
      <c r="A777" s="350" t="s">
        <v>1110</v>
      </c>
      <c r="B777" s="350" t="s">
        <v>4587</v>
      </c>
      <c r="C777" s="350" t="s">
        <v>4588</v>
      </c>
      <c r="D777" s="350" t="s">
        <v>3345</v>
      </c>
      <c r="E777" s="351">
        <v>22.040800000000001</v>
      </c>
      <c r="F777" s="352">
        <v>0</v>
      </c>
      <c r="G777" s="352">
        <v>0</v>
      </c>
      <c r="H777" s="352">
        <v>0</v>
      </c>
      <c r="I777" s="351"/>
      <c r="J777" s="359">
        <v>22.040800000000001</v>
      </c>
      <c r="K777" s="352">
        <v>0</v>
      </c>
      <c r="L777" s="352">
        <v>0</v>
      </c>
      <c r="M777" s="352">
        <v>0</v>
      </c>
      <c r="N777" s="352">
        <v>22.040800000000001</v>
      </c>
      <c r="O777" s="352">
        <v>0</v>
      </c>
      <c r="P777" s="352">
        <v>0</v>
      </c>
    </row>
    <row r="778" spans="1:16">
      <c r="A778" s="350" t="s">
        <v>1110</v>
      </c>
      <c r="B778" s="350" t="s">
        <v>4589</v>
      </c>
      <c r="C778" s="350" t="s">
        <v>4590</v>
      </c>
      <c r="D778" s="350" t="s">
        <v>291</v>
      </c>
      <c r="E778" s="351">
        <v>-4.0999999999999999E-4</v>
      </c>
      <c r="F778" s="352">
        <v>0</v>
      </c>
      <c r="G778" s="352">
        <v>0</v>
      </c>
      <c r="H778" s="352">
        <v>0</v>
      </c>
      <c r="I778" s="351"/>
      <c r="J778" s="351">
        <v>0</v>
      </c>
      <c r="K778" s="352">
        <v>0</v>
      </c>
      <c r="L778" s="352">
        <v>0</v>
      </c>
      <c r="M778" s="352">
        <v>0</v>
      </c>
      <c r="N778" s="352">
        <v>0</v>
      </c>
      <c r="O778" s="352">
        <v>0</v>
      </c>
      <c r="P778" s="352">
        <v>-4.0999999999999999E-4</v>
      </c>
    </row>
    <row r="779" spans="1:16">
      <c r="A779" s="350" t="s">
        <v>1110</v>
      </c>
      <c r="B779" s="350" t="s">
        <v>4591</v>
      </c>
      <c r="C779" s="350" t="s">
        <v>4592</v>
      </c>
      <c r="D779" s="350" t="s">
        <v>291</v>
      </c>
      <c r="E779" s="351">
        <v>2682.9843900000001</v>
      </c>
      <c r="F779" s="352">
        <v>0</v>
      </c>
      <c r="G779" s="352">
        <v>0</v>
      </c>
      <c r="H779" s="352">
        <v>0</v>
      </c>
      <c r="I779" s="351"/>
      <c r="J779" s="351">
        <v>0</v>
      </c>
      <c r="K779" s="352">
        <v>0</v>
      </c>
      <c r="L779" s="352">
        <v>0</v>
      </c>
      <c r="M779" s="352">
        <v>0</v>
      </c>
      <c r="N779" s="352">
        <v>0</v>
      </c>
      <c r="O779" s="352">
        <v>0</v>
      </c>
      <c r="P779" s="352">
        <v>2682.9843900000001</v>
      </c>
    </row>
    <row r="780" spans="1:16">
      <c r="A780" s="350" t="s">
        <v>1110</v>
      </c>
      <c r="B780" s="350" t="s">
        <v>4593</v>
      </c>
      <c r="C780" s="350" t="s">
        <v>4594</v>
      </c>
      <c r="D780" s="350" t="s">
        <v>291</v>
      </c>
      <c r="E780" s="351">
        <v>5.0000000000000002E-5</v>
      </c>
      <c r="F780" s="352">
        <v>0</v>
      </c>
      <c r="G780" s="352">
        <v>0</v>
      </c>
      <c r="H780" s="352">
        <v>0</v>
      </c>
      <c r="I780" s="351"/>
      <c r="J780" s="351">
        <v>0</v>
      </c>
      <c r="K780" s="352">
        <v>0</v>
      </c>
      <c r="L780" s="352">
        <v>0</v>
      </c>
      <c r="M780" s="352">
        <v>0</v>
      </c>
      <c r="N780" s="352">
        <v>0</v>
      </c>
      <c r="O780" s="352">
        <v>0</v>
      </c>
      <c r="P780" s="352">
        <v>5.0000000000000002E-5</v>
      </c>
    </row>
    <row r="781" spans="1:16">
      <c r="A781" s="350" t="s">
        <v>1110</v>
      </c>
      <c r="B781" s="350" t="s">
        <v>4595</v>
      </c>
      <c r="C781" s="350" t="s">
        <v>4596</v>
      </c>
      <c r="D781" s="350" t="s">
        <v>291</v>
      </c>
      <c r="E781" s="351">
        <v>7.9000000000000001E-4</v>
      </c>
      <c r="F781" s="352">
        <v>0</v>
      </c>
      <c r="G781" s="352">
        <v>0</v>
      </c>
      <c r="H781" s="352">
        <v>0</v>
      </c>
      <c r="I781" s="351"/>
      <c r="J781" s="351">
        <v>0</v>
      </c>
      <c r="K781" s="352">
        <v>0</v>
      </c>
      <c r="L781" s="352">
        <v>0</v>
      </c>
      <c r="M781" s="352">
        <v>0</v>
      </c>
      <c r="N781" s="352">
        <v>0</v>
      </c>
      <c r="O781" s="352">
        <v>0</v>
      </c>
      <c r="P781" s="352">
        <v>7.9000000000000001E-4</v>
      </c>
    </row>
    <row r="782" spans="1:16">
      <c r="A782" s="350" t="s">
        <v>1110</v>
      </c>
      <c r="B782" s="350" t="s">
        <v>5516</v>
      </c>
      <c r="C782" s="350" t="s">
        <v>5517</v>
      </c>
      <c r="D782" s="350" t="s">
        <v>291</v>
      </c>
      <c r="E782" s="351">
        <v>-1785.4875199999999</v>
      </c>
      <c r="F782" s="352">
        <v>0</v>
      </c>
      <c r="G782" s="352">
        <v>0</v>
      </c>
      <c r="H782" s="352">
        <v>0</v>
      </c>
      <c r="I782" s="351"/>
      <c r="J782" s="351">
        <v>0</v>
      </c>
      <c r="K782" s="352">
        <v>0</v>
      </c>
      <c r="L782" s="352">
        <v>0</v>
      </c>
      <c r="M782" s="352">
        <v>0</v>
      </c>
      <c r="N782" s="352">
        <v>0</v>
      </c>
      <c r="O782" s="352">
        <v>0</v>
      </c>
      <c r="P782" s="352">
        <v>-1785.4875199999999</v>
      </c>
    </row>
    <row r="783" spans="1:16">
      <c r="A783" s="350" t="s">
        <v>1110</v>
      </c>
      <c r="B783" s="350" t="s">
        <v>5518</v>
      </c>
      <c r="C783" s="350" t="s">
        <v>5519</v>
      </c>
      <c r="D783" s="350" t="s">
        <v>3338</v>
      </c>
      <c r="E783" s="351">
        <v>1589.4511500000001</v>
      </c>
      <c r="F783" s="352">
        <v>0</v>
      </c>
      <c r="G783" s="352">
        <v>0</v>
      </c>
      <c r="H783" s="352">
        <v>0</v>
      </c>
      <c r="I783" s="351"/>
      <c r="J783" s="351">
        <v>0</v>
      </c>
      <c r="K783" s="352">
        <v>0</v>
      </c>
      <c r="L783" s="352">
        <v>0</v>
      </c>
      <c r="M783" s="352">
        <v>1589.4511500000001</v>
      </c>
      <c r="N783" s="352">
        <v>0</v>
      </c>
      <c r="O783" s="352">
        <v>0</v>
      </c>
      <c r="P783" s="352">
        <v>0</v>
      </c>
    </row>
    <row r="784" spans="1:16">
      <c r="A784" s="350" t="s">
        <v>1110</v>
      </c>
      <c r="B784" s="350" t="s">
        <v>5520</v>
      </c>
      <c r="C784" s="350" t="s">
        <v>5521</v>
      </c>
      <c r="D784" s="350" t="s">
        <v>3341</v>
      </c>
      <c r="E784" s="351">
        <v>2112.7122100000001</v>
      </c>
      <c r="F784" s="352">
        <v>0</v>
      </c>
      <c r="G784" s="352">
        <v>0</v>
      </c>
      <c r="H784" s="352">
        <v>0</v>
      </c>
      <c r="I784" s="351"/>
      <c r="J784" s="351">
        <v>0</v>
      </c>
      <c r="K784" s="352">
        <v>0</v>
      </c>
      <c r="L784" s="352">
        <v>2112.7122100000001</v>
      </c>
      <c r="M784" s="352">
        <v>0</v>
      </c>
      <c r="N784" s="352">
        <v>0</v>
      </c>
      <c r="O784" s="352">
        <v>0</v>
      </c>
      <c r="P784" s="352">
        <v>0</v>
      </c>
    </row>
    <row r="785" spans="1:16">
      <c r="A785" s="350" t="s">
        <v>1110</v>
      </c>
      <c r="B785" s="350" t="s">
        <v>5522</v>
      </c>
      <c r="C785" s="350" t="s">
        <v>5523</v>
      </c>
      <c r="D785" s="350" t="s">
        <v>3340</v>
      </c>
      <c r="E785" s="351">
        <v>7296.1502899999996</v>
      </c>
      <c r="F785" s="352">
        <v>0</v>
      </c>
      <c r="G785" s="352">
        <v>0</v>
      </c>
      <c r="H785" s="352">
        <v>0</v>
      </c>
      <c r="I785" s="351"/>
      <c r="J785" s="359">
        <v>7296.1502899999996</v>
      </c>
      <c r="K785" s="352">
        <v>7296.1502899999996</v>
      </c>
      <c r="L785" s="352">
        <v>0</v>
      </c>
      <c r="M785" s="352">
        <v>0</v>
      </c>
      <c r="N785" s="352">
        <v>0</v>
      </c>
      <c r="O785" s="352">
        <v>0</v>
      </c>
      <c r="P785" s="352">
        <v>0</v>
      </c>
    </row>
    <row r="786" spans="1:16">
      <c r="A786" s="350" t="s">
        <v>1110</v>
      </c>
      <c r="B786" s="350" t="s">
        <v>5524</v>
      </c>
      <c r="C786" s="350" t="s">
        <v>5525</v>
      </c>
      <c r="D786" s="350" t="s">
        <v>3338</v>
      </c>
      <c r="E786" s="351">
        <v>2106.3714100000002</v>
      </c>
      <c r="F786" s="352">
        <v>0</v>
      </c>
      <c r="G786" s="352">
        <v>0</v>
      </c>
      <c r="H786" s="352">
        <v>0</v>
      </c>
      <c r="I786" s="351"/>
      <c r="J786" s="351">
        <v>0</v>
      </c>
      <c r="K786" s="352">
        <v>0</v>
      </c>
      <c r="L786" s="352">
        <v>0</v>
      </c>
      <c r="M786" s="352">
        <v>2106.3714100000002</v>
      </c>
      <c r="N786" s="352">
        <v>0</v>
      </c>
      <c r="O786" s="352">
        <v>0</v>
      </c>
      <c r="P786" s="352">
        <v>0</v>
      </c>
    </row>
    <row r="787" spans="1:16">
      <c r="A787" s="350" t="s">
        <v>1110</v>
      </c>
      <c r="B787" s="350" t="s">
        <v>5526</v>
      </c>
      <c r="C787" s="350" t="s">
        <v>5527</v>
      </c>
      <c r="D787" s="350" t="s">
        <v>3341</v>
      </c>
      <c r="E787" s="351">
        <v>14599.215969999999</v>
      </c>
      <c r="F787" s="352">
        <v>0</v>
      </c>
      <c r="G787" s="352">
        <v>0</v>
      </c>
      <c r="H787" s="352">
        <v>0</v>
      </c>
      <c r="I787" s="351"/>
      <c r="J787" s="351">
        <v>0</v>
      </c>
      <c r="K787" s="352">
        <v>0</v>
      </c>
      <c r="L787" s="352">
        <v>14599.215969999999</v>
      </c>
      <c r="M787" s="352">
        <v>0</v>
      </c>
      <c r="N787" s="352">
        <v>0</v>
      </c>
      <c r="O787" s="352">
        <v>0</v>
      </c>
      <c r="P787" s="352">
        <v>0</v>
      </c>
    </row>
    <row r="788" spans="1:16">
      <c r="A788" s="350" t="s">
        <v>1110</v>
      </c>
      <c r="B788" s="350" t="s">
        <v>5528</v>
      </c>
      <c r="C788" s="350" t="s">
        <v>5529</v>
      </c>
      <c r="D788" s="350" t="s">
        <v>3340</v>
      </c>
      <c r="E788" s="351">
        <v>5329.6785600000003</v>
      </c>
      <c r="F788" s="352">
        <v>0</v>
      </c>
      <c r="G788" s="352">
        <v>0</v>
      </c>
      <c r="H788" s="352">
        <v>0</v>
      </c>
      <c r="I788" s="351"/>
      <c r="J788" s="359">
        <v>5329.6785600000003</v>
      </c>
      <c r="K788" s="352">
        <v>5329.6785600000003</v>
      </c>
      <c r="L788" s="352">
        <v>0</v>
      </c>
      <c r="M788" s="352">
        <v>0</v>
      </c>
      <c r="N788" s="352">
        <v>0</v>
      </c>
      <c r="O788" s="352">
        <v>0</v>
      </c>
      <c r="P788" s="352">
        <v>0</v>
      </c>
    </row>
    <row r="789" spans="1:16">
      <c r="A789" s="350" t="s">
        <v>1110</v>
      </c>
      <c r="B789" s="350" t="s">
        <v>4597</v>
      </c>
      <c r="C789" s="350" t="s">
        <v>4598</v>
      </c>
      <c r="D789" s="350" t="s">
        <v>291</v>
      </c>
      <c r="E789" s="351">
        <v>-368.68403999999998</v>
      </c>
      <c r="F789" s="352">
        <v>0</v>
      </c>
      <c r="G789" s="352">
        <v>0</v>
      </c>
      <c r="H789" s="352">
        <v>0</v>
      </c>
      <c r="I789" s="351"/>
      <c r="J789" s="351">
        <v>0</v>
      </c>
      <c r="K789" s="352">
        <v>0</v>
      </c>
      <c r="L789" s="352">
        <v>0</v>
      </c>
      <c r="M789" s="352">
        <v>0</v>
      </c>
      <c r="N789" s="352">
        <v>0</v>
      </c>
      <c r="O789" s="352">
        <v>0</v>
      </c>
      <c r="P789" s="352">
        <v>-368.68403999999998</v>
      </c>
    </row>
    <row r="790" spans="1:16">
      <c r="A790" s="350" t="s">
        <v>1110</v>
      </c>
      <c r="B790" s="350" t="s">
        <v>5530</v>
      </c>
      <c r="C790" s="350" t="s">
        <v>5531</v>
      </c>
      <c r="D790" s="350" t="s">
        <v>291</v>
      </c>
      <c r="E790" s="351">
        <v>759.97047999999995</v>
      </c>
      <c r="F790" s="352">
        <v>0</v>
      </c>
      <c r="G790" s="352">
        <v>0</v>
      </c>
      <c r="H790" s="352">
        <v>0</v>
      </c>
      <c r="I790" s="351"/>
      <c r="J790" s="351">
        <v>0</v>
      </c>
      <c r="K790" s="352">
        <v>0</v>
      </c>
      <c r="L790" s="352">
        <v>0</v>
      </c>
      <c r="M790" s="352">
        <v>0</v>
      </c>
      <c r="N790" s="352">
        <v>0</v>
      </c>
      <c r="O790" s="352">
        <v>0</v>
      </c>
      <c r="P790" s="352">
        <v>759.97047999999995</v>
      </c>
    </row>
    <row r="791" spans="1:16">
      <c r="A791" s="350" t="s">
        <v>1110</v>
      </c>
      <c r="B791" s="350" t="s">
        <v>5532</v>
      </c>
      <c r="C791" s="350" t="s">
        <v>5533</v>
      </c>
      <c r="D791" s="350" t="s">
        <v>291</v>
      </c>
      <c r="E791" s="351">
        <v>261.90134</v>
      </c>
      <c r="F791" s="352">
        <v>0</v>
      </c>
      <c r="G791" s="352">
        <v>0</v>
      </c>
      <c r="H791" s="352">
        <v>0</v>
      </c>
      <c r="I791" s="351"/>
      <c r="J791" s="351">
        <v>0</v>
      </c>
      <c r="K791" s="352">
        <v>0</v>
      </c>
      <c r="L791" s="352">
        <v>0</v>
      </c>
      <c r="M791" s="352">
        <v>0</v>
      </c>
      <c r="N791" s="352">
        <v>0</v>
      </c>
      <c r="O791" s="352">
        <v>0</v>
      </c>
      <c r="P791" s="352">
        <v>261.90134</v>
      </c>
    </row>
    <row r="792" spans="1:16">
      <c r="A792" s="350" t="s">
        <v>1110</v>
      </c>
      <c r="B792" s="350" t="s">
        <v>4599</v>
      </c>
      <c r="C792" s="350" t="s">
        <v>4600</v>
      </c>
      <c r="D792" s="350" t="s">
        <v>291</v>
      </c>
      <c r="E792" s="351">
        <v>254.02244999999999</v>
      </c>
      <c r="F792" s="352">
        <v>0</v>
      </c>
      <c r="G792" s="352">
        <v>0</v>
      </c>
      <c r="H792" s="352">
        <v>0</v>
      </c>
      <c r="I792" s="351"/>
      <c r="J792" s="351">
        <v>0</v>
      </c>
      <c r="K792" s="352">
        <v>0</v>
      </c>
      <c r="L792" s="352">
        <v>0</v>
      </c>
      <c r="M792" s="352">
        <v>0</v>
      </c>
      <c r="N792" s="352">
        <v>0</v>
      </c>
      <c r="O792" s="352">
        <v>0</v>
      </c>
      <c r="P792" s="352">
        <v>254.02244999999999</v>
      </c>
    </row>
    <row r="793" spans="1:16">
      <c r="A793" s="350" t="s">
        <v>1110</v>
      </c>
      <c r="B793" s="350" t="s">
        <v>4601</v>
      </c>
      <c r="C793" s="350" t="s">
        <v>4602</v>
      </c>
      <c r="D793" s="350" t="s">
        <v>3340</v>
      </c>
      <c r="E793" s="351">
        <v>677.34613999999999</v>
      </c>
      <c r="F793" s="352">
        <v>0</v>
      </c>
      <c r="G793" s="352">
        <v>0</v>
      </c>
      <c r="H793" s="352">
        <v>0</v>
      </c>
      <c r="I793" s="351"/>
      <c r="J793" s="359">
        <v>677.34613999999999</v>
      </c>
      <c r="K793" s="352">
        <v>677.34613999999999</v>
      </c>
      <c r="L793" s="352">
        <v>0</v>
      </c>
      <c r="M793" s="352">
        <v>0</v>
      </c>
      <c r="N793" s="352">
        <v>0</v>
      </c>
      <c r="O793" s="352">
        <v>0</v>
      </c>
      <c r="P793" s="352">
        <v>0</v>
      </c>
    </row>
    <row r="794" spans="1:16">
      <c r="A794" s="350" t="s">
        <v>1110</v>
      </c>
      <c r="B794" s="350" t="s">
        <v>4603</v>
      </c>
      <c r="C794" s="350" t="s">
        <v>4604</v>
      </c>
      <c r="D794" s="350" t="s">
        <v>291</v>
      </c>
      <c r="E794" s="351">
        <v>51.021329999999999</v>
      </c>
      <c r="F794" s="352">
        <v>0</v>
      </c>
      <c r="G794" s="352">
        <v>0</v>
      </c>
      <c r="H794" s="352">
        <v>0</v>
      </c>
      <c r="I794" s="351"/>
      <c r="J794" s="351">
        <v>0</v>
      </c>
      <c r="K794" s="352">
        <v>0</v>
      </c>
      <c r="L794" s="352">
        <v>0</v>
      </c>
      <c r="M794" s="352">
        <v>0</v>
      </c>
      <c r="N794" s="352">
        <v>0</v>
      </c>
      <c r="O794" s="352">
        <v>0</v>
      </c>
      <c r="P794" s="352">
        <v>51.021329999999999</v>
      </c>
    </row>
    <row r="795" spans="1:16">
      <c r="A795" s="350" t="s">
        <v>1110</v>
      </c>
      <c r="B795" s="350" t="s">
        <v>4605</v>
      </c>
      <c r="C795" s="350" t="s">
        <v>4606</v>
      </c>
      <c r="D795" s="350" t="s">
        <v>291</v>
      </c>
      <c r="E795" s="351">
        <v>-945.65566000000001</v>
      </c>
      <c r="F795" s="352">
        <v>0</v>
      </c>
      <c r="G795" s="352">
        <v>0</v>
      </c>
      <c r="H795" s="352">
        <v>0</v>
      </c>
      <c r="I795" s="351"/>
      <c r="J795" s="351">
        <v>0</v>
      </c>
      <c r="K795" s="352">
        <v>0</v>
      </c>
      <c r="L795" s="352">
        <v>0</v>
      </c>
      <c r="M795" s="352">
        <v>0</v>
      </c>
      <c r="N795" s="352">
        <v>0</v>
      </c>
      <c r="O795" s="352">
        <v>0</v>
      </c>
      <c r="P795" s="352">
        <v>-945.65566000000001</v>
      </c>
    </row>
    <row r="796" spans="1:16">
      <c r="A796" s="350" t="s">
        <v>1110</v>
      </c>
      <c r="B796" s="350" t="s">
        <v>4607</v>
      </c>
      <c r="C796" s="350" t="s">
        <v>4608</v>
      </c>
      <c r="D796" s="350" t="s">
        <v>291</v>
      </c>
      <c r="E796" s="351">
        <v>244.98099999999999</v>
      </c>
      <c r="F796" s="352">
        <v>0</v>
      </c>
      <c r="G796" s="352">
        <v>0</v>
      </c>
      <c r="H796" s="352">
        <v>0</v>
      </c>
      <c r="I796" s="351"/>
      <c r="J796" s="351">
        <v>0</v>
      </c>
      <c r="K796" s="352">
        <v>0</v>
      </c>
      <c r="L796" s="352">
        <v>0</v>
      </c>
      <c r="M796" s="352">
        <v>0</v>
      </c>
      <c r="N796" s="352">
        <v>0</v>
      </c>
      <c r="O796" s="352">
        <v>0</v>
      </c>
      <c r="P796" s="352">
        <v>244.98099999999999</v>
      </c>
    </row>
    <row r="797" spans="1:16">
      <c r="A797" s="350" t="s">
        <v>1110</v>
      </c>
      <c r="B797" s="350" t="s">
        <v>4609</v>
      </c>
      <c r="C797" s="350" t="s">
        <v>4610</v>
      </c>
      <c r="D797" s="350" t="s">
        <v>291</v>
      </c>
      <c r="E797" s="351">
        <v>3877.4088499999998</v>
      </c>
      <c r="F797" s="352">
        <v>0</v>
      </c>
      <c r="G797" s="352">
        <v>0</v>
      </c>
      <c r="H797" s="352">
        <v>0</v>
      </c>
      <c r="I797" s="351"/>
      <c r="J797" s="351">
        <v>0</v>
      </c>
      <c r="K797" s="352">
        <v>0</v>
      </c>
      <c r="L797" s="352">
        <v>0</v>
      </c>
      <c r="M797" s="352">
        <v>0</v>
      </c>
      <c r="N797" s="352">
        <v>0</v>
      </c>
      <c r="O797" s="352">
        <v>0</v>
      </c>
      <c r="P797" s="352">
        <v>3877.4088499999998</v>
      </c>
    </row>
    <row r="798" spans="1:16">
      <c r="A798" s="350" t="s">
        <v>1110</v>
      </c>
      <c r="B798" s="350" t="s">
        <v>5534</v>
      </c>
      <c r="C798" s="350" t="s">
        <v>5535</v>
      </c>
      <c r="D798" s="350" t="s">
        <v>291</v>
      </c>
      <c r="E798" s="351">
        <v>898.72724000000005</v>
      </c>
      <c r="F798" s="352">
        <v>0</v>
      </c>
      <c r="G798" s="352">
        <v>0</v>
      </c>
      <c r="H798" s="352">
        <v>0</v>
      </c>
      <c r="I798" s="351"/>
      <c r="J798" s="351">
        <v>0</v>
      </c>
      <c r="K798" s="352">
        <v>0</v>
      </c>
      <c r="L798" s="352">
        <v>0</v>
      </c>
      <c r="M798" s="352">
        <v>0</v>
      </c>
      <c r="N798" s="352">
        <v>0</v>
      </c>
      <c r="O798" s="352">
        <v>0</v>
      </c>
      <c r="P798" s="352">
        <v>898.72724000000005</v>
      </c>
    </row>
    <row r="799" spans="1:16">
      <c r="A799" s="350" t="s">
        <v>1110</v>
      </c>
      <c r="B799" s="350" t="s">
        <v>4611</v>
      </c>
      <c r="C799" s="350" t="s">
        <v>4612</v>
      </c>
      <c r="D799" s="350" t="s">
        <v>291</v>
      </c>
      <c r="E799" s="351">
        <v>-10116.876819999999</v>
      </c>
      <c r="F799" s="352">
        <v>0</v>
      </c>
      <c r="G799" s="352">
        <v>0</v>
      </c>
      <c r="H799" s="352">
        <v>0</v>
      </c>
      <c r="I799" s="351"/>
      <c r="J799" s="351">
        <v>0</v>
      </c>
      <c r="K799" s="352">
        <v>0</v>
      </c>
      <c r="L799" s="352">
        <v>0</v>
      </c>
      <c r="M799" s="352">
        <v>0</v>
      </c>
      <c r="N799" s="352">
        <v>0</v>
      </c>
      <c r="O799" s="352">
        <v>0</v>
      </c>
      <c r="P799" s="352">
        <v>-10116.876819999999</v>
      </c>
    </row>
    <row r="800" spans="1:16">
      <c r="A800" s="350" t="s">
        <v>1110</v>
      </c>
      <c r="B800" s="350" t="s">
        <v>4613</v>
      </c>
      <c r="C800" s="350" t="s">
        <v>4614</v>
      </c>
      <c r="D800" s="350" t="s">
        <v>291</v>
      </c>
      <c r="E800" s="351">
        <v>-4122.3898499999996</v>
      </c>
      <c r="F800" s="352">
        <v>0</v>
      </c>
      <c r="G800" s="352">
        <v>0</v>
      </c>
      <c r="H800" s="352">
        <v>0</v>
      </c>
      <c r="I800" s="351"/>
      <c r="J800" s="351">
        <v>0</v>
      </c>
      <c r="K800" s="352">
        <v>0</v>
      </c>
      <c r="L800" s="352">
        <v>0</v>
      </c>
      <c r="M800" s="352">
        <v>0</v>
      </c>
      <c r="N800" s="352">
        <v>0</v>
      </c>
      <c r="O800" s="352">
        <v>0</v>
      </c>
      <c r="P800" s="352">
        <v>-4122.3898499999996</v>
      </c>
    </row>
    <row r="801" spans="1:16">
      <c r="A801" s="350" t="s">
        <v>1110</v>
      </c>
      <c r="B801" s="350" t="s">
        <v>4615</v>
      </c>
      <c r="C801" s="350" t="s">
        <v>4616</v>
      </c>
      <c r="D801" s="350" t="s">
        <v>291</v>
      </c>
      <c r="E801" s="351">
        <v>29170.48501</v>
      </c>
      <c r="F801" s="352">
        <v>0</v>
      </c>
      <c r="G801" s="352">
        <v>0</v>
      </c>
      <c r="H801" s="352">
        <v>0</v>
      </c>
      <c r="I801" s="351"/>
      <c r="J801" s="351">
        <v>0</v>
      </c>
      <c r="K801" s="352">
        <v>0</v>
      </c>
      <c r="L801" s="352">
        <v>0</v>
      </c>
      <c r="M801" s="352">
        <v>0</v>
      </c>
      <c r="N801" s="352">
        <v>0</v>
      </c>
      <c r="O801" s="352">
        <v>0</v>
      </c>
      <c r="P801" s="352">
        <v>29170.48501</v>
      </c>
    </row>
    <row r="802" spans="1:16">
      <c r="A802" s="350" t="s">
        <v>1110</v>
      </c>
      <c r="B802" s="350" t="s">
        <v>4617</v>
      </c>
      <c r="C802" s="350" t="s">
        <v>4618</v>
      </c>
      <c r="D802" s="350" t="s">
        <v>291</v>
      </c>
      <c r="E802" s="351">
        <v>945.65566000000001</v>
      </c>
      <c r="F802" s="352">
        <v>0</v>
      </c>
      <c r="G802" s="352">
        <v>0</v>
      </c>
      <c r="H802" s="352">
        <v>0</v>
      </c>
      <c r="I802" s="351"/>
      <c r="J802" s="351">
        <v>0</v>
      </c>
      <c r="K802" s="352">
        <v>0</v>
      </c>
      <c r="L802" s="352">
        <v>0</v>
      </c>
      <c r="M802" s="352">
        <v>0</v>
      </c>
      <c r="N802" s="352">
        <v>0</v>
      </c>
      <c r="O802" s="352">
        <v>0</v>
      </c>
      <c r="P802" s="352">
        <v>945.65566000000001</v>
      </c>
    </row>
    <row r="803" spans="1:16">
      <c r="A803" s="350" t="s">
        <v>1110</v>
      </c>
      <c r="B803" s="350" t="s">
        <v>4619</v>
      </c>
      <c r="C803" s="350" t="s">
        <v>4620</v>
      </c>
      <c r="D803" s="350" t="s">
        <v>291</v>
      </c>
      <c r="E803" s="351">
        <v>10116.876819999999</v>
      </c>
      <c r="F803" s="352">
        <v>0</v>
      </c>
      <c r="G803" s="352">
        <v>0</v>
      </c>
      <c r="H803" s="352">
        <v>0</v>
      </c>
      <c r="I803" s="351"/>
      <c r="J803" s="351">
        <v>0</v>
      </c>
      <c r="K803" s="352">
        <v>0</v>
      </c>
      <c r="L803" s="352">
        <v>0</v>
      </c>
      <c r="M803" s="352">
        <v>0</v>
      </c>
      <c r="N803" s="352">
        <v>0</v>
      </c>
      <c r="O803" s="352">
        <v>0</v>
      </c>
      <c r="P803" s="352">
        <v>10116.876819999999</v>
      </c>
    </row>
    <row r="804" spans="1:16">
      <c r="A804" s="350" t="s">
        <v>1110</v>
      </c>
      <c r="B804" s="350" t="s">
        <v>5536</v>
      </c>
      <c r="C804" s="350" t="s">
        <v>5537</v>
      </c>
      <c r="D804" s="350" t="s">
        <v>291</v>
      </c>
      <c r="E804" s="351">
        <v>-11.57198</v>
      </c>
      <c r="F804" s="352">
        <v>0</v>
      </c>
      <c r="G804" s="352">
        <v>0</v>
      </c>
      <c r="H804" s="352">
        <v>0</v>
      </c>
      <c r="I804" s="351"/>
      <c r="J804" s="351">
        <v>0</v>
      </c>
      <c r="K804" s="352">
        <v>0</v>
      </c>
      <c r="L804" s="352">
        <v>0</v>
      </c>
      <c r="M804" s="352">
        <v>0</v>
      </c>
      <c r="N804" s="352">
        <v>0</v>
      </c>
      <c r="O804" s="352">
        <v>0</v>
      </c>
      <c r="P804" s="352">
        <v>-11.57198</v>
      </c>
    </row>
    <row r="805" spans="1:16">
      <c r="A805" s="350" t="s">
        <v>1110</v>
      </c>
      <c r="B805" s="350" t="s">
        <v>4621</v>
      </c>
      <c r="C805" s="350" t="s">
        <v>4622</v>
      </c>
      <c r="D805" s="350" t="s">
        <v>291</v>
      </c>
      <c r="E805" s="351">
        <v>-142.38907</v>
      </c>
      <c r="F805" s="352">
        <v>0</v>
      </c>
      <c r="G805" s="352">
        <v>0</v>
      </c>
      <c r="H805" s="352">
        <v>0</v>
      </c>
      <c r="I805" s="351"/>
      <c r="J805" s="351">
        <v>0</v>
      </c>
      <c r="K805" s="352">
        <v>0</v>
      </c>
      <c r="L805" s="352">
        <v>0</v>
      </c>
      <c r="M805" s="352">
        <v>0</v>
      </c>
      <c r="N805" s="352">
        <v>0</v>
      </c>
      <c r="O805" s="352">
        <v>0</v>
      </c>
      <c r="P805" s="352">
        <v>-142.38907</v>
      </c>
    </row>
    <row r="806" spans="1:16">
      <c r="A806" s="350" t="s">
        <v>1110</v>
      </c>
      <c r="B806" s="350" t="s">
        <v>4623</v>
      </c>
      <c r="C806" s="350" t="s">
        <v>4624</v>
      </c>
      <c r="D806" s="350" t="s">
        <v>291</v>
      </c>
      <c r="E806" s="351">
        <v>3044.5021299999999</v>
      </c>
      <c r="F806" s="352">
        <v>0</v>
      </c>
      <c r="G806" s="352">
        <v>0</v>
      </c>
      <c r="H806" s="352">
        <v>0</v>
      </c>
      <c r="I806" s="351"/>
      <c r="J806" s="351">
        <v>0</v>
      </c>
      <c r="K806" s="352">
        <v>0</v>
      </c>
      <c r="L806" s="352">
        <v>0</v>
      </c>
      <c r="M806" s="352">
        <v>0</v>
      </c>
      <c r="N806" s="352">
        <v>0</v>
      </c>
      <c r="O806" s="352">
        <v>0</v>
      </c>
      <c r="P806" s="352">
        <v>3044.5021299999999</v>
      </c>
    </row>
    <row r="807" spans="1:16">
      <c r="A807" s="350" t="s">
        <v>1110</v>
      </c>
      <c r="B807" s="350" t="s">
        <v>5538</v>
      </c>
      <c r="C807" s="350" t="s">
        <v>5539</v>
      </c>
      <c r="D807" s="350" t="s">
        <v>291</v>
      </c>
      <c r="E807" s="351">
        <v>4115.3157199999996</v>
      </c>
      <c r="F807" s="352">
        <v>0</v>
      </c>
      <c r="G807" s="352">
        <v>0</v>
      </c>
      <c r="H807" s="352">
        <v>0</v>
      </c>
      <c r="I807" s="351"/>
      <c r="J807" s="351">
        <v>0</v>
      </c>
      <c r="K807" s="352">
        <v>0</v>
      </c>
      <c r="L807" s="352">
        <v>0</v>
      </c>
      <c r="M807" s="352">
        <v>0</v>
      </c>
      <c r="N807" s="352">
        <v>0</v>
      </c>
      <c r="O807" s="352">
        <v>0</v>
      </c>
      <c r="P807" s="352">
        <v>4115.3157199999996</v>
      </c>
    </row>
    <row r="808" spans="1:16">
      <c r="A808" s="350" t="s">
        <v>1110</v>
      </c>
      <c r="B808" s="350" t="s">
        <v>5540</v>
      </c>
      <c r="C808" s="350" t="s">
        <v>5541</v>
      </c>
      <c r="D808" s="350" t="s">
        <v>291</v>
      </c>
      <c r="E808" s="351">
        <v>34.08</v>
      </c>
      <c r="F808" s="352">
        <v>0</v>
      </c>
      <c r="G808" s="352">
        <v>0</v>
      </c>
      <c r="H808" s="352">
        <v>0</v>
      </c>
      <c r="I808" s="351"/>
      <c r="J808" s="351">
        <v>0</v>
      </c>
      <c r="K808" s="352">
        <v>0</v>
      </c>
      <c r="L808" s="352">
        <v>0</v>
      </c>
      <c r="M808" s="352">
        <v>0</v>
      </c>
      <c r="N808" s="352">
        <v>0</v>
      </c>
      <c r="O808" s="352">
        <v>0</v>
      </c>
      <c r="P808" s="352">
        <v>34.08</v>
      </c>
    </row>
    <row r="809" spans="1:16">
      <c r="A809" s="350" t="s">
        <v>1110</v>
      </c>
      <c r="B809" s="350" t="s">
        <v>4625</v>
      </c>
      <c r="C809" s="350" t="s">
        <v>4626</v>
      </c>
      <c r="D809" s="350" t="s">
        <v>291</v>
      </c>
      <c r="E809" s="351">
        <v>-304.45021000000003</v>
      </c>
      <c r="F809" s="352">
        <v>0</v>
      </c>
      <c r="G809" s="352">
        <v>0</v>
      </c>
      <c r="H809" s="352">
        <v>0</v>
      </c>
      <c r="I809" s="351"/>
      <c r="J809" s="351">
        <v>0</v>
      </c>
      <c r="K809" s="352">
        <v>0</v>
      </c>
      <c r="L809" s="352">
        <v>0</v>
      </c>
      <c r="M809" s="352">
        <v>0</v>
      </c>
      <c r="N809" s="352">
        <v>0</v>
      </c>
      <c r="O809" s="352">
        <v>0</v>
      </c>
      <c r="P809" s="352">
        <v>-304.45021000000003</v>
      </c>
    </row>
    <row r="810" spans="1:16">
      <c r="A810" s="350" t="s">
        <v>1110</v>
      </c>
      <c r="B810" s="350" t="s">
        <v>5542</v>
      </c>
      <c r="C810" s="350" t="s">
        <v>5543</v>
      </c>
      <c r="D810" s="350" t="s">
        <v>291</v>
      </c>
      <c r="E810" s="351">
        <v>-443.19186000000002</v>
      </c>
      <c r="F810" s="352">
        <v>0</v>
      </c>
      <c r="G810" s="352">
        <v>0</v>
      </c>
      <c r="H810" s="352">
        <v>0</v>
      </c>
      <c r="I810" s="351"/>
      <c r="J810" s="351">
        <v>0</v>
      </c>
      <c r="K810" s="352">
        <v>0</v>
      </c>
      <c r="L810" s="352">
        <v>0</v>
      </c>
      <c r="M810" s="352">
        <v>0</v>
      </c>
      <c r="N810" s="352">
        <v>0</v>
      </c>
      <c r="O810" s="352">
        <v>0</v>
      </c>
      <c r="P810" s="352">
        <v>-443.19186000000002</v>
      </c>
    </row>
    <row r="811" spans="1:16">
      <c r="A811" s="350" t="s">
        <v>1110</v>
      </c>
      <c r="B811" s="350" t="s">
        <v>4627</v>
      </c>
      <c r="C811" s="350" t="s">
        <v>4628</v>
      </c>
      <c r="D811" s="350" t="s">
        <v>291</v>
      </c>
      <c r="E811" s="351">
        <v>3267.5102700000002</v>
      </c>
      <c r="F811" s="352">
        <v>0</v>
      </c>
      <c r="G811" s="352">
        <v>0</v>
      </c>
      <c r="H811" s="352">
        <v>0</v>
      </c>
      <c r="I811" s="351"/>
      <c r="J811" s="351">
        <v>0</v>
      </c>
      <c r="K811" s="352">
        <v>0</v>
      </c>
      <c r="L811" s="352">
        <v>0</v>
      </c>
      <c r="M811" s="352">
        <v>0</v>
      </c>
      <c r="N811" s="352">
        <v>0</v>
      </c>
      <c r="O811" s="352">
        <v>0</v>
      </c>
      <c r="P811" s="352">
        <v>3267.5102700000002</v>
      </c>
    </row>
    <row r="812" spans="1:16">
      <c r="A812" s="350" t="s">
        <v>1110</v>
      </c>
      <c r="B812" s="350" t="s">
        <v>4629</v>
      </c>
      <c r="C812" s="350" t="s">
        <v>4630</v>
      </c>
      <c r="D812" s="350" t="s">
        <v>291</v>
      </c>
      <c r="E812" s="351">
        <v>236.93974</v>
      </c>
      <c r="F812" s="352">
        <v>0</v>
      </c>
      <c r="G812" s="352">
        <v>0</v>
      </c>
      <c r="H812" s="352">
        <v>0</v>
      </c>
      <c r="I812" s="351"/>
      <c r="J812" s="351">
        <v>0</v>
      </c>
      <c r="K812" s="352">
        <v>0</v>
      </c>
      <c r="L812" s="352">
        <v>0</v>
      </c>
      <c r="M812" s="352">
        <v>0</v>
      </c>
      <c r="N812" s="352">
        <v>0</v>
      </c>
      <c r="O812" s="352">
        <v>0</v>
      </c>
      <c r="P812" s="352">
        <v>236.93974</v>
      </c>
    </row>
    <row r="813" spans="1:16">
      <c r="A813" s="350" t="s">
        <v>1110</v>
      </c>
      <c r="B813" s="350" t="s">
        <v>4631</v>
      </c>
      <c r="C813" s="350" t="s">
        <v>4632</v>
      </c>
      <c r="D813" s="350" t="s">
        <v>291</v>
      </c>
      <c r="E813" s="351">
        <v>1392.8987500000001</v>
      </c>
      <c r="F813" s="352">
        <v>0</v>
      </c>
      <c r="G813" s="352">
        <v>0</v>
      </c>
      <c r="H813" s="352">
        <v>0</v>
      </c>
      <c r="I813" s="351"/>
      <c r="J813" s="351">
        <v>0</v>
      </c>
      <c r="K813" s="352">
        <v>0</v>
      </c>
      <c r="L813" s="352">
        <v>0</v>
      </c>
      <c r="M813" s="352">
        <v>0</v>
      </c>
      <c r="N813" s="352">
        <v>0</v>
      </c>
      <c r="O813" s="352">
        <v>0</v>
      </c>
      <c r="P813" s="352">
        <v>1392.8987500000001</v>
      </c>
    </row>
    <row r="814" spans="1:16">
      <c r="A814" s="350" t="s">
        <v>1110</v>
      </c>
      <c r="B814" s="350" t="s">
        <v>4633</v>
      </c>
      <c r="C814" s="350" t="s">
        <v>4634</v>
      </c>
      <c r="D814" s="350" t="s">
        <v>291</v>
      </c>
      <c r="E814" s="351">
        <v>18011.625</v>
      </c>
      <c r="F814" s="352">
        <v>0</v>
      </c>
      <c r="G814" s="352">
        <v>0</v>
      </c>
      <c r="H814" s="352">
        <v>0</v>
      </c>
      <c r="I814" s="351"/>
      <c r="J814" s="351">
        <v>0</v>
      </c>
      <c r="K814" s="352">
        <v>0</v>
      </c>
      <c r="L814" s="352">
        <v>0</v>
      </c>
      <c r="M814" s="352">
        <v>0</v>
      </c>
      <c r="N814" s="352">
        <v>0</v>
      </c>
      <c r="O814" s="352">
        <v>0</v>
      </c>
      <c r="P814" s="352">
        <v>18011.625</v>
      </c>
    </row>
    <row r="815" spans="1:16">
      <c r="A815" s="350" t="s">
        <v>1110</v>
      </c>
      <c r="B815" s="350" t="s">
        <v>5544</v>
      </c>
      <c r="C815" s="350" t="s">
        <v>5545</v>
      </c>
      <c r="D815" s="350" t="s">
        <v>291</v>
      </c>
      <c r="E815" s="351">
        <v>3377.93093</v>
      </c>
      <c r="F815" s="352">
        <v>0</v>
      </c>
      <c r="G815" s="352">
        <v>0</v>
      </c>
      <c r="H815" s="352">
        <v>0</v>
      </c>
      <c r="I815" s="351"/>
      <c r="J815" s="351">
        <v>0</v>
      </c>
      <c r="K815" s="352">
        <v>0</v>
      </c>
      <c r="L815" s="352">
        <v>0</v>
      </c>
      <c r="M815" s="352">
        <v>0</v>
      </c>
      <c r="N815" s="352">
        <v>0</v>
      </c>
      <c r="O815" s="352">
        <v>0</v>
      </c>
      <c r="P815" s="352">
        <v>3377.93093</v>
      </c>
    </row>
    <row r="816" spans="1:16">
      <c r="A816" s="350" t="s">
        <v>1110</v>
      </c>
      <c r="B816" s="350" t="s">
        <v>5546</v>
      </c>
      <c r="C816" s="350" t="s">
        <v>5547</v>
      </c>
      <c r="D816" s="350" t="s">
        <v>291</v>
      </c>
      <c r="E816" s="351">
        <v>274.32540999999998</v>
      </c>
      <c r="F816" s="352">
        <v>0</v>
      </c>
      <c r="G816" s="352">
        <v>0</v>
      </c>
      <c r="H816" s="352">
        <v>0</v>
      </c>
      <c r="I816" s="351"/>
      <c r="J816" s="351">
        <v>0</v>
      </c>
      <c r="K816" s="352">
        <v>0</v>
      </c>
      <c r="L816" s="352">
        <v>0</v>
      </c>
      <c r="M816" s="352">
        <v>0</v>
      </c>
      <c r="N816" s="352">
        <v>0</v>
      </c>
      <c r="O816" s="352">
        <v>0</v>
      </c>
      <c r="P816" s="352">
        <v>274.32540999999998</v>
      </c>
    </row>
    <row r="817" spans="1:16">
      <c r="A817" s="350" t="s">
        <v>1110</v>
      </c>
      <c r="B817" s="350" t="s">
        <v>4635</v>
      </c>
      <c r="C817" s="350" t="s">
        <v>4636</v>
      </c>
      <c r="D817" s="350" t="s">
        <v>291</v>
      </c>
      <c r="E817" s="351">
        <v>-2440.482</v>
      </c>
      <c r="F817" s="352">
        <v>0</v>
      </c>
      <c r="G817" s="352">
        <v>0</v>
      </c>
      <c r="H817" s="352">
        <v>0</v>
      </c>
      <c r="I817" s="351"/>
      <c r="J817" s="351">
        <v>0</v>
      </c>
      <c r="K817" s="352">
        <v>0</v>
      </c>
      <c r="L817" s="352">
        <v>0</v>
      </c>
      <c r="M817" s="352">
        <v>0</v>
      </c>
      <c r="N817" s="352">
        <v>0</v>
      </c>
      <c r="O817" s="352">
        <v>0</v>
      </c>
      <c r="P817" s="352">
        <v>-2440.482</v>
      </c>
    </row>
    <row r="818" spans="1:16">
      <c r="A818" s="350" t="s">
        <v>1110</v>
      </c>
      <c r="B818" s="350" t="s">
        <v>4637</v>
      </c>
      <c r="C818" s="350" t="s">
        <v>4638</v>
      </c>
      <c r="D818" s="350" t="s">
        <v>291</v>
      </c>
      <c r="E818" s="351">
        <v>22113.877789999999</v>
      </c>
      <c r="F818" s="352">
        <v>0</v>
      </c>
      <c r="G818" s="352">
        <v>0</v>
      </c>
      <c r="H818" s="352">
        <v>0</v>
      </c>
      <c r="I818" s="351"/>
      <c r="J818" s="351">
        <v>0</v>
      </c>
      <c r="K818" s="352">
        <v>0</v>
      </c>
      <c r="L818" s="352">
        <v>0</v>
      </c>
      <c r="M818" s="352">
        <v>0</v>
      </c>
      <c r="N818" s="352">
        <v>0</v>
      </c>
      <c r="O818" s="352">
        <v>0</v>
      </c>
      <c r="P818" s="352">
        <v>22113.877789999999</v>
      </c>
    </row>
    <row r="819" spans="1:16">
      <c r="A819" s="350" t="s">
        <v>1110</v>
      </c>
      <c r="B819" s="350" t="s">
        <v>5548</v>
      </c>
      <c r="C819" s="350" t="s">
        <v>5549</v>
      </c>
      <c r="D819" s="350" t="s">
        <v>291</v>
      </c>
      <c r="E819" s="351">
        <v>27654.924999999999</v>
      </c>
      <c r="F819" s="352">
        <v>0</v>
      </c>
      <c r="G819" s="352">
        <v>0</v>
      </c>
      <c r="H819" s="352">
        <v>0</v>
      </c>
      <c r="I819" s="351"/>
      <c r="J819" s="351">
        <v>0</v>
      </c>
      <c r="K819" s="352">
        <v>0</v>
      </c>
      <c r="L819" s="352">
        <v>0</v>
      </c>
      <c r="M819" s="352">
        <v>0</v>
      </c>
      <c r="N819" s="352">
        <v>0</v>
      </c>
      <c r="O819" s="352">
        <v>0</v>
      </c>
      <c r="P819" s="352">
        <v>27654.924999999999</v>
      </c>
    </row>
    <row r="820" spans="1:16">
      <c r="A820" s="350" t="s">
        <v>1110</v>
      </c>
      <c r="B820" s="350" t="s">
        <v>5550</v>
      </c>
      <c r="C820" s="350" t="s">
        <v>5551</v>
      </c>
      <c r="D820" s="350" t="s">
        <v>291</v>
      </c>
      <c r="E820" s="351">
        <v>296.18599999999998</v>
      </c>
      <c r="F820" s="352">
        <v>0</v>
      </c>
      <c r="G820" s="352">
        <v>0</v>
      </c>
      <c r="H820" s="352">
        <v>0</v>
      </c>
      <c r="I820" s="351"/>
      <c r="J820" s="351">
        <v>0</v>
      </c>
      <c r="K820" s="352">
        <v>0</v>
      </c>
      <c r="L820" s="352">
        <v>0</v>
      </c>
      <c r="M820" s="352">
        <v>0</v>
      </c>
      <c r="N820" s="352">
        <v>0</v>
      </c>
      <c r="O820" s="352">
        <v>0</v>
      </c>
      <c r="P820" s="352">
        <v>296.18599999999998</v>
      </c>
    </row>
    <row r="821" spans="1:16">
      <c r="A821" s="350" t="s">
        <v>1110</v>
      </c>
      <c r="B821" s="350" t="s">
        <v>5552</v>
      </c>
      <c r="C821" s="350" t="s">
        <v>5553</v>
      </c>
      <c r="D821" s="350" t="s">
        <v>291</v>
      </c>
      <c r="E821" s="351">
        <v>16293.52218</v>
      </c>
      <c r="F821" s="352">
        <v>0</v>
      </c>
      <c r="G821" s="352">
        <v>0</v>
      </c>
      <c r="H821" s="352">
        <v>0</v>
      </c>
      <c r="I821" s="351"/>
      <c r="J821" s="351">
        <v>0</v>
      </c>
      <c r="K821" s="352">
        <v>0</v>
      </c>
      <c r="L821" s="352">
        <v>0</v>
      </c>
      <c r="M821" s="352">
        <v>0</v>
      </c>
      <c r="N821" s="352">
        <v>0</v>
      </c>
      <c r="O821" s="352">
        <v>0</v>
      </c>
      <c r="P821" s="352">
        <v>16293.52218</v>
      </c>
    </row>
    <row r="822" spans="1:16">
      <c r="A822" s="350" t="s">
        <v>1110</v>
      </c>
      <c r="B822" s="350" t="s">
        <v>4639</v>
      </c>
      <c r="C822" s="350" t="s">
        <v>4640</v>
      </c>
      <c r="D822" s="350" t="s">
        <v>291</v>
      </c>
      <c r="E822" s="351">
        <v>13568.458930000001</v>
      </c>
      <c r="F822" s="352">
        <v>0</v>
      </c>
      <c r="G822" s="352">
        <v>0</v>
      </c>
      <c r="H822" s="352">
        <v>0</v>
      </c>
      <c r="I822" s="351"/>
      <c r="J822" s="351">
        <v>0</v>
      </c>
      <c r="K822" s="352">
        <v>0</v>
      </c>
      <c r="L822" s="352">
        <v>0</v>
      </c>
      <c r="M822" s="352">
        <v>0</v>
      </c>
      <c r="N822" s="352">
        <v>0</v>
      </c>
      <c r="O822" s="352">
        <v>0</v>
      </c>
      <c r="P822" s="352">
        <v>13568.458930000001</v>
      </c>
    </row>
    <row r="823" spans="1:16">
      <c r="A823" s="350" t="s">
        <v>1110</v>
      </c>
      <c r="B823" s="350" t="s">
        <v>5554</v>
      </c>
      <c r="C823" s="350" t="s">
        <v>5555</v>
      </c>
      <c r="D823" s="350" t="s">
        <v>291</v>
      </c>
      <c r="E823" s="351">
        <v>5433.4570000000003</v>
      </c>
      <c r="F823" s="352">
        <v>0</v>
      </c>
      <c r="G823" s="352">
        <v>0</v>
      </c>
      <c r="H823" s="352">
        <v>0</v>
      </c>
      <c r="I823" s="351"/>
      <c r="J823" s="351">
        <v>0</v>
      </c>
      <c r="K823" s="352">
        <v>0</v>
      </c>
      <c r="L823" s="352">
        <v>0</v>
      </c>
      <c r="M823" s="352">
        <v>0</v>
      </c>
      <c r="N823" s="352">
        <v>0</v>
      </c>
      <c r="O823" s="352">
        <v>0</v>
      </c>
      <c r="P823" s="352">
        <v>5433.4570000000003</v>
      </c>
    </row>
    <row r="824" spans="1:16">
      <c r="A824" s="350" t="s">
        <v>1110</v>
      </c>
      <c r="B824" s="350" t="s">
        <v>5556</v>
      </c>
      <c r="C824" s="350" t="s">
        <v>5557</v>
      </c>
      <c r="D824" s="350" t="s">
        <v>291</v>
      </c>
      <c r="E824" s="351">
        <v>-3143.6680000000001</v>
      </c>
      <c r="F824" s="352">
        <v>0</v>
      </c>
      <c r="G824" s="352">
        <v>0</v>
      </c>
      <c r="H824" s="352">
        <v>0</v>
      </c>
      <c r="I824" s="351"/>
      <c r="J824" s="351">
        <v>0</v>
      </c>
      <c r="K824" s="352">
        <v>0</v>
      </c>
      <c r="L824" s="352">
        <v>0</v>
      </c>
      <c r="M824" s="352">
        <v>0</v>
      </c>
      <c r="N824" s="352">
        <v>0</v>
      </c>
      <c r="O824" s="352">
        <v>0</v>
      </c>
      <c r="P824" s="352">
        <v>-3143.6680000000001</v>
      </c>
    </row>
    <row r="825" spans="1:16">
      <c r="A825" s="350" t="s">
        <v>1110</v>
      </c>
      <c r="B825" s="350" t="s">
        <v>5558</v>
      </c>
      <c r="C825" s="350" t="s">
        <v>5559</v>
      </c>
      <c r="D825" s="350" t="s">
        <v>291</v>
      </c>
      <c r="E825" s="351">
        <v>-130.39099999999999</v>
      </c>
      <c r="F825" s="352">
        <v>0</v>
      </c>
      <c r="G825" s="352">
        <v>0</v>
      </c>
      <c r="H825" s="352">
        <v>0</v>
      </c>
      <c r="I825" s="351"/>
      <c r="J825" s="351">
        <v>0</v>
      </c>
      <c r="K825" s="352">
        <v>0</v>
      </c>
      <c r="L825" s="352">
        <v>0</v>
      </c>
      <c r="M825" s="352">
        <v>0</v>
      </c>
      <c r="N825" s="352">
        <v>0</v>
      </c>
      <c r="O825" s="352">
        <v>0</v>
      </c>
      <c r="P825" s="352">
        <v>-130.39099999999999</v>
      </c>
    </row>
    <row r="826" spans="1:16">
      <c r="A826" s="350" t="s">
        <v>1110</v>
      </c>
      <c r="B826" s="350" t="s">
        <v>4641</v>
      </c>
      <c r="C826" s="350" t="s">
        <v>4642</v>
      </c>
      <c r="D826" s="350" t="s">
        <v>291</v>
      </c>
      <c r="E826" s="351">
        <v>8213.1283600000006</v>
      </c>
      <c r="F826" s="352">
        <v>0</v>
      </c>
      <c r="G826" s="352">
        <v>0</v>
      </c>
      <c r="H826" s="352">
        <v>0</v>
      </c>
      <c r="I826" s="351"/>
      <c r="J826" s="351">
        <v>0</v>
      </c>
      <c r="K826" s="352">
        <v>0</v>
      </c>
      <c r="L826" s="352">
        <v>0</v>
      </c>
      <c r="M826" s="352">
        <v>0</v>
      </c>
      <c r="N826" s="352">
        <v>0</v>
      </c>
      <c r="O826" s="352">
        <v>0</v>
      </c>
      <c r="P826" s="352">
        <v>8213.1283600000006</v>
      </c>
    </row>
    <row r="827" spans="1:16">
      <c r="A827" s="350" t="s">
        <v>1110</v>
      </c>
      <c r="B827" s="350" t="s">
        <v>4643</v>
      </c>
      <c r="C827" s="350" t="s">
        <v>4644</v>
      </c>
      <c r="D827" s="350" t="s">
        <v>291</v>
      </c>
      <c r="E827" s="351">
        <v>7714.9858999999997</v>
      </c>
      <c r="F827" s="352">
        <v>0</v>
      </c>
      <c r="G827" s="352">
        <v>0</v>
      </c>
      <c r="H827" s="352">
        <v>0</v>
      </c>
      <c r="I827" s="351"/>
      <c r="J827" s="351">
        <v>0</v>
      </c>
      <c r="K827" s="352">
        <v>0</v>
      </c>
      <c r="L827" s="352">
        <v>0</v>
      </c>
      <c r="M827" s="352">
        <v>0</v>
      </c>
      <c r="N827" s="352">
        <v>0</v>
      </c>
      <c r="O827" s="352">
        <v>0</v>
      </c>
      <c r="P827" s="352">
        <v>7714.9858999999997</v>
      </c>
    </row>
    <row r="828" spans="1:16">
      <c r="A828" s="350" t="s">
        <v>1110</v>
      </c>
      <c r="B828" s="350" t="s">
        <v>5560</v>
      </c>
      <c r="C828" s="350" t="s">
        <v>5561</v>
      </c>
      <c r="D828" s="350" t="s">
        <v>291</v>
      </c>
      <c r="E828" s="351">
        <v>8198.6659999999993</v>
      </c>
      <c r="F828" s="352">
        <v>0</v>
      </c>
      <c r="G828" s="352">
        <v>0</v>
      </c>
      <c r="H828" s="352">
        <v>0</v>
      </c>
      <c r="I828" s="351"/>
      <c r="J828" s="351">
        <v>0</v>
      </c>
      <c r="K828" s="352">
        <v>0</v>
      </c>
      <c r="L828" s="352">
        <v>0</v>
      </c>
      <c r="M828" s="352">
        <v>0</v>
      </c>
      <c r="N828" s="352">
        <v>0</v>
      </c>
      <c r="O828" s="352">
        <v>0</v>
      </c>
      <c r="P828" s="352">
        <v>8198.6659999999993</v>
      </c>
    </row>
    <row r="829" spans="1:16">
      <c r="A829" s="350" t="s">
        <v>1110</v>
      </c>
      <c r="B829" s="350" t="s">
        <v>5562</v>
      </c>
      <c r="C829" s="350" t="s">
        <v>5563</v>
      </c>
      <c r="D829" s="350" t="s">
        <v>291</v>
      </c>
      <c r="E829" s="351">
        <v>184.643</v>
      </c>
      <c r="F829" s="352">
        <v>0</v>
      </c>
      <c r="G829" s="352">
        <v>0</v>
      </c>
      <c r="H829" s="352">
        <v>0</v>
      </c>
      <c r="I829" s="351"/>
      <c r="J829" s="351">
        <v>0</v>
      </c>
      <c r="K829" s="352">
        <v>0</v>
      </c>
      <c r="L829" s="352">
        <v>0</v>
      </c>
      <c r="M829" s="352">
        <v>0</v>
      </c>
      <c r="N829" s="352">
        <v>0</v>
      </c>
      <c r="O829" s="352">
        <v>0</v>
      </c>
      <c r="P829" s="352">
        <v>184.643</v>
      </c>
    </row>
    <row r="830" spans="1:16">
      <c r="A830" s="350" t="s">
        <v>1110</v>
      </c>
      <c r="B830" s="350" t="s">
        <v>4645</v>
      </c>
      <c r="C830" s="350" t="s">
        <v>4646</v>
      </c>
      <c r="D830" s="350" t="s">
        <v>291</v>
      </c>
      <c r="E830" s="351">
        <v>2180.3717700000002</v>
      </c>
      <c r="F830" s="352">
        <v>0</v>
      </c>
      <c r="G830" s="352">
        <v>0</v>
      </c>
      <c r="H830" s="352">
        <v>0</v>
      </c>
      <c r="I830" s="351"/>
      <c r="J830" s="351">
        <v>0</v>
      </c>
      <c r="K830" s="352">
        <v>0</v>
      </c>
      <c r="L830" s="352">
        <v>0</v>
      </c>
      <c r="M830" s="352">
        <v>0</v>
      </c>
      <c r="N830" s="352">
        <v>0</v>
      </c>
      <c r="O830" s="352">
        <v>0</v>
      </c>
      <c r="P830" s="352">
        <v>2180.3717700000002</v>
      </c>
    </row>
    <row r="831" spans="1:16">
      <c r="A831" s="350" t="s">
        <v>1110</v>
      </c>
      <c r="B831" s="350" t="s">
        <v>5564</v>
      </c>
      <c r="C831" s="350" t="s">
        <v>5565</v>
      </c>
      <c r="D831" s="350" t="s">
        <v>291</v>
      </c>
      <c r="E831" s="351">
        <v>27.065000000000001</v>
      </c>
      <c r="F831" s="352">
        <v>0</v>
      </c>
      <c r="G831" s="352">
        <v>0</v>
      </c>
      <c r="H831" s="352">
        <v>0</v>
      </c>
      <c r="I831" s="351"/>
      <c r="J831" s="351">
        <v>0</v>
      </c>
      <c r="K831" s="352">
        <v>0</v>
      </c>
      <c r="L831" s="352">
        <v>0</v>
      </c>
      <c r="M831" s="352">
        <v>0</v>
      </c>
      <c r="N831" s="352">
        <v>0</v>
      </c>
      <c r="O831" s="352">
        <v>0</v>
      </c>
      <c r="P831" s="352">
        <v>27.065000000000001</v>
      </c>
    </row>
    <row r="832" spans="1:16">
      <c r="A832" s="350" t="s">
        <v>1110</v>
      </c>
      <c r="B832" s="350" t="s">
        <v>5566</v>
      </c>
      <c r="C832" s="350" t="s">
        <v>5567</v>
      </c>
      <c r="D832" s="350" t="s">
        <v>291</v>
      </c>
      <c r="E832" s="351">
        <v>-1144.1110000000001</v>
      </c>
      <c r="F832" s="352">
        <v>0</v>
      </c>
      <c r="G832" s="352">
        <v>0</v>
      </c>
      <c r="H832" s="352">
        <v>0</v>
      </c>
      <c r="I832" s="351"/>
      <c r="J832" s="351">
        <v>0</v>
      </c>
      <c r="K832" s="352">
        <v>0</v>
      </c>
      <c r="L832" s="352">
        <v>0</v>
      </c>
      <c r="M832" s="352">
        <v>0</v>
      </c>
      <c r="N832" s="352">
        <v>0</v>
      </c>
      <c r="O832" s="352">
        <v>0</v>
      </c>
      <c r="P832" s="352">
        <v>-1144.1110000000001</v>
      </c>
    </row>
    <row r="833" spans="1:16">
      <c r="A833" s="350" t="s">
        <v>1110</v>
      </c>
      <c r="B833" s="350" t="s">
        <v>5568</v>
      </c>
      <c r="C833" s="350" t="s">
        <v>5569</v>
      </c>
      <c r="D833" s="350" t="s">
        <v>291</v>
      </c>
      <c r="E833" s="351">
        <v>-85.498999999999995</v>
      </c>
      <c r="F833" s="352">
        <v>0</v>
      </c>
      <c r="G833" s="352">
        <v>0</v>
      </c>
      <c r="H833" s="352">
        <v>0</v>
      </c>
      <c r="I833" s="351"/>
      <c r="J833" s="351">
        <v>0</v>
      </c>
      <c r="K833" s="352">
        <v>0</v>
      </c>
      <c r="L833" s="352">
        <v>0</v>
      </c>
      <c r="M833" s="352">
        <v>0</v>
      </c>
      <c r="N833" s="352">
        <v>0</v>
      </c>
      <c r="O833" s="352">
        <v>0</v>
      </c>
      <c r="P833" s="352">
        <v>-85.498999999999995</v>
      </c>
    </row>
    <row r="834" spans="1:16">
      <c r="A834" s="350" t="s">
        <v>1110</v>
      </c>
      <c r="B834" s="350" t="s">
        <v>4647</v>
      </c>
      <c r="C834" s="350" t="s">
        <v>4648</v>
      </c>
      <c r="D834" s="350" t="s">
        <v>291</v>
      </c>
      <c r="E834" s="351">
        <v>-104.97215</v>
      </c>
      <c r="F834" s="352">
        <v>0</v>
      </c>
      <c r="G834" s="352">
        <v>0</v>
      </c>
      <c r="H834" s="352">
        <v>0</v>
      </c>
      <c r="I834" s="351"/>
      <c r="J834" s="351">
        <v>0</v>
      </c>
      <c r="K834" s="352">
        <v>0</v>
      </c>
      <c r="L834" s="352">
        <v>0</v>
      </c>
      <c r="M834" s="352">
        <v>0</v>
      </c>
      <c r="N834" s="352">
        <v>0</v>
      </c>
      <c r="O834" s="352">
        <v>0</v>
      </c>
      <c r="P834" s="352">
        <v>-104.97215</v>
      </c>
    </row>
    <row r="835" spans="1:16">
      <c r="A835" s="350" t="s">
        <v>1110</v>
      </c>
      <c r="B835" s="350" t="s">
        <v>5570</v>
      </c>
      <c r="C835" s="350" t="s">
        <v>5571</v>
      </c>
      <c r="D835" s="350" t="s">
        <v>291</v>
      </c>
      <c r="E835" s="351">
        <v>-1843.96387</v>
      </c>
      <c r="F835" s="352">
        <v>0</v>
      </c>
      <c r="G835" s="352">
        <v>0</v>
      </c>
      <c r="H835" s="352">
        <v>0</v>
      </c>
      <c r="I835" s="351"/>
      <c r="J835" s="351">
        <v>0</v>
      </c>
      <c r="K835" s="352">
        <v>0</v>
      </c>
      <c r="L835" s="352">
        <v>0</v>
      </c>
      <c r="M835" s="352">
        <v>0</v>
      </c>
      <c r="N835" s="352">
        <v>0</v>
      </c>
      <c r="O835" s="352">
        <v>0</v>
      </c>
      <c r="P835" s="352">
        <v>-1843.96387</v>
      </c>
    </row>
    <row r="836" spans="1:16">
      <c r="A836" s="350" t="s">
        <v>1110</v>
      </c>
      <c r="B836" s="350" t="s">
        <v>5572</v>
      </c>
      <c r="C836" s="350" t="s">
        <v>5573</v>
      </c>
      <c r="D836" s="350" t="s">
        <v>291</v>
      </c>
      <c r="E836" s="351">
        <v>-163.38310000000001</v>
      </c>
      <c r="F836" s="352">
        <v>0</v>
      </c>
      <c r="G836" s="352">
        <v>0</v>
      </c>
      <c r="H836" s="352">
        <v>0</v>
      </c>
      <c r="I836" s="351"/>
      <c r="J836" s="351">
        <v>0</v>
      </c>
      <c r="K836" s="352">
        <v>0</v>
      </c>
      <c r="L836" s="352">
        <v>0</v>
      </c>
      <c r="M836" s="352">
        <v>0</v>
      </c>
      <c r="N836" s="352">
        <v>0</v>
      </c>
      <c r="O836" s="352">
        <v>0</v>
      </c>
      <c r="P836" s="352">
        <v>-163.38310000000001</v>
      </c>
    </row>
    <row r="837" spans="1:16">
      <c r="A837" s="350" t="s">
        <v>1110</v>
      </c>
      <c r="B837" s="350" t="s">
        <v>5574</v>
      </c>
      <c r="C837" s="350" t="s">
        <v>5575</v>
      </c>
      <c r="D837" s="350" t="s">
        <v>291</v>
      </c>
      <c r="E837" s="351">
        <v>5080.6201000000001</v>
      </c>
      <c r="F837" s="352">
        <v>0</v>
      </c>
      <c r="G837" s="352">
        <v>0</v>
      </c>
      <c r="H837" s="352">
        <v>0</v>
      </c>
      <c r="I837" s="351"/>
      <c r="J837" s="351">
        <v>0</v>
      </c>
      <c r="K837" s="352">
        <v>0</v>
      </c>
      <c r="L837" s="352">
        <v>0</v>
      </c>
      <c r="M837" s="352">
        <v>0</v>
      </c>
      <c r="N837" s="352">
        <v>0</v>
      </c>
      <c r="O837" s="352">
        <v>0</v>
      </c>
      <c r="P837" s="352">
        <v>5080.6201000000001</v>
      </c>
    </row>
    <row r="838" spans="1:16">
      <c r="A838" s="350" t="s">
        <v>1110</v>
      </c>
      <c r="B838" s="350" t="s">
        <v>4649</v>
      </c>
      <c r="C838" s="350" t="s">
        <v>4650</v>
      </c>
      <c r="D838" s="350" t="s">
        <v>291</v>
      </c>
      <c r="E838" s="351">
        <v>104.97215</v>
      </c>
      <c r="F838" s="352">
        <v>0</v>
      </c>
      <c r="G838" s="352">
        <v>0</v>
      </c>
      <c r="H838" s="352">
        <v>0</v>
      </c>
      <c r="I838" s="351"/>
      <c r="J838" s="351">
        <v>0</v>
      </c>
      <c r="K838" s="352">
        <v>0</v>
      </c>
      <c r="L838" s="352">
        <v>0</v>
      </c>
      <c r="M838" s="352">
        <v>0</v>
      </c>
      <c r="N838" s="352">
        <v>0</v>
      </c>
      <c r="O838" s="352">
        <v>0</v>
      </c>
      <c r="P838" s="352">
        <v>104.97215</v>
      </c>
    </row>
    <row r="839" spans="1:16">
      <c r="A839" s="350" t="s">
        <v>1110</v>
      </c>
      <c r="B839" s="350" t="s">
        <v>4651</v>
      </c>
      <c r="C839" s="350" t="s">
        <v>4652</v>
      </c>
      <c r="D839" s="350" t="s">
        <v>291</v>
      </c>
      <c r="E839" s="351">
        <v>-7199.2930200000001</v>
      </c>
      <c r="F839" s="352">
        <v>0</v>
      </c>
      <c r="G839" s="352">
        <v>0</v>
      </c>
      <c r="H839" s="352">
        <v>0</v>
      </c>
      <c r="I839" s="351"/>
      <c r="J839" s="351">
        <v>0</v>
      </c>
      <c r="K839" s="352">
        <v>0</v>
      </c>
      <c r="L839" s="352">
        <v>0</v>
      </c>
      <c r="M839" s="352">
        <v>0</v>
      </c>
      <c r="N839" s="352">
        <v>0</v>
      </c>
      <c r="O839" s="352">
        <v>0</v>
      </c>
      <c r="P839" s="352">
        <v>-7199.2930200000001</v>
      </c>
    </row>
    <row r="840" spans="1:16">
      <c r="A840" s="350" t="s">
        <v>1110</v>
      </c>
      <c r="B840" s="350" t="s">
        <v>4653</v>
      </c>
      <c r="C840" s="350" t="s">
        <v>4654</v>
      </c>
      <c r="D840" s="350" t="s">
        <v>291</v>
      </c>
      <c r="E840" s="351">
        <v>-2198.4653600000001</v>
      </c>
      <c r="F840" s="352">
        <v>0</v>
      </c>
      <c r="G840" s="352">
        <v>0</v>
      </c>
      <c r="H840" s="352">
        <v>0</v>
      </c>
      <c r="I840" s="351"/>
      <c r="J840" s="351">
        <v>0</v>
      </c>
      <c r="K840" s="352">
        <v>0</v>
      </c>
      <c r="L840" s="352">
        <v>0</v>
      </c>
      <c r="M840" s="352">
        <v>0</v>
      </c>
      <c r="N840" s="352">
        <v>0</v>
      </c>
      <c r="O840" s="352">
        <v>0</v>
      </c>
      <c r="P840" s="352">
        <v>-2198.4653600000001</v>
      </c>
    </row>
    <row r="841" spans="1:16">
      <c r="A841" s="350" t="s">
        <v>1110</v>
      </c>
      <c r="B841" s="350" t="s">
        <v>4655</v>
      </c>
      <c r="C841" s="350" t="s">
        <v>4656</v>
      </c>
      <c r="D841" s="350" t="s">
        <v>3340</v>
      </c>
      <c r="E841" s="351">
        <v>895.08533</v>
      </c>
      <c r="F841" s="352">
        <v>0</v>
      </c>
      <c r="G841" s="352">
        <v>0</v>
      </c>
      <c r="H841" s="352">
        <v>0</v>
      </c>
      <c r="I841" s="351"/>
      <c r="J841" s="359">
        <v>895.08533</v>
      </c>
      <c r="K841" s="352">
        <v>895.08533</v>
      </c>
      <c r="L841" s="352">
        <v>0</v>
      </c>
      <c r="M841" s="352">
        <v>0</v>
      </c>
      <c r="N841" s="352">
        <v>0</v>
      </c>
      <c r="O841" s="352">
        <v>0</v>
      </c>
      <c r="P841" s="352">
        <v>0</v>
      </c>
    </row>
    <row r="842" spans="1:16">
      <c r="A842" s="350" t="s">
        <v>1110</v>
      </c>
      <c r="B842" s="350" t="s">
        <v>4657</v>
      </c>
      <c r="C842" s="350" t="s">
        <v>4658</v>
      </c>
      <c r="D842" s="350" t="s">
        <v>3340</v>
      </c>
      <c r="E842" s="351">
        <v>403.75</v>
      </c>
      <c r="F842" s="352">
        <v>0</v>
      </c>
      <c r="G842" s="352">
        <v>0</v>
      </c>
      <c r="H842" s="352">
        <v>0</v>
      </c>
      <c r="I842" s="351"/>
      <c r="J842" s="359">
        <v>403.75</v>
      </c>
      <c r="K842" s="352">
        <v>403.75</v>
      </c>
      <c r="L842" s="352">
        <v>0</v>
      </c>
      <c r="M842" s="352">
        <v>0</v>
      </c>
      <c r="N842" s="352">
        <v>0</v>
      </c>
      <c r="O842" s="352">
        <v>0</v>
      </c>
      <c r="P842" s="352">
        <v>0</v>
      </c>
    </row>
    <row r="843" spans="1:16">
      <c r="A843" s="350" t="s">
        <v>1110</v>
      </c>
      <c r="B843" s="350" t="s">
        <v>4659</v>
      </c>
      <c r="C843" s="350" t="s">
        <v>4660</v>
      </c>
      <c r="D843" s="350" t="s">
        <v>3341</v>
      </c>
      <c r="E843" s="351">
        <v>664.99995999999999</v>
      </c>
      <c r="F843" s="352">
        <v>0</v>
      </c>
      <c r="G843" s="352">
        <v>0</v>
      </c>
      <c r="H843" s="352">
        <v>0</v>
      </c>
      <c r="I843" s="351"/>
      <c r="J843" s="351">
        <v>0</v>
      </c>
      <c r="K843" s="352">
        <v>0</v>
      </c>
      <c r="L843" s="352">
        <v>664.99995999999999</v>
      </c>
      <c r="M843" s="352">
        <v>0</v>
      </c>
      <c r="N843" s="352">
        <v>0</v>
      </c>
      <c r="O843" s="352">
        <v>0</v>
      </c>
      <c r="P843" s="352">
        <v>0</v>
      </c>
    </row>
    <row r="844" spans="1:16">
      <c r="A844" s="350" t="s">
        <v>1110</v>
      </c>
      <c r="B844" s="350" t="s">
        <v>4661</v>
      </c>
      <c r="C844" s="350" t="s">
        <v>4662</v>
      </c>
      <c r="D844" s="350" t="s">
        <v>3340</v>
      </c>
      <c r="E844" s="351">
        <v>108.44444</v>
      </c>
      <c r="F844" s="352">
        <v>0</v>
      </c>
      <c r="G844" s="352">
        <v>0</v>
      </c>
      <c r="H844" s="352">
        <v>0</v>
      </c>
      <c r="I844" s="351"/>
      <c r="J844" s="359">
        <v>108.44444</v>
      </c>
      <c r="K844" s="352">
        <v>108.44444</v>
      </c>
      <c r="L844" s="352">
        <v>0</v>
      </c>
      <c r="M844" s="352">
        <v>0</v>
      </c>
      <c r="N844" s="352">
        <v>0</v>
      </c>
      <c r="O844" s="352">
        <v>0</v>
      </c>
      <c r="P844" s="352">
        <v>0</v>
      </c>
    </row>
    <row r="845" spans="1:16">
      <c r="A845" s="350" t="s">
        <v>1110</v>
      </c>
      <c r="B845" s="350" t="s">
        <v>4663</v>
      </c>
      <c r="C845" s="350" t="s">
        <v>4664</v>
      </c>
      <c r="D845" s="350" t="s">
        <v>3342</v>
      </c>
      <c r="E845" s="351">
        <v>3000</v>
      </c>
      <c r="F845" s="352">
        <v>0</v>
      </c>
      <c r="G845" s="352">
        <v>0</v>
      </c>
      <c r="H845" s="352">
        <v>3000</v>
      </c>
      <c r="I845" s="351"/>
      <c r="J845" s="351">
        <v>0</v>
      </c>
      <c r="K845" s="352">
        <v>0</v>
      </c>
      <c r="L845" s="352">
        <v>0</v>
      </c>
      <c r="M845" s="352">
        <v>0</v>
      </c>
      <c r="N845" s="352">
        <v>0</v>
      </c>
      <c r="O845" s="352">
        <v>0</v>
      </c>
      <c r="P845" s="352">
        <v>0</v>
      </c>
    </row>
    <row r="846" spans="1:16">
      <c r="A846" s="350" t="s">
        <v>1110</v>
      </c>
      <c r="B846" s="350" t="s">
        <v>5576</v>
      </c>
      <c r="C846" s="350" t="s">
        <v>5577</v>
      </c>
      <c r="D846" s="350" t="s">
        <v>291</v>
      </c>
      <c r="E846" s="351">
        <v>11.57198</v>
      </c>
      <c r="F846" s="352">
        <v>0</v>
      </c>
      <c r="G846" s="352">
        <v>0</v>
      </c>
      <c r="H846" s="352">
        <v>0</v>
      </c>
      <c r="I846" s="351"/>
      <c r="J846" s="351">
        <v>0</v>
      </c>
      <c r="K846" s="352">
        <v>0</v>
      </c>
      <c r="L846" s="352">
        <v>0</v>
      </c>
      <c r="M846" s="352">
        <v>0</v>
      </c>
      <c r="N846" s="352">
        <v>0</v>
      </c>
      <c r="O846" s="352">
        <v>0</v>
      </c>
      <c r="P846" s="352">
        <v>11.57198</v>
      </c>
    </row>
    <row r="847" spans="1:16">
      <c r="A847" s="350" t="s">
        <v>1110</v>
      </c>
      <c r="B847" s="350" t="s">
        <v>2264</v>
      </c>
      <c r="C847" s="350" t="s">
        <v>2265</v>
      </c>
      <c r="D847" s="350" t="s">
        <v>291</v>
      </c>
      <c r="E847" s="351">
        <v>0.40699999999999997</v>
      </c>
      <c r="F847" s="352">
        <v>0</v>
      </c>
      <c r="G847" s="352">
        <v>0</v>
      </c>
      <c r="H847" s="352">
        <v>0</v>
      </c>
      <c r="I847" s="351"/>
      <c r="J847" s="351">
        <v>0</v>
      </c>
      <c r="K847" s="352">
        <v>0</v>
      </c>
      <c r="L847" s="352">
        <v>0</v>
      </c>
      <c r="M847" s="352">
        <v>0</v>
      </c>
      <c r="N847" s="352">
        <v>0</v>
      </c>
      <c r="O847" s="352">
        <v>0</v>
      </c>
      <c r="P847" s="352">
        <v>0.40699999999999997</v>
      </c>
    </row>
    <row r="848" spans="1:16">
      <c r="A848" s="350" t="s">
        <v>1110</v>
      </c>
      <c r="B848" s="350" t="s">
        <v>4665</v>
      </c>
      <c r="C848" s="350" t="s">
        <v>4666</v>
      </c>
      <c r="D848" s="350" t="s">
        <v>3341</v>
      </c>
      <c r="E848" s="351">
        <v>-62.151449999999997</v>
      </c>
      <c r="F848" s="352">
        <v>0</v>
      </c>
      <c r="G848" s="352">
        <v>0</v>
      </c>
      <c r="H848" s="352">
        <v>0</v>
      </c>
      <c r="I848" s="351"/>
      <c r="J848" s="351">
        <v>0</v>
      </c>
      <c r="K848" s="352">
        <v>0</v>
      </c>
      <c r="L848" s="352">
        <v>-62.151449999999997</v>
      </c>
      <c r="M848" s="352">
        <v>0</v>
      </c>
      <c r="N848" s="352">
        <v>0</v>
      </c>
      <c r="O848" s="352">
        <v>0</v>
      </c>
      <c r="P848" s="352">
        <v>0</v>
      </c>
    </row>
    <row r="849" spans="1:16">
      <c r="A849" s="350" t="s">
        <v>1110</v>
      </c>
      <c r="B849" s="350" t="s">
        <v>4667</v>
      </c>
      <c r="C849" s="350" t="s">
        <v>4668</v>
      </c>
      <c r="D849" s="350" t="s">
        <v>291</v>
      </c>
      <c r="E849" s="351">
        <v>40.347180000000002</v>
      </c>
      <c r="F849" s="352">
        <v>0</v>
      </c>
      <c r="G849" s="352">
        <v>0</v>
      </c>
      <c r="H849" s="352">
        <v>0</v>
      </c>
      <c r="I849" s="351"/>
      <c r="J849" s="351">
        <v>0</v>
      </c>
      <c r="K849" s="352">
        <v>0</v>
      </c>
      <c r="L849" s="352">
        <v>0</v>
      </c>
      <c r="M849" s="352">
        <v>0</v>
      </c>
      <c r="N849" s="352">
        <v>0</v>
      </c>
      <c r="O849" s="352">
        <v>0</v>
      </c>
      <c r="P849" s="352">
        <v>40.347180000000002</v>
      </c>
    </row>
    <row r="850" spans="1:16">
      <c r="A850" s="350" t="s">
        <v>1110</v>
      </c>
      <c r="B850" s="350" t="s">
        <v>4669</v>
      </c>
      <c r="C850" s="350" t="s">
        <v>4670</v>
      </c>
      <c r="D850" s="350" t="s">
        <v>3338</v>
      </c>
      <c r="E850" s="351">
        <v>39.03154</v>
      </c>
      <c r="F850" s="352">
        <v>0</v>
      </c>
      <c r="G850" s="352">
        <v>0</v>
      </c>
      <c r="H850" s="352">
        <v>0</v>
      </c>
      <c r="I850" s="351"/>
      <c r="J850" s="351">
        <v>0</v>
      </c>
      <c r="K850" s="352">
        <v>0</v>
      </c>
      <c r="L850" s="352">
        <v>0</v>
      </c>
      <c r="M850" s="352">
        <v>39.03154</v>
      </c>
      <c r="N850" s="352">
        <v>0</v>
      </c>
      <c r="O850" s="352">
        <v>0</v>
      </c>
      <c r="P850" s="352">
        <v>0</v>
      </c>
    </row>
    <row r="851" spans="1:16">
      <c r="A851" s="350" t="s">
        <v>1110</v>
      </c>
      <c r="B851" s="350" t="s">
        <v>4671</v>
      </c>
      <c r="C851" s="350" t="s">
        <v>4672</v>
      </c>
      <c r="D851" s="350" t="s">
        <v>291</v>
      </c>
      <c r="E851" s="351">
        <v>62.151449999999997</v>
      </c>
      <c r="F851" s="352">
        <v>0</v>
      </c>
      <c r="G851" s="352">
        <v>0</v>
      </c>
      <c r="H851" s="352">
        <v>0</v>
      </c>
      <c r="I851" s="351"/>
      <c r="J851" s="351">
        <v>0</v>
      </c>
      <c r="K851" s="352">
        <v>0</v>
      </c>
      <c r="L851" s="352">
        <v>0</v>
      </c>
      <c r="M851" s="352">
        <v>0</v>
      </c>
      <c r="N851" s="352">
        <v>0</v>
      </c>
      <c r="O851" s="352">
        <v>0</v>
      </c>
      <c r="P851" s="352">
        <v>62.151449999999997</v>
      </c>
    </row>
    <row r="852" spans="1:16">
      <c r="A852" s="350" t="s">
        <v>1110</v>
      </c>
      <c r="B852" s="350" t="s">
        <v>4673</v>
      </c>
      <c r="C852" s="350" t="s">
        <v>4674</v>
      </c>
      <c r="D852" s="350" t="s">
        <v>291</v>
      </c>
      <c r="E852" s="351">
        <v>674.99018000000001</v>
      </c>
      <c r="F852" s="352">
        <v>0</v>
      </c>
      <c r="G852" s="352">
        <v>0</v>
      </c>
      <c r="H852" s="352">
        <v>0</v>
      </c>
      <c r="I852" s="351"/>
      <c r="J852" s="351">
        <v>0</v>
      </c>
      <c r="K852" s="352">
        <v>0</v>
      </c>
      <c r="L852" s="352">
        <v>0</v>
      </c>
      <c r="M852" s="352">
        <v>0</v>
      </c>
      <c r="N852" s="352">
        <v>0</v>
      </c>
      <c r="O852" s="352">
        <v>0</v>
      </c>
      <c r="P852" s="352">
        <v>674.99018000000001</v>
      </c>
    </row>
    <row r="853" spans="1:16">
      <c r="A853" s="350" t="s">
        <v>1110</v>
      </c>
      <c r="B853" s="350" t="s">
        <v>4675</v>
      </c>
      <c r="C853" s="350" t="s">
        <v>4676</v>
      </c>
      <c r="D853" s="350" t="s">
        <v>291</v>
      </c>
      <c r="E853" s="351">
        <v>142.38907</v>
      </c>
      <c r="F853" s="352">
        <v>0</v>
      </c>
      <c r="G853" s="352">
        <v>0</v>
      </c>
      <c r="H853" s="352">
        <v>0</v>
      </c>
      <c r="I853" s="351"/>
      <c r="J853" s="351">
        <v>0</v>
      </c>
      <c r="K853" s="352">
        <v>0</v>
      </c>
      <c r="L853" s="352">
        <v>0</v>
      </c>
      <c r="M853" s="352">
        <v>0</v>
      </c>
      <c r="N853" s="352">
        <v>0</v>
      </c>
      <c r="O853" s="352">
        <v>0</v>
      </c>
      <c r="P853" s="352">
        <v>142.38907</v>
      </c>
    </row>
    <row r="854" spans="1:16">
      <c r="A854" s="350" t="s">
        <v>1110</v>
      </c>
      <c r="B854" s="350" t="s">
        <v>4677</v>
      </c>
      <c r="C854" s="350" t="s">
        <v>4678</v>
      </c>
      <c r="D854" s="350" t="s">
        <v>291</v>
      </c>
      <c r="E854" s="351">
        <v>470.86766</v>
      </c>
      <c r="F854" s="352">
        <v>0</v>
      </c>
      <c r="G854" s="352">
        <v>0</v>
      </c>
      <c r="H854" s="352">
        <v>0</v>
      </c>
      <c r="I854" s="351"/>
      <c r="J854" s="351">
        <v>0</v>
      </c>
      <c r="K854" s="352">
        <v>0</v>
      </c>
      <c r="L854" s="352">
        <v>0</v>
      </c>
      <c r="M854" s="352">
        <v>0</v>
      </c>
      <c r="N854" s="352">
        <v>0</v>
      </c>
      <c r="O854" s="352">
        <v>0</v>
      </c>
      <c r="P854" s="352">
        <v>470.86766</v>
      </c>
    </row>
    <row r="855" spans="1:16">
      <c r="A855" s="350" t="s">
        <v>1110</v>
      </c>
      <c r="B855" s="350" t="s">
        <v>4679</v>
      </c>
      <c r="C855" s="350" t="s">
        <v>4680</v>
      </c>
      <c r="D855" s="350" t="s">
        <v>291</v>
      </c>
      <c r="E855" s="351">
        <v>3081.5647399999998</v>
      </c>
      <c r="F855" s="352">
        <v>0</v>
      </c>
      <c r="G855" s="352">
        <v>0</v>
      </c>
      <c r="H855" s="352">
        <v>0</v>
      </c>
      <c r="I855" s="351"/>
      <c r="J855" s="351">
        <v>0</v>
      </c>
      <c r="K855" s="352">
        <v>0</v>
      </c>
      <c r="L855" s="352">
        <v>0</v>
      </c>
      <c r="M855" s="352">
        <v>0</v>
      </c>
      <c r="N855" s="352">
        <v>0</v>
      </c>
      <c r="O855" s="352">
        <v>0</v>
      </c>
      <c r="P855" s="352">
        <v>3081.5647399999998</v>
      </c>
    </row>
    <row r="856" spans="1:16">
      <c r="A856" s="350" t="s">
        <v>1110</v>
      </c>
      <c r="B856" s="350" t="s">
        <v>5578</v>
      </c>
      <c r="C856" s="350" t="s">
        <v>5579</v>
      </c>
      <c r="D856" s="350" t="s">
        <v>291</v>
      </c>
      <c r="E856" s="351">
        <v>-16.102</v>
      </c>
      <c r="F856" s="352">
        <v>0</v>
      </c>
      <c r="G856" s="352">
        <v>0</v>
      </c>
      <c r="H856" s="352">
        <v>0</v>
      </c>
      <c r="I856" s="351"/>
      <c r="J856" s="351">
        <v>0</v>
      </c>
      <c r="K856" s="352">
        <v>0</v>
      </c>
      <c r="L856" s="352">
        <v>0</v>
      </c>
      <c r="M856" s="352">
        <v>0</v>
      </c>
      <c r="N856" s="352">
        <v>0</v>
      </c>
      <c r="O856" s="352">
        <v>0</v>
      </c>
      <c r="P856" s="352">
        <v>-16.102</v>
      </c>
    </row>
    <row r="857" spans="1:16">
      <c r="A857" s="350" t="s">
        <v>1110</v>
      </c>
      <c r="B857" s="350" t="s">
        <v>4681</v>
      </c>
      <c r="C857" s="350" t="s">
        <v>4682</v>
      </c>
      <c r="D857" s="350" t="s">
        <v>291</v>
      </c>
      <c r="E857" s="351">
        <v>664.57727</v>
      </c>
      <c r="F857" s="352">
        <v>0</v>
      </c>
      <c r="G857" s="352">
        <v>0</v>
      </c>
      <c r="H857" s="352">
        <v>0</v>
      </c>
      <c r="I857" s="351"/>
      <c r="J857" s="351">
        <v>0</v>
      </c>
      <c r="K857" s="352">
        <v>0</v>
      </c>
      <c r="L857" s="352">
        <v>0</v>
      </c>
      <c r="M857" s="352">
        <v>0</v>
      </c>
      <c r="N857" s="352">
        <v>0</v>
      </c>
      <c r="O857" s="352">
        <v>0</v>
      </c>
      <c r="P857" s="352">
        <v>664.57727</v>
      </c>
    </row>
    <row r="858" spans="1:16">
      <c r="A858" s="350" t="s">
        <v>1110</v>
      </c>
      <c r="B858" s="350" t="s">
        <v>4683</v>
      </c>
      <c r="C858" s="350" t="s">
        <v>4684</v>
      </c>
      <c r="D858" s="350" t="s">
        <v>291</v>
      </c>
      <c r="E858" s="351">
        <v>948.27650000000006</v>
      </c>
      <c r="F858" s="352">
        <v>0</v>
      </c>
      <c r="G858" s="352">
        <v>0</v>
      </c>
      <c r="H858" s="352">
        <v>0</v>
      </c>
      <c r="I858" s="351"/>
      <c r="J858" s="351">
        <v>0</v>
      </c>
      <c r="K858" s="352">
        <v>0</v>
      </c>
      <c r="L858" s="352">
        <v>0</v>
      </c>
      <c r="M858" s="352">
        <v>0</v>
      </c>
      <c r="N858" s="352">
        <v>0</v>
      </c>
      <c r="O858" s="352">
        <v>0</v>
      </c>
      <c r="P858" s="352">
        <v>948.27650000000006</v>
      </c>
    </row>
    <row r="859" spans="1:16">
      <c r="A859" s="350" t="s">
        <v>1110</v>
      </c>
      <c r="B859" s="350" t="s">
        <v>4685</v>
      </c>
      <c r="C859" s="350" t="s">
        <v>4686</v>
      </c>
      <c r="D859" s="350" t="s">
        <v>291</v>
      </c>
      <c r="E859" s="351">
        <v>61.631419999999999</v>
      </c>
      <c r="F859" s="352">
        <v>0</v>
      </c>
      <c r="G859" s="352">
        <v>0</v>
      </c>
      <c r="H859" s="352">
        <v>0</v>
      </c>
      <c r="I859" s="351"/>
      <c r="J859" s="351">
        <v>0</v>
      </c>
      <c r="K859" s="352">
        <v>0</v>
      </c>
      <c r="L859" s="352">
        <v>0</v>
      </c>
      <c r="M859" s="352">
        <v>0</v>
      </c>
      <c r="N859" s="352">
        <v>0</v>
      </c>
      <c r="O859" s="352">
        <v>0</v>
      </c>
      <c r="P859" s="352">
        <v>61.631419999999999</v>
      </c>
    </row>
    <row r="860" spans="1:16">
      <c r="A860" s="350" t="s">
        <v>1110</v>
      </c>
      <c r="B860" s="350" t="s">
        <v>4687</v>
      </c>
      <c r="C860" s="350" t="s">
        <v>4688</v>
      </c>
      <c r="D860" s="350" t="s">
        <v>291</v>
      </c>
      <c r="E860" s="351">
        <v>-3404.6291900000001</v>
      </c>
      <c r="F860" s="352">
        <v>0</v>
      </c>
      <c r="G860" s="352">
        <v>0</v>
      </c>
      <c r="H860" s="352">
        <v>0</v>
      </c>
      <c r="I860" s="351"/>
      <c r="J860" s="351">
        <v>0</v>
      </c>
      <c r="K860" s="352">
        <v>0</v>
      </c>
      <c r="L860" s="352">
        <v>0</v>
      </c>
      <c r="M860" s="352">
        <v>0</v>
      </c>
      <c r="N860" s="352">
        <v>0</v>
      </c>
      <c r="O860" s="352">
        <v>0</v>
      </c>
      <c r="P860" s="352">
        <v>-3404.6291900000001</v>
      </c>
    </row>
    <row r="861" spans="1:16">
      <c r="A861" s="350" t="s">
        <v>1110</v>
      </c>
      <c r="B861" s="350" t="s">
        <v>5580</v>
      </c>
      <c r="C861" s="350" t="s">
        <v>5581</v>
      </c>
      <c r="D861" s="350" t="s">
        <v>291</v>
      </c>
      <c r="E861" s="351">
        <v>548.37900000000002</v>
      </c>
      <c r="F861" s="352">
        <v>0</v>
      </c>
      <c r="G861" s="352">
        <v>0</v>
      </c>
      <c r="H861" s="352">
        <v>0</v>
      </c>
      <c r="I861" s="351"/>
      <c r="J861" s="351">
        <v>0</v>
      </c>
      <c r="K861" s="352">
        <v>0</v>
      </c>
      <c r="L861" s="352">
        <v>0</v>
      </c>
      <c r="M861" s="352">
        <v>0</v>
      </c>
      <c r="N861" s="352">
        <v>0</v>
      </c>
      <c r="O861" s="352">
        <v>0</v>
      </c>
      <c r="P861" s="352">
        <v>548.37900000000002</v>
      </c>
    </row>
    <row r="862" spans="1:16">
      <c r="A862" s="350" t="s">
        <v>1110</v>
      </c>
      <c r="B862" s="350" t="s">
        <v>5582</v>
      </c>
      <c r="C862" s="350" t="s">
        <v>5583</v>
      </c>
      <c r="D862" s="350" t="s">
        <v>291</v>
      </c>
      <c r="E862" s="351">
        <v>-73.176000000000002</v>
      </c>
      <c r="F862" s="352">
        <v>0</v>
      </c>
      <c r="G862" s="352">
        <v>0</v>
      </c>
      <c r="H862" s="352">
        <v>0</v>
      </c>
      <c r="I862" s="351"/>
      <c r="J862" s="351">
        <v>0</v>
      </c>
      <c r="K862" s="352">
        <v>0</v>
      </c>
      <c r="L862" s="352">
        <v>0</v>
      </c>
      <c r="M862" s="352">
        <v>0</v>
      </c>
      <c r="N862" s="352">
        <v>0</v>
      </c>
      <c r="O862" s="352">
        <v>0</v>
      </c>
      <c r="P862" s="352">
        <v>-73.176000000000002</v>
      </c>
    </row>
    <row r="863" spans="1:16">
      <c r="A863" s="350" t="s">
        <v>1110</v>
      </c>
      <c r="B863" s="350" t="s">
        <v>4689</v>
      </c>
      <c r="C863" s="350" t="s">
        <v>4690</v>
      </c>
      <c r="D863" s="350" t="s">
        <v>291</v>
      </c>
      <c r="E863" s="351">
        <v>-19801.430499999999</v>
      </c>
      <c r="F863" s="352">
        <v>0</v>
      </c>
      <c r="G863" s="352">
        <v>0</v>
      </c>
      <c r="H863" s="352">
        <v>0</v>
      </c>
      <c r="I863" s="351"/>
      <c r="J863" s="351">
        <v>0</v>
      </c>
      <c r="K863" s="352">
        <v>0</v>
      </c>
      <c r="L863" s="352">
        <v>0</v>
      </c>
      <c r="M863" s="352">
        <v>0</v>
      </c>
      <c r="N863" s="352">
        <v>0</v>
      </c>
      <c r="O863" s="352">
        <v>0</v>
      </c>
      <c r="P863" s="352">
        <v>-19801.430499999999</v>
      </c>
    </row>
    <row r="864" spans="1:16">
      <c r="A864" s="350" t="s">
        <v>1110</v>
      </c>
      <c r="B864" s="350" t="s">
        <v>4691</v>
      </c>
      <c r="C864" s="350" t="s">
        <v>4692</v>
      </c>
      <c r="D864" s="350" t="s">
        <v>291</v>
      </c>
      <c r="E864" s="351">
        <v>-42492.609470000003</v>
      </c>
      <c r="F864" s="352">
        <v>0</v>
      </c>
      <c r="G864" s="352">
        <v>0</v>
      </c>
      <c r="H864" s="352">
        <v>0</v>
      </c>
      <c r="I864" s="351"/>
      <c r="J864" s="351">
        <v>0</v>
      </c>
      <c r="K864" s="352">
        <v>0</v>
      </c>
      <c r="L864" s="352">
        <v>0</v>
      </c>
      <c r="M864" s="352">
        <v>0</v>
      </c>
      <c r="N864" s="352">
        <v>0</v>
      </c>
      <c r="O864" s="352">
        <v>0</v>
      </c>
      <c r="P864" s="352">
        <v>-42492.609470000003</v>
      </c>
    </row>
    <row r="865" spans="1:16">
      <c r="A865" s="350" t="s">
        <v>1110</v>
      </c>
      <c r="B865" s="350" t="s">
        <v>4693</v>
      </c>
      <c r="C865" s="350" t="s">
        <v>4694</v>
      </c>
      <c r="D865" s="350" t="s">
        <v>291</v>
      </c>
      <c r="E865" s="351">
        <v>121.96075</v>
      </c>
      <c r="F865" s="352">
        <v>0</v>
      </c>
      <c r="G865" s="352">
        <v>0</v>
      </c>
      <c r="H865" s="352">
        <v>0</v>
      </c>
      <c r="I865" s="351"/>
      <c r="J865" s="351">
        <v>0</v>
      </c>
      <c r="K865" s="352">
        <v>0</v>
      </c>
      <c r="L865" s="352">
        <v>0</v>
      </c>
      <c r="M865" s="352">
        <v>0</v>
      </c>
      <c r="N865" s="352">
        <v>0</v>
      </c>
      <c r="O865" s="352">
        <v>0</v>
      </c>
      <c r="P865" s="352">
        <v>121.96075</v>
      </c>
    </row>
    <row r="866" spans="1:16">
      <c r="A866" s="350" t="s">
        <v>1110</v>
      </c>
      <c r="B866" s="350" t="s">
        <v>4695</v>
      </c>
      <c r="C866" s="350" t="s">
        <v>4696</v>
      </c>
      <c r="D866" s="350" t="s">
        <v>291</v>
      </c>
      <c r="E866" s="351">
        <v>-21672.533960000001</v>
      </c>
      <c r="F866" s="352">
        <v>0</v>
      </c>
      <c r="G866" s="352">
        <v>0</v>
      </c>
      <c r="H866" s="352">
        <v>0</v>
      </c>
      <c r="I866" s="351"/>
      <c r="J866" s="351">
        <v>0</v>
      </c>
      <c r="K866" s="352">
        <v>0</v>
      </c>
      <c r="L866" s="352">
        <v>0</v>
      </c>
      <c r="M866" s="352">
        <v>0</v>
      </c>
      <c r="N866" s="352">
        <v>0</v>
      </c>
      <c r="O866" s="352">
        <v>0</v>
      </c>
      <c r="P866" s="352">
        <v>-21672.533960000001</v>
      </c>
    </row>
    <row r="867" spans="1:16">
      <c r="A867" s="350" t="s">
        <v>1110</v>
      </c>
      <c r="B867" s="350" t="s">
        <v>4697</v>
      </c>
      <c r="C867" s="350" t="s">
        <v>4698</v>
      </c>
      <c r="D867" s="350" t="s">
        <v>291</v>
      </c>
      <c r="E867" s="351">
        <v>45.044730000000001</v>
      </c>
      <c r="F867" s="352">
        <v>0</v>
      </c>
      <c r="G867" s="352">
        <v>0</v>
      </c>
      <c r="H867" s="352">
        <v>0</v>
      </c>
      <c r="I867" s="351"/>
      <c r="J867" s="351">
        <v>0</v>
      </c>
      <c r="K867" s="352">
        <v>0</v>
      </c>
      <c r="L867" s="352">
        <v>0</v>
      </c>
      <c r="M867" s="352">
        <v>0</v>
      </c>
      <c r="N867" s="352">
        <v>0</v>
      </c>
      <c r="O867" s="352">
        <v>0</v>
      </c>
      <c r="P867" s="352">
        <v>45.044730000000001</v>
      </c>
    </row>
    <row r="868" spans="1:16">
      <c r="A868" s="350" t="s">
        <v>1110</v>
      </c>
      <c r="B868" s="350" t="s">
        <v>5584</v>
      </c>
      <c r="C868" s="350" t="s">
        <v>849</v>
      </c>
      <c r="D868" s="350" t="s">
        <v>291</v>
      </c>
      <c r="E868" s="351">
        <v>7.7723100000000001</v>
      </c>
      <c r="F868" s="352">
        <v>0</v>
      </c>
      <c r="G868" s="352">
        <v>0</v>
      </c>
      <c r="H868" s="352">
        <v>0</v>
      </c>
      <c r="I868" s="351"/>
      <c r="J868" s="351">
        <v>0</v>
      </c>
      <c r="K868" s="352">
        <v>0</v>
      </c>
      <c r="L868" s="352">
        <v>0</v>
      </c>
      <c r="M868" s="352">
        <v>0</v>
      </c>
      <c r="N868" s="352">
        <v>0</v>
      </c>
      <c r="O868" s="352">
        <v>0</v>
      </c>
      <c r="P868" s="352">
        <v>7.7723100000000001</v>
      </c>
    </row>
    <row r="869" spans="1:16">
      <c r="A869" s="350" t="s">
        <v>1110</v>
      </c>
      <c r="B869" s="350" t="s">
        <v>5585</v>
      </c>
      <c r="C869" s="350" t="s">
        <v>849</v>
      </c>
      <c r="D869" s="350" t="s">
        <v>291</v>
      </c>
      <c r="E869" s="351">
        <v>0.41164000000000001</v>
      </c>
      <c r="F869" s="352">
        <v>0</v>
      </c>
      <c r="G869" s="352">
        <v>0</v>
      </c>
      <c r="H869" s="352">
        <v>0</v>
      </c>
      <c r="I869" s="351"/>
      <c r="J869" s="351">
        <v>0</v>
      </c>
      <c r="K869" s="352">
        <v>0</v>
      </c>
      <c r="L869" s="352">
        <v>0</v>
      </c>
      <c r="M869" s="352">
        <v>0</v>
      </c>
      <c r="N869" s="352">
        <v>0</v>
      </c>
      <c r="O869" s="352">
        <v>0</v>
      </c>
      <c r="P869" s="352">
        <v>0.41164000000000001</v>
      </c>
    </row>
    <row r="870" spans="1:16">
      <c r="A870" s="350" t="s">
        <v>1110</v>
      </c>
      <c r="B870" s="350" t="s">
        <v>4699</v>
      </c>
      <c r="C870" s="350" t="s">
        <v>4700</v>
      </c>
      <c r="D870" s="350" t="s">
        <v>291</v>
      </c>
      <c r="E870" s="351">
        <v>-53.228679999999997</v>
      </c>
      <c r="F870" s="352">
        <v>0</v>
      </c>
      <c r="G870" s="352">
        <v>0</v>
      </c>
      <c r="H870" s="352">
        <v>0</v>
      </c>
      <c r="I870" s="351"/>
      <c r="J870" s="351">
        <v>0</v>
      </c>
      <c r="K870" s="352">
        <v>0</v>
      </c>
      <c r="L870" s="352">
        <v>0</v>
      </c>
      <c r="M870" s="352">
        <v>0</v>
      </c>
      <c r="N870" s="352">
        <v>0</v>
      </c>
      <c r="O870" s="352">
        <v>0</v>
      </c>
      <c r="P870" s="352">
        <v>-53.228679999999997</v>
      </c>
    </row>
    <row r="871" spans="1:16" ht="15.75" thickBot="1">
      <c r="A871" s="353" t="s">
        <v>4701</v>
      </c>
      <c r="B871" s="353"/>
      <c r="C871" s="353"/>
      <c r="D871" s="353"/>
      <c r="E871" s="355">
        <v>235914.38272999998</v>
      </c>
      <c r="F871" s="355">
        <v>45.151686567018949</v>
      </c>
      <c r="G871" s="355">
        <v>742.6328751809101</v>
      </c>
      <c r="H871" s="355">
        <v>3551.0502053296968</v>
      </c>
      <c r="I871" s="355">
        <v>0</v>
      </c>
      <c r="J871" s="355">
        <v>15180.500670406071</v>
      </c>
      <c r="K871" s="355">
        <v>15078.768853644284</v>
      </c>
      <c r="L871" s="355">
        <v>18579.4271968785</v>
      </c>
      <c r="M871" s="355">
        <v>4056.8300656378005</v>
      </c>
      <c r="N871" s="355">
        <v>101.73181676178525</v>
      </c>
      <c r="O871" s="355">
        <v>-3.5990053596743654E-14</v>
      </c>
      <c r="P871" s="355">
        <v>193758.79003000009</v>
      </c>
    </row>
    <row r="872" spans="1:16">
      <c r="A872" s="356" t="s">
        <v>4702</v>
      </c>
      <c r="B872" s="356" t="s">
        <v>4703</v>
      </c>
      <c r="C872" s="356" t="s">
        <v>4704</v>
      </c>
      <c r="D872" s="356" t="s">
        <v>3339</v>
      </c>
      <c r="E872" s="357">
        <v>-139.01736</v>
      </c>
      <c r="F872" s="352">
        <v>0</v>
      </c>
      <c r="G872" s="352">
        <v>-139.01736</v>
      </c>
      <c r="H872" s="352">
        <v>0</v>
      </c>
      <c r="I872" s="351"/>
      <c r="J872" s="351">
        <v>0</v>
      </c>
      <c r="K872" s="352">
        <v>0</v>
      </c>
      <c r="L872" s="352">
        <v>0</v>
      </c>
      <c r="M872" s="352">
        <v>0</v>
      </c>
      <c r="N872" s="352">
        <v>0</v>
      </c>
      <c r="O872" s="352">
        <v>0</v>
      </c>
      <c r="P872" s="352">
        <v>0</v>
      </c>
    </row>
    <row r="873" spans="1:16" ht="15.75" thickBot="1">
      <c r="A873" s="353" t="s">
        <v>4705</v>
      </c>
      <c r="B873" s="353"/>
      <c r="C873" s="353"/>
      <c r="D873" s="353"/>
      <c r="E873" s="355">
        <v>-139.01736</v>
      </c>
      <c r="F873" s="355">
        <v>0</v>
      </c>
      <c r="G873" s="355">
        <v>-139.01736</v>
      </c>
      <c r="H873" s="355">
        <v>0</v>
      </c>
      <c r="I873" s="355">
        <v>0</v>
      </c>
      <c r="J873" s="355">
        <v>0</v>
      </c>
      <c r="K873" s="355">
        <v>0</v>
      </c>
      <c r="L873" s="355">
        <v>0</v>
      </c>
      <c r="M873" s="355">
        <v>0</v>
      </c>
      <c r="N873" s="355">
        <v>0</v>
      </c>
      <c r="O873" s="355">
        <v>0</v>
      </c>
      <c r="P873" s="355">
        <v>0</v>
      </c>
    </row>
    <row r="874" spans="1:16">
      <c r="A874" s="356" t="s">
        <v>4706</v>
      </c>
      <c r="B874" s="356" t="s">
        <v>4707</v>
      </c>
      <c r="C874" s="356" t="s">
        <v>4708</v>
      </c>
      <c r="D874" s="356" t="s">
        <v>3342</v>
      </c>
      <c r="E874" s="357">
        <v>-250.59966</v>
      </c>
      <c r="F874" s="352">
        <v>0</v>
      </c>
      <c r="G874" s="352">
        <v>0</v>
      </c>
      <c r="H874" s="352">
        <v>-250.59966</v>
      </c>
      <c r="I874" s="351"/>
      <c r="J874" s="351">
        <v>0</v>
      </c>
      <c r="K874" s="352">
        <v>0</v>
      </c>
      <c r="L874" s="352">
        <v>0</v>
      </c>
      <c r="M874" s="352">
        <v>0</v>
      </c>
      <c r="N874" s="352">
        <v>0</v>
      </c>
      <c r="O874" s="352">
        <v>0</v>
      </c>
      <c r="P874" s="352">
        <v>0</v>
      </c>
    </row>
    <row r="875" spans="1:16" ht="15.75" thickBot="1">
      <c r="A875" s="353" t="s">
        <v>4709</v>
      </c>
      <c r="B875" s="353"/>
      <c r="C875" s="353"/>
      <c r="D875" s="353"/>
      <c r="E875" s="355">
        <v>-250.59966</v>
      </c>
      <c r="F875" s="355">
        <v>0</v>
      </c>
      <c r="G875" s="355">
        <v>0</v>
      </c>
      <c r="H875" s="355">
        <v>-250.59966</v>
      </c>
      <c r="I875" s="355">
        <v>0</v>
      </c>
      <c r="J875" s="355">
        <v>0</v>
      </c>
      <c r="K875" s="355">
        <v>0</v>
      </c>
      <c r="L875" s="355">
        <v>0</v>
      </c>
      <c r="M875" s="355">
        <v>0</v>
      </c>
      <c r="N875" s="355">
        <v>0</v>
      </c>
      <c r="O875" s="355">
        <v>0</v>
      </c>
      <c r="P875" s="355">
        <v>0</v>
      </c>
    </row>
    <row r="876" spans="1:16">
      <c r="A876" s="356" t="s">
        <v>4710</v>
      </c>
      <c r="B876" s="356" t="s">
        <v>4711</v>
      </c>
      <c r="C876" s="356" t="s">
        <v>4712</v>
      </c>
      <c r="D876" s="356" t="s">
        <v>3338</v>
      </c>
      <c r="E876" s="357">
        <v>-85.181730000000002</v>
      </c>
      <c r="F876" s="352">
        <v>0</v>
      </c>
      <c r="G876" s="352">
        <v>0</v>
      </c>
      <c r="H876" s="352">
        <v>0</v>
      </c>
      <c r="I876" s="351"/>
      <c r="J876" s="351">
        <v>0</v>
      </c>
      <c r="K876" s="352">
        <v>0</v>
      </c>
      <c r="L876" s="352">
        <v>0</v>
      </c>
      <c r="M876" s="352">
        <v>-85.181730000000002</v>
      </c>
      <c r="N876" s="352">
        <v>0</v>
      </c>
      <c r="O876" s="352">
        <v>0</v>
      </c>
      <c r="P876" s="352">
        <v>0</v>
      </c>
    </row>
    <row r="877" spans="1:16" ht="15.75" thickBot="1">
      <c r="A877" s="353" t="s">
        <v>4713</v>
      </c>
      <c r="B877" s="353"/>
      <c r="C877" s="353"/>
      <c r="D877" s="353"/>
      <c r="E877" s="355">
        <v>-85.181730000000002</v>
      </c>
      <c r="F877" s="355">
        <v>0</v>
      </c>
      <c r="G877" s="355">
        <v>0</v>
      </c>
      <c r="H877" s="355">
        <v>0</v>
      </c>
      <c r="I877" s="355">
        <v>0</v>
      </c>
      <c r="J877" s="355">
        <v>0</v>
      </c>
      <c r="K877" s="355">
        <v>0</v>
      </c>
      <c r="L877" s="355">
        <v>0</v>
      </c>
      <c r="M877" s="355">
        <v>-85.181730000000002</v>
      </c>
      <c r="N877" s="355">
        <v>0</v>
      </c>
      <c r="O877" s="355">
        <v>0</v>
      </c>
      <c r="P877" s="355">
        <v>0</v>
      </c>
    </row>
    <row r="878" spans="1:16">
      <c r="A878" s="356" t="s">
        <v>4714</v>
      </c>
      <c r="B878" s="356" t="s">
        <v>4715</v>
      </c>
      <c r="C878" s="356" t="s">
        <v>4716</v>
      </c>
      <c r="D878" s="356" t="s">
        <v>291</v>
      </c>
      <c r="E878" s="357">
        <v>7402.6599100000003</v>
      </c>
      <c r="F878" s="352">
        <v>0</v>
      </c>
      <c r="G878" s="352">
        <v>0</v>
      </c>
      <c r="H878" s="352">
        <v>0</v>
      </c>
      <c r="I878" s="351"/>
      <c r="J878" s="351">
        <v>0</v>
      </c>
      <c r="K878" s="352">
        <v>0</v>
      </c>
      <c r="L878" s="352">
        <v>0</v>
      </c>
      <c r="M878" s="352">
        <v>0</v>
      </c>
      <c r="N878" s="352">
        <v>0</v>
      </c>
      <c r="O878" s="352">
        <v>0</v>
      </c>
      <c r="P878" s="352">
        <v>7402.6599100000003</v>
      </c>
    </row>
    <row r="879" spans="1:16" ht="15.75" thickBot="1">
      <c r="A879" s="353" t="s">
        <v>4717</v>
      </c>
      <c r="B879" s="353"/>
      <c r="C879" s="353"/>
      <c r="D879" s="353"/>
      <c r="E879" s="355">
        <v>7402.6599100000003</v>
      </c>
      <c r="F879" s="355">
        <v>0</v>
      </c>
      <c r="G879" s="355">
        <v>0</v>
      </c>
      <c r="H879" s="355">
        <v>0</v>
      </c>
      <c r="I879" s="355">
        <v>0</v>
      </c>
      <c r="J879" s="355">
        <v>0</v>
      </c>
      <c r="K879" s="355">
        <v>0</v>
      </c>
      <c r="L879" s="355">
        <v>0</v>
      </c>
      <c r="M879" s="355">
        <v>0</v>
      </c>
      <c r="N879" s="355">
        <v>0</v>
      </c>
      <c r="O879" s="355">
        <v>0</v>
      </c>
      <c r="P879" s="355">
        <v>7402.6599100000003</v>
      </c>
    </row>
    <row r="880" spans="1:16" ht="15.75" thickBot="1">
      <c r="A880" s="360" t="s">
        <v>4718</v>
      </c>
      <c r="B880" s="360"/>
      <c r="C880" s="360"/>
      <c r="D880" s="360"/>
      <c r="E880" s="361">
        <v>851193.73304000031</v>
      </c>
      <c r="F880" s="361">
        <v>12726.172254681045</v>
      </c>
      <c r="G880" s="361">
        <v>156149.46358452088</v>
      </c>
      <c r="H880" s="361">
        <v>50313.023778630253</v>
      </c>
      <c r="I880" s="361">
        <v>0</v>
      </c>
      <c r="J880" s="361">
        <v>102793.85120715156</v>
      </c>
      <c r="K880" s="361">
        <v>87232.89894492345</v>
      </c>
      <c r="L880" s="361">
        <v>281756.35046210513</v>
      </c>
      <c r="M880" s="361">
        <v>39928.020997756677</v>
      </c>
      <c r="N880" s="361">
        <v>15560.952262228115</v>
      </c>
      <c r="O880" s="361">
        <v>1719.3291651542972</v>
      </c>
      <c r="P880" s="361">
        <v>205807.52159000046</v>
      </c>
    </row>
  </sheetData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</vt:i4>
      </vt:variant>
    </vt:vector>
  </HeadingPairs>
  <TitlesOfParts>
    <vt:vector size="24" baseType="lpstr">
      <vt:lpstr>Summary</vt:lpstr>
      <vt:lpstr>BS Reconciliation</vt:lpstr>
      <vt:lpstr>CY 2014 YE JAM</vt:lpstr>
      <vt:lpstr>BW Reports&gt;&gt;</vt:lpstr>
      <vt:lpstr>2014 Nonutil 101</vt:lpstr>
      <vt:lpstr>2014 Non 1000 105</vt:lpstr>
      <vt:lpstr>2014 Nonutil 108</vt:lpstr>
      <vt:lpstr>2014 Nonutil 111</vt:lpstr>
      <vt:lpstr>2014 182 B Tab</vt:lpstr>
      <vt:lpstr>CY 2014 186 nonreg</vt:lpstr>
      <vt:lpstr>CY 2014 186 non 1000</vt:lpstr>
      <vt:lpstr>2014 Nonutil Reg Asset</vt:lpstr>
      <vt:lpstr>2014 YE Util CWC</vt:lpstr>
      <vt:lpstr>2014 Nonutil CWC</vt:lpstr>
      <vt:lpstr>2014 Non 1000 Misc Rate Base</vt:lpstr>
      <vt:lpstr>2014 Misc Rate Base Nonreg</vt:lpstr>
      <vt:lpstr>CY 2014 ADIT non 1000</vt:lpstr>
      <vt:lpstr>CY 2014 ADIT non reg</vt:lpstr>
      <vt:lpstr>CY 2014 252 nonutil</vt:lpstr>
      <vt:lpstr>CY 2014 255 nonutil</vt:lpstr>
      <vt:lpstr>Nonutil Rate Base</vt:lpstr>
      <vt:lpstr>'BS Reconciliation'!Print_Area</vt:lpstr>
      <vt:lpstr>Summary!Print_Area</vt:lpstr>
      <vt:lpstr>'BS Reconciliation'!Print_Titles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p23042</dc:creator>
  <cp:lastModifiedBy>laurieharris</cp:lastModifiedBy>
  <cp:lastPrinted>2015-05-13T20:43:47Z</cp:lastPrinted>
  <dcterms:created xsi:type="dcterms:W3CDTF">2010-08-11T19:21:01Z</dcterms:created>
  <dcterms:modified xsi:type="dcterms:W3CDTF">2015-09-29T20:02:32Z</dcterms:modified>
</cp:coreProperties>
</file>