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0" yWindow="0" windowWidth="21600" windowHeight="9735" tabRatio="825"/>
  </bookViews>
  <sheets>
    <sheet name="Summary" sheetId="1" r:id="rId1"/>
    <sheet name="--- Workpapers --&gt;" sheetId="7" r:id="rId2"/>
    <sheet name="Inter-Hour Costs" sheetId="3" r:id="rId3"/>
    <sheet name="Comparison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0</definedName>
    <definedName name="ContractTypeDol" localSheetId="0">'[1]Check Dollars'!$R$258:$S$643</definedName>
    <definedName name="ContractTypeDol">'[2]Check Dollars'!$R$258:$S$643</definedName>
    <definedName name="ContractTypeMWh" localSheetId="0">'[1]Check MWh'!$R$258:$S$643</definedName>
    <definedName name="ContractTypeMWh">'[2]Check MWh'!$R$258:$S$643</definedName>
    <definedName name="DataCheck_Base">#REF!</definedName>
    <definedName name="DataCheck_Delta">#REF!</definedName>
    <definedName name="DispatchSum">"GRID Thermal Generation!R2C1:R4C2"</definedName>
    <definedName name="Hide_Rows">#REF!</definedName>
    <definedName name="Hide_Rows_Recon">#REF!</definedName>
    <definedName name="HoursHoliday" localSheetId="2">'[3]on off peak hours'!$C$16:$EP$20</definedName>
    <definedName name="HoursHoliday">'[4]on off peak hours'!$C$16:$EP$20</definedName>
    <definedName name="Mill" localSheetId="0">[1]NPC!$E$861:$Q$1081</definedName>
    <definedName name="Mill">[2]NPC!$E$861:$Q$1081</definedName>
    <definedName name="MMBtu" localSheetId="0">[1]NPC!$E$635:$Q$662</definedName>
    <definedName name="MMBtu">[2]NPC!$E$635:$Q$662</definedName>
    <definedName name="Months" localSheetId="0">[1]NPC!$F$3:$Q$3</definedName>
    <definedName name="Months">[2]NPC!$F$3:$Q$3</definedName>
    <definedName name="MWh" localSheetId="0">[1]NPC!$E$313:$Q$631</definedName>
    <definedName name="MWh">[2]NPC!$E$313:$Q$631</definedName>
    <definedName name="NameCost" localSheetId="0">[1]NPC!$C$1:$C$309</definedName>
    <definedName name="NameCost">[2]NPC!$C$1:$C$309</definedName>
    <definedName name="NameMill" localSheetId="0">[1]NPC!$C$861:$C$1099</definedName>
    <definedName name="NameMill">[2]NPC!$C$861:$C$1099</definedName>
    <definedName name="NameMMBtu" localSheetId="0">[1]NPC!$C$635:$C$662</definedName>
    <definedName name="NameMMBtu">[2]NPC!$C$635:$C$662</definedName>
    <definedName name="NameMWh" localSheetId="0">[1]NPC!$C$313:$C$631</definedName>
    <definedName name="NameMWh">[2]NPC!$C$313:$C$631</definedName>
    <definedName name="_xlnm.Print_Area" localSheetId="2">'Inter-Hour Costs'!$A$1:$D$37</definedName>
    <definedName name="_xlnm.Print_Area" localSheetId="0">Summary!$B$1:$G$40</definedName>
    <definedName name="PSATable" localSheetId="2">[3]Hermiston!$A$35:$E$41</definedName>
    <definedName name="PSATable" localSheetId="0">[1]Hermiston!$A$41:$E$56</definedName>
    <definedName name="PSATable">[2]Hermiston!$A$41:$E$56</definedName>
    <definedName name="RevenueSum">"GRID Thermal Revenue!R2C1:R4C2"</definedName>
    <definedName name="Version">#REF!</definedName>
  </definedNames>
  <calcPr calcId="152511" calcOnSave="0"/>
</workbook>
</file>

<file path=xl/calcChain.xml><?xml version="1.0" encoding="utf-8"?>
<calcChain xmlns="http://schemas.openxmlformats.org/spreadsheetml/2006/main">
  <c r="C8" i="8" l="1"/>
  <c r="E30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C9" i="8" l="1"/>
  <c r="C10" i="8" s="1"/>
  <c r="C11" i="8" s="1"/>
  <c r="C12" i="8" s="1"/>
  <c r="C13" i="8" l="1"/>
  <c r="E38" i="1"/>
  <c r="C14" i="8" l="1"/>
  <c r="E12" i="3"/>
  <c r="C15" i="8" l="1"/>
  <c r="C16" i="8" l="1"/>
  <c r="E39" i="1"/>
  <c r="C17" i="8" l="1"/>
  <c r="I4" i="1"/>
  <c r="C18" i="8" l="1"/>
  <c r="B13" i="3"/>
  <c r="B14" i="3" l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C19" i="8"/>
  <c r="E13" i="3"/>
  <c r="F13" i="3" s="1"/>
  <c r="C20" i="8" l="1"/>
  <c r="C13" i="3"/>
  <c r="F9" i="1" s="1"/>
  <c r="E14" i="3"/>
  <c r="F14" i="3" s="1"/>
  <c r="C21" i="8" l="1"/>
  <c r="C14" i="3"/>
  <c r="E15" i="3"/>
  <c r="F15" i="3" s="1"/>
  <c r="C22" i="8" l="1"/>
  <c r="C15" i="3"/>
  <c r="E16" i="3"/>
  <c r="F16" i="3" s="1"/>
  <c r="C23" i="8" l="1"/>
  <c r="C16" i="3"/>
  <c r="E17" i="3"/>
  <c r="F17" i="3" s="1"/>
  <c r="C24" i="8" l="1"/>
  <c r="C17" i="3"/>
  <c r="E18" i="3"/>
  <c r="F18" i="3" s="1"/>
  <c r="C25" i="8" l="1"/>
  <c r="C18" i="3"/>
  <c r="E19" i="3"/>
  <c r="F19" i="3" s="1"/>
  <c r="C26" i="8" l="1"/>
  <c r="C19" i="3"/>
  <c r="E20" i="3"/>
  <c r="F20" i="3" s="1"/>
  <c r="C27" i="8" l="1"/>
  <c r="C20" i="3"/>
  <c r="E21" i="3"/>
  <c r="F21" i="3" s="1"/>
  <c r="C21" i="3" l="1"/>
  <c r="E22" i="3"/>
  <c r="F22" i="3" s="1"/>
  <c r="C22" i="3" l="1"/>
  <c r="E23" i="3"/>
  <c r="F23" i="3" s="1"/>
  <c r="C23" i="3" l="1"/>
  <c r="E24" i="3"/>
  <c r="F24" i="3" s="1"/>
  <c r="C24" i="3" l="1"/>
  <c r="E25" i="3"/>
  <c r="F25" i="3" s="1"/>
  <c r="C25" i="3" l="1"/>
  <c r="E26" i="3"/>
  <c r="F26" i="3" s="1"/>
  <c r="C26" i="3" l="1"/>
  <c r="E27" i="3"/>
  <c r="F27" i="3" s="1"/>
  <c r="C27" i="3" l="1"/>
  <c r="E28" i="3"/>
  <c r="F28" i="3" s="1"/>
  <c r="C28" i="3" l="1"/>
  <c r="E29" i="3"/>
  <c r="F29" i="3" s="1"/>
  <c r="C29" i="3" l="1"/>
  <c r="E30" i="3"/>
  <c r="F30" i="3" s="1"/>
  <c r="C30" i="3" l="1"/>
  <c r="E31" i="3"/>
  <c r="F31" i="3" s="1"/>
  <c r="C31" i="3" l="1"/>
  <c r="E32" i="3"/>
  <c r="F32" i="3" s="1"/>
  <c r="C32" i="3" l="1"/>
  <c r="E33" i="3"/>
  <c r="F33" i="3" s="1"/>
  <c r="C33" i="3" l="1"/>
  <c r="E34" i="3"/>
  <c r="F34" i="3" s="1"/>
  <c r="C34" i="3" l="1"/>
  <c r="E35" i="3"/>
  <c r="F35" i="3" s="1"/>
  <c r="C35" i="3" l="1"/>
  <c r="B10" i="1"/>
  <c r="D9" i="1"/>
  <c r="F10" i="1" l="1"/>
  <c r="B11" i="1"/>
  <c r="D10" i="1"/>
  <c r="F11" i="1" l="1"/>
  <c r="B12" i="1"/>
  <c r="D11" i="1"/>
  <c r="F12" i="1" l="1"/>
  <c r="B13" i="1"/>
  <c r="D12" i="1"/>
  <c r="F13" i="1" l="1"/>
  <c r="B14" i="1"/>
  <c r="D13" i="1"/>
  <c r="F14" i="1" l="1"/>
  <c r="D14" i="1"/>
  <c r="B15" i="1"/>
  <c r="F15" i="1" l="1"/>
  <c r="B16" i="1"/>
  <c r="D15" i="1"/>
  <c r="F16" i="1" l="1"/>
  <c r="B17" i="1"/>
  <c r="D16" i="1"/>
  <c r="F17" i="1" l="1"/>
  <c r="B18" i="1"/>
  <c r="D17" i="1"/>
  <c r="F18" i="1" l="1"/>
  <c r="B19" i="1"/>
  <c r="D18" i="1"/>
  <c r="F19" i="1" l="1"/>
  <c r="B20" i="1"/>
  <c r="D19" i="1"/>
  <c r="F20" i="1" l="1"/>
  <c r="B21" i="1"/>
  <c r="D20" i="1"/>
  <c r="F21" i="1" l="1"/>
  <c r="D21" i="1"/>
  <c r="B22" i="1"/>
  <c r="F22" i="1" l="1"/>
  <c r="D22" i="1"/>
  <c r="B23" i="1"/>
  <c r="F23" i="1" l="1"/>
  <c r="B24" i="1"/>
  <c r="D23" i="1"/>
  <c r="F24" i="1" l="1"/>
  <c r="B25" i="1"/>
  <c r="D24" i="1"/>
  <c r="F25" i="1" l="1"/>
  <c r="D25" i="1"/>
  <c r="B26" i="1"/>
  <c r="F26" i="1" l="1"/>
  <c r="B27" i="1"/>
  <c r="D26" i="1"/>
  <c r="F27" i="1" l="1"/>
  <c r="B28" i="1"/>
  <c r="D27" i="1"/>
  <c r="F28" i="1" l="1"/>
  <c r="B29" i="1"/>
  <c r="D28" i="1"/>
  <c r="B33" i="1"/>
  <c r="C29" i="8" s="1"/>
  <c r="F29" i="1" l="1"/>
  <c r="B30" i="1"/>
  <c r="D29" i="1"/>
  <c r="F30" i="1" l="1"/>
  <c r="D30" i="1"/>
  <c r="B31" i="1"/>
  <c r="F31" i="1" l="1"/>
  <c r="D31" i="1"/>
  <c r="E19" i="1" l="1"/>
  <c r="G19" i="1" s="1"/>
  <c r="D18" i="8" s="1"/>
  <c r="E20" i="1"/>
  <c r="G20" i="1" s="1"/>
  <c r="D19" i="8" s="1"/>
  <c r="E21" i="1"/>
  <c r="G21" i="1" s="1"/>
  <c r="D20" i="8" s="1"/>
  <c r="E22" i="1"/>
  <c r="G22" i="1" s="1"/>
  <c r="D21" i="8" s="1"/>
  <c r="E23" i="1"/>
  <c r="G23" i="1" s="1"/>
  <c r="D22" i="8" s="1"/>
  <c r="E24" i="1"/>
  <c r="G24" i="1" s="1"/>
  <c r="D23" i="8" s="1"/>
  <c r="E25" i="1"/>
  <c r="G25" i="1" s="1"/>
  <c r="D24" i="8" s="1"/>
  <c r="E26" i="1"/>
  <c r="G26" i="1" s="1"/>
  <c r="D25" i="8" s="1"/>
  <c r="E27" i="1"/>
  <c r="G27" i="1" s="1"/>
  <c r="D26" i="8" s="1"/>
  <c r="E28" i="1"/>
  <c r="G28" i="1" s="1"/>
  <c r="D27" i="8" s="1"/>
  <c r="E15" i="1" l="1"/>
  <c r="G15" i="1" s="1"/>
  <c r="D14" i="8" s="1"/>
  <c r="E13" i="1"/>
  <c r="G13" i="1" s="1"/>
  <c r="D12" i="8" s="1"/>
  <c r="E14" i="1"/>
  <c r="G14" i="1" s="1"/>
  <c r="D13" i="8" s="1"/>
  <c r="E16" i="1"/>
  <c r="G16" i="1" s="1"/>
  <c r="D15" i="8" s="1"/>
  <c r="E12" i="1"/>
  <c r="G12" i="1" s="1"/>
  <c r="D11" i="8" s="1"/>
  <c r="E11" i="1"/>
  <c r="G11" i="1" s="1"/>
  <c r="D10" i="8" s="1"/>
  <c r="E17" i="1"/>
  <c r="G17" i="1" s="1"/>
  <c r="D16" i="8" s="1"/>
  <c r="E18" i="1"/>
  <c r="G18" i="1" s="1"/>
  <c r="D17" i="8" s="1"/>
  <c r="E10" i="1"/>
  <c r="G10" i="1" s="1"/>
  <c r="D9" i="8" s="1"/>
  <c r="E9" i="1" l="1"/>
  <c r="G9" i="1" s="1"/>
  <c r="D8" i="8" s="1"/>
  <c r="G34" i="1" l="1"/>
  <c r="D30" i="8" s="1"/>
  <c r="E29" i="1" l="1"/>
  <c r="G29" i="1" s="1"/>
  <c r="E30" i="1" l="1"/>
  <c r="G30" i="1" s="1"/>
  <c r="E31" i="1"/>
  <c r="G31" i="1" s="1"/>
</calcChain>
</file>

<file path=xl/sharedStrings.xml><?xml version="1.0" encoding="utf-8"?>
<sst xmlns="http://schemas.openxmlformats.org/spreadsheetml/2006/main" count="35" uniqueCount="30">
  <si>
    <t>MW Resource</t>
  </si>
  <si>
    <t>Hours per year</t>
  </si>
  <si>
    <t>Capacity Factor</t>
  </si>
  <si>
    <t xml:space="preserve">  (Comparison Purposes Only)</t>
  </si>
  <si>
    <t>$/MWH</t>
  </si>
  <si>
    <t>MWH</t>
  </si>
  <si>
    <t>$</t>
  </si>
  <si>
    <t>Wind Integration</t>
  </si>
  <si>
    <t>Inter-hour</t>
  </si>
  <si>
    <t>Intra-hour</t>
  </si>
  <si>
    <t>Year</t>
  </si>
  <si>
    <t>Wind Integration Costs</t>
  </si>
  <si>
    <t>Appendix B</t>
  </si>
  <si>
    <t>Table 4</t>
  </si>
  <si>
    <t>Inter-hour Wind Integration Costs</t>
  </si>
  <si>
    <t>$/MWh</t>
  </si>
  <si>
    <t>(g)</t>
  </si>
  <si>
    <t>Lookup</t>
  </si>
  <si>
    <t>Wind Integration Cost</t>
  </si>
  <si>
    <t>2014 Wind Study - IRP Wyoming Wind Resource</t>
  </si>
  <si>
    <t>Inter-hour wind integration costs per Draft 2014 Wind Integration Study prepared October 10, 2014</t>
  </si>
  <si>
    <t>Discount Rate - 2015 IRP Page 141</t>
  </si>
  <si>
    <t>2015.Q2  Compliance Filing</t>
  </si>
  <si>
    <t>Appendix E</t>
  </si>
  <si>
    <t>Official Inflation Forecast Dated June 2015 Forecast</t>
  </si>
  <si>
    <t>2015.Q2  Avoided Cost</t>
  </si>
  <si>
    <t>Wind Integration Rate ($/MWh)</t>
  </si>
  <si>
    <t>Comparison to Prior Study</t>
  </si>
  <si>
    <t>Revised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</si>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</sst>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[Red]_(* \(#,##0\);_(* &quot;-&quot;_);_(@_)"/>
    <numFmt numFmtId="165" formatCode="_(* #,##0.0_);[Red]_(* \(#,##0.0\);_(* &quot;-&quot;_);_(@_)"/>
    <numFmt numFmtId="166" formatCode="&quot;$&quot;#,##0.00"/>
    <numFmt numFmtId="167" formatCode="_(* #,##0.00_);[Red]_(* \(#,##0.00\);_(* &quot;-&quot;_);_(@_)"/>
    <numFmt numFmtId="168" formatCode="&quot;$&quot;###0;[Red]\(&quot;$&quot;###0\)"/>
    <numFmt numFmtId="169" formatCode="0.0"/>
    <numFmt numFmtId="170" formatCode="0.0%"/>
    <numFmt numFmtId="171" formatCode="0.000%"/>
    <numFmt numFmtId="172" formatCode="_(* #,##0.00_);[Red]_(* \(#,##0.00\);_(* &quot;-&quot;??_);_(@_)"/>
    <numFmt numFmtId="173" formatCode="_(* #,##0.00_);_(* \(#,##0.00\);_(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sz val="8"/>
      <color theme="1"/>
      <name val="Courier New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164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1" fillId="0" borderId="0"/>
    <xf numFmtId="4" fontId="4" fillId="0" borderId="0" applyFont="0" applyFill="0" applyBorder="0" applyAlignment="0" applyProtection="0"/>
    <xf numFmtId="168" fontId="5" fillId="0" borderId="0" applyFont="0" applyFill="0" applyBorder="0" applyProtection="0">
      <alignment horizontal="right"/>
    </xf>
    <xf numFmtId="169" fontId="6" fillId="0" borderId="0" applyNumberFormat="0" applyFill="0" applyBorder="0" applyAlignment="0" applyProtection="0"/>
    <xf numFmtId="0" fontId="7" fillId="0" borderId="7" applyNumberFormat="0" applyBorder="0" applyAlignment="0"/>
    <xf numFmtId="41" fontId="8" fillId="0" borderId="0"/>
    <xf numFmtId="0" fontId="1" fillId="0" borderId="0"/>
    <xf numFmtId="0" fontId="9" fillId="0" borderId="0"/>
    <xf numFmtId="12" fontId="11" fillId="2" borderId="8">
      <alignment horizontal="left"/>
    </xf>
    <xf numFmtId="37" fontId="7" fillId="3" borderId="0" applyNumberFormat="0" applyBorder="0" applyAlignment="0" applyProtection="0"/>
    <xf numFmtId="37" fontId="7" fillId="0" borderId="0"/>
    <xf numFmtId="3" fontId="12" fillId="4" borderId="9" applyProtection="0"/>
    <xf numFmtId="164" fontId="1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2" fillId="0" borderId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164" fontId="0" fillId="0" borderId="0" xfId="0"/>
    <xf numFmtId="164" fontId="2" fillId="0" borderId="0" xfId="3"/>
    <xf numFmtId="164" fontId="2" fillId="0" borderId="0" xfId="4" applyNumberFormat="1" applyFont="1"/>
    <xf numFmtId="165" fontId="2" fillId="0" borderId="0" xfId="3" applyNumberFormat="1" applyFont="1" applyFill="1"/>
    <xf numFmtId="9" fontId="2" fillId="0" borderId="0" xfId="2"/>
    <xf numFmtId="166" fontId="2" fillId="0" borderId="0" xfId="1" applyNumberFormat="1" applyFont="1" applyAlignment="1">
      <alignment horizontal="center"/>
    </xf>
    <xf numFmtId="167" fontId="2" fillId="0" borderId="0" xfId="3" applyNumberFormat="1"/>
    <xf numFmtId="44" fontId="2" fillId="0" borderId="0" xfId="1" applyFont="1"/>
    <xf numFmtId="0" fontId="2" fillId="0" borderId="0" xfId="3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4" xfId="4" applyNumberFormat="1" applyFont="1" applyFill="1" applyBorder="1" applyAlignment="1">
      <alignment horizontal="centerContinuous"/>
    </xf>
    <xf numFmtId="164" fontId="2" fillId="0" borderId="5" xfId="4" applyNumberFormat="1" applyFont="1" applyBorder="1" applyAlignment="1">
      <alignment horizontal="centerContinuous"/>
    </xf>
    <xf numFmtId="164" fontId="2" fillId="0" borderId="6" xfId="4" applyNumberFormat="1" applyFont="1" applyBorder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4" applyNumberFormat="1" applyFont="1" applyAlignment="1">
      <alignment horizontal="centerContinuous"/>
    </xf>
    <xf numFmtId="164" fontId="13" fillId="0" borderId="0" xfId="16" applyFont="1" applyFill="1" applyAlignment="1">
      <alignment horizontal="centerContinuous"/>
    </xf>
    <xf numFmtId="164" fontId="10" fillId="0" borderId="0" xfId="16" applyFont="1" applyFill="1" applyAlignment="1">
      <alignment horizontal="centerContinuous"/>
    </xf>
    <xf numFmtId="164" fontId="10" fillId="0" borderId="0" xfId="16" applyFont="1" applyFill="1"/>
    <xf numFmtId="164" fontId="10" fillId="0" borderId="0" xfId="16" applyFont="1" applyFill="1" applyBorder="1" applyAlignment="1">
      <alignment horizontal="centerContinuous"/>
    </xf>
    <xf numFmtId="164" fontId="10" fillId="0" borderId="0" xfId="16" applyFont="1" applyFill="1" applyBorder="1"/>
    <xf numFmtId="164" fontId="13" fillId="0" borderId="3" xfId="16" applyFont="1" applyFill="1" applyBorder="1" applyAlignment="1">
      <alignment horizontal="center"/>
    </xf>
    <xf numFmtId="164" fontId="13" fillId="0" borderId="3" xfId="16" applyFont="1" applyFill="1" applyBorder="1" applyAlignment="1">
      <alignment horizontal="center" wrapText="1"/>
    </xf>
    <xf numFmtId="164" fontId="13" fillId="0" borderId="3" xfId="16" applyFont="1" applyFill="1" applyBorder="1" applyAlignment="1">
      <alignment horizontal="centerContinuous" wrapText="1"/>
    </xf>
    <xf numFmtId="164" fontId="13" fillId="0" borderId="2" xfId="16" applyFont="1" applyFill="1" applyBorder="1" applyAlignment="1">
      <alignment horizontal="centerContinuous"/>
    </xf>
    <xf numFmtId="164" fontId="13" fillId="0" borderId="2" xfId="16" quotePrefix="1" applyFont="1" applyFill="1" applyBorder="1" applyAlignment="1">
      <alignment horizontal="center" wrapText="1"/>
    </xf>
    <xf numFmtId="164" fontId="10" fillId="0" borderId="13" xfId="16" applyFont="1" applyFill="1" applyBorder="1"/>
    <xf numFmtId="164" fontId="10" fillId="0" borderId="15" xfId="16" applyFont="1" applyFill="1" applyBorder="1"/>
    <xf numFmtId="164" fontId="10" fillId="0" borderId="0" xfId="16" quotePrefix="1" applyFont="1" applyFill="1" applyBorder="1" applyAlignment="1">
      <alignment horizontal="center"/>
    </xf>
    <xf numFmtId="0" fontId="10" fillId="0" borderId="0" xfId="16" applyNumberFormat="1" applyFont="1" applyFill="1"/>
    <xf numFmtId="8" fontId="10" fillId="0" borderId="0" xfId="16" applyNumberFormat="1" applyFont="1" applyFill="1" applyAlignment="1">
      <alignment horizontal="center"/>
    </xf>
    <xf numFmtId="1" fontId="10" fillId="0" borderId="0" xfId="17" applyNumberFormat="1" applyFont="1" applyFill="1" applyAlignment="1" applyProtection="1">
      <alignment horizontal="center"/>
      <protection locked="0"/>
    </xf>
    <xf numFmtId="0" fontId="2" fillId="0" borderId="0" xfId="18"/>
    <xf numFmtId="0" fontId="10" fillId="0" borderId="0" xfId="18" applyFont="1"/>
    <xf numFmtId="14" fontId="10" fillId="0" borderId="0" xfId="3" applyNumberFormat="1" applyFont="1"/>
    <xf numFmtId="164" fontId="2" fillId="0" borderId="0" xfId="3" applyBorder="1"/>
    <xf numFmtId="166" fontId="2" fillId="0" borderId="0" xfId="1" applyNumberFormat="1" applyFont="1" applyBorder="1" applyAlignment="1">
      <alignment horizontal="center"/>
    </xf>
    <xf numFmtId="0" fontId="2" fillId="0" borderId="10" xfId="3" applyNumberFormat="1" applyBorder="1" applyAlignment="1">
      <alignment horizontal="center"/>
    </xf>
    <xf numFmtId="1" fontId="2" fillId="0" borderId="12" xfId="3" applyNumberFormat="1" applyBorder="1" applyAlignment="1">
      <alignment horizontal="center"/>
    </xf>
    <xf numFmtId="164" fontId="2" fillId="0" borderId="11" xfId="3" applyBorder="1"/>
    <xf numFmtId="166" fontId="2" fillId="0" borderId="11" xfId="1" applyNumberFormat="1" applyFont="1" applyBorder="1" applyAlignment="1">
      <alignment horizontal="center"/>
    </xf>
    <xf numFmtId="0" fontId="2" fillId="0" borderId="13" xfId="3" applyNumberFormat="1" applyBorder="1" applyAlignment="1">
      <alignment horizontal="center"/>
    </xf>
    <xf numFmtId="164" fontId="2" fillId="0" borderId="16" xfId="3" applyBorder="1"/>
    <xf numFmtId="166" fontId="2" fillId="0" borderId="1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71" fontId="2" fillId="5" borderId="0" xfId="2" applyNumberFormat="1" applyFill="1"/>
    <xf numFmtId="170" fontId="10" fillId="0" borderId="0" xfId="2" applyNumberFormat="1" applyFont="1" applyFill="1" applyAlignment="1">
      <alignment horizontal="center"/>
    </xf>
    <xf numFmtId="0" fontId="15" fillId="0" borderId="0" xfId="19" applyFont="1" applyAlignment="1" applyProtection="1"/>
    <xf numFmtId="164" fontId="11" fillId="0" borderId="0" xfId="4" applyNumberFormat="1" applyFont="1" applyAlignment="1">
      <alignment horizontal="centerContinuous"/>
    </xf>
    <xf numFmtId="1" fontId="10" fillId="0" borderId="0" xfId="16" applyNumberFormat="1" applyFont="1" applyFill="1"/>
    <xf numFmtId="164" fontId="0" fillId="6" borderId="12" xfId="0" applyFill="1" applyBorder="1"/>
    <xf numFmtId="164" fontId="0" fillId="6" borderId="11" xfId="0" applyFill="1" applyBorder="1"/>
    <xf numFmtId="164" fontId="0" fillId="6" borderId="14" xfId="0" applyFill="1" applyBorder="1"/>
    <xf numFmtId="164" fontId="3" fillId="6" borderId="10" xfId="4" applyNumberFormat="1" applyFont="1" applyFill="1" applyBorder="1" applyAlignment="1">
      <alignment horizontal="centerContinuous"/>
    </xf>
    <xf numFmtId="164" fontId="3" fillId="6" borderId="0" xfId="4" applyNumberFormat="1" applyFont="1" applyFill="1" applyBorder="1" applyAlignment="1">
      <alignment horizontal="centerContinuous"/>
    </xf>
    <xf numFmtId="164" fontId="3" fillId="6" borderId="17" xfId="4" applyNumberFormat="1" applyFont="1" applyFill="1" applyBorder="1" applyAlignment="1">
      <alignment horizontal="centerContinuous"/>
    </xf>
    <xf numFmtId="164" fontId="3" fillId="6" borderId="0" xfId="3" applyFont="1" applyFill="1" applyBorder="1" applyAlignment="1">
      <alignment horizontal="centerContinuous"/>
    </xf>
    <xf numFmtId="164" fontId="3" fillId="6" borderId="17" xfId="3" applyFont="1" applyFill="1" applyBorder="1" applyAlignment="1">
      <alignment horizontal="centerContinuous"/>
    </xf>
    <xf numFmtId="164" fontId="0" fillId="6" borderId="10" xfId="0" applyFill="1" applyBorder="1"/>
    <xf numFmtId="164" fontId="0" fillId="6" borderId="0" xfId="0" applyFill="1" applyBorder="1"/>
    <xf numFmtId="164" fontId="0" fillId="6" borderId="17" xfId="0" applyFill="1" applyBorder="1"/>
    <xf numFmtId="164" fontId="16" fillId="6" borderId="0" xfId="0" applyFon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66" fontId="2" fillId="6" borderId="0" xfId="1" applyNumberFormat="1" applyFont="1" applyFill="1" applyBorder="1" applyAlignment="1">
      <alignment horizontal="center"/>
    </xf>
    <xf numFmtId="1" fontId="0" fillId="6" borderId="0" xfId="0" applyNumberFormat="1" applyFill="1" applyBorder="1"/>
    <xf numFmtId="173" fontId="0" fillId="6" borderId="0" xfId="0" applyNumberFormat="1" applyFill="1" applyBorder="1"/>
    <xf numFmtId="164" fontId="0" fillId="6" borderId="0" xfId="0" applyFill="1" applyBorder="1" applyAlignment="1">
      <alignment horizontal="left"/>
    </xf>
    <xf numFmtId="164" fontId="2" fillId="6" borderId="0" xfId="4" applyNumberFormat="1" applyFont="1" applyFill="1" applyBorder="1"/>
    <xf numFmtId="164" fontId="0" fillId="6" borderId="13" xfId="0" applyFill="1" applyBorder="1"/>
    <xf numFmtId="164" fontId="0" fillId="6" borderId="16" xfId="0" applyFill="1" applyBorder="1"/>
    <xf numFmtId="164" fontId="0" fillId="6" borderId="15" xfId="0" applyFill="1" applyBorder="1"/>
  </cellXfs>
  <cellStyles count="24">
    <cellStyle name="Comma 2" xfId="5"/>
    <cellStyle name="Comma 2 2" xfId="22"/>
    <cellStyle name="Currency" xfId="1" builtinId="4"/>
    <cellStyle name="Currency 2" xfId="23"/>
    <cellStyle name="Currency No Comma" xfId="6"/>
    <cellStyle name="Hyperlink" xfId="19" builtinId="8"/>
    <cellStyle name="MCP" xfId="7"/>
    <cellStyle name="noninput" xfId="8"/>
    <cellStyle name="Normal" xfId="0" builtinId="0" customBuiltin="1"/>
    <cellStyle name="Normal 2" xfId="9"/>
    <cellStyle name="Normal 2 2" xfId="21"/>
    <cellStyle name="Normal 3" xfId="10"/>
    <cellStyle name="Normal 3 2" xfId="4"/>
    <cellStyle name="Normal 4" xfId="3"/>
    <cellStyle name="Normal 5" xfId="11"/>
    <cellStyle name="Normal_INF_06_03_07" xfId="18"/>
    <cellStyle name="Normal_T-INF-10-15-04-TEMPLATE" xfId="17"/>
    <cellStyle name="Normal_WY AC 2009 - AC Study (Wind Study)_2009 08 11" xfId="16"/>
    <cellStyle name="Password" xfId="12"/>
    <cellStyle name="Percent" xfId="2" builtinId="5"/>
    <cellStyle name="Percent 2" xfId="20"/>
    <cellStyle name="Unprot" xfId="13"/>
    <cellStyle name="Unprot$" xfId="14"/>
    <cellStyle name="Unprotect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65215505086659"/>
          <c:y val="1.6578588734100577E-2"/>
          <c:w val="0.84071386737814913"/>
          <c:h val="0.79286619220674337"/>
        </c:manualLayout>
      </c:layout>
      <c:scatterChart>
        <c:scatterStyle val="lineMarker"/>
        <c:varyColors val="0"/>
        <c:ser>
          <c:idx val="1"/>
          <c:order val="0"/>
          <c:tx>
            <c:strRef>
              <c:f>Comparison!$D$7</c:f>
              <c:strCache>
                <c:ptCount val="1"/>
                <c:pt idx="0">
                  <c:v>Revised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xVal>
            <c:numRef>
              <c:f>Comparison!$C$8:$C$27</c:f>
              <c:numCache>
                <c:formatCode>0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xVal>
          <c:yVal>
            <c:numRef>
              <c:f>Comparison!$D$8:$D$27</c:f>
              <c:numCache>
                <c:formatCode>"$"#,##0.00</c:formatCode>
                <c:ptCount val="20"/>
                <c:pt idx="0">
                  <c:v>1.79</c:v>
                </c:pt>
                <c:pt idx="1">
                  <c:v>1.38</c:v>
                </c:pt>
                <c:pt idx="2">
                  <c:v>1.61</c:v>
                </c:pt>
                <c:pt idx="3">
                  <c:v>1.71</c:v>
                </c:pt>
                <c:pt idx="4">
                  <c:v>1.6</c:v>
                </c:pt>
                <c:pt idx="5">
                  <c:v>1.57</c:v>
                </c:pt>
                <c:pt idx="6">
                  <c:v>1.67</c:v>
                </c:pt>
                <c:pt idx="7">
                  <c:v>1.93</c:v>
                </c:pt>
                <c:pt idx="8">
                  <c:v>1.98</c:v>
                </c:pt>
                <c:pt idx="9">
                  <c:v>2.04</c:v>
                </c:pt>
                <c:pt idx="10">
                  <c:v>2.23</c:v>
                </c:pt>
                <c:pt idx="11">
                  <c:v>2.19</c:v>
                </c:pt>
                <c:pt idx="12">
                  <c:v>2.37</c:v>
                </c:pt>
                <c:pt idx="13">
                  <c:v>2.78</c:v>
                </c:pt>
                <c:pt idx="14">
                  <c:v>3.2</c:v>
                </c:pt>
                <c:pt idx="15">
                  <c:v>3.4</c:v>
                </c:pt>
                <c:pt idx="16">
                  <c:v>3.7</c:v>
                </c:pt>
                <c:pt idx="17">
                  <c:v>3.26</c:v>
                </c:pt>
                <c:pt idx="18">
                  <c:v>2.92</c:v>
                </c:pt>
                <c:pt idx="19">
                  <c:v>2.96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Comparison!$E$7</c:f>
              <c:strCache>
                <c:ptCount val="1"/>
                <c:pt idx="0">
                  <c:v>Original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xVal>
            <c:numRef>
              <c:f>Comparison!$C$8:$C$27</c:f>
              <c:numCache>
                <c:formatCode>0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xVal>
          <c:yVal>
            <c:numRef>
              <c:f>Comparison!$E$8:$E$27</c:f>
              <c:numCache>
                <c:formatCode>"$"#,##0.00</c:formatCode>
                <c:ptCount val="20"/>
                <c:pt idx="0">
                  <c:v>1.79</c:v>
                </c:pt>
                <c:pt idx="1">
                  <c:v>1.35</c:v>
                </c:pt>
                <c:pt idx="2">
                  <c:v>1.56</c:v>
                </c:pt>
                <c:pt idx="3">
                  <c:v>1.65</c:v>
                </c:pt>
                <c:pt idx="4">
                  <c:v>1.49</c:v>
                </c:pt>
                <c:pt idx="5">
                  <c:v>1.52</c:v>
                </c:pt>
                <c:pt idx="6">
                  <c:v>1.65</c:v>
                </c:pt>
                <c:pt idx="7">
                  <c:v>1.9</c:v>
                </c:pt>
                <c:pt idx="8">
                  <c:v>1.95</c:v>
                </c:pt>
                <c:pt idx="9">
                  <c:v>2.02</c:v>
                </c:pt>
                <c:pt idx="10">
                  <c:v>2.21</c:v>
                </c:pt>
                <c:pt idx="11">
                  <c:v>2.16</c:v>
                </c:pt>
                <c:pt idx="12">
                  <c:v>2.33</c:v>
                </c:pt>
                <c:pt idx="13">
                  <c:v>2.73</c:v>
                </c:pt>
                <c:pt idx="14">
                  <c:v>3.2</c:v>
                </c:pt>
                <c:pt idx="15">
                  <c:v>3.38</c:v>
                </c:pt>
                <c:pt idx="16">
                  <c:v>3.68</c:v>
                </c:pt>
                <c:pt idx="17">
                  <c:v>3.26</c:v>
                </c:pt>
                <c:pt idx="18">
                  <c:v>2.91</c:v>
                </c:pt>
                <c:pt idx="19">
                  <c:v>2.96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41480"/>
        <c:axId val="184991968"/>
      </c:scatterChart>
      <c:valAx>
        <c:axId val="184541480"/>
        <c:scaling>
          <c:orientation val="minMax"/>
        </c:scaling>
        <c:delete val="0"/>
        <c:axPos val="b"/>
        <c:majorGridlines>
          <c:spPr>
            <a:ln>
              <a:solidFill>
                <a:srgbClr val="C3C3C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841885389326427"/>
              <c:y val="0.9105183727034120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en-US"/>
          </a:p>
        </c:txPr>
        <c:crossAx val="184991968"/>
        <c:crosses val="autoZero"/>
        <c:crossBetween val="midCat"/>
        <c:majorUnit val="1"/>
      </c:valAx>
      <c:valAx>
        <c:axId val="1849919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C3C3C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 Wind Integration 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184541480"/>
        <c:crosses val="autoZero"/>
        <c:crossBetween val="midCat"/>
      </c:valAx>
      <c:spPr>
        <a:solidFill>
          <a:srgbClr val="F8F7F6"/>
        </a:solidFill>
      </c:spPr>
    </c:plotArea>
    <c:legend>
      <c:legendPos val="r"/>
      <c:layout>
        <c:manualLayout>
          <c:xMode val="edge"/>
          <c:yMode val="edge"/>
          <c:x val="0.16451377952755908"/>
          <c:y val="0.16309601924759404"/>
          <c:w val="0.22154077366096109"/>
          <c:h val="0.150739708605307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76199</xdr:rowOff>
    </xdr:from>
    <xdr:to>
      <xdr:col>15</xdr:col>
      <xdr:colOff>48202</xdr:colOff>
      <xdr:row>17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09724"/>
          <a:ext cx="4315402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180975</xdr:rowOff>
    </xdr:from>
    <xdr:to>
      <xdr:col>13</xdr:col>
      <xdr:colOff>323850</xdr:colOff>
      <xdr:row>27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cenarios\One-off\One-offG0112u_UTGRC12%20xWindInt%20LAGasAPSOtCoScrn_2012%2001%2017%20vs%20Clean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Attach%20R746-700-23.C.1%20-3%20CONF%20(xWind%20Int%20NPC%20and%20Cal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UT%202012.Q1%20-%202b%20-%20GRID%20AC%20Study%20(Wind%20Integration%2020%20MW)%20_2012%2005%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4\48%20-%20UT%20Compliance%20Filing%20-%202014.Q2%20-%202014%20July\Scenario\Integration%20Study\Prior%20Study\UT%202013.Q2%20-%2031b%20-%20GRID%20AC%20Study%20_2013%2005%2030%20(Integration%20Costs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Source%20Files\_All%20Data%20Series%20Files%20_2015%2007%2007%20(1506%20OFPC)\_GNw_Market%20Price%20Index%20(1506)%20CONF%20_2015%2007%20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Appendix%20D%20-%20UT%202015.Q2%20-%20Integration%20(Rout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Recon"/>
      <sheetName val="Side-by-Side"/>
      <sheetName val="NPC Summary"/>
      <sheetName val="Wind Int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2154135.6940000001</v>
          </cell>
          <cell r="F381">
            <v>46230.559999999998</v>
          </cell>
          <cell r="G381">
            <v>51472.254000000001</v>
          </cell>
          <cell r="H381">
            <v>140964.53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10117707.445500001</v>
          </cell>
          <cell r="F388">
            <v>574134.99849999999</v>
          </cell>
          <cell r="G388">
            <v>770122.9</v>
          </cell>
          <cell r="H388">
            <v>842261.46799999999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14638636.319207443</v>
          </cell>
          <cell r="F390">
            <v>963871.66568501992</v>
          </cell>
          <cell r="G390">
            <v>1099463.5699833119</v>
          </cell>
          <cell r="H390">
            <v>1252454.6794173121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73777727.034326658</v>
          </cell>
          <cell r="F392">
            <v>5684238.6045298204</v>
          </cell>
          <cell r="G392">
            <v>6505774.4436473111</v>
          </cell>
          <cell r="H392">
            <v>6605193.3373565925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2291621.9552850001</v>
          </cell>
          <cell r="F582">
            <v>108209.81493000001</v>
          </cell>
          <cell r="G582">
            <v>246644.84604</v>
          </cell>
          <cell r="H582">
            <v>265378.58876099996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57642</v>
          </cell>
          <cell r="F584">
            <v>1248</v>
          </cell>
          <cell r="G584">
            <v>12064</v>
          </cell>
          <cell r="H584">
            <v>16731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8598751.3763510007</v>
          </cell>
          <cell r="F592">
            <v>307106.35971500003</v>
          </cell>
          <cell r="G592">
            <v>976604.29310799995</v>
          </cell>
          <cell r="H592">
            <v>1104808.3645199998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73777731.787189692</v>
          </cell>
          <cell r="F628">
            <v>5684237.7953334246</v>
          </cell>
          <cell r="G628">
            <v>6505775.2200815156</v>
          </cell>
          <cell r="H628">
            <v>6605191.5740894647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56020548.059999995</v>
          </cell>
          <cell r="F639">
            <v>5127331.1999999993</v>
          </cell>
          <cell r="G639">
            <v>5507041.9600000009</v>
          </cell>
          <cell r="H639">
            <v>5526921.7400000002</v>
          </cell>
          <cell r="I639">
            <v>5220758.74</v>
          </cell>
          <cell r="J639">
            <v>5182276.26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4120580.9400000004</v>
          </cell>
          <cell r="O639">
            <v>4364602.21</v>
          </cell>
          <cell r="P639">
            <v>3571474.3</v>
          </cell>
          <cell r="Q639">
            <v>5102633.6400000006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7535151.6999999993</v>
          </cell>
          <cell r="K641">
            <v>7179375.1999999993</v>
          </cell>
          <cell r="L641">
            <v>7637899.2000000002</v>
          </cell>
          <cell r="M641">
            <v>7565322.3999999994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105992053.19999999</v>
          </cell>
          <cell r="F643">
            <v>7195300.2999999998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9161188.3999999985</v>
          </cell>
          <cell r="P643">
            <v>7747386.3000000007</v>
          </cell>
          <cell r="Q643">
            <v>6896214.7000000002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287993.77600000001</v>
          </cell>
          <cell r="H650">
            <v>418601.06599999999</v>
          </cell>
          <cell r="I650">
            <v>305658.88200000004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12886.64075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17596279.517999999</v>
          </cell>
          <cell r="F653">
            <v>835999.97499999998</v>
          </cell>
          <cell r="G653">
            <v>1879606.416</v>
          </cell>
          <cell r="H653">
            <v>2002734.23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340336.89999999997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842060.34580000013</v>
          </cell>
          <cell r="F655">
            <v>18231.363399999998</v>
          </cell>
          <cell r="G655">
            <v>176236.61300000001</v>
          </cell>
          <cell r="H655">
            <v>244413.38</v>
          </cell>
          <cell r="I655">
            <v>206622.03</v>
          </cell>
          <cell r="J655">
            <v>62670.341</v>
          </cell>
          <cell r="K655">
            <v>59821.686999999998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7216.5799000000006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30.034870978745314</v>
          </cell>
          <cell r="F913">
            <v>4.1753472162136909</v>
          </cell>
          <cell r="G913">
            <v>20.514971036628783</v>
          </cell>
          <cell r="H913">
            <v>25.36109757539716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31.747487322719898</v>
          </cell>
          <cell r="F920">
            <v>23.610425982418139</v>
          </cell>
          <cell r="G920">
            <v>33.634803042475433</v>
          </cell>
          <cell r="H920">
            <v>34.286043677828559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35.8115845242327</v>
          </cell>
          <cell r="F922">
            <v>31.483046152864642</v>
          </cell>
          <cell r="G922">
            <v>38.260959962901275</v>
          </cell>
          <cell r="H922">
            <v>37.958472546022932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121.84979589312226</v>
          </cell>
          <cell r="F962">
            <v>261.68577558380224</v>
          </cell>
          <cell r="G962">
            <v>73.1326801233905</v>
          </cell>
          <cell r="H962">
            <v>64.804836938382323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68.721987782320156</v>
          </cell>
          <cell r="F966">
            <v>85.141456066956721</v>
          </cell>
          <cell r="G966">
            <v>64.301704852415583</v>
          </cell>
          <cell r="H966">
            <v>62.578179127545816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8"/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11" refreshError="1"/>
      <sheetData sheetId="12" refreshError="1"/>
      <sheetData sheetId="13" refreshError="1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Wind Int"/>
      <sheetName val="NPC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2154098.3340000003</v>
          </cell>
          <cell r="F381">
            <v>46230.559999999998</v>
          </cell>
          <cell r="G381">
            <v>51472.254000000001</v>
          </cell>
          <cell r="H381">
            <v>140927.17000000001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10117670.085500002</v>
          </cell>
          <cell r="F388">
            <v>574134.99849999999</v>
          </cell>
          <cell r="G388">
            <v>770122.9</v>
          </cell>
          <cell r="H388">
            <v>842224.10800000001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14638598.959207444</v>
          </cell>
          <cell r="F390">
            <v>963871.66568501992</v>
          </cell>
          <cell r="G390">
            <v>1099463.5699833119</v>
          </cell>
          <cell r="H390">
            <v>1252417.319417312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73777689.674326643</v>
          </cell>
          <cell r="F392">
            <v>5684238.6045298204</v>
          </cell>
          <cell r="G392">
            <v>6505774.4436473111</v>
          </cell>
          <cell r="H392">
            <v>6605155.9773565922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2291597.6001550001</v>
          </cell>
          <cell r="F582">
            <v>108209.81493000001</v>
          </cell>
          <cell r="G582">
            <v>246644.84604</v>
          </cell>
          <cell r="H582">
            <v>265354.23363099998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57629</v>
          </cell>
          <cell r="F584">
            <v>1248</v>
          </cell>
          <cell r="G584">
            <v>12064</v>
          </cell>
          <cell r="H584">
            <v>16718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8598714.0212210007</v>
          </cell>
          <cell r="F592">
            <v>307106.35971500003</v>
          </cell>
          <cell r="G592">
            <v>976604.29310799995</v>
          </cell>
          <cell r="H592">
            <v>1104771.0093899998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73777694.432059705</v>
          </cell>
          <cell r="F628">
            <v>5684237.7953334246</v>
          </cell>
          <cell r="G628">
            <v>6505775.2200815156</v>
          </cell>
          <cell r="H628">
            <v>6605154.2189594647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56020548.060000002</v>
          </cell>
          <cell r="F639">
            <v>5127331.1999999993</v>
          </cell>
          <cell r="G639">
            <v>5507041.96</v>
          </cell>
          <cell r="H639">
            <v>5526921.7400000002</v>
          </cell>
          <cell r="I639">
            <v>5220758.74</v>
          </cell>
          <cell r="J639">
            <v>5182276.2600000007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4120580.9399999995</v>
          </cell>
          <cell r="O639">
            <v>4364602.2100000009</v>
          </cell>
          <cell r="P639">
            <v>3571474.3</v>
          </cell>
          <cell r="Q639">
            <v>5102633.6399999997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7535151.7000000002</v>
          </cell>
          <cell r="K641">
            <v>7179375.2000000002</v>
          </cell>
          <cell r="L641">
            <v>7637899.2000000002</v>
          </cell>
          <cell r="M641">
            <v>7565322.4000000004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105992053.2</v>
          </cell>
          <cell r="F643">
            <v>7195300.2999999989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9161188.4000000004</v>
          </cell>
          <cell r="P643">
            <v>7747386.3000000007</v>
          </cell>
          <cell r="Q643">
            <v>6896214.6999999993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287993.77599999995</v>
          </cell>
          <cell r="H650">
            <v>418601.06599999999</v>
          </cell>
          <cell r="I650">
            <v>305658.88199999998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12886.640749999999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17596127.618000001</v>
          </cell>
          <cell r="F653">
            <v>835999.97499999998</v>
          </cell>
          <cell r="G653">
            <v>1879606.416</v>
          </cell>
          <cell r="H653">
            <v>2002582.33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340336.9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841870.43580000009</v>
          </cell>
          <cell r="F655">
            <v>18231.363399999998</v>
          </cell>
          <cell r="G655">
            <v>176236.61300000001</v>
          </cell>
          <cell r="H655">
            <v>244223.47</v>
          </cell>
          <cell r="I655">
            <v>206622.03</v>
          </cell>
          <cell r="J655">
            <v>62670.341</v>
          </cell>
          <cell r="K655">
            <v>59821.686999999991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7216.5798999999997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30.034863505910863</v>
          </cell>
          <cell r="F913">
            <v>4.1753472162136909</v>
          </cell>
          <cell r="G913">
            <v>20.514971036628783</v>
          </cell>
          <cell r="H913">
            <v>25.35974432751328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31.747492055640219</v>
          </cell>
          <cell r="F920">
            <v>23.610425982418139</v>
          </cell>
          <cell r="G920">
            <v>33.634803042475433</v>
          </cell>
          <cell r="H920">
            <v>34.286213141740177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35.811598167669366</v>
          </cell>
          <cell r="F922">
            <v>31.483046152864642</v>
          </cell>
          <cell r="G922">
            <v>38.260959962901275</v>
          </cell>
          <cell r="H922">
            <v>37.958696056613206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121.84979593180779</v>
          </cell>
          <cell r="F962">
            <v>261.68577558380224</v>
          </cell>
          <cell r="G962">
            <v>73.1326801233905</v>
          </cell>
          <cell r="H962">
            <v>64.804837058117627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68.721987783124931</v>
          </cell>
          <cell r="F966">
            <v>85.141456066956721</v>
          </cell>
          <cell r="G966">
            <v>64.301704852415583</v>
          </cell>
          <cell r="H966">
            <v>62.578179135954521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3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4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5"/>
      <sheetData sheetId="6"/>
      <sheetData sheetId="7"/>
      <sheetData sheetId="8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Summary (Monthly)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Period = 2023-2032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965864.37811727053</v>
          </cell>
          <cell r="E35">
            <v>3969481.6528573781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965864.37811727053</v>
          </cell>
          <cell r="E36">
            <v>4001673.6651144326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965864.37811727053</v>
          </cell>
          <cell r="E37">
            <v>4035314.317923055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965864.37811727053</v>
          </cell>
          <cell r="E38">
            <v>4070468.8001080649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965864.37811727053</v>
          </cell>
          <cell r="E39">
            <v>4107205.2339914003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965864.37811727053</v>
          </cell>
          <cell r="E40">
            <v>4145594.8073994862</v>
          </cell>
        </row>
        <row r="41">
          <cell r="A41">
            <v>42675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6">
          <cell r="C16">
            <v>400</v>
          </cell>
          <cell r="D16">
            <v>384</v>
          </cell>
          <cell r="E16">
            <v>416</v>
          </cell>
          <cell r="F16">
            <v>400</v>
          </cell>
          <cell r="G16">
            <v>400</v>
          </cell>
          <cell r="H16">
            <v>400</v>
          </cell>
          <cell r="I16">
            <v>400</v>
          </cell>
          <cell r="J16">
            <v>416</v>
          </cell>
          <cell r="K16">
            <v>384</v>
          </cell>
          <cell r="L16">
            <v>416</v>
          </cell>
          <cell r="M16">
            <v>384</v>
          </cell>
          <cell r="N16">
            <v>400</v>
          </cell>
          <cell r="O16">
            <v>416</v>
          </cell>
          <cell r="P16">
            <v>400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416</v>
          </cell>
          <cell r="AN16">
            <v>384</v>
          </cell>
          <cell r="AO16">
            <v>432</v>
          </cell>
          <cell r="AP16">
            <v>416</v>
          </cell>
          <cell r="AQ16">
            <v>416</v>
          </cell>
          <cell r="AR16">
            <v>416</v>
          </cell>
          <cell r="AS16">
            <v>416</v>
          </cell>
          <cell r="AT16">
            <v>432</v>
          </cell>
          <cell r="AU16">
            <v>400</v>
          </cell>
          <cell r="AV16">
            <v>432</v>
          </cell>
          <cell r="AW16">
            <v>400</v>
          </cell>
          <cell r="AX16">
            <v>416</v>
          </cell>
          <cell r="AY16">
            <v>400</v>
          </cell>
          <cell r="AZ16">
            <v>384</v>
          </cell>
          <cell r="BA16">
            <v>416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416</v>
          </cell>
          <cell r="BG16">
            <v>400</v>
          </cell>
          <cell r="BH16">
            <v>416</v>
          </cell>
          <cell r="BI16">
            <v>400</v>
          </cell>
          <cell r="BJ16">
            <v>400</v>
          </cell>
          <cell r="BK16">
            <v>400</v>
          </cell>
          <cell r="BL16">
            <v>400</v>
          </cell>
          <cell r="BM16">
            <v>416</v>
          </cell>
          <cell r="BN16">
            <v>400</v>
          </cell>
          <cell r="BO16">
            <v>400</v>
          </cell>
          <cell r="BP16">
            <v>400</v>
          </cell>
          <cell r="BQ16">
            <v>400</v>
          </cell>
          <cell r="BR16">
            <v>416</v>
          </cell>
          <cell r="BS16">
            <v>384</v>
          </cell>
          <cell r="BT16">
            <v>416</v>
          </cell>
          <cell r="BU16">
            <v>384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384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416</v>
          </cell>
          <cell r="DH16">
            <v>400</v>
          </cell>
          <cell r="DI16">
            <v>432</v>
          </cell>
          <cell r="DJ16">
            <v>416</v>
          </cell>
          <cell r="DK16">
            <v>416</v>
          </cell>
          <cell r="DL16">
            <v>416</v>
          </cell>
          <cell r="DM16">
            <v>416</v>
          </cell>
          <cell r="DN16">
            <v>432</v>
          </cell>
          <cell r="DO16">
            <v>400</v>
          </cell>
          <cell r="DP16">
            <v>432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400</v>
          </cell>
          <cell r="EF16">
            <v>384</v>
          </cell>
          <cell r="EG16">
            <v>416</v>
          </cell>
          <cell r="EH16">
            <v>400</v>
          </cell>
          <cell r="EI16">
            <v>400</v>
          </cell>
          <cell r="EJ16">
            <v>400</v>
          </cell>
          <cell r="EK16">
            <v>400</v>
          </cell>
          <cell r="EL16">
            <v>416</v>
          </cell>
          <cell r="EM16">
            <v>384</v>
          </cell>
          <cell r="EN16">
            <v>416</v>
          </cell>
          <cell r="EO16">
            <v>384</v>
          </cell>
          <cell r="EP16">
            <v>400</v>
          </cell>
        </row>
        <row r="17">
          <cell r="C17">
            <v>344</v>
          </cell>
          <cell r="D17">
            <v>288</v>
          </cell>
          <cell r="E17">
            <v>328</v>
          </cell>
          <cell r="F17">
            <v>320</v>
          </cell>
          <cell r="G17">
            <v>344</v>
          </cell>
          <cell r="H17">
            <v>320</v>
          </cell>
          <cell r="I17">
            <v>344</v>
          </cell>
          <cell r="J17">
            <v>328</v>
          </cell>
          <cell r="K17">
            <v>336</v>
          </cell>
          <cell r="L17">
            <v>328</v>
          </cell>
          <cell r="M17">
            <v>336</v>
          </cell>
          <cell r="N17">
            <v>344</v>
          </cell>
          <cell r="O17">
            <v>328</v>
          </cell>
          <cell r="P17">
            <v>296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328</v>
          </cell>
          <cell r="AN17">
            <v>288</v>
          </cell>
          <cell r="AO17">
            <v>312</v>
          </cell>
          <cell r="AP17">
            <v>304</v>
          </cell>
          <cell r="AQ17">
            <v>328</v>
          </cell>
          <cell r="AR17">
            <v>304</v>
          </cell>
          <cell r="AS17">
            <v>328</v>
          </cell>
          <cell r="AT17">
            <v>312</v>
          </cell>
          <cell r="AU17">
            <v>320</v>
          </cell>
          <cell r="AV17">
            <v>312</v>
          </cell>
          <cell r="AW17">
            <v>320</v>
          </cell>
          <cell r="AX17">
            <v>328</v>
          </cell>
          <cell r="AY17">
            <v>344</v>
          </cell>
          <cell r="AZ17">
            <v>288</v>
          </cell>
          <cell r="BA17">
            <v>328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328</v>
          </cell>
          <cell r="BG17">
            <v>320</v>
          </cell>
          <cell r="BH17">
            <v>328</v>
          </cell>
          <cell r="BI17">
            <v>320</v>
          </cell>
          <cell r="BJ17">
            <v>344</v>
          </cell>
          <cell r="BK17">
            <v>344</v>
          </cell>
          <cell r="BL17">
            <v>296</v>
          </cell>
          <cell r="BM17">
            <v>328</v>
          </cell>
          <cell r="BN17">
            <v>320</v>
          </cell>
          <cell r="BO17">
            <v>344</v>
          </cell>
          <cell r="BP17">
            <v>320</v>
          </cell>
          <cell r="BQ17">
            <v>344</v>
          </cell>
          <cell r="BR17">
            <v>328</v>
          </cell>
          <cell r="BS17">
            <v>336</v>
          </cell>
          <cell r="BT17">
            <v>328</v>
          </cell>
          <cell r="BU17">
            <v>336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288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328</v>
          </cell>
          <cell r="DH17">
            <v>296</v>
          </cell>
          <cell r="DI17">
            <v>312</v>
          </cell>
          <cell r="DJ17">
            <v>304</v>
          </cell>
          <cell r="DK17">
            <v>328</v>
          </cell>
          <cell r="DL17">
            <v>304</v>
          </cell>
          <cell r="DM17">
            <v>328</v>
          </cell>
          <cell r="DN17">
            <v>312</v>
          </cell>
          <cell r="DO17">
            <v>320</v>
          </cell>
          <cell r="DP17">
            <v>312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344</v>
          </cell>
          <cell r="EF17">
            <v>288</v>
          </cell>
          <cell r="EG17">
            <v>328</v>
          </cell>
          <cell r="EH17">
            <v>320</v>
          </cell>
          <cell r="EI17">
            <v>344</v>
          </cell>
          <cell r="EJ17">
            <v>320</v>
          </cell>
          <cell r="EK17">
            <v>344</v>
          </cell>
          <cell r="EL17">
            <v>328</v>
          </cell>
          <cell r="EM17">
            <v>336</v>
          </cell>
          <cell r="EN17">
            <v>328</v>
          </cell>
          <cell r="EO17">
            <v>336</v>
          </cell>
          <cell r="EP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696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696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696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344</v>
          </cell>
          <cell r="D19">
            <v>288</v>
          </cell>
          <cell r="E19">
            <v>327</v>
          </cell>
          <cell r="F19">
            <v>320</v>
          </cell>
          <cell r="G19">
            <v>344</v>
          </cell>
          <cell r="H19">
            <v>320</v>
          </cell>
          <cell r="I19">
            <v>344</v>
          </cell>
          <cell r="J19">
            <v>328</v>
          </cell>
          <cell r="K19">
            <v>336</v>
          </cell>
          <cell r="L19">
            <v>328</v>
          </cell>
          <cell r="M19">
            <v>337</v>
          </cell>
          <cell r="N19">
            <v>344</v>
          </cell>
          <cell r="O19">
            <v>328</v>
          </cell>
          <cell r="P19">
            <v>296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328</v>
          </cell>
          <cell r="AN19">
            <v>288</v>
          </cell>
          <cell r="AO19">
            <v>311</v>
          </cell>
          <cell r="AP19">
            <v>304</v>
          </cell>
          <cell r="AQ19">
            <v>328</v>
          </cell>
          <cell r="AR19">
            <v>304</v>
          </cell>
          <cell r="AS19">
            <v>328</v>
          </cell>
          <cell r="AT19">
            <v>312</v>
          </cell>
          <cell r="AU19">
            <v>320</v>
          </cell>
          <cell r="AV19">
            <v>312</v>
          </cell>
          <cell r="AW19">
            <v>321</v>
          </cell>
          <cell r="AX19">
            <v>328</v>
          </cell>
          <cell r="AY19">
            <v>344</v>
          </cell>
          <cell r="AZ19">
            <v>288</v>
          </cell>
          <cell r="BA19">
            <v>327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328</v>
          </cell>
          <cell r="BG19">
            <v>320</v>
          </cell>
          <cell r="BH19">
            <v>328</v>
          </cell>
          <cell r="BI19">
            <v>321</v>
          </cell>
          <cell r="BJ19">
            <v>344</v>
          </cell>
          <cell r="BK19">
            <v>344</v>
          </cell>
          <cell r="BL19">
            <v>296</v>
          </cell>
          <cell r="BM19">
            <v>327</v>
          </cell>
          <cell r="BN19">
            <v>320</v>
          </cell>
          <cell r="BO19">
            <v>344</v>
          </cell>
          <cell r="BP19">
            <v>320</v>
          </cell>
          <cell r="BQ19">
            <v>344</v>
          </cell>
          <cell r="BR19">
            <v>328</v>
          </cell>
          <cell r="BS19">
            <v>336</v>
          </cell>
          <cell r="BT19">
            <v>328</v>
          </cell>
          <cell r="BU19">
            <v>337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288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328</v>
          </cell>
          <cell r="DH19">
            <v>296</v>
          </cell>
          <cell r="DI19">
            <v>311</v>
          </cell>
          <cell r="DJ19">
            <v>304</v>
          </cell>
          <cell r="DK19">
            <v>328</v>
          </cell>
          <cell r="DL19">
            <v>304</v>
          </cell>
          <cell r="DM19">
            <v>328</v>
          </cell>
          <cell r="DN19">
            <v>312</v>
          </cell>
          <cell r="DO19">
            <v>320</v>
          </cell>
          <cell r="DP19">
            <v>312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344</v>
          </cell>
          <cell r="EF19">
            <v>288</v>
          </cell>
          <cell r="EG19">
            <v>327</v>
          </cell>
          <cell r="EH19">
            <v>320</v>
          </cell>
          <cell r="EI19">
            <v>344</v>
          </cell>
          <cell r="EJ19">
            <v>320</v>
          </cell>
          <cell r="EK19">
            <v>344</v>
          </cell>
          <cell r="EL19">
            <v>328</v>
          </cell>
          <cell r="EM19">
            <v>336</v>
          </cell>
          <cell r="EN19">
            <v>328</v>
          </cell>
          <cell r="EO19">
            <v>337</v>
          </cell>
          <cell r="EP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696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696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696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Period = 2024-2033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C16">
            <v>416</v>
          </cell>
          <cell r="D16">
            <v>400</v>
          </cell>
          <cell r="E16">
            <v>432</v>
          </cell>
          <cell r="F16">
            <v>416</v>
          </cell>
          <cell r="G16">
            <v>416</v>
          </cell>
          <cell r="H16">
            <v>416</v>
          </cell>
          <cell r="I16">
            <v>416</v>
          </cell>
          <cell r="J16">
            <v>432</v>
          </cell>
          <cell r="K16">
            <v>400</v>
          </cell>
          <cell r="L16">
            <v>432</v>
          </cell>
          <cell r="M16">
            <v>400</v>
          </cell>
          <cell r="N16">
            <v>416</v>
          </cell>
          <cell r="O16">
            <v>416</v>
          </cell>
          <cell r="P16">
            <v>384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416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400</v>
          </cell>
          <cell r="AZ16">
            <v>400</v>
          </cell>
          <cell r="BA16">
            <v>416</v>
          </cell>
          <cell r="BB16">
            <v>400</v>
          </cell>
          <cell r="BC16">
            <v>400</v>
          </cell>
          <cell r="BD16">
            <v>400</v>
          </cell>
          <cell r="BE16">
            <v>400</v>
          </cell>
          <cell r="BF16">
            <v>416</v>
          </cell>
          <cell r="BG16">
            <v>384</v>
          </cell>
          <cell r="BH16">
            <v>416</v>
          </cell>
          <cell r="BI16">
            <v>384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416</v>
          </cell>
          <cell r="BO16">
            <v>416</v>
          </cell>
          <cell r="BP16">
            <v>416</v>
          </cell>
          <cell r="BQ16">
            <v>416</v>
          </cell>
          <cell r="BR16">
            <v>432</v>
          </cell>
          <cell r="BS16">
            <v>400</v>
          </cell>
          <cell r="BT16">
            <v>432</v>
          </cell>
          <cell r="BU16">
            <v>400</v>
          </cell>
          <cell r="BV16">
            <v>416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400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416</v>
          </cell>
          <cell r="DJ16">
            <v>400</v>
          </cell>
          <cell r="DK16">
            <v>400</v>
          </cell>
          <cell r="DL16">
            <v>400</v>
          </cell>
          <cell r="DM16">
            <v>400</v>
          </cell>
          <cell r="DN16">
            <v>416</v>
          </cell>
          <cell r="DO16">
            <v>384</v>
          </cell>
          <cell r="DP16">
            <v>416</v>
          </cell>
          <cell r="DQ16">
            <v>384</v>
          </cell>
          <cell r="DR16">
            <v>400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416</v>
          </cell>
          <cell r="EF16">
            <v>384</v>
          </cell>
          <cell r="EG16">
            <v>432</v>
          </cell>
          <cell r="EH16">
            <v>416</v>
          </cell>
          <cell r="EI16">
            <v>416</v>
          </cell>
          <cell r="EJ16">
            <v>416</v>
          </cell>
          <cell r="EK16">
            <v>416</v>
          </cell>
          <cell r="EL16">
            <v>432</v>
          </cell>
          <cell r="EM16">
            <v>400</v>
          </cell>
          <cell r="EN16">
            <v>432</v>
          </cell>
          <cell r="EO16">
            <v>400</v>
          </cell>
          <cell r="EP16">
            <v>416</v>
          </cell>
        </row>
        <row r="17">
          <cell r="C17">
            <v>328</v>
          </cell>
          <cell r="D17">
            <v>296</v>
          </cell>
          <cell r="E17">
            <v>312</v>
          </cell>
          <cell r="F17">
            <v>304</v>
          </cell>
          <cell r="G17">
            <v>328</v>
          </cell>
          <cell r="H17">
            <v>304</v>
          </cell>
          <cell r="I17">
            <v>328</v>
          </cell>
          <cell r="J17">
            <v>312</v>
          </cell>
          <cell r="K17">
            <v>320</v>
          </cell>
          <cell r="L17">
            <v>312</v>
          </cell>
          <cell r="M17">
            <v>320</v>
          </cell>
          <cell r="N17">
            <v>328</v>
          </cell>
          <cell r="O17">
            <v>328</v>
          </cell>
          <cell r="P17">
            <v>288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328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344</v>
          </cell>
          <cell r="AZ17">
            <v>296</v>
          </cell>
          <cell r="BA17">
            <v>328</v>
          </cell>
          <cell r="BB17">
            <v>320</v>
          </cell>
          <cell r="BC17">
            <v>344</v>
          </cell>
          <cell r="BD17">
            <v>320</v>
          </cell>
          <cell r="BE17">
            <v>344</v>
          </cell>
          <cell r="BF17">
            <v>328</v>
          </cell>
          <cell r="BG17">
            <v>336</v>
          </cell>
          <cell r="BH17">
            <v>328</v>
          </cell>
          <cell r="BI17">
            <v>336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304</v>
          </cell>
          <cell r="BO17">
            <v>328</v>
          </cell>
          <cell r="BP17">
            <v>304</v>
          </cell>
          <cell r="BQ17">
            <v>328</v>
          </cell>
          <cell r="BR17">
            <v>312</v>
          </cell>
          <cell r="BS17">
            <v>320</v>
          </cell>
          <cell r="BT17">
            <v>312</v>
          </cell>
          <cell r="BU17">
            <v>320</v>
          </cell>
          <cell r="BV17">
            <v>328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296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328</v>
          </cell>
          <cell r="DJ17">
            <v>320</v>
          </cell>
          <cell r="DK17">
            <v>344</v>
          </cell>
          <cell r="DL17">
            <v>320</v>
          </cell>
          <cell r="DM17">
            <v>344</v>
          </cell>
          <cell r="DN17">
            <v>328</v>
          </cell>
          <cell r="DO17">
            <v>336</v>
          </cell>
          <cell r="DP17">
            <v>328</v>
          </cell>
          <cell r="DQ17">
            <v>336</v>
          </cell>
          <cell r="DR17">
            <v>344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328</v>
          </cell>
          <cell r="EF17">
            <v>288</v>
          </cell>
          <cell r="EG17">
            <v>312</v>
          </cell>
          <cell r="EH17">
            <v>304</v>
          </cell>
          <cell r="EI17">
            <v>328</v>
          </cell>
          <cell r="EJ17">
            <v>304</v>
          </cell>
          <cell r="EK17">
            <v>328</v>
          </cell>
          <cell r="EL17">
            <v>312</v>
          </cell>
          <cell r="EM17">
            <v>320</v>
          </cell>
          <cell r="EN17">
            <v>312</v>
          </cell>
          <cell r="EO17">
            <v>320</v>
          </cell>
          <cell r="EP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328</v>
          </cell>
          <cell r="D19">
            <v>296</v>
          </cell>
          <cell r="E19">
            <v>311</v>
          </cell>
          <cell r="F19">
            <v>304</v>
          </cell>
          <cell r="G19">
            <v>328</v>
          </cell>
          <cell r="H19">
            <v>304</v>
          </cell>
          <cell r="I19">
            <v>328</v>
          </cell>
          <cell r="J19">
            <v>312</v>
          </cell>
          <cell r="K19">
            <v>320</v>
          </cell>
          <cell r="L19">
            <v>312</v>
          </cell>
          <cell r="M19">
            <v>321</v>
          </cell>
          <cell r="N19">
            <v>328</v>
          </cell>
          <cell r="O19">
            <v>328</v>
          </cell>
          <cell r="P19">
            <v>288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328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344</v>
          </cell>
          <cell r="AZ19">
            <v>296</v>
          </cell>
          <cell r="BA19">
            <v>327</v>
          </cell>
          <cell r="BB19">
            <v>320</v>
          </cell>
          <cell r="BC19">
            <v>344</v>
          </cell>
          <cell r="BD19">
            <v>320</v>
          </cell>
          <cell r="BE19">
            <v>344</v>
          </cell>
          <cell r="BF19">
            <v>328</v>
          </cell>
          <cell r="BG19">
            <v>336</v>
          </cell>
          <cell r="BH19">
            <v>328</v>
          </cell>
          <cell r="BI19">
            <v>337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304</v>
          </cell>
          <cell r="BO19">
            <v>328</v>
          </cell>
          <cell r="BP19">
            <v>304</v>
          </cell>
          <cell r="BQ19">
            <v>328</v>
          </cell>
          <cell r="BR19">
            <v>312</v>
          </cell>
          <cell r="BS19">
            <v>320</v>
          </cell>
          <cell r="BT19">
            <v>312</v>
          </cell>
          <cell r="BU19">
            <v>321</v>
          </cell>
          <cell r="BV19">
            <v>328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296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327</v>
          </cell>
          <cell r="DJ19">
            <v>320</v>
          </cell>
          <cell r="DK19">
            <v>344</v>
          </cell>
          <cell r="DL19">
            <v>320</v>
          </cell>
          <cell r="DM19">
            <v>344</v>
          </cell>
          <cell r="DN19">
            <v>328</v>
          </cell>
          <cell r="DO19">
            <v>336</v>
          </cell>
          <cell r="DP19">
            <v>328</v>
          </cell>
          <cell r="DQ19">
            <v>337</v>
          </cell>
          <cell r="DR19">
            <v>344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328</v>
          </cell>
          <cell r="EF19">
            <v>288</v>
          </cell>
          <cell r="EG19">
            <v>311</v>
          </cell>
          <cell r="EH19">
            <v>304</v>
          </cell>
          <cell r="EI19">
            <v>328</v>
          </cell>
          <cell r="EJ19">
            <v>304</v>
          </cell>
          <cell r="EK19">
            <v>328</v>
          </cell>
          <cell r="EL19">
            <v>312</v>
          </cell>
          <cell r="EM19">
            <v>320</v>
          </cell>
          <cell r="EN19">
            <v>312</v>
          </cell>
          <cell r="EO19">
            <v>321</v>
          </cell>
          <cell r="EP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Prior)"/>
      <sheetName val="Internal Verification (Diff)"/>
      <sheetName val="_GNw_Market Price Index (1506) "/>
    </sheetNames>
    <sheetDataSet>
      <sheetData sheetId="0">
        <row r="1">
          <cell r="N1" t="str">
            <v>_GNw_Market Price Index (1506) CONF _2015 07 07</v>
          </cell>
        </row>
      </sheetData>
      <sheetData sheetId="1">
        <row r="2">
          <cell r="F2" t="str">
            <v>OFPC Dated</v>
          </cell>
        </row>
      </sheetData>
      <sheetData sheetId="2">
        <row r="3">
          <cell r="C3" t="str">
            <v>June 2015 Forecast</v>
          </cell>
        </row>
        <row r="6">
          <cell r="B6">
            <v>2006</v>
          </cell>
          <cell r="C6">
            <v>3.2000000000000001E-2</v>
          </cell>
        </row>
        <row r="7">
          <cell r="B7">
            <v>2007</v>
          </cell>
          <cell r="C7">
            <v>2.9000000000000001E-2</v>
          </cell>
        </row>
        <row r="8">
          <cell r="B8">
            <v>2008</v>
          </cell>
          <cell r="C8">
            <v>0.03</v>
          </cell>
        </row>
        <row r="9">
          <cell r="B9">
            <v>2009</v>
          </cell>
          <cell r="C9">
            <v>3.0000000000000001E-3</v>
          </cell>
        </row>
        <row r="10">
          <cell r="B10">
            <v>2010</v>
          </cell>
          <cell r="C10">
            <v>1.2999999999999999E-2</v>
          </cell>
        </row>
        <row r="11">
          <cell r="B11">
            <v>2011</v>
          </cell>
          <cell r="C11">
            <v>2.5999999999999999E-2</v>
          </cell>
        </row>
        <row r="12">
          <cell r="B12">
            <v>2012</v>
          </cell>
          <cell r="C12">
            <v>1.9E-2</v>
          </cell>
        </row>
        <row r="13">
          <cell r="B13">
            <v>2013</v>
          </cell>
          <cell r="C13">
            <v>1.4999999999999999E-2</v>
          </cell>
        </row>
        <row r="14">
          <cell r="B14">
            <v>2014</v>
          </cell>
          <cell r="C14">
            <v>1.4999999999999999E-2</v>
          </cell>
        </row>
        <row r="15">
          <cell r="B15">
            <v>2015</v>
          </cell>
          <cell r="C15">
            <v>5.0000000000000001E-3</v>
          </cell>
        </row>
        <row r="16">
          <cell r="B16">
            <v>2016</v>
          </cell>
          <cell r="C16">
            <v>1.9E-2</v>
          </cell>
        </row>
        <row r="17">
          <cell r="B17">
            <v>2017</v>
          </cell>
          <cell r="C17">
            <v>2.1999999999999999E-2</v>
          </cell>
        </row>
        <row r="18">
          <cell r="B18">
            <v>2018</v>
          </cell>
          <cell r="C18">
            <v>2.3E-2</v>
          </cell>
        </row>
        <row r="19">
          <cell r="B19">
            <v>2019</v>
          </cell>
          <cell r="C19">
            <v>2.1999999999999999E-2</v>
          </cell>
        </row>
        <row r="20">
          <cell r="B20">
            <v>2020</v>
          </cell>
          <cell r="C20">
            <v>1.9E-2</v>
          </cell>
        </row>
        <row r="21">
          <cell r="B21">
            <v>2021</v>
          </cell>
          <cell r="C21">
            <v>2.1000000000000001E-2</v>
          </cell>
        </row>
        <row r="22">
          <cell r="B22">
            <v>2022</v>
          </cell>
          <cell r="C22">
            <v>2.3E-2</v>
          </cell>
        </row>
        <row r="23">
          <cell r="B23">
            <v>2023</v>
          </cell>
          <cell r="C23">
            <v>2.4E-2</v>
          </cell>
        </row>
        <row r="24">
          <cell r="B24">
            <v>2024</v>
          </cell>
          <cell r="C24">
            <v>2.3E-2</v>
          </cell>
        </row>
        <row r="25">
          <cell r="B25">
            <v>2025</v>
          </cell>
          <cell r="C25">
            <v>2.1999999999999999E-2</v>
          </cell>
        </row>
        <row r="26">
          <cell r="B26">
            <v>2026</v>
          </cell>
          <cell r="C26">
            <v>2.1999999999999999E-2</v>
          </cell>
        </row>
        <row r="27">
          <cell r="B27">
            <v>2027</v>
          </cell>
          <cell r="C27">
            <v>2.1999999999999999E-2</v>
          </cell>
        </row>
        <row r="28">
          <cell r="B28">
            <v>2028</v>
          </cell>
          <cell r="C28">
            <v>2.1999999999999999E-2</v>
          </cell>
        </row>
        <row r="29">
          <cell r="B29">
            <v>2029</v>
          </cell>
          <cell r="C29">
            <v>2.1999999999999999E-2</v>
          </cell>
        </row>
        <row r="30">
          <cell r="B30">
            <v>2030</v>
          </cell>
          <cell r="C30">
            <v>2.1999999999999999E-2</v>
          </cell>
        </row>
        <row r="31">
          <cell r="B31">
            <v>2031</v>
          </cell>
          <cell r="C31">
            <v>2.3E-2</v>
          </cell>
        </row>
        <row r="32">
          <cell r="B32">
            <v>2032</v>
          </cell>
          <cell r="C32">
            <v>2.3E-2</v>
          </cell>
        </row>
        <row r="33">
          <cell r="B33">
            <v>2033</v>
          </cell>
          <cell r="C33">
            <v>2.3E-2</v>
          </cell>
        </row>
        <row r="34">
          <cell r="B34">
            <v>2034</v>
          </cell>
          <cell r="C34">
            <v>2.3E-2</v>
          </cell>
        </row>
        <row r="35">
          <cell r="B35">
            <v>2035</v>
          </cell>
          <cell r="C35">
            <v>2.3E-2</v>
          </cell>
        </row>
        <row r="36">
          <cell r="B36">
            <v>2036</v>
          </cell>
          <cell r="C36">
            <v>2.3E-2</v>
          </cell>
        </row>
        <row r="37">
          <cell r="B37">
            <v>2037</v>
          </cell>
          <cell r="C37">
            <v>2.3E-2</v>
          </cell>
        </row>
        <row r="38">
          <cell r="B38">
            <v>2038</v>
          </cell>
          <cell r="C38">
            <v>2.3E-2</v>
          </cell>
        </row>
        <row r="39">
          <cell r="B39">
            <v>2039</v>
          </cell>
          <cell r="C39">
            <v>2.4E-2</v>
          </cell>
        </row>
        <row r="40">
          <cell r="B40">
            <v>2040</v>
          </cell>
          <cell r="C40">
            <v>2.4E-2</v>
          </cell>
        </row>
        <row r="41">
          <cell r="B41">
            <v>2041</v>
          </cell>
          <cell r="C41">
            <v>2.4E-2</v>
          </cell>
        </row>
        <row r="42">
          <cell r="B42">
            <v>2042</v>
          </cell>
          <cell r="C42">
            <v>2.4E-2</v>
          </cell>
        </row>
        <row r="43">
          <cell r="B43">
            <v>2043</v>
          </cell>
          <cell r="C43">
            <v>2.4E-2</v>
          </cell>
        </row>
        <row r="44">
          <cell r="B44">
            <v>2044</v>
          </cell>
          <cell r="C44">
            <v>2.4E-2</v>
          </cell>
        </row>
        <row r="45">
          <cell r="B45">
            <v>2045</v>
          </cell>
          <cell r="C45">
            <v>2.4E-2</v>
          </cell>
        </row>
        <row r="46">
          <cell r="B46">
            <v>2046</v>
          </cell>
          <cell r="C46">
            <v>2.4E-2</v>
          </cell>
        </row>
        <row r="47">
          <cell r="B47">
            <v>2047</v>
          </cell>
          <cell r="C47">
            <v>2.4E-2</v>
          </cell>
        </row>
        <row r="48">
          <cell r="B48">
            <v>2048</v>
          </cell>
          <cell r="C48">
            <v>2.4E-2</v>
          </cell>
        </row>
        <row r="49">
          <cell r="B49">
            <v>2049</v>
          </cell>
          <cell r="C49">
            <v>2.4E-2</v>
          </cell>
        </row>
        <row r="50">
          <cell r="B50">
            <v>2050</v>
          </cell>
          <cell r="C50">
            <v>2.4E-2</v>
          </cell>
        </row>
        <row r="51">
          <cell r="B51">
            <v>2051</v>
          </cell>
          <cell r="C51">
            <v>2.4E-2</v>
          </cell>
        </row>
        <row r="52">
          <cell r="B52">
            <v>2052</v>
          </cell>
          <cell r="C52">
            <v>2.4E-2</v>
          </cell>
        </row>
        <row r="53">
          <cell r="B53">
            <v>2053</v>
          </cell>
          <cell r="C53">
            <v>2.4E-2</v>
          </cell>
        </row>
        <row r="54">
          <cell r="B54">
            <v>2054</v>
          </cell>
          <cell r="C54">
            <v>2.4E-2</v>
          </cell>
        </row>
        <row r="55">
          <cell r="B55">
            <v>2055</v>
          </cell>
          <cell r="C55">
            <v>2.4E-2</v>
          </cell>
        </row>
        <row r="56">
          <cell r="B56">
            <v>2056</v>
          </cell>
          <cell r="C56">
            <v>2.4E-2</v>
          </cell>
        </row>
        <row r="57">
          <cell r="B57">
            <v>2057</v>
          </cell>
          <cell r="C57">
            <v>2.4E-2</v>
          </cell>
        </row>
        <row r="58">
          <cell r="B58">
            <v>2058</v>
          </cell>
          <cell r="C58">
            <v>2.4E-2</v>
          </cell>
        </row>
        <row r="59">
          <cell r="B59">
            <v>2059</v>
          </cell>
          <cell r="C59">
            <v>2.4E-2</v>
          </cell>
        </row>
        <row r="60">
          <cell r="B60">
            <v>2060</v>
          </cell>
          <cell r="C60">
            <v>2.4E-2</v>
          </cell>
        </row>
        <row r="61">
          <cell r="B61">
            <v>2061</v>
          </cell>
          <cell r="C61">
            <v>2.4E-2</v>
          </cell>
        </row>
      </sheetData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--- Workpapers --&gt;"/>
      <sheetName val="Inter-Hour Costs"/>
      <sheetName val="Comparison"/>
      <sheetName val="Reserve Shortage"/>
      <sheetName val="Reserve Requirements"/>
    </sheetNames>
    <sheetDataSet>
      <sheetData sheetId="0">
        <row r="9">
          <cell r="I9">
            <v>1.79</v>
          </cell>
        </row>
        <row r="10">
          <cell r="I10">
            <v>1.35</v>
          </cell>
        </row>
        <row r="11">
          <cell r="I11">
            <v>1.56</v>
          </cell>
        </row>
        <row r="12">
          <cell r="I12">
            <v>1.65</v>
          </cell>
        </row>
        <row r="13">
          <cell r="I13">
            <v>1.49</v>
          </cell>
        </row>
        <row r="14">
          <cell r="I14">
            <v>1.52</v>
          </cell>
        </row>
        <row r="15">
          <cell r="I15">
            <v>1.65</v>
          </cell>
        </row>
        <row r="16">
          <cell r="I16">
            <v>1.9</v>
          </cell>
        </row>
        <row r="17">
          <cell r="I17">
            <v>1.95</v>
          </cell>
        </row>
        <row r="18">
          <cell r="I18">
            <v>2.02</v>
          </cell>
        </row>
        <row r="19">
          <cell r="I19">
            <v>2.21</v>
          </cell>
        </row>
        <row r="20">
          <cell r="I20">
            <v>2.16</v>
          </cell>
        </row>
        <row r="21">
          <cell r="I21">
            <v>2.33</v>
          </cell>
        </row>
        <row r="22">
          <cell r="I22">
            <v>2.73</v>
          </cell>
        </row>
        <row r="23">
          <cell r="I23">
            <v>3.2</v>
          </cell>
        </row>
        <row r="24">
          <cell r="I24">
            <v>3.38</v>
          </cell>
        </row>
        <row r="25">
          <cell r="I25">
            <v>3.68</v>
          </cell>
        </row>
        <row r="26">
          <cell r="I26">
            <v>3.26</v>
          </cell>
        </row>
        <row r="27">
          <cell r="I27">
            <v>2.91</v>
          </cell>
        </row>
        <row r="28">
          <cell r="I28">
            <v>2.96</v>
          </cell>
        </row>
        <row r="34">
          <cell r="I34">
            <v>2.0602014236555388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pane xSplit="2" ySplit="7" topLeftCell="C8" activePane="bottomRight" state="frozen"/>
      <selection activeCell="B40" sqref="B40"/>
      <selection pane="topRight" activeCell="B40" sqref="B40"/>
      <selection pane="bottomLeft" activeCell="B40" sqref="B40"/>
      <selection pane="bottomRight" activeCell="D22" sqref="D22"/>
    </sheetView>
  </sheetViews>
  <sheetFormatPr defaultRowHeight="12.75"/>
  <cols>
    <col min="1" max="1" width="2" style="2" customWidth="1"/>
    <col min="2" max="2" width="8.28515625" style="2" customWidth="1"/>
    <col min="3" max="6" width="13.28515625" style="2" customWidth="1"/>
    <col min="7" max="7" width="15.5703125" style="2" customWidth="1"/>
    <col min="8" max="8" width="1.85546875" style="2" customWidth="1"/>
    <col min="9" max="9" width="10.7109375" style="1" hidden="1" customWidth="1"/>
    <col min="10" max="16384" width="9.140625" style="1"/>
  </cols>
  <sheetData>
    <row r="1" spans="1:9" ht="20.25">
      <c r="A1" s="1"/>
      <c r="B1" s="16" t="s">
        <v>23</v>
      </c>
      <c r="C1" s="16"/>
      <c r="D1" s="15"/>
      <c r="E1" s="15"/>
      <c r="F1" s="15"/>
      <c r="G1" s="15"/>
      <c r="H1" s="1"/>
    </row>
    <row r="3" spans="1:9" ht="20.25">
      <c r="A3" s="1"/>
      <c r="B3" s="16" t="s">
        <v>18</v>
      </c>
      <c r="C3" s="16"/>
      <c r="D3" s="15"/>
      <c r="E3" s="15"/>
      <c r="F3" s="15"/>
      <c r="G3" s="15"/>
      <c r="H3" s="1"/>
    </row>
    <row r="4" spans="1:9" ht="20.25">
      <c r="B4" s="51" t="s">
        <v>22</v>
      </c>
      <c r="C4" s="16"/>
      <c r="D4" s="16"/>
      <c r="E4" s="16"/>
      <c r="F4" s="16"/>
      <c r="G4" s="16"/>
      <c r="I4" s="1" t="str">
        <f ca="1">MID(CELL("filename"),FIND("[",CELL("filename"))+1,FIND(".xls",CELL("filename"))-FIND("[",CELL("filename"))-1)</f>
        <v>Exhibit E 8-10-2015</v>
      </c>
    </row>
    <row r="5" spans="1:9">
      <c r="A5" s="1"/>
      <c r="D5" s="1"/>
      <c r="E5" s="1"/>
      <c r="F5" s="1"/>
      <c r="G5" s="1"/>
      <c r="H5" s="1"/>
    </row>
    <row r="6" spans="1:9">
      <c r="A6" s="1"/>
      <c r="B6" s="11" t="s">
        <v>10</v>
      </c>
      <c r="C6" s="12" t="s">
        <v>9</v>
      </c>
      <c r="D6" s="14"/>
      <c r="E6" s="13"/>
      <c r="F6" s="12" t="s">
        <v>8</v>
      </c>
      <c r="G6" s="11" t="s">
        <v>7</v>
      </c>
    </row>
    <row r="7" spans="1:9">
      <c r="B7" s="10"/>
      <c r="C7" s="9" t="s">
        <v>6</v>
      </c>
      <c r="D7" s="9" t="s">
        <v>5</v>
      </c>
      <c r="E7" s="9" t="s">
        <v>4</v>
      </c>
      <c r="F7" s="9" t="s">
        <v>4</v>
      </c>
      <c r="G7" s="9" t="s">
        <v>4</v>
      </c>
    </row>
    <row r="8" spans="1:9">
      <c r="A8" s="1"/>
      <c r="B8" s="1"/>
      <c r="C8" s="1"/>
      <c r="D8" s="1"/>
      <c r="E8" s="1"/>
      <c r="F8" s="1"/>
      <c r="G8" s="1"/>
      <c r="H8" s="1"/>
      <c r="I8" s="1" t="s">
        <v>17</v>
      </c>
    </row>
    <row r="9" spans="1:9">
      <c r="A9" s="1"/>
      <c r="B9" s="39">
        <v>2016</v>
      </c>
      <c r="C9" s="40">
        <v>1070894.6197776794</v>
      </c>
      <c r="D9" s="40">
        <f t="shared" ref="D9:D31" si="0">IF(MOD(B9,4)&lt;&gt;0,$E$38,$E$39)</f>
        <v>1004187</v>
      </c>
      <c r="E9" s="41">
        <f>ROUND(C9/D9,2)</f>
        <v>1.07</v>
      </c>
      <c r="F9" s="41">
        <f>ROUND(INDEX('Inter-Hour Costs'!$C:$C,MATCH($B9,'Inter-Hour Costs'!$B:$B,0)),2)</f>
        <v>0.72</v>
      </c>
      <c r="G9" s="45">
        <f>ROUND(E9+F9,2)</f>
        <v>1.79</v>
      </c>
      <c r="H9" s="7"/>
    </row>
    <row r="10" spans="1:9">
      <c r="A10" s="1"/>
      <c r="B10" s="38">
        <f t="shared" ref="B10:B31" si="1">B9+1</f>
        <v>2017</v>
      </c>
      <c r="C10" s="36">
        <v>637775.26784276962</v>
      </c>
      <c r="D10" s="36">
        <f t="shared" si="0"/>
        <v>1001443</v>
      </c>
      <c r="E10" s="37">
        <f t="shared" ref="E10:E31" si="2">ROUND(C10/D10,2)</f>
        <v>0.64</v>
      </c>
      <c r="F10" s="37">
        <f>ROUND(INDEX('Inter-Hour Costs'!$C:$C,MATCH($B10,'Inter-Hour Costs'!$B:$B,0)),2)</f>
        <v>0.74</v>
      </c>
      <c r="G10" s="46">
        <f t="shared" ref="G10:G31" si="3">ROUND(E10+F10,2)</f>
        <v>1.38</v>
      </c>
      <c r="H10" s="7"/>
    </row>
    <row r="11" spans="1:9">
      <c r="A11" s="1"/>
      <c r="B11" s="38">
        <f t="shared" si="1"/>
        <v>2018</v>
      </c>
      <c r="C11" s="36">
        <v>853822.56625747681</v>
      </c>
      <c r="D11" s="36">
        <f t="shared" si="0"/>
        <v>1001443</v>
      </c>
      <c r="E11" s="37">
        <f t="shared" si="2"/>
        <v>0.85</v>
      </c>
      <c r="F11" s="37">
        <f>ROUND(INDEX('Inter-Hour Costs'!$C:$C,MATCH($B11,'Inter-Hour Costs'!$B:$B,0)),2)</f>
        <v>0.76</v>
      </c>
      <c r="G11" s="46">
        <f t="shared" si="3"/>
        <v>1.61</v>
      </c>
      <c r="H11" s="7"/>
    </row>
    <row r="12" spans="1:9">
      <c r="B12" s="38">
        <f t="shared" si="1"/>
        <v>2019</v>
      </c>
      <c r="C12" s="36">
        <v>940543.17065858841</v>
      </c>
      <c r="D12" s="36">
        <f t="shared" si="0"/>
        <v>1001443</v>
      </c>
      <c r="E12" s="37">
        <f t="shared" si="2"/>
        <v>0.94</v>
      </c>
      <c r="F12" s="37">
        <f>ROUND(INDEX('Inter-Hour Costs'!$C:$C,MATCH($B12,'Inter-Hour Costs'!$B:$B,0)),2)</f>
        <v>0.77</v>
      </c>
      <c r="G12" s="46">
        <f t="shared" si="3"/>
        <v>1.71</v>
      </c>
      <c r="H12" s="7"/>
      <c r="I12" s="6"/>
    </row>
    <row r="13" spans="1:9">
      <c r="B13" s="38">
        <f t="shared" si="1"/>
        <v>2020</v>
      </c>
      <c r="C13" s="36">
        <v>816918.58770799637</v>
      </c>
      <c r="D13" s="36">
        <f t="shared" si="0"/>
        <v>1004187</v>
      </c>
      <c r="E13" s="37">
        <f t="shared" si="2"/>
        <v>0.81</v>
      </c>
      <c r="F13" s="37">
        <f>ROUND(INDEX('Inter-Hour Costs'!$C:$C,MATCH($B13,'Inter-Hour Costs'!$B:$B,0)),2)</f>
        <v>0.79</v>
      </c>
      <c r="G13" s="46">
        <f t="shared" si="3"/>
        <v>1.6</v>
      </c>
      <c r="H13" s="7"/>
      <c r="I13" s="6"/>
    </row>
    <row r="14" spans="1:9">
      <c r="B14" s="38">
        <f t="shared" si="1"/>
        <v>2021</v>
      </c>
      <c r="C14" s="36">
        <v>775485.05723237991</v>
      </c>
      <c r="D14" s="36">
        <f t="shared" si="0"/>
        <v>1001443</v>
      </c>
      <c r="E14" s="37">
        <f t="shared" si="2"/>
        <v>0.77</v>
      </c>
      <c r="F14" s="37">
        <f>ROUND(INDEX('Inter-Hour Costs'!$C:$C,MATCH($B14,'Inter-Hour Costs'!$B:$B,0)),2)</f>
        <v>0.8</v>
      </c>
      <c r="G14" s="46">
        <f t="shared" si="3"/>
        <v>1.57</v>
      </c>
      <c r="H14" s="7"/>
      <c r="I14" s="6"/>
    </row>
    <row r="15" spans="1:9">
      <c r="A15" s="1"/>
      <c r="B15" s="38">
        <f t="shared" si="1"/>
        <v>2022</v>
      </c>
      <c r="C15" s="36">
        <v>852508.9901638031</v>
      </c>
      <c r="D15" s="36">
        <f t="shared" si="0"/>
        <v>1001443</v>
      </c>
      <c r="E15" s="37">
        <f t="shared" si="2"/>
        <v>0.85</v>
      </c>
      <c r="F15" s="37">
        <f>ROUND(INDEX('Inter-Hour Costs'!$C:$C,MATCH($B15,'Inter-Hour Costs'!$B:$B,0)),2)</f>
        <v>0.82</v>
      </c>
      <c r="G15" s="46">
        <f t="shared" si="3"/>
        <v>1.67</v>
      </c>
      <c r="H15" s="7"/>
      <c r="I15" s="6"/>
    </row>
    <row r="16" spans="1:9">
      <c r="A16" s="1"/>
      <c r="B16" s="38">
        <f t="shared" si="1"/>
        <v>2023</v>
      </c>
      <c r="C16" s="36">
        <v>1091184.5740764141</v>
      </c>
      <c r="D16" s="36">
        <f t="shared" si="0"/>
        <v>1001443</v>
      </c>
      <c r="E16" s="37">
        <f t="shared" si="2"/>
        <v>1.0900000000000001</v>
      </c>
      <c r="F16" s="37">
        <f>ROUND(INDEX('Inter-Hour Costs'!$C:$C,MATCH($B16,'Inter-Hour Costs'!$B:$B,0)),2)</f>
        <v>0.84</v>
      </c>
      <c r="G16" s="46">
        <f t="shared" si="3"/>
        <v>1.93</v>
      </c>
      <c r="H16" s="7"/>
      <c r="I16" s="6"/>
    </row>
    <row r="17" spans="1:9">
      <c r="A17" s="1"/>
      <c r="B17" s="38">
        <f t="shared" si="1"/>
        <v>2024</v>
      </c>
      <c r="C17" s="36">
        <v>1121266.0328907967</v>
      </c>
      <c r="D17" s="36">
        <f t="shared" si="0"/>
        <v>1004187</v>
      </c>
      <c r="E17" s="37">
        <f t="shared" si="2"/>
        <v>1.1200000000000001</v>
      </c>
      <c r="F17" s="37">
        <f>ROUND(INDEX('Inter-Hour Costs'!$C:$C,MATCH($B17,'Inter-Hour Costs'!$B:$B,0)),2)</f>
        <v>0.86</v>
      </c>
      <c r="G17" s="46">
        <f t="shared" si="3"/>
        <v>1.98</v>
      </c>
      <c r="H17" s="7"/>
      <c r="I17" s="6"/>
    </row>
    <row r="18" spans="1:9">
      <c r="A18" s="1"/>
      <c r="B18" s="38">
        <f t="shared" si="1"/>
        <v>2025</v>
      </c>
      <c r="C18" s="36">
        <v>1161033.8250796795</v>
      </c>
      <c r="D18" s="36">
        <f t="shared" si="0"/>
        <v>1001443</v>
      </c>
      <c r="E18" s="37">
        <f t="shared" si="2"/>
        <v>1.1599999999999999</v>
      </c>
      <c r="F18" s="37">
        <f>ROUND(INDEX('Inter-Hour Costs'!$C:$C,MATCH($B18,'Inter-Hour Costs'!$B:$B,0)),2)</f>
        <v>0.88</v>
      </c>
      <c r="G18" s="46">
        <f t="shared" si="3"/>
        <v>2.04</v>
      </c>
      <c r="H18" s="7"/>
      <c r="I18" s="6"/>
    </row>
    <row r="19" spans="1:9">
      <c r="A19" s="1"/>
      <c r="B19" s="38">
        <f t="shared" si="1"/>
        <v>2026</v>
      </c>
      <c r="C19" s="36">
        <v>1331305.9140236378</v>
      </c>
      <c r="D19" s="36">
        <f t="shared" si="0"/>
        <v>1001443</v>
      </c>
      <c r="E19" s="37">
        <f t="shared" si="2"/>
        <v>1.33</v>
      </c>
      <c r="F19" s="37">
        <f>ROUND(INDEX('Inter-Hour Costs'!$C:$C,MATCH($B19,'Inter-Hour Costs'!$B:$B,0)),2)</f>
        <v>0.9</v>
      </c>
      <c r="G19" s="46">
        <f t="shared" si="3"/>
        <v>2.23</v>
      </c>
      <c r="H19" s="7"/>
      <c r="I19" s="6"/>
    </row>
    <row r="20" spans="1:9">
      <c r="A20" s="1"/>
      <c r="B20" s="38">
        <f t="shared" si="1"/>
        <v>2027</v>
      </c>
      <c r="C20" s="36">
        <v>1276339.587003231</v>
      </c>
      <c r="D20" s="36">
        <f t="shared" si="0"/>
        <v>1001443</v>
      </c>
      <c r="E20" s="37">
        <f t="shared" si="2"/>
        <v>1.27</v>
      </c>
      <c r="F20" s="37">
        <f>ROUND(INDEX('Inter-Hour Costs'!$C:$C,MATCH($B20,'Inter-Hour Costs'!$B:$B,0)),2)</f>
        <v>0.92</v>
      </c>
      <c r="G20" s="46">
        <f t="shared" si="3"/>
        <v>2.19</v>
      </c>
      <c r="H20" s="7"/>
      <c r="I20" s="6"/>
    </row>
    <row r="21" spans="1:9">
      <c r="B21" s="38">
        <f t="shared" si="1"/>
        <v>2028</v>
      </c>
      <c r="C21" s="36">
        <v>1434278.5184135437</v>
      </c>
      <c r="D21" s="36">
        <f t="shared" si="0"/>
        <v>1004187</v>
      </c>
      <c r="E21" s="37">
        <f t="shared" si="2"/>
        <v>1.43</v>
      </c>
      <c r="F21" s="37">
        <f>ROUND(INDEX('Inter-Hour Costs'!$C:$C,MATCH($B21,'Inter-Hour Costs'!$B:$B,0)),2)</f>
        <v>0.94</v>
      </c>
      <c r="G21" s="46">
        <f t="shared" si="3"/>
        <v>2.37</v>
      </c>
      <c r="H21" s="7"/>
      <c r="I21" s="6"/>
    </row>
    <row r="22" spans="1:9">
      <c r="B22" s="38">
        <f t="shared" si="1"/>
        <v>2029</v>
      </c>
      <c r="C22" s="36">
        <v>1822277.9005999565</v>
      </c>
      <c r="D22" s="36">
        <f t="shared" si="0"/>
        <v>1001443</v>
      </c>
      <c r="E22" s="37">
        <f t="shared" si="2"/>
        <v>1.82</v>
      </c>
      <c r="F22" s="37">
        <f>ROUND(INDEX('Inter-Hour Costs'!$C:$C,MATCH($B22,'Inter-Hour Costs'!$B:$B,0)),2)</f>
        <v>0.96</v>
      </c>
      <c r="G22" s="46">
        <f t="shared" si="3"/>
        <v>2.78</v>
      </c>
      <c r="H22" s="7"/>
      <c r="I22" s="6"/>
    </row>
    <row r="23" spans="1:9">
      <c r="B23" s="38">
        <f t="shared" si="1"/>
        <v>2030</v>
      </c>
      <c r="C23" s="36">
        <v>2221144.1869721413</v>
      </c>
      <c r="D23" s="36">
        <f t="shared" si="0"/>
        <v>1001443</v>
      </c>
      <c r="E23" s="37">
        <f t="shared" si="2"/>
        <v>2.2200000000000002</v>
      </c>
      <c r="F23" s="37">
        <f>ROUND(INDEX('Inter-Hour Costs'!$C:$C,MATCH($B23,'Inter-Hour Costs'!$B:$B,0)),2)</f>
        <v>0.98</v>
      </c>
      <c r="G23" s="46">
        <f t="shared" si="3"/>
        <v>3.2</v>
      </c>
      <c r="H23" s="7"/>
      <c r="I23" s="6"/>
    </row>
    <row r="24" spans="1:9">
      <c r="B24" s="38">
        <f t="shared" si="1"/>
        <v>2031</v>
      </c>
      <c r="C24" s="36">
        <v>2400473.9962244034</v>
      </c>
      <c r="D24" s="36">
        <f t="shared" si="0"/>
        <v>1001443</v>
      </c>
      <c r="E24" s="37">
        <f t="shared" si="2"/>
        <v>2.4</v>
      </c>
      <c r="F24" s="37">
        <f>ROUND(INDEX('Inter-Hour Costs'!$C:$C,MATCH($B24,'Inter-Hour Costs'!$B:$B,0)),2)</f>
        <v>1</v>
      </c>
      <c r="G24" s="46">
        <f t="shared" si="3"/>
        <v>3.4</v>
      </c>
      <c r="H24" s="7"/>
      <c r="I24" s="6"/>
    </row>
    <row r="25" spans="1:9">
      <c r="B25" s="38">
        <f t="shared" si="1"/>
        <v>2032</v>
      </c>
      <c r="C25" s="36">
        <v>2683497.1803832054</v>
      </c>
      <c r="D25" s="36">
        <f t="shared" si="0"/>
        <v>1004187</v>
      </c>
      <c r="E25" s="37">
        <f t="shared" si="2"/>
        <v>2.67</v>
      </c>
      <c r="F25" s="37">
        <f>ROUND(INDEX('Inter-Hour Costs'!$C:$C,MATCH($B25,'Inter-Hour Costs'!$B:$B,0)),2)</f>
        <v>1.03</v>
      </c>
      <c r="G25" s="46">
        <f t="shared" si="3"/>
        <v>3.7</v>
      </c>
      <c r="H25" s="7"/>
      <c r="I25" s="6"/>
    </row>
    <row r="26" spans="1:9">
      <c r="B26" s="38">
        <f t="shared" si="1"/>
        <v>2033</v>
      </c>
      <c r="C26" s="36">
        <v>2210398.0531849861</v>
      </c>
      <c r="D26" s="36">
        <f t="shared" si="0"/>
        <v>1001443</v>
      </c>
      <c r="E26" s="37">
        <f t="shared" si="2"/>
        <v>2.21</v>
      </c>
      <c r="F26" s="37">
        <f>ROUND(INDEX('Inter-Hour Costs'!$C:$C,MATCH($B26,'Inter-Hour Costs'!$B:$B,0)),2)</f>
        <v>1.05</v>
      </c>
      <c r="G26" s="46">
        <f t="shared" si="3"/>
        <v>3.26</v>
      </c>
      <c r="H26" s="7"/>
      <c r="I26" s="6"/>
    </row>
    <row r="27" spans="1:9">
      <c r="B27" s="38">
        <f t="shared" si="1"/>
        <v>2034</v>
      </c>
      <c r="C27" s="36">
        <v>1840498.7240619659</v>
      </c>
      <c r="D27" s="36">
        <f t="shared" si="0"/>
        <v>1001443</v>
      </c>
      <c r="E27" s="37">
        <f t="shared" si="2"/>
        <v>1.84</v>
      </c>
      <c r="F27" s="37">
        <f>ROUND(INDEX('Inter-Hour Costs'!$C:$C,MATCH($B27,'Inter-Hour Costs'!$B:$B,0)),2)</f>
        <v>1.08</v>
      </c>
      <c r="G27" s="46">
        <f t="shared" si="3"/>
        <v>2.92</v>
      </c>
      <c r="H27" s="7"/>
      <c r="I27" s="6"/>
    </row>
    <row r="28" spans="1:9">
      <c r="B28" s="38">
        <f t="shared" si="1"/>
        <v>2035</v>
      </c>
      <c r="C28" s="36">
        <v>1866309.3682813644</v>
      </c>
      <c r="D28" s="36">
        <f t="shared" si="0"/>
        <v>1001443</v>
      </c>
      <c r="E28" s="37">
        <f t="shared" si="2"/>
        <v>1.86</v>
      </c>
      <c r="F28" s="37">
        <f>ROUND(INDEX('Inter-Hour Costs'!$C:$C,MATCH($B28,'Inter-Hour Costs'!$B:$B,0)),2)</f>
        <v>1.1000000000000001</v>
      </c>
      <c r="G28" s="46">
        <f t="shared" si="3"/>
        <v>2.96</v>
      </c>
      <c r="H28" s="7"/>
      <c r="I28" s="6"/>
    </row>
    <row r="29" spans="1:9">
      <c r="B29" s="38">
        <f t="shared" si="1"/>
        <v>2036</v>
      </c>
      <c r="C29" s="36">
        <v>2157645.9246892929</v>
      </c>
      <c r="D29" s="36">
        <f t="shared" si="0"/>
        <v>1004187</v>
      </c>
      <c r="E29" s="37">
        <f t="shared" si="2"/>
        <v>2.15</v>
      </c>
      <c r="F29" s="37">
        <f>ROUND(INDEX('Inter-Hour Costs'!$C:$C,MATCH($B29,'Inter-Hour Costs'!$B:$B,0)),2)</f>
        <v>1.1299999999999999</v>
      </c>
      <c r="G29" s="46">
        <f t="shared" si="3"/>
        <v>3.28</v>
      </c>
      <c r="H29" s="7"/>
      <c r="I29" s="6"/>
    </row>
    <row r="30" spans="1:9">
      <c r="B30" s="38">
        <f t="shared" si="1"/>
        <v>2037</v>
      </c>
      <c r="C30" s="36">
        <v>2446093.5227761269</v>
      </c>
      <c r="D30" s="36">
        <f t="shared" si="0"/>
        <v>1001443</v>
      </c>
      <c r="E30" s="37">
        <f t="shared" si="2"/>
        <v>2.44</v>
      </c>
      <c r="F30" s="37">
        <f>ROUND(INDEX('Inter-Hour Costs'!$C:$C,MATCH($B30,'Inter-Hour Costs'!$B:$B,0)),2)</f>
        <v>1.1499999999999999</v>
      </c>
      <c r="G30" s="46">
        <f t="shared" si="3"/>
        <v>3.59</v>
      </c>
      <c r="H30" s="7"/>
      <c r="I30" s="6"/>
    </row>
    <row r="31" spans="1:9">
      <c r="B31" s="42">
        <f t="shared" si="1"/>
        <v>2038</v>
      </c>
      <c r="C31" s="43">
        <v>1999655.3641805649</v>
      </c>
      <c r="D31" s="43">
        <f t="shared" si="0"/>
        <v>1001443</v>
      </c>
      <c r="E31" s="44">
        <f t="shared" si="2"/>
        <v>2</v>
      </c>
      <c r="F31" s="44">
        <f>ROUND(INDEX('Inter-Hour Costs'!$C:$C,MATCH($B31,'Inter-Hour Costs'!$B:$B,0)),2)</f>
        <v>1.18</v>
      </c>
      <c r="G31" s="47">
        <f t="shared" si="3"/>
        <v>3.18</v>
      </c>
      <c r="H31" s="7"/>
      <c r="I31" s="6"/>
    </row>
    <row r="32" spans="1:9">
      <c r="B32" s="8"/>
      <c r="D32" s="1"/>
      <c r="F32" s="5"/>
      <c r="G32" s="5"/>
      <c r="H32" s="7"/>
      <c r="I32" s="6"/>
    </row>
    <row r="33" spans="1:9">
      <c r="B33" s="2" t="str">
        <f>"20-year ("&amp;TEXT(B9,"#")&amp;" - "&amp;TEXT(B28,"#")&amp;")  Nominal Levelized Wind Integration Costs at "&amp;TEXT(I34,"0.000%")&amp;" Discount Rate"</f>
        <v>20-year (2016 - 2035)  Nominal Levelized Wind Integration Costs at 6.660% Discount Rate</v>
      </c>
      <c r="I33" s="1" t="s">
        <v>21</v>
      </c>
    </row>
    <row r="34" spans="1:9">
      <c r="B34" s="2" t="s">
        <v>3</v>
      </c>
      <c r="G34" s="5">
        <f>PMT($I$34,COUNT(G9:G28),-NPV($I$34,G9:G28))</f>
        <v>2.0936136982787885</v>
      </c>
      <c r="I34" s="48">
        <v>6.6600000000000006E-2</v>
      </c>
    </row>
    <row r="36" spans="1:9">
      <c r="B36" s="1" t="s">
        <v>19</v>
      </c>
      <c r="C36" s="1"/>
    </row>
    <row r="37" spans="1:9">
      <c r="A37" s="1"/>
      <c r="B37" s="4">
        <v>0.4</v>
      </c>
      <c r="C37" s="1" t="s">
        <v>2</v>
      </c>
      <c r="D37" s="1"/>
      <c r="G37" s="1"/>
      <c r="H37" s="1"/>
    </row>
    <row r="38" spans="1:9">
      <c r="A38" s="1"/>
      <c r="B38" s="1">
        <v>8760</v>
      </c>
      <c r="C38" s="1" t="s">
        <v>1</v>
      </c>
      <c r="D38" s="1"/>
      <c r="E38" s="1">
        <f>ROUND(B37*B38*B39,0)</f>
        <v>1001443</v>
      </c>
      <c r="G38" s="1"/>
      <c r="H38" s="1"/>
    </row>
    <row r="39" spans="1:9">
      <c r="A39" s="1"/>
      <c r="B39" s="3">
        <v>285.8</v>
      </c>
      <c r="C39" s="1" t="s">
        <v>0</v>
      </c>
      <c r="D39" s="1"/>
      <c r="E39" s="1">
        <f>ROUND(E38*8784/8760,0)</f>
        <v>1004187</v>
      </c>
      <c r="G39" s="1"/>
      <c r="H39" s="1"/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opLeftCell="A2" zoomScaleNormal="100" zoomScaleSheetLayoutView="85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F13" sqref="F13"/>
    </sheetView>
  </sheetViews>
  <sheetFormatPr defaultColWidth="8" defaultRowHeight="12.75"/>
  <cols>
    <col min="1" max="1" width="1.28515625" style="19" customWidth="1"/>
    <col min="2" max="2" width="9.28515625" style="19" customWidth="1"/>
    <col min="3" max="3" width="15.7109375" style="19" customWidth="1"/>
    <col min="4" max="4" width="1.28515625" style="19" customWidth="1"/>
    <col min="5" max="6" width="15.7109375" style="19" customWidth="1"/>
    <col min="7" max="16384" width="8" style="19"/>
  </cols>
  <sheetData>
    <row r="1" spans="2:13" hidden="1">
      <c r="B1" s="17" t="s">
        <v>12</v>
      </c>
      <c r="C1" s="18"/>
    </row>
    <row r="2" spans="2:13">
      <c r="B2" s="17"/>
      <c r="C2" s="18"/>
    </row>
    <row r="3" spans="2:13" hidden="1">
      <c r="B3" s="17" t="s">
        <v>13</v>
      </c>
      <c r="C3" s="18"/>
    </row>
    <row r="4" spans="2:13">
      <c r="B4" s="17" t="s">
        <v>11</v>
      </c>
      <c r="C4" s="18"/>
      <c r="D4" s="18"/>
      <c r="E4" s="18"/>
      <c r="F4" s="18"/>
    </row>
    <row r="5" spans="2:13">
      <c r="B5" s="17" t="s">
        <v>4</v>
      </c>
      <c r="C5" s="18"/>
      <c r="D5" s="18"/>
      <c r="E5" s="18"/>
      <c r="F5" s="18"/>
    </row>
    <row r="6" spans="2:13">
      <c r="B6" s="17"/>
      <c r="C6" s="18"/>
    </row>
    <row r="7" spans="2:13">
      <c r="B7" s="20"/>
      <c r="C7" s="20"/>
      <c r="D7" s="21"/>
    </row>
    <row r="8" spans="2:13" ht="25.5">
      <c r="B8" s="22" t="s">
        <v>10</v>
      </c>
      <c r="C8" s="23" t="s">
        <v>14</v>
      </c>
      <c r="E8" s="24" t="s">
        <v>24</v>
      </c>
      <c r="F8" s="24"/>
    </row>
    <row r="9" spans="2:13" ht="18.75" customHeight="1">
      <c r="B9" s="25"/>
      <c r="C9" s="26" t="s">
        <v>15</v>
      </c>
      <c r="E9" s="27"/>
      <c r="F9" s="28"/>
    </row>
    <row r="10" spans="2:13">
      <c r="C10" s="29" t="s">
        <v>16</v>
      </c>
    </row>
    <row r="11" spans="2:13" ht="6" customHeight="1"/>
    <row r="12" spans="2:13">
      <c r="B12" s="52">
        <v>2015</v>
      </c>
      <c r="C12" s="31">
        <v>0.71</v>
      </c>
      <c r="E12" s="32">
        <f>B12</f>
        <v>2015</v>
      </c>
      <c r="F12" s="49"/>
      <c r="G12" s="34"/>
      <c r="I12" s="31"/>
      <c r="J12" s="34"/>
      <c r="K12" s="34"/>
      <c r="L12" s="34"/>
      <c r="M12" s="35"/>
    </row>
    <row r="13" spans="2:13">
      <c r="B13" s="30">
        <f t="shared" ref="B13:B35" si="0">B12+1</f>
        <v>2016</v>
      </c>
      <c r="C13" s="31">
        <f>C12*(1+$F13)</f>
        <v>0.72348999999999986</v>
      </c>
      <c r="E13" s="32">
        <f t="shared" ref="E13:E35" si="1">E12+1</f>
        <v>2016</v>
      </c>
      <c r="F13" s="49">
        <f>VLOOKUP(E13,'[5]Inflation Forecast'!$B$6:$C$61,2,FALSE)</f>
        <v>1.9E-2</v>
      </c>
      <c r="I13" s="31"/>
    </row>
    <row r="14" spans="2:13">
      <c r="B14" s="30">
        <f t="shared" si="0"/>
        <v>2017</v>
      </c>
      <c r="C14" s="31">
        <f t="shared" ref="C14:C35" si="2">C13*(1+$F14)</f>
        <v>0.73940677999999982</v>
      </c>
      <c r="E14" s="32">
        <f t="shared" si="1"/>
        <v>2017</v>
      </c>
      <c r="F14" s="49">
        <f>VLOOKUP(E14,'[5]Inflation Forecast'!$B$6:$C$61,2,FALSE)</f>
        <v>2.1999999999999999E-2</v>
      </c>
    </row>
    <row r="15" spans="2:13">
      <c r="B15" s="30">
        <f t="shared" si="0"/>
        <v>2018</v>
      </c>
      <c r="C15" s="31">
        <f t="shared" si="2"/>
        <v>0.7564131359399997</v>
      </c>
      <c r="E15" s="32">
        <f t="shared" si="1"/>
        <v>2018</v>
      </c>
      <c r="F15" s="49">
        <f>VLOOKUP(E15,'[5]Inflation Forecast'!$B$6:$C$61,2,FALSE)</f>
        <v>2.3E-2</v>
      </c>
    </row>
    <row r="16" spans="2:13">
      <c r="B16" s="30">
        <f t="shared" si="0"/>
        <v>2019</v>
      </c>
      <c r="C16" s="31">
        <f t="shared" si="2"/>
        <v>0.77305422493067966</v>
      </c>
      <c r="E16" s="32">
        <f t="shared" si="1"/>
        <v>2019</v>
      </c>
      <c r="F16" s="49">
        <f>VLOOKUP(E16,'[5]Inflation Forecast'!$B$6:$C$61,2,FALSE)</f>
        <v>2.1999999999999999E-2</v>
      </c>
    </row>
    <row r="17" spans="2:6">
      <c r="B17" s="30">
        <f t="shared" si="0"/>
        <v>2020</v>
      </c>
      <c r="C17" s="31">
        <f t="shared" si="2"/>
        <v>0.78774225520436247</v>
      </c>
      <c r="E17" s="32">
        <f t="shared" si="1"/>
        <v>2020</v>
      </c>
      <c r="F17" s="49">
        <f>VLOOKUP(E17,'[5]Inflation Forecast'!$B$6:$C$61,2,FALSE)</f>
        <v>1.9E-2</v>
      </c>
    </row>
    <row r="18" spans="2:6">
      <c r="B18" s="30">
        <f t="shared" si="0"/>
        <v>2021</v>
      </c>
      <c r="C18" s="31">
        <f t="shared" si="2"/>
        <v>0.80428484256365407</v>
      </c>
      <c r="E18" s="32">
        <f t="shared" si="1"/>
        <v>2021</v>
      </c>
      <c r="F18" s="49">
        <f>VLOOKUP(E18,'[5]Inflation Forecast'!$B$6:$C$61,2,FALSE)</f>
        <v>2.1000000000000001E-2</v>
      </c>
    </row>
    <row r="19" spans="2:6">
      <c r="B19" s="30">
        <f t="shared" si="0"/>
        <v>2022</v>
      </c>
      <c r="C19" s="31">
        <f t="shared" si="2"/>
        <v>0.82278339394261801</v>
      </c>
      <c r="E19" s="32">
        <f t="shared" si="1"/>
        <v>2022</v>
      </c>
      <c r="F19" s="49">
        <f>VLOOKUP(E19,'[5]Inflation Forecast'!$B$6:$C$61,2,FALSE)</f>
        <v>2.3E-2</v>
      </c>
    </row>
    <row r="20" spans="2:6">
      <c r="B20" s="30">
        <f t="shared" si="0"/>
        <v>2023</v>
      </c>
      <c r="C20" s="31">
        <f t="shared" si="2"/>
        <v>0.84253019539724083</v>
      </c>
      <c r="E20" s="32">
        <f t="shared" si="1"/>
        <v>2023</v>
      </c>
      <c r="F20" s="49">
        <f>VLOOKUP(E20,'[5]Inflation Forecast'!$B$6:$C$61,2,FALSE)</f>
        <v>2.4E-2</v>
      </c>
    </row>
    <row r="21" spans="2:6">
      <c r="B21" s="30">
        <f t="shared" si="0"/>
        <v>2024</v>
      </c>
      <c r="C21" s="31">
        <f t="shared" si="2"/>
        <v>0.8619083898913773</v>
      </c>
      <c r="E21" s="32">
        <f t="shared" si="1"/>
        <v>2024</v>
      </c>
      <c r="F21" s="49">
        <f>VLOOKUP(E21,'[5]Inflation Forecast'!$B$6:$C$61,2,FALSE)</f>
        <v>2.3E-2</v>
      </c>
    </row>
    <row r="22" spans="2:6">
      <c r="B22" s="30">
        <f t="shared" si="0"/>
        <v>2025</v>
      </c>
      <c r="C22" s="31">
        <f t="shared" si="2"/>
        <v>0.88087037446898764</v>
      </c>
      <c r="E22" s="32">
        <f t="shared" si="1"/>
        <v>2025</v>
      </c>
      <c r="F22" s="49">
        <f>VLOOKUP(E22,'[5]Inflation Forecast'!$B$6:$C$61,2,FALSE)</f>
        <v>2.1999999999999999E-2</v>
      </c>
    </row>
    <row r="23" spans="2:6">
      <c r="B23" s="30">
        <f t="shared" si="0"/>
        <v>2026</v>
      </c>
      <c r="C23" s="31">
        <f t="shared" si="2"/>
        <v>0.90024952270730541</v>
      </c>
      <c r="E23" s="32">
        <f t="shared" si="1"/>
        <v>2026</v>
      </c>
      <c r="F23" s="49">
        <f>VLOOKUP(E23,'[5]Inflation Forecast'!$B$6:$C$61,2,FALSE)</f>
        <v>2.1999999999999999E-2</v>
      </c>
    </row>
    <row r="24" spans="2:6">
      <c r="B24" s="30">
        <f t="shared" si="0"/>
        <v>2027</v>
      </c>
      <c r="C24" s="31">
        <f t="shared" si="2"/>
        <v>0.92005501220686614</v>
      </c>
      <c r="E24" s="32">
        <f t="shared" si="1"/>
        <v>2027</v>
      </c>
      <c r="F24" s="49">
        <f>VLOOKUP(E24,'[5]Inflation Forecast'!$B$6:$C$61,2,FALSE)</f>
        <v>2.1999999999999999E-2</v>
      </c>
    </row>
    <row r="25" spans="2:6">
      <c r="B25" s="30">
        <f t="shared" si="0"/>
        <v>2028</v>
      </c>
      <c r="C25" s="31">
        <f t="shared" si="2"/>
        <v>0.94029622247541722</v>
      </c>
      <c r="E25" s="32">
        <f t="shared" si="1"/>
        <v>2028</v>
      </c>
      <c r="F25" s="49">
        <f>VLOOKUP(E25,'[5]Inflation Forecast'!$B$6:$C$61,2,FALSE)</f>
        <v>2.1999999999999999E-2</v>
      </c>
    </row>
    <row r="26" spans="2:6">
      <c r="B26" s="30">
        <f t="shared" si="0"/>
        <v>2029</v>
      </c>
      <c r="C26" s="31">
        <f t="shared" si="2"/>
        <v>0.96098273936987644</v>
      </c>
      <c r="E26" s="32">
        <f t="shared" si="1"/>
        <v>2029</v>
      </c>
      <c r="F26" s="49">
        <f>VLOOKUP(E26,'[5]Inflation Forecast'!$B$6:$C$61,2,FALSE)</f>
        <v>2.1999999999999999E-2</v>
      </c>
    </row>
    <row r="27" spans="2:6">
      <c r="B27" s="30">
        <f t="shared" si="0"/>
        <v>2030</v>
      </c>
      <c r="C27" s="31">
        <f t="shared" si="2"/>
        <v>0.98212435963601374</v>
      </c>
      <c r="E27" s="32">
        <f t="shared" si="1"/>
        <v>2030</v>
      </c>
      <c r="F27" s="49">
        <f>VLOOKUP(E27,'[5]Inflation Forecast'!$B$6:$C$61,2,FALSE)</f>
        <v>2.1999999999999999E-2</v>
      </c>
    </row>
    <row r="28" spans="2:6">
      <c r="B28" s="30">
        <f t="shared" si="0"/>
        <v>2031</v>
      </c>
      <c r="C28" s="31">
        <f t="shared" si="2"/>
        <v>1.0047132199076421</v>
      </c>
      <c r="E28" s="32">
        <f t="shared" si="1"/>
        <v>2031</v>
      </c>
      <c r="F28" s="49">
        <f>VLOOKUP(E28,'[5]Inflation Forecast'!$B$6:$C$61,2,FALSE)</f>
        <v>2.3E-2</v>
      </c>
    </row>
    <row r="29" spans="2:6">
      <c r="B29" s="30">
        <f t="shared" si="0"/>
        <v>2032</v>
      </c>
      <c r="C29" s="31">
        <f t="shared" si="2"/>
        <v>1.0278216239655178</v>
      </c>
      <c r="E29" s="32">
        <f t="shared" si="1"/>
        <v>2032</v>
      </c>
      <c r="F29" s="49">
        <f>VLOOKUP(E29,'[5]Inflation Forecast'!$B$6:$C$61,2,FALSE)</f>
        <v>2.3E-2</v>
      </c>
    </row>
    <row r="30" spans="2:6">
      <c r="B30" s="30">
        <f t="shared" si="0"/>
        <v>2033</v>
      </c>
      <c r="C30" s="31">
        <f t="shared" si="2"/>
        <v>1.0514615213167247</v>
      </c>
      <c r="E30" s="32">
        <f t="shared" si="1"/>
        <v>2033</v>
      </c>
      <c r="F30" s="49">
        <f>VLOOKUP(E30,'[5]Inflation Forecast'!$B$6:$C$61,2,FALSE)</f>
        <v>2.3E-2</v>
      </c>
    </row>
    <row r="31" spans="2:6">
      <c r="B31" s="30">
        <f t="shared" si="0"/>
        <v>2034</v>
      </c>
      <c r="C31" s="31">
        <f t="shared" si="2"/>
        <v>1.0756451363070092</v>
      </c>
      <c r="E31" s="32">
        <f t="shared" si="1"/>
        <v>2034</v>
      </c>
      <c r="F31" s="49">
        <f>VLOOKUP(E31,'[5]Inflation Forecast'!$B$6:$C$61,2,FALSE)</f>
        <v>2.3E-2</v>
      </c>
    </row>
    <row r="32" spans="2:6">
      <c r="B32" s="30">
        <f t="shared" si="0"/>
        <v>2035</v>
      </c>
      <c r="C32" s="31">
        <f t="shared" si="2"/>
        <v>1.1003849744420704</v>
      </c>
      <c r="E32" s="32">
        <f t="shared" si="1"/>
        <v>2035</v>
      </c>
      <c r="F32" s="49">
        <f>VLOOKUP(E32,'[5]Inflation Forecast'!$B$6:$C$61,2,FALSE)</f>
        <v>2.3E-2</v>
      </c>
    </row>
    <row r="33" spans="2:6">
      <c r="B33" s="30">
        <f t="shared" si="0"/>
        <v>2036</v>
      </c>
      <c r="C33" s="31">
        <f t="shared" si="2"/>
        <v>1.125693828854238</v>
      </c>
      <c r="E33" s="32">
        <f t="shared" si="1"/>
        <v>2036</v>
      </c>
      <c r="F33" s="49">
        <f>VLOOKUP(E33,'[5]Inflation Forecast'!$B$6:$C$61,2,FALSE)</f>
        <v>2.3E-2</v>
      </c>
    </row>
    <row r="34" spans="2:6">
      <c r="B34" s="30">
        <f t="shared" si="0"/>
        <v>2037</v>
      </c>
      <c r="C34" s="31">
        <f t="shared" si="2"/>
        <v>1.1515847869178852</v>
      </c>
      <c r="E34" s="32">
        <f t="shared" si="1"/>
        <v>2037</v>
      </c>
      <c r="F34" s="49">
        <f>VLOOKUP(E34,'[5]Inflation Forecast'!$B$6:$C$61,2,FALSE)</f>
        <v>2.3E-2</v>
      </c>
    </row>
    <row r="35" spans="2:6">
      <c r="B35" s="30">
        <f t="shared" si="0"/>
        <v>2038</v>
      </c>
      <c r="C35" s="31">
        <f t="shared" si="2"/>
        <v>1.1780712370169966</v>
      </c>
      <c r="E35" s="32">
        <f t="shared" si="1"/>
        <v>2038</v>
      </c>
      <c r="F35" s="49">
        <f>VLOOKUP(E35,'[5]Inflation Forecast'!$B$6:$C$61,2,FALSE)</f>
        <v>2.3E-2</v>
      </c>
    </row>
    <row r="36" spans="2:6">
      <c r="D36" s="30"/>
    </row>
    <row r="37" spans="2:6">
      <c r="B37" s="33" t="s">
        <v>20</v>
      </c>
    </row>
    <row r="38" spans="2:6">
      <c r="B38" s="33"/>
    </row>
    <row r="39" spans="2:6" ht="5.25" customHeight="1"/>
    <row r="40" spans="2:6">
      <c r="B40" s="50"/>
    </row>
  </sheetData>
  <printOptions horizontalCentered="1"/>
  <pageMargins left="0.3" right="0.3" top="0.8" bottom="0.4" header="0.5" footer="0.2"/>
  <pageSetup paperSize="9" scale="44" orientation="landscape" r:id="rId1"/>
  <headerFooter alignWithMargins="0">
    <oddFooter>&amp;L&amp;8NPC Group - &amp;F   ( &amp;A )&amp;C &amp;R &amp;8&amp;D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2" max="2" width="3.85546875" customWidth="1"/>
    <col min="4" max="4" width="9.5703125" bestFit="1" customWidth="1"/>
    <col min="6" max="6" width="2" customWidth="1"/>
    <col min="14" max="14" width="5.28515625" customWidth="1"/>
  </cols>
  <sheetData>
    <row r="2" spans="1:14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s="1" customFormat="1" ht="20.25">
      <c r="A3" s="2"/>
      <c r="B3" s="56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s="1" customFormat="1" ht="20.25">
      <c r="B4" s="56" t="s">
        <v>26</v>
      </c>
      <c r="C4" s="57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s="1" customFormat="1" ht="20.25">
      <c r="B5" s="56" t="s">
        <v>27</v>
      </c>
      <c r="C5" s="57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17.25">
      <c r="B7" s="61"/>
      <c r="C7" s="64" t="s">
        <v>10</v>
      </c>
      <c r="D7" s="64" t="s">
        <v>28</v>
      </c>
      <c r="E7" s="64" t="s">
        <v>29</v>
      </c>
      <c r="F7" s="64"/>
      <c r="G7" s="62"/>
      <c r="H7" s="62"/>
      <c r="I7" s="62"/>
      <c r="J7" s="62"/>
      <c r="K7" s="62"/>
      <c r="L7" s="62"/>
      <c r="M7" s="62"/>
      <c r="N7" s="63"/>
    </row>
    <row r="8" spans="1:14">
      <c r="B8" s="61"/>
      <c r="C8" s="65">
        <f>Summary!B9</f>
        <v>2016</v>
      </c>
      <c r="D8" s="66">
        <f>Summary!G9</f>
        <v>1.79</v>
      </c>
      <c r="E8" s="66">
        <f>[6]Summary!I9</f>
        <v>1.79</v>
      </c>
      <c r="F8" s="66"/>
      <c r="G8" s="62"/>
      <c r="H8" s="62"/>
      <c r="I8" s="62"/>
      <c r="J8" s="62"/>
      <c r="K8" s="62"/>
      <c r="L8" s="62"/>
      <c r="M8" s="62"/>
      <c r="N8" s="63"/>
    </row>
    <row r="9" spans="1:14">
      <c r="B9" s="61"/>
      <c r="C9" s="65">
        <f t="shared" ref="C9:C27" si="0">C8+1</f>
        <v>2017</v>
      </c>
      <c r="D9" s="66">
        <f>Summary!G10</f>
        <v>1.38</v>
      </c>
      <c r="E9" s="66">
        <f>[6]Summary!I10</f>
        <v>1.35</v>
      </c>
      <c r="F9" s="66"/>
      <c r="G9" s="62"/>
      <c r="H9" s="62"/>
      <c r="I9" s="62"/>
      <c r="J9" s="62"/>
      <c r="K9" s="62"/>
      <c r="L9" s="62"/>
      <c r="M9" s="62"/>
      <c r="N9" s="63"/>
    </row>
    <row r="10" spans="1:14">
      <c r="B10" s="61"/>
      <c r="C10" s="65">
        <f t="shared" si="0"/>
        <v>2018</v>
      </c>
      <c r="D10" s="66">
        <f>Summary!G11</f>
        <v>1.61</v>
      </c>
      <c r="E10" s="66">
        <f>[6]Summary!I11</f>
        <v>1.56</v>
      </c>
      <c r="F10" s="66"/>
      <c r="G10" s="62"/>
      <c r="H10" s="62"/>
      <c r="I10" s="62"/>
      <c r="J10" s="62"/>
      <c r="K10" s="62"/>
      <c r="L10" s="62"/>
      <c r="M10" s="62"/>
      <c r="N10" s="63"/>
    </row>
    <row r="11" spans="1:14">
      <c r="B11" s="61"/>
      <c r="C11" s="65">
        <f t="shared" si="0"/>
        <v>2019</v>
      </c>
      <c r="D11" s="66">
        <f>Summary!G12</f>
        <v>1.71</v>
      </c>
      <c r="E11" s="66">
        <f>[6]Summary!I12</f>
        <v>1.65</v>
      </c>
      <c r="F11" s="66"/>
      <c r="G11" s="62"/>
      <c r="H11" s="62"/>
      <c r="I11" s="62"/>
      <c r="J11" s="62"/>
      <c r="K11" s="62"/>
      <c r="L11" s="62"/>
      <c r="M11" s="62"/>
      <c r="N11" s="63"/>
    </row>
    <row r="12" spans="1:14">
      <c r="B12" s="61"/>
      <c r="C12" s="65">
        <f t="shared" si="0"/>
        <v>2020</v>
      </c>
      <c r="D12" s="66">
        <f>Summary!G13</f>
        <v>1.6</v>
      </c>
      <c r="E12" s="66">
        <f>[6]Summary!I13</f>
        <v>1.49</v>
      </c>
      <c r="F12" s="66"/>
      <c r="G12" s="62"/>
      <c r="H12" s="62"/>
      <c r="I12" s="62"/>
      <c r="J12" s="62"/>
      <c r="K12" s="62"/>
      <c r="L12" s="62"/>
      <c r="M12" s="62"/>
      <c r="N12" s="63"/>
    </row>
    <row r="13" spans="1:14">
      <c r="B13" s="61"/>
      <c r="C13" s="65">
        <f t="shared" si="0"/>
        <v>2021</v>
      </c>
      <c r="D13" s="66">
        <f>Summary!G14</f>
        <v>1.57</v>
      </c>
      <c r="E13" s="66">
        <f>[6]Summary!I14</f>
        <v>1.52</v>
      </c>
      <c r="F13" s="66"/>
      <c r="G13" s="62"/>
      <c r="H13" s="62"/>
      <c r="I13" s="62"/>
      <c r="J13" s="62"/>
      <c r="K13" s="62"/>
      <c r="L13" s="62"/>
      <c r="M13" s="62"/>
      <c r="N13" s="63"/>
    </row>
    <row r="14" spans="1:14">
      <c r="B14" s="61"/>
      <c r="C14" s="65">
        <f t="shared" si="0"/>
        <v>2022</v>
      </c>
      <c r="D14" s="66">
        <f>Summary!G15</f>
        <v>1.67</v>
      </c>
      <c r="E14" s="66">
        <f>[6]Summary!I15</f>
        <v>1.65</v>
      </c>
      <c r="F14" s="66"/>
      <c r="G14" s="62"/>
      <c r="H14" s="62"/>
      <c r="I14" s="62"/>
      <c r="J14" s="62"/>
      <c r="K14" s="62"/>
      <c r="L14" s="62"/>
      <c r="M14" s="62"/>
      <c r="N14" s="63"/>
    </row>
    <row r="15" spans="1:14">
      <c r="B15" s="61"/>
      <c r="C15" s="65">
        <f t="shared" si="0"/>
        <v>2023</v>
      </c>
      <c r="D15" s="66">
        <f>Summary!G16</f>
        <v>1.93</v>
      </c>
      <c r="E15" s="66">
        <f>[6]Summary!I16</f>
        <v>1.9</v>
      </c>
      <c r="F15" s="66"/>
      <c r="G15" s="62"/>
      <c r="H15" s="62"/>
      <c r="I15" s="62"/>
      <c r="J15" s="62"/>
      <c r="K15" s="62"/>
      <c r="L15" s="62"/>
      <c r="M15" s="62"/>
      <c r="N15" s="63"/>
    </row>
    <row r="16" spans="1:14">
      <c r="B16" s="61"/>
      <c r="C16" s="65">
        <f t="shared" si="0"/>
        <v>2024</v>
      </c>
      <c r="D16" s="66">
        <f>Summary!G17</f>
        <v>1.98</v>
      </c>
      <c r="E16" s="66">
        <f>[6]Summary!I17</f>
        <v>1.95</v>
      </c>
      <c r="F16" s="66"/>
      <c r="G16" s="62"/>
      <c r="H16" s="62"/>
      <c r="I16" s="62"/>
      <c r="J16" s="62"/>
      <c r="K16" s="62"/>
      <c r="L16" s="62"/>
      <c r="M16" s="62"/>
      <c r="N16" s="63"/>
    </row>
    <row r="17" spans="2:14">
      <c r="B17" s="61"/>
      <c r="C17" s="65">
        <f t="shared" si="0"/>
        <v>2025</v>
      </c>
      <c r="D17" s="66">
        <f>Summary!G18</f>
        <v>2.04</v>
      </c>
      <c r="E17" s="66">
        <f>[6]Summary!I18</f>
        <v>2.02</v>
      </c>
      <c r="F17" s="66"/>
      <c r="G17" s="62"/>
      <c r="H17" s="62"/>
      <c r="I17" s="62"/>
      <c r="J17" s="62"/>
      <c r="K17" s="62"/>
      <c r="L17" s="62"/>
      <c r="M17" s="62"/>
      <c r="N17" s="63"/>
    </row>
    <row r="18" spans="2:14">
      <c r="B18" s="61"/>
      <c r="C18" s="65">
        <f t="shared" si="0"/>
        <v>2026</v>
      </c>
      <c r="D18" s="66">
        <f>Summary!G19</f>
        <v>2.23</v>
      </c>
      <c r="E18" s="66">
        <f>[6]Summary!I19</f>
        <v>2.21</v>
      </c>
      <c r="F18" s="66"/>
      <c r="G18" s="62"/>
      <c r="H18" s="62"/>
      <c r="I18" s="62"/>
      <c r="J18" s="62"/>
      <c r="K18" s="62"/>
      <c r="L18" s="62"/>
      <c r="M18" s="62"/>
      <c r="N18" s="63"/>
    </row>
    <row r="19" spans="2:14">
      <c r="B19" s="61"/>
      <c r="C19" s="65">
        <f t="shared" si="0"/>
        <v>2027</v>
      </c>
      <c r="D19" s="66">
        <f>Summary!G20</f>
        <v>2.19</v>
      </c>
      <c r="E19" s="66">
        <f>[6]Summary!I20</f>
        <v>2.16</v>
      </c>
      <c r="F19" s="66"/>
      <c r="G19" s="62"/>
      <c r="H19" s="62"/>
      <c r="I19" s="62"/>
      <c r="J19" s="62"/>
      <c r="K19" s="62"/>
      <c r="L19" s="62"/>
      <c r="M19" s="62"/>
      <c r="N19" s="63"/>
    </row>
    <row r="20" spans="2:14">
      <c r="B20" s="61"/>
      <c r="C20" s="65">
        <f t="shared" si="0"/>
        <v>2028</v>
      </c>
      <c r="D20" s="66">
        <f>Summary!G21</f>
        <v>2.37</v>
      </c>
      <c r="E20" s="66">
        <f>[6]Summary!I21</f>
        <v>2.33</v>
      </c>
      <c r="F20" s="66"/>
      <c r="G20" s="62"/>
      <c r="H20" s="62"/>
      <c r="I20" s="62"/>
      <c r="J20" s="62"/>
      <c r="K20" s="62"/>
      <c r="L20" s="62"/>
      <c r="M20" s="62"/>
      <c r="N20" s="63"/>
    </row>
    <row r="21" spans="2:14">
      <c r="B21" s="61"/>
      <c r="C21" s="65">
        <f t="shared" si="0"/>
        <v>2029</v>
      </c>
      <c r="D21" s="66">
        <f>Summary!G22</f>
        <v>2.78</v>
      </c>
      <c r="E21" s="66">
        <f>[6]Summary!I22</f>
        <v>2.73</v>
      </c>
      <c r="F21" s="66"/>
      <c r="G21" s="62"/>
      <c r="H21" s="62"/>
      <c r="I21" s="62"/>
      <c r="J21" s="62"/>
      <c r="K21" s="62"/>
      <c r="L21" s="62"/>
      <c r="M21" s="62"/>
      <c r="N21" s="63"/>
    </row>
    <row r="22" spans="2:14">
      <c r="B22" s="61"/>
      <c r="C22" s="65">
        <f t="shared" si="0"/>
        <v>2030</v>
      </c>
      <c r="D22" s="66">
        <f>Summary!G23</f>
        <v>3.2</v>
      </c>
      <c r="E22" s="66">
        <f>[6]Summary!I23</f>
        <v>3.2</v>
      </c>
      <c r="F22" s="66"/>
      <c r="G22" s="62"/>
      <c r="H22" s="62"/>
      <c r="I22" s="62"/>
      <c r="J22" s="62"/>
      <c r="K22" s="62"/>
      <c r="L22" s="62"/>
      <c r="M22" s="62"/>
      <c r="N22" s="63"/>
    </row>
    <row r="23" spans="2:14">
      <c r="B23" s="61"/>
      <c r="C23" s="65">
        <f t="shared" si="0"/>
        <v>2031</v>
      </c>
      <c r="D23" s="66">
        <f>Summary!G24</f>
        <v>3.4</v>
      </c>
      <c r="E23" s="66">
        <f>[6]Summary!I24</f>
        <v>3.38</v>
      </c>
      <c r="F23" s="66"/>
      <c r="G23" s="62"/>
      <c r="H23" s="62"/>
      <c r="I23" s="62"/>
      <c r="J23" s="62"/>
      <c r="K23" s="62"/>
      <c r="L23" s="62"/>
      <c r="M23" s="62"/>
      <c r="N23" s="63"/>
    </row>
    <row r="24" spans="2:14">
      <c r="B24" s="61"/>
      <c r="C24" s="65">
        <f t="shared" si="0"/>
        <v>2032</v>
      </c>
      <c r="D24" s="66">
        <f>Summary!G25</f>
        <v>3.7</v>
      </c>
      <c r="E24" s="66">
        <f>[6]Summary!I25</f>
        <v>3.68</v>
      </c>
      <c r="F24" s="66"/>
      <c r="G24" s="62"/>
      <c r="H24" s="62"/>
      <c r="I24" s="62"/>
      <c r="J24" s="62"/>
      <c r="K24" s="62"/>
      <c r="L24" s="62"/>
      <c r="M24" s="62"/>
      <c r="N24" s="63"/>
    </row>
    <row r="25" spans="2:14">
      <c r="B25" s="61"/>
      <c r="C25" s="65">
        <f t="shared" si="0"/>
        <v>2033</v>
      </c>
      <c r="D25" s="66">
        <f>Summary!G26</f>
        <v>3.26</v>
      </c>
      <c r="E25" s="66">
        <f>[6]Summary!I26</f>
        <v>3.26</v>
      </c>
      <c r="F25" s="66"/>
      <c r="G25" s="62"/>
      <c r="H25" s="62"/>
      <c r="I25" s="62"/>
      <c r="J25" s="62"/>
      <c r="K25" s="62"/>
      <c r="L25" s="62"/>
      <c r="M25" s="62"/>
      <c r="N25" s="63"/>
    </row>
    <row r="26" spans="2:14">
      <c r="B26" s="61"/>
      <c r="C26" s="65">
        <f t="shared" si="0"/>
        <v>2034</v>
      </c>
      <c r="D26" s="66">
        <f>Summary!G27</f>
        <v>2.92</v>
      </c>
      <c r="E26" s="66">
        <f>[6]Summary!I27</f>
        <v>2.91</v>
      </c>
      <c r="F26" s="66"/>
      <c r="G26" s="62"/>
      <c r="H26" s="62"/>
      <c r="I26" s="62"/>
      <c r="J26" s="62"/>
      <c r="K26" s="62"/>
      <c r="L26" s="62"/>
      <c r="M26" s="62"/>
      <c r="N26" s="63"/>
    </row>
    <row r="27" spans="2:14">
      <c r="B27" s="61"/>
      <c r="C27" s="65">
        <f t="shared" si="0"/>
        <v>2035</v>
      </c>
      <c r="D27" s="66">
        <f>Summary!G28</f>
        <v>2.96</v>
      </c>
      <c r="E27" s="66">
        <f>[6]Summary!I28</f>
        <v>2.96</v>
      </c>
      <c r="F27" s="66"/>
      <c r="G27" s="62"/>
      <c r="H27" s="62"/>
      <c r="I27" s="62"/>
      <c r="J27" s="62"/>
      <c r="K27" s="62"/>
      <c r="L27" s="62"/>
      <c r="M27" s="62"/>
      <c r="N27" s="63"/>
    </row>
    <row r="28" spans="2:14">
      <c r="B28" s="61"/>
      <c r="C28" s="67"/>
      <c r="D28" s="68"/>
      <c r="E28" s="68"/>
      <c r="F28" s="68"/>
      <c r="G28" s="62"/>
      <c r="H28" s="62"/>
      <c r="I28" s="62"/>
      <c r="J28" s="62"/>
      <c r="K28" s="62"/>
      <c r="L28" s="62"/>
      <c r="M28" s="62"/>
      <c r="N28" s="63"/>
    </row>
    <row r="29" spans="2:14">
      <c r="B29" s="61"/>
      <c r="C29" s="69" t="str">
        <f>Summary!B33</f>
        <v>20-year (2016 - 2035)  Nominal Levelized Wind Integration Costs at 6.660% Discount Rate</v>
      </c>
      <c r="D29" s="70"/>
      <c r="E29" s="70"/>
      <c r="F29" s="70"/>
      <c r="G29" s="62"/>
      <c r="H29" s="62"/>
      <c r="I29" s="62"/>
      <c r="J29" s="62"/>
      <c r="K29" s="62"/>
      <c r="L29" s="62"/>
      <c r="M29" s="62"/>
      <c r="N29" s="63"/>
    </row>
    <row r="30" spans="2:14">
      <c r="B30" s="61"/>
      <c r="C30" s="62"/>
      <c r="D30" s="66">
        <f>Summary!G34</f>
        <v>2.0936136982787885</v>
      </c>
      <c r="E30" s="66">
        <f>[6]Summary!$I$34</f>
        <v>2.0602014236555388</v>
      </c>
      <c r="F30" s="66"/>
      <c r="G30" s="62"/>
      <c r="H30" s="62"/>
      <c r="I30" s="62"/>
      <c r="J30" s="62"/>
      <c r="K30" s="62"/>
      <c r="L30" s="62"/>
      <c r="M30" s="62"/>
      <c r="N30" s="63"/>
    </row>
    <row r="31" spans="2:14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--- Workpapers --&gt;</vt:lpstr>
      <vt:lpstr>Inter-Hour Costs</vt:lpstr>
      <vt:lpstr>Comparison</vt:lpstr>
      <vt:lpstr>'Inter-Hour Costs'!Print_Area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mpaschal</cp:lastModifiedBy>
  <cp:lastPrinted>2014-10-27T23:28:31Z</cp:lastPrinted>
  <dcterms:created xsi:type="dcterms:W3CDTF">2012-05-17T19:17:00Z</dcterms:created>
  <dcterms:modified xsi:type="dcterms:W3CDTF">2015-08-10T22:58:12Z</dcterms:modified>
</cp:coreProperties>
</file>